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235" windowWidth="24030" windowHeight="4905"/>
  </bookViews>
  <sheets>
    <sheet name="Personal Budget" sheetId="3" r:id="rId1"/>
    <sheet name="Dashboards" sheetId="4" r:id="rId2"/>
    <sheet name="EULA" sheetId="7" r:id="rId3"/>
  </sheets>
  <externalReferences>
    <externalReference r:id="rId4"/>
  </externalReferences>
  <definedNames>
    <definedName name="_xlnm._FilterDatabase" localSheetId="0" hidden="1">'Personal Budget'!$A$4:$Q$264</definedName>
    <definedName name="_xlnm.Print_Area" localSheetId="1">Dashboards!$A$1:$Q$138</definedName>
    <definedName name="_xlnm.Print_Area" localSheetId="2">EULA!#REF!</definedName>
    <definedName name="_xlnm.Print_Area" localSheetId="0">'Personal Budget'!$A$1:$Q$259</definedName>
    <definedName name="_xlnm.Print_Titles" localSheetId="0">'Personal Budget'!$1:$4</definedName>
  </definedNames>
  <calcPr calcId="145621"/>
</workbook>
</file>

<file path=xl/calcChain.xml><?xml version="1.0" encoding="utf-8"?>
<calcChain xmlns="http://schemas.openxmlformats.org/spreadsheetml/2006/main">
  <c r="O195" i="3" l="1"/>
  <c r="O43" i="3"/>
  <c r="O30" i="3"/>
  <c r="O122" i="3" l="1"/>
  <c r="O36" i="3"/>
  <c r="O164" i="3"/>
  <c r="O233" i="3"/>
  <c r="O224" i="3"/>
  <c r="O167" i="3"/>
  <c r="O213" i="3" l="1"/>
  <c r="U170" i="3" l="1"/>
  <c r="T170" i="3"/>
  <c r="Q170" i="3"/>
  <c r="R170" i="3" s="1"/>
  <c r="V170" i="3" l="1"/>
  <c r="O243" i="3"/>
  <c r="Q158" i="3"/>
  <c r="Q200" i="3"/>
  <c r="Q138" i="3"/>
  <c r="R138" i="3" s="1"/>
  <c r="Q139" i="3"/>
  <c r="N240" i="3" l="1"/>
  <c r="O160" i="3"/>
  <c r="P190" i="3"/>
  <c r="Q186" i="3"/>
  <c r="Q178" i="3"/>
  <c r="Q187" i="3"/>
  <c r="R187" i="3" s="1"/>
  <c r="P160" i="3" l="1"/>
  <c r="Q28" i="3" l="1"/>
  <c r="Q22" i="3"/>
  <c r="R22" i="3" s="1"/>
  <c r="R61" i="3"/>
  <c r="R63" i="3"/>
  <c r="R64" i="3"/>
  <c r="R65" i="3"/>
  <c r="R80" i="3"/>
  <c r="R81" i="3"/>
  <c r="R82" i="3"/>
  <c r="R87" i="3"/>
  <c r="R89" i="3"/>
  <c r="R90" i="3"/>
  <c r="R91" i="3"/>
  <c r="R96" i="3"/>
  <c r="R98" i="3"/>
  <c r="R99" i="3"/>
  <c r="R100" i="3"/>
  <c r="R149" i="3"/>
  <c r="R150" i="3"/>
  <c r="R157" i="3"/>
  <c r="R159" i="3"/>
  <c r="R161" i="3"/>
  <c r="R162" i="3"/>
  <c r="R163" i="3"/>
  <c r="R177" i="3"/>
  <c r="R189" i="3"/>
  <c r="R191" i="3"/>
  <c r="R192" i="3"/>
  <c r="R193" i="3"/>
  <c r="R208" i="3"/>
  <c r="R210" i="3"/>
  <c r="R211" i="3"/>
  <c r="R212" i="3"/>
  <c r="R228" i="3"/>
  <c r="R230" i="3"/>
  <c r="R231" i="3"/>
  <c r="R232" i="3"/>
  <c r="R235" i="3"/>
  <c r="R237" i="3"/>
  <c r="R238" i="3"/>
  <c r="R239" i="3"/>
  <c r="R242" i="3"/>
  <c r="R244" i="3"/>
  <c r="R245" i="3"/>
  <c r="R246" i="3"/>
  <c r="R247" i="3"/>
  <c r="R256" i="3"/>
  <c r="R258" i="3"/>
  <c r="R260" i="3"/>
  <c r="R261" i="3"/>
  <c r="R262" i="3"/>
  <c r="Q21" i="3"/>
  <c r="R21" i="3" s="1"/>
  <c r="Q40" i="3"/>
  <c r="R40" i="3" s="1"/>
  <c r="Q36" i="3"/>
  <c r="R36" i="3" s="1"/>
  <c r="U21" i="3"/>
  <c r="T21" i="3"/>
  <c r="V21" i="3" l="1"/>
  <c r="X203" i="3"/>
  <c r="W198" i="3"/>
  <c r="Q249" i="3" l="1"/>
  <c r="R249" i="3" s="1"/>
  <c r="P236" i="3"/>
  <c r="Q194" i="3"/>
  <c r="R194" i="3" s="1"/>
  <c r="Q165" i="3" l="1"/>
  <c r="R165" i="3" s="1"/>
  <c r="R28" i="3"/>
  <c r="Q27" i="3"/>
  <c r="R27" i="3" s="1"/>
  <c r="U240" i="3"/>
  <c r="U235" i="3"/>
  <c r="U234" i="3"/>
  <c r="U233" i="3"/>
  <c r="U228" i="3"/>
  <c r="U227" i="3"/>
  <c r="U226" i="3"/>
  <c r="U225" i="3"/>
  <c r="U224" i="3"/>
  <c r="U223" i="3"/>
  <c r="U222" i="3"/>
  <c r="U221" i="3"/>
  <c r="U220" i="3"/>
  <c r="U219" i="3"/>
  <c r="U218" i="3"/>
  <c r="U217" i="3"/>
  <c r="U216" i="3"/>
  <c r="U215" i="3"/>
  <c r="U214" i="3"/>
  <c r="U213" i="3"/>
  <c r="U208" i="3"/>
  <c r="U207" i="3"/>
  <c r="U206" i="3"/>
  <c r="U205" i="3"/>
  <c r="U204" i="3"/>
  <c r="U203" i="3"/>
  <c r="U202" i="3"/>
  <c r="U201" i="3"/>
  <c r="U199" i="3"/>
  <c r="U198" i="3"/>
  <c r="U197" i="3"/>
  <c r="U196" i="3"/>
  <c r="U195" i="3"/>
  <c r="U194" i="3"/>
  <c r="U189" i="3"/>
  <c r="U188" i="3"/>
  <c r="U186" i="3"/>
  <c r="U185" i="3"/>
  <c r="U184" i="3"/>
  <c r="U183" i="3"/>
  <c r="U182" i="3"/>
  <c r="U181" i="3"/>
  <c r="U180" i="3"/>
  <c r="U179" i="3"/>
  <c r="U178" i="3"/>
  <c r="U176" i="3"/>
  <c r="U175" i="3"/>
  <c r="U174" i="3"/>
  <c r="U173" i="3"/>
  <c r="U172" i="3"/>
  <c r="U171" i="3"/>
  <c r="U169" i="3"/>
  <c r="U168" i="3"/>
  <c r="U167" i="3"/>
  <c r="U166" i="3"/>
  <c r="U165" i="3"/>
  <c r="U164" i="3"/>
  <c r="U159" i="3"/>
  <c r="U158" i="3"/>
  <c r="U157" i="3"/>
  <c r="U156" i="3"/>
  <c r="U155" i="3"/>
  <c r="U154" i="3"/>
  <c r="U153" i="3"/>
  <c r="U152" i="3"/>
  <c r="U151" i="3"/>
  <c r="U150" i="3"/>
  <c r="U149" i="3"/>
  <c r="U148" i="3"/>
  <c r="U147" i="3"/>
  <c r="U146" i="3"/>
  <c r="U145" i="3"/>
  <c r="U144" i="3"/>
  <c r="U143" i="3"/>
  <c r="U142" i="3"/>
  <c r="U141" i="3"/>
  <c r="U140" i="3"/>
  <c r="U139" i="3"/>
  <c r="U137" i="3"/>
  <c r="U136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3" i="3"/>
  <c r="U122" i="3"/>
  <c r="U121" i="3"/>
  <c r="U120" i="3"/>
  <c r="U119" i="3"/>
  <c r="U118" i="3"/>
  <c r="U117" i="3"/>
  <c r="U116" i="3"/>
  <c r="U115" i="3"/>
  <c r="U114" i="3"/>
  <c r="U113" i="3"/>
  <c r="U112" i="3"/>
  <c r="U111" i="3"/>
  <c r="U110" i="3"/>
  <c r="U109" i="3"/>
  <c r="U108" i="3"/>
  <c r="U107" i="3"/>
  <c r="U106" i="3"/>
  <c r="U105" i="3"/>
  <c r="U104" i="3"/>
  <c r="U103" i="3"/>
  <c r="U102" i="3"/>
  <c r="U101" i="3"/>
  <c r="U96" i="3"/>
  <c r="U95" i="3"/>
  <c r="U94" i="3"/>
  <c r="U93" i="3"/>
  <c r="U92" i="3"/>
  <c r="U87" i="3"/>
  <c r="U86" i="3"/>
  <c r="U85" i="3"/>
  <c r="U84" i="3"/>
  <c r="U83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45" i="3"/>
  <c r="U44" i="3"/>
  <c r="U43" i="3"/>
  <c r="U42" i="3"/>
  <c r="U41" i="3"/>
  <c r="U40" i="3"/>
  <c r="U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5" i="3"/>
  <c r="U24" i="3"/>
  <c r="U23" i="3"/>
  <c r="U22" i="3"/>
  <c r="T242" i="3"/>
  <c r="T241" i="3"/>
  <c r="T240" i="3"/>
  <c r="T235" i="3"/>
  <c r="T234" i="3"/>
  <c r="T233" i="3"/>
  <c r="T228" i="3"/>
  <c r="T227" i="3"/>
  <c r="T226" i="3"/>
  <c r="T225" i="3"/>
  <c r="T224" i="3"/>
  <c r="T223" i="3"/>
  <c r="T222" i="3"/>
  <c r="T221" i="3"/>
  <c r="T220" i="3"/>
  <c r="T219" i="3"/>
  <c r="T218" i="3"/>
  <c r="T217" i="3"/>
  <c r="T216" i="3"/>
  <c r="T215" i="3"/>
  <c r="T214" i="3"/>
  <c r="T213" i="3"/>
  <c r="T208" i="3"/>
  <c r="T207" i="3"/>
  <c r="T206" i="3"/>
  <c r="T205" i="3"/>
  <c r="T204" i="3"/>
  <c r="T203" i="3"/>
  <c r="T202" i="3"/>
  <c r="T201" i="3"/>
  <c r="T200" i="3"/>
  <c r="T199" i="3"/>
  <c r="T198" i="3"/>
  <c r="T197" i="3"/>
  <c r="T196" i="3"/>
  <c r="T195" i="3"/>
  <c r="T194" i="3"/>
  <c r="T189" i="3"/>
  <c r="T188" i="3"/>
  <c r="T186" i="3"/>
  <c r="T185" i="3"/>
  <c r="T184" i="3"/>
  <c r="T183" i="3"/>
  <c r="T182" i="3"/>
  <c r="T181" i="3"/>
  <c r="T180" i="3"/>
  <c r="T179" i="3"/>
  <c r="T178" i="3"/>
  <c r="T176" i="3"/>
  <c r="T175" i="3"/>
  <c r="T174" i="3"/>
  <c r="T173" i="3"/>
  <c r="T172" i="3"/>
  <c r="T171" i="3"/>
  <c r="T169" i="3"/>
  <c r="T168" i="3"/>
  <c r="T167" i="3"/>
  <c r="T166" i="3"/>
  <c r="T165" i="3"/>
  <c r="T164" i="3"/>
  <c r="T159" i="3"/>
  <c r="T158" i="3"/>
  <c r="T157" i="3"/>
  <c r="T156" i="3"/>
  <c r="T155" i="3"/>
  <c r="T154" i="3"/>
  <c r="T153" i="3"/>
  <c r="T152" i="3"/>
  <c r="T151" i="3"/>
  <c r="T150" i="3"/>
  <c r="T149" i="3"/>
  <c r="T148" i="3"/>
  <c r="T147" i="3"/>
  <c r="T146" i="3"/>
  <c r="T145" i="3"/>
  <c r="T144" i="3"/>
  <c r="T143" i="3"/>
  <c r="T142" i="3"/>
  <c r="T141" i="3"/>
  <c r="T140" i="3"/>
  <c r="T139" i="3"/>
  <c r="T137" i="3"/>
  <c r="T136" i="3"/>
  <c r="T135" i="3"/>
  <c r="T134" i="3"/>
  <c r="T133" i="3"/>
  <c r="T132" i="3"/>
  <c r="T131" i="3"/>
  <c r="T130" i="3"/>
  <c r="T129" i="3"/>
  <c r="T128" i="3"/>
  <c r="T127" i="3"/>
  <c r="T126" i="3"/>
  <c r="T125" i="3"/>
  <c r="T124" i="3"/>
  <c r="T123" i="3"/>
  <c r="T122" i="3"/>
  <c r="T121" i="3"/>
  <c r="T120" i="3"/>
  <c r="T119" i="3"/>
  <c r="T118" i="3"/>
  <c r="T117" i="3"/>
  <c r="T116" i="3"/>
  <c r="T115" i="3"/>
  <c r="T114" i="3"/>
  <c r="T113" i="3"/>
  <c r="T112" i="3"/>
  <c r="T111" i="3"/>
  <c r="T110" i="3"/>
  <c r="T109" i="3"/>
  <c r="T108" i="3"/>
  <c r="T107" i="3"/>
  <c r="T106" i="3"/>
  <c r="T105" i="3"/>
  <c r="T104" i="3"/>
  <c r="T103" i="3"/>
  <c r="T102" i="3"/>
  <c r="T101" i="3"/>
  <c r="T97" i="3"/>
  <c r="T96" i="3"/>
  <c r="T95" i="3"/>
  <c r="T94" i="3"/>
  <c r="T93" i="3"/>
  <c r="T92" i="3"/>
  <c r="T88" i="3"/>
  <c r="T87" i="3"/>
  <c r="T86" i="3"/>
  <c r="T85" i="3"/>
  <c r="T84" i="3"/>
  <c r="T83" i="3"/>
  <c r="T79" i="3"/>
  <c r="T78" i="3"/>
  <c r="T77" i="3"/>
  <c r="T76" i="3"/>
  <c r="T75" i="3"/>
  <c r="T74" i="3"/>
  <c r="T73" i="3"/>
  <c r="T72" i="3"/>
  <c r="T71" i="3"/>
  <c r="T70" i="3"/>
  <c r="T69" i="3"/>
  <c r="T68" i="3"/>
  <c r="T67" i="3"/>
  <c r="T66" i="3"/>
  <c r="T62" i="3"/>
  <c r="T61" i="3"/>
  <c r="T60" i="3"/>
  <c r="T59" i="3"/>
  <c r="T58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Q52" i="3"/>
  <c r="R52" i="3" s="1"/>
  <c r="K200" i="3" a="1"/>
  <c r="K200" i="3" s="1"/>
  <c r="U200" i="3" l="1"/>
  <c r="W200" i="3"/>
  <c r="W203" i="3" s="1"/>
  <c r="Y203" i="3" s="1"/>
  <c r="J243" i="3"/>
  <c r="Q9" i="3" l="1"/>
  <c r="Q240" i="3"/>
  <c r="R240" i="3" s="1"/>
  <c r="Q234" i="3"/>
  <c r="R234" i="3" s="1"/>
  <c r="Q233" i="3"/>
  <c r="R233" i="3" s="1"/>
  <c r="Q227" i="3"/>
  <c r="R227" i="3" s="1"/>
  <c r="Q226" i="3"/>
  <c r="R226" i="3" s="1"/>
  <c r="Q225" i="3"/>
  <c r="R225" i="3" s="1"/>
  <c r="Q224" i="3"/>
  <c r="R224" i="3" s="1"/>
  <c r="Q223" i="3"/>
  <c r="R223" i="3" s="1"/>
  <c r="Q222" i="3"/>
  <c r="R222" i="3" s="1"/>
  <c r="Q221" i="3"/>
  <c r="R221" i="3" s="1"/>
  <c r="Q220" i="3"/>
  <c r="R220" i="3" s="1"/>
  <c r="Q219" i="3"/>
  <c r="R219" i="3" s="1"/>
  <c r="Q218" i="3"/>
  <c r="R218" i="3" s="1"/>
  <c r="Q217" i="3"/>
  <c r="R217" i="3" s="1"/>
  <c r="Q216" i="3"/>
  <c r="R216" i="3" s="1"/>
  <c r="Q215" i="3"/>
  <c r="R215" i="3" s="1"/>
  <c r="Q214" i="3"/>
  <c r="R214" i="3" s="1"/>
  <c r="Q213" i="3"/>
  <c r="R213" i="3" s="1"/>
  <c r="Q207" i="3"/>
  <c r="R207" i="3" s="1"/>
  <c r="Q206" i="3"/>
  <c r="R206" i="3" s="1"/>
  <c r="Q205" i="3"/>
  <c r="R205" i="3" s="1"/>
  <c r="Q204" i="3"/>
  <c r="R204" i="3" s="1"/>
  <c r="Q203" i="3"/>
  <c r="R203" i="3" s="1"/>
  <c r="Q202" i="3"/>
  <c r="R202" i="3" s="1"/>
  <c r="Q201" i="3"/>
  <c r="R201" i="3" s="1"/>
  <c r="R200" i="3"/>
  <c r="Q199" i="3"/>
  <c r="R199" i="3" s="1"/>
  <c r="Q198" i="3"/>
  <c r="R198" i="3" s="1"/>
  <c r="Q197" i="3"/>
  <c r="R197" i="3" s="1"/>
  <c r="Q196" i="3"/>
  <c r="R196" i="3" s="1"/>
  <c r="Q195" i="3"/>
  <c r="R195" i="3" s="1"/>
  <c r="Q188" i="3"/>
  <c r="R188" i="3" s="1"/>
  <c r="R186" i="3"/>
  <c r="Q185" i="3"/>
  <c r="R185" i="3" s="1"/>
  <c r="Q184" i="3"/>
  <c r="R184" i="3" s="1"/>
  <c r="Q183" i="3"/>
  <c r="R183" i="3" s="1"/>
  <c r="Q182" i="3"/>
  <c r="R182" i="3" s="1"/>
  <c r="Q181" i="3"/>
  <c r="R181" i="3" s="1"/>
  <c r="Q180" i="3"/>
  <c r="R180" i="3" s="1"/>
  <c r="Q179" i="3"/>
  <c r="R179" i="3" s="1"/>
  <c r="R178" i="3"/>
  <c r="Q176" i="3"/>
  <c r="R176" i="3" s="1"/>
  <c r="Q175" i="3"/>
  <c r="R175" i="3" s="1"/>
  <c r="Q174" i="3"/>
  <c r="R174" i="3" s="1"/>
  <c r="Q173" i="3"/>
  <c r="R173" i="3" s="1"/>
  <c r="Q172" i="3"/>
  <c r="R172" i="3" s="1"/>
  <c r="Q171" i="3"/>
  <c r="R171" i="3" s="1"/>
  <c r="Q169" i="3"/>
  <c r="R169" i="3" s="1"/>
  <c r="Q168" i="3"/>
  <c r="R168" i="3" s="1"/>
  <c r="Q167" i="3"/>
  <c r="R167" i="3" s="1"/>
  <c r="Q166" i="3"/>
  <c r="R166" i="3" s="1"/>
  <c r="Q164" i="3"/>
  <c r="R164" i="3" s="1"/>
  <c r="R158" i="3"/>
  <c r="Q156" i="3"/>
  <c r="R156" i="3" s="1"/>
  <c r="Q155" i="3"/>
  <c r="R155" i="3" s="1"/>
  <c r="Q154" i="3"/>
  <c r="R154" i="3" s="1"/>
  <c r="Q153" i="3"/>
  <c r="R153" i="3" s="1"/>
  <c r="Q152" i="3"/>
  <c r="R152" i="3" s="1"/>
  <c r="Q151" i="3"/>
  <c r="R151" i="3" s="1"/>
  <c r="Q148" i="3"/>
  <c r="R148" i="3" s="1"/>
  <c r="Q147" i="3"/>
  <c r="R147" i="3" s="1"/>
  <c r="Q146" i="3"/>
  <c r="R146" i="3" s="1"/>
  <c r="Q145" i="3"/>
  <c r="R145" i="3" s="1"/>
  <c r="Q144" i="3"/>
  <c r="R144" i="3" s="1"/>
  <c r="Q143" i="3"/>
  <c r="R143" i="3" s="1"/>
  <c r="Q142" i="3"/>
  <c r="R142" i="3" s="1"/>
  <c r="Q141" i="3"/>
  <c r="R141" i="3" s="1"/>
  <c r="Q140" i="3"/>
  <c r="R140" i="3" s="1"/>
  <c r="R139" i="3"/>
  <c r="Q137" i="3"/>
  <c r="R137" i="3" s="1"/>
  <c r="Q136" i="3"/>
  <c r="R136" i="3" s="1"/>
  <c r="Q135" i="3"/>
  <c r="R135" i="3" s="1"/>
  <c r="Q134" i="3"/>
  <c r="R134" i="3" s="1"/>
  <c r="Q133" i="3"/>
  <c r="R133" i="3" s="1"/>
  <c r="Q132" i="3"/>
  <c r="R132" i="3" s="1"/>
  <c r="Q131" i="3"/>
  <c r="R131" i="3" s="1"/>
  <c r="Q130" i="3"/>
  <c r="R130" i="3" s="1"/>
  <c r="Q129" i="3"/>
  <c r="R129" i="3" s="1"/>
  <c r="Q128" i="3"/>
  <c r="R128" i="3" s="1"/>
  <c r="Q127" i="3"/>
  <c r="R127" i="3" s="1"/>
  <c r="Q126" i="3"/>
  <c r="R126" i="3" s="1"/>
  <c r="Q125" i="3"/>
  <c r="R125" i="3" s="1"/>
  <c r="Q124" i="3"/>
  <c r="R124" i="3" s="1"/>
  <c r="Q123" i="3"/>
  <c r="R123" i="3" s="1"/>
  <c r="Q122" i="3"/>
  <c r="R122" i="3" s="1"/>
  <c r="Q121" i="3"/>
  <c r="R121" i="3" s="1"/>
  <c r="Q120" i="3"/>
  <c r="R120" i="3" s="1"/>
  <c r="Q119" i="3"/>
  <c r="R119" i="3" s="1"/>
  <c r="Q118" i="3"/>
  <c r="R118" i="3" s="1"/>
  <c r="Q117" i="3"/>
  <c r="R117" i="3" s="1"/>
  <c r="Q116" i="3"/>
  <c r="R116" i="3" s="1"/>
  <c r="Q115" i="3"/>
  <c r="R115" i="3" s="1"/>
  <c r="Q114" i="3"/>
  <c r="R114" i="3" s="1"/>
  <c r="Q113" i="3"/>
  <c r="R113" i="3" s="1"/>
  <c r="Q112" i="3"/>
  <c r="R112" i="3" s="1"/>
  <c r="Q111" i="3"/>
  <c r="R111" i="3" s="1"/>
  <c r="Q110" i="3"/>
  <c r="R110" i="3" s="1"/>
  <c r="Q109" i="3"/>
  <c r="R109" i="3" s="1"/>
  <c r="Q108" i="3"/>
  <c r="R108" i="3" s="1"/>
  <c r="Q107" i="3"/>
  <c r="R107" i="3" s="1"/>
  <c r="Q106" i="3"/>
  <c r="R106" i="3" s="1"/>
  <c r="Q105" i="3"/>
  <c r="R105" i="3" s="1"/>
  <c r="Q104" i="3"/>
  <c r="R104" i="3" s="1"/>
  <c r="Q103" i="3"/>
  <c r="R103" i="3" s="1"/>
  <c r="Q102" i="3"/>
  <c r="R102" i="3" s="1"/>
  <c r="Q101" i="3"/>
  <c r="R101" i="3" s="1"/>
  <c r="Q86" i="3"/>
  <c r="R86" i="3" s="1"/>
  <c r="Q85" i="3"/>
  <c r="R85" i="3" s="1"/>
  <c r="Q84" i="3"/>
  <c r="R84" i="3" s="1"/>
  <c r="Q83" i="3"/>
  <c r="R83" i="3" s="1"/>
  <c r="Q78" i="3"/>
  <c r="R78" i="3" s="1"/>
  <c r="Q77" i="3"/>
  <c r="R77" i="3" s="1"/>
  <c r="Q76" i="3"/>
  <c r="R76" i="3" s="1"/>
  <c r="Q75" i="3"/>
  <c r="R75" i="3" s="1"/>
  <c r="Q74" i="3"/>
  <c r="R74" i="3" s="1"/>
  <c r="Q73" i="3"/>
  <c r="R73" i="3" s="1"/>
  <c r="Q72" i="3"/>
  <c r="R72" i="3" s="1"/>
  <c r="Q71" i="3"/>
  <c r="R71" i="3" s="1"/>
  <c r="Q70" i="3"/>
  <c r="R70" i="3" s="1"/>
  <c r="Q69" i="3"/>
  <c r="R69" i="3" s="1"/>
  <c r="Q68" i="3"/>
  <c r="R68" i="3" s="1"/>
  <c r="Q67" i="3"/>
  <c r="R67" i="3" s="1"/>
  <c r="Q66" i="3"/>
  <c r="R66" i="3" s="1"/>
  <c r="Q60" i="3"/>
  <c r="R60" i="3" s="1"/>
  <c r="Q59" i="3"/>
  <c r="R59" i="3" s="1"/>
  <c r="Q58" i="3"/>
  <c r="R58" i="3" s="1"/>
  <c r="Q57" i="3"/>
  <c r="R57" i="3" s="1"/>
  <c r="Q56" i="3"/>
  <c r="R56" i="3" s="1"/>
  <c r="Q55" i="3"/>
  <c r="R55" i="3" s="1"/>
  <c r="Q54" i="3"/>
  <c r="R54" i="3" s="1"/>
  <c r="Q53" i="3"/>
  <c r="R53" i="3" s="1"/>
  <c r="Q51" i="3"/>
  <c r="R51" i="3" s="1"/>
  <c r="Q50" i="3"/>
  <c r="R50" i="3" s="1"/>
  <c r="Q49" i="3"/>
  <c r="R49" i="3" s="1"/>
  <c r="Q48" i="3"/>
  <c r="R48" i="3" s="1"/>
  <c r="Q47" i="3"/>
  <c r="R47" i="3" s="1"/>
  <c r="Q46" i="3"/>
  <c r="R46" i="3" s="1"/>
  <c r="Q45" i="3"/>
  <c r="R45" i="3" s="1"/>
  <c r="Q44" i="3"/>
  <c r="R44" i="3" s="1"/>
  <c r="Q43" i="3"/>
  <c r="R43" i="3" s="1"/>
  <c r="Q42" i="3"/>
  <c r="R42" i="3" s="1"/>
  <c r="Q41" i="3"/>
  <c r="R41" i="3" s="1"/>
  <c r="Q39" i="3"/>
  <c r="R39" i="3" s="1"/>
  <c r="Q38" i="3"/>
  <c r="R38" i="3" s="1"/>
  <c r="Q37" i="3"/>
  <c r="R37" i="3" s="1"/>
  <c r="Q35" i="3"/>
  <c r="R35" i="3" s="1"/>
  <c r="Q34" i="3"/>
  <c r="R34" i="3" s="1"/>
  <c r="Q33" i="3"/>
  <c r="R33" i="3" s="1"/>
  <c r="Q32" i="3"/>
  <c r="R32" i="3" s="1"/>
  <c r="Q31" i="3"/>
  <c r="R31" i="3" s="1"/>
  <c r="Q30" i="3"/>
  <c r="R30" i="3" s="1"/>
  <c r="Q29" i="3"/>
  <c r="R29" i="3" s="1"/>
  <c r="Q26" i="3"/>
  <c r="R26" i="3" s="1"/>
  <c r="Q25" i="3"/>
  <c r="R25" i="3" s="1"/>
  <c r="Q24" i="3"/>
  <c r="R24" i="3" s="1"/>
  <c r="Q23" i="3"/>
  <c r="R23" i="3" s="1"/>
  <c r="Q95" i="3" l="1"/>
  <c r="R95" i="3" s="1"/>
  <c r="Q94" i="3"/>
  <c r="R94" i="3" s="1"/>
  <c r="C229" i="3"/>
  <c r="Q254" i="3"/>
  <c r="R254" i="3" s="1"/>
  <c r="T229" i="3" l="1"/>
  <c r="P62" i="3"/>
  <c r="C243" i="3"/>
  <c r="C236" i="3"/>
  <c r="C209" i="3"/>
  <c r="T209" i="3" s="1"/>
  <c r="C190" i="3"/>
  <c r="C160" i="3"/>
  <c r="T160" i="3" s="1"/>
  <c r="T248" i="3"/>
  <c r="V263" i="3"/>
  <c r="V262" i="3"/>
  <c r="V261" i="3"/>
  <c r="V260" i="3"/>
  <c r="V259" i="3"/>
  <c r="V258" i="3"/>
  <c r="V256" i="3"/>
  <c r="V255" i="3"/>
  <c r="V253" i="3"/>
  <c r="V252" i="3"/>
  <c r="V251" i="3"/>
  <c r="V250" i="3"/>
  <c r="V247" i="3"/>
  <c r="V246" i="3"/>
  <c r="V245" i="3"/>
  <c r="V244" i="3"/>
  <c r="V241" i="3"/>
  <c r="V239" i="3"/>
  <c r="V238" i="3"/>
  <c r="V237" i="3"/>
  <c r="V232" i="3"/>
  <c r="V231" i="3"/>
  <c r="V230" i="3"/>
  <c r="V212" i="3"/>
  <c r="V211" i="3"/>
  <c r="V210" i="3"/>
  <c r="V193" i="3"/>
  <c r="V192" i="3"/>
  <c r="V191" i="3"/>
  <c r="V163" i="3"/>
  <c r="V162" i="3"/>
  <c r="V161" i="3"/>
  <c r="V100" i="3"/>
  <c r="V99" i="3"/>
  <c r="V98" i="3"/>
  <c r="V91" i="3"/>
  <c r="V90" i="3"/>
  <c r="V89" i="3"/>
  <c r="V82" i="3"/>
  <c r="V81" i="3"/>
  <c r="V80" i="3"/>
  <c r="V65" i="3"/>
  <c r="V64" i="3"/>
  <c r="V63" i="3"/>
  <c r="P243" i="3"/>
  <c r="N243" i="3"/>
  <c r="M243" i="3"/>
  <c r="L243" i="3"/>
  <c r="K243" i="3"/>
  <c r="I243" i="3"/>
  <c r="H243" i="3"/>
  <c r="G243" i="3"/>
  <c r="F243" i="3"/>
  <c r="E243" i="3"/>
  <c r="D243" i="3"/>
  <c r="A243" i="3"/>
  <c r="U242" i="3"/>
  <c r="Q241" i="3"/>
  <c r="R241" i="3" s="1"/>
  <c r="T190" i="3" l="1"/>
  <c r="T243" i="3"/>
  <c r="T236" i="3"/>
  <c r="U243" i="3"/>
  <c r="Q243" i="3"/>
  <c r="C264" i="3"/>
  <c r="V47" i="3"/>
  <c r="V202" i="3"/>
  <c r="V24" i="3"/>
  <c r="V226" i="3"/>
  <c r="V95" i="3"/>
  <c r="V94" i="3"/>
  <c r="V28" i="3"/>
  <c r="V22" i="3"/>
  <c r="V118" i="3"/>
  <c r="V234" i="3"/>
  <c r="V242" i="3"/>
  <c r="V142" i="3"/>
  <c r="V240" i="3"/>
  <c r="V243" i="3" l="1"/>
  <c r="R243" i="3"/>
  <c r="I14" i="3"/>
  <c r="I236" i="3"/>
  <c r="I229" i="3"/>
  <c r="I209" i="3"/>
  <c r="I190" i="3"/>
  <c r="I160" i="3"/>
  <c r="I97" i="3"/>
  <c r="I88" i="3"/>
  <c r="I79" i="3"/>
  <c r="I62" i="3"/>
  <c r="I268" i="3" l="1"/>
  <c r="I264" i="3"/>
  <c r="V147" i="3" l="1"/>
  <c r="P209" i="3" l="1"/>
  <c r="G88" i="3" l="1"/>
  <c r="G97" i="3"/>
  <c r="U248" i="3"/>
  <c r="V248" i="3" s="1"/>
  <c r="Q255" i="3" l="1"/>
  <c r="R255" i="3" s="1"/>
  <c r="Q253" i="3"/>
  <c r="R253" i="3" s="1"/>
  <c r="Q252" i="3"/>
  <c r="R252" i="3" s="1"/>
  <c r="Q251" i="3"/>
  <c r="R251" i="3" s="1"/>
  <c r="T257" i="3"/>
  <c r="O257" i="3"/>
  <c r="N257" i="3"/>
  <c r="M257" i="3"/>
  <c r="L257" i="3"/>
  <c r="K257" i="3"/>
  <c r="J257" i="3"/>
  <c r="H257" i="3"/>
  <c r="G257" i="3"/>
  <c r="F257" i="3"/>
  <c r="E257" i="3"/>
  <c r="D257" i="3"/>
  <c r="A257" i="3"/>
  <c r="Q250" i="3"/>
  <c r="R250" i="3" s="1"/>
  <c r="U249" i="3"/>
  <c r="T249" i="3"/>
  <c r="V249" i="3" l="1"/>
  <c r="U257" i="3"/>
  <c r="V257" i="3" s="1"/>
  <c r="P229" i="3" l="1"/>
  <c r="P97" i="3"/>
  <c r="P88" i="3"/>
  <c r="P79" i="3"/>
  <c r="Q93" i="3"/>
  <c r="R93" i="3" s="1"/>
  <c r="Q92" i="3"/>
  <c r="R92" i="3" s="1"/>
  <c r="Q8" i="3"/>
  <c r="F79" i="3"/>
  <c r="P248" i="3" l="1"/>
  <c r="P264" i="3"/>
  <c r="Q248" i="3" l="1"/>
  <c r="R248" i="3" s="1"/>
  <c r="P257" i="3"/>
  <c r="Q257" i="3" s="1"/>
  <c r="R257" i="3" s="1"/>
  <c r="V233" i="3"/>
  <c r="V228" i="3"/>
  <c r="V227" i="3"/>
  <c r="V225" i="3"/>
  <c r="V224" i="3"/>
  <c r="V223" i="3"/>
  <c r="V222" i="3"/>
  <c r="V221" i="3"/>
  <c r="V220" i="3"/>
  <c r="V219" i="3"/>
  <c r="V218" i="3"/>
  <c r="V217" i="3"/>
  <c r="V216" i="3"/>
  <c r="V215" i="3"/>
  <c r="V214" i="3"/>
  <c r="V213" i="3"/>
  <c r="V208" i="3"/>
  <c r="V207" i="3"/>
  <c r="V206" i="3"/>
  <c r="V205" i="3"/>
  <c r="V203" i="3"/>
  <c r="V201" i="3"/>
  <c r="V200" i="3"/>
  <c r="V199" i="3"/>
  <c r="V198" i="3"/>
  <c r="V197" i="3"/>
  <c r="V196" i="3"/>
  <c r="V195" i="3"/>
  <c r="V194" i="3"/>
  <c r="V189" i="3"/>
  <c r="V188" i="3"/>
  <c r="V186" i="3"/>
  <c r="V185" i="3"/>
  <c r="V184" i="3"/>
  <c r="V183" i="3"/>
  <c r="V182" i="3"/>
  <c r="V181" i="3"/>
  <c r="V180" i="3"/>
  <c r="V179" i="3"/>
  <c r="V178" i="3"/>
  <c r="V176" i="3"/>
  <c r="V175" i="3"/>
  <c r="V174" i="3"/>
  <c r="V173" i="3"/>
  <c r="V172" i="3"/>
  <c r="V171" i="3"/>
  <c r="V169" i="3"/>
  <c r="V168" i="3"/>
  <c r="V167" i="3"/>
  <c r="V166" i="3"/>
  <c r="V165" i="3"/>
  <c r="V164" i="3"/>
  <c r="V159" i="3"/>
  <c r="V158" i="3"/>
  <c r="V157" i="3"/>
  <c r="V156" i="3"/>
  <c r="V155" i="3"/>
  <c r="V154" i="3"/>
  <c r="V153" i="3"/>
  <c r="V152" i="3"/>
  <c r="V151" i="3"/>
  <c r="V150" i="3"/>
  <c r="V149" i="3"/>
  <c r="V148" i="3"/>
  <c r="V146" i="3"/>
  <c r="V145" i="3"/>
  <c r="V144" i="3"/>
  <c r="V143" i="3"/>
  <c r="V141" i="3"/>
  <c r="V139" i="3"/>
  <c r="V137" i="3"/>
  <c r="V136" i="3"/>
  <c r="V135" i="3"/>
  <c r="V134" i="3"/>
  <c r="V133" i="3"/>
  <c r="V132" i="3"/>
  <c r="V130" i="3"/>
  <c r="V129" i="3"/>
  <c r="V128" i="3"/>
  <c r="V127" i="3"/>
  <c r="V126" i="3"/>
  <c r="V125" i="3"/>
  <c r="V124" i="3"/>
  <c r="V123" i="3"/>
  <c r="V122" i="3"/>
  <c r="V121" i="3"/>
  <c r="V120" i="3"/>
  <c r="V119" i="3"/>
  <c r="V117" i="3"/>
  <c r="V116" i="3"/>
  <c r="V115" i="3"/>
  <c r="V114" i="3"/>
  <c r="V113" i="3"/>
  <c r="V112" i="3"/>
  <c r="V111" i="3"/>
  <c r="V110" i="3"/>
  <c r="V109" i="3"/>
  <c r="V108" i="3"/>
  <c r="V107" i="3"/>
  <c r="V106" i="3"/>
  <c r="V105" i="3"/>
  <c r="V104" i="3"/>
  <c r="V103" i="3"/>
  <c r="V102" i="3"/>
  <c r="V101" i="3"/>
  <c r="V93" i="3"/>
  <c r="V92" i="3"/>
  <c r="V87" i="3"/>
  <c r="V86" i="3"/>
  <c r="V85" i="3"/>
  <c r="V84" i="3"/>
  <c r="V83" i="3"/>
  <c r="V78" i="3"/>
  <c r="V77" i="3"/>
  <c r="V76" i="3"/>
  <c r="V75" i="3"/>
  <c r="V74" i="3"/>
  <c r="V73" i="3"/>
  <c r="V72" i="3"/>
  <c r="V71" i="3"/>
  <c r="V70" i="3"/>
  <c r="V69" i="3"/>
  <c r="V68" i="3"/>
  <c r="V67" i="3"/>
  <c r="V66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7" i="3"/>
  <c r="V26" i="3"/>
  <c r="V25" i="3"/>
  <c r="V235" i="3"/>
  <c r="E190" i="3"/>
  <c r="E236" i="3"/>
  <c r="E229" i="3"/>
  <c r="E209" i="3"/>
  <c r="E160" i="3"/>
  <c r="E97" i="3"/>
  <c r="E88" i="3"/>
  <c r="E79" i="3"/>
  <c r="E62" i="3"/>
  <c r="V96" i="3" l="1"/>
  <c r="E264" i="3"/>
  <c r="D190" i="3"/>
  <c r="D160" i="3" l="1"/>
  <c r="D79" i="3" l="1"/>
  <c r="F62" i="3"/>
  <c r="G62" i="3"/>
  <c r="H62" i="3"/>
  <c r="J62" i="3"/>
  <c r="K62" i="3"/>
  <c r="L62" i="3"/>
  <c r="M62" i="3"/>
  <c r="N62" i="3"/>
  <c r="O62" i="3"/>
  <c r="D62" i="3"/>
  <c r="A160" i="3"/>
  <c r="O97" i="3"/>
  <c r="N97" i="3"/>
  <c r="M97" i="3"/>
  <c r="L97" i="3"/>
  <c r="K97" i="3"/>
  <c r="J97" i="3"/>
  <c r="H97" i="3"/>
  <c r="F97" i="3"/>
  <c r="D97" i="3"/>
  <c r="A97" i="3"/>
  <c r="G79" i="3"/>
  <c r="H79" i="3"/>
  <c r="J79" i="3"/>
  <c r="K79" i="3"/>
  <c r="L79" i="3"/>
  <c r="M79" i="3"/>
  <c r="N79" i="3"/>
  <c r="O79" i="3"/>
  <c r="A79" i="3"/>
  <c r="A62" i="3"/>
  <c r="Q11" i="3"/>
  <c r="U97" i="3" l="1"/>
  <c r="V97" i="3" s="1"/>
  <c r="U79" i="3"/>
  <c r="V79" i="3" s="1"/>
  <c r="U62" i="3"/>
  <c r="V62" i="3" s="1"/>
  <c r="Q62" i="3"/>
  <c r="Q97" i="3"/>
  <c r="R97" i="3" s="1"/>
  <c r="Q79" i="3"/>
  <c r="R79" i="3" s="1"/>
  <c r="I3" i="7"/>
  <c r="R62" i="3" l="1"/>
  <c r="Q10" i="3"/>
  <c r="Q12" i="3"/>
  <c r="D88" i="3"/>
  <c r="D27" i="4"/>
  <c r="F88" i="3"/>
  <c r="H88" i="3"/>
  <c r="H27" i="4"/>
  <c r="J88" i="3"/>
  <c r="K88" i="3"/>
  <c r="J27" i="4" s="1"/>
  <c r="L88" i="3"/>
  <c r="M88" i="3"/>
  <c r="L27" i="4" s="1"/>
  <c r="N88" i="3"/>
  <c r="O88" i="3"/>
  <c r="C28" i="4"/>
  <c r="F160" i="3"/>
  <c r="G160" i="3"/>
  <c r="H160" i="3"/>
  <c r="J160" i="3"/>
  <c r="K160" i="3"/>
  <c r="L160" i="3"/>
  <c r="M160" i="3"/>
  <c r="N160" i="3"/>
  <c r="C29" i="4"/>
  <c r="D29" i="4"/>
  <c r="F190" i="3"/>
  <c r="G190" i="3"/>
  <c r="F29" i="4" s="1"/>
  <c r="H190" i="3"/>
  <c r="G29" i="4" s="1"/>
  <c r="J190" i="3"/>
  <c r="I29" i="4" s="1"/>
  <c r="K190" i="3"/>
  <c r="J29" i="4" s="1"/>
  <c r="L190" i="3"/>
  <c r="K29" i="4" s="1"/>
  <c r="M190" i="3"/>
  <c r="L29" i="4" s="1"/>
  <c r="N190" i="3"/>
  <c r="M29" i="4" s="1"/>
  <c r="O190" i="3"/>
  <c r="D209" i="3"/>
  <c r="D30" i="4"/>
  <c r="F209" i="3"/>
  <c r="E30" i="4" s="1"/>
  <c r="G209" i="3"/>
  <c r="F30" i="4" s="1"/>
  <c r="H209" i="3"/>
  <c r="H30" i="4"/>
  <c r="J209" i="3"/>
  <c r="I30" i="4" s="1"/>
  <c r="K209" i="3"/>
  <c r="L209" i="3"/>
  <c r="K30" i="4" s="1"/>
  <c r="M209" i="3"/>
  <c r="L30" i="4" s="1"/>
  <c r="N209" i="3"/>
  <c r="O209" i="3"/>
  <c r="D229" i="3"/>
  <c r="D31" i="4"/>
  <c r="F229" i="3"/>
  <c r="G229" i="3"/>
  <c r="H229" i="3"/>
  <c r="J229" i="3"/>
  <c r="K229" i="3"/>
  <c r="L229" i="3"/>
  <c r="M229" i="3"/>
  <c r="N229" i="3"/>
  <c r="O229" i="3"/>
  <c r="D236" i="3"/>
  <c r="D32" i="4"/>
  <c r="F236" i="3"/>
  <c r="E32" i="4" s="1"/>
  <c r="G236" i="3"/>
  <c r="F32" i="4" s="1"/>
  <c r="H236" i="3"/>
  <c r="G32" i="4" s="1"/>
  <c r="H32" i="4"/>
  <c r="J236" i="3"/>
  <c r="I32" i="4" s="1"/>
  <c r="K236" i="3"/>
  <c r="J32" i="4" s="1"/>
  <c r="L236" i="3"/>
  <c r="K32" i="4" s="1"/>
  <c r="M236" i="3"/>
  <c r="L32" i="4" s="1"/>
  <c r="N236" i="3"/>
  <c r="M32" i="4" s="1"/>
  <c r="O236" i="3"/>
  <c r="N32" i="4" s="1"/>
  <c r="C33" i="4"/>
  <c r="D33" i="4"/>
  <c r="E33" i="4"/>
  <c r="F33" i="4"/>
  <c r="G33" i="4"/>
  <c r="H33" i="4"/>
  <c r="I33" i="4"/>
  <c r="K33" i="4"/>
  <c r="L33" i="4"/>
  <c r="M33" i="4"/>
  <c r="N33" i="4"/>
  <c r="O14" i="3"/>
  <c r="N34" i="4"/>
  <c r="N35" i="4"/>
  <c r="N36" i="4"/>
  <c r="N14" i="3"/>
  <c r="M34" i="4"/>
  <c r="M35" i="4"/>
  <c r="M36" i="4"/>
  <c r="M14" i="3"/>
  <c r="L34" i="4"/>
  <c r="L35" i="4"/>
  <c r="L36" i="4"/>
  <c r="L14" i="3"/>
  <c r="K34" i="4"/>
  <c r="K35" i="4"/>
  <c r="K36" i="4"/>
  <c r="K14" i="3"/>
  <c r="J34" i="4"/>
  <c r="J35" i="4"/>
  <c r="J36" i="4"/>
  <c r="J14" i="3"/>
  <c r="I34" i="4"/>
  <c r="I35" i="4"/>
  <c r="I36" i="4"/>
  <c r="H35" i="4"/>
  <c r="H36" i="4"/>
  <c r="H14" i="3"/>
  <c r="G34" i="4"/>
  <c r="G35" i="4"/>
  <c r="G36" i="4"/>
  <c r="G14" i="3"/>
  <c r="F34" i="4"/>
  <c r="F35" i="4"/>
  <c r="F36" i="4"/>
  <c r="F14" i="3"/>
  <c r="E34" i="4"/>
  <c r="E35" i="4"/>
  <c r="E36" i="4"/>
  <c r="E14" i="3"/>
  <c r="D34" i="4"/>
  <c r="D35" i="4"/>
  <c r="D36" i="4"/>
  <c r="D14" i="3"/>
  <c r="C34" i="4"/>
  <c r="C36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36" i="4"/>
  <c r="C35" i="4"/>
  <c r="B35" i="4"/>
  <c r="B34" i="4"/>
  <c r="J33" i="4"/>
  <c r="B33" i="4"/>
  <c r="B31" i="4"/>
  <c r="B32" i="4"/>
  <c r="B30" i="4"/>
  <c r="B29" i="4"/>
  <c r="B28" i="4"/>
  <c r="B27" i="4"/>
  <c r="F26" i="4"/>
  <c r="B26" i="4"/>
  <c r="A236" i="3"/>
  <c r="A229" i="3"/>
  <c r="A209" i="3"/>
  <c r="A190" i="3"/>
  <c r="A88" i="3"/>
  <c r="A14" i="3"/>
  <c r="O268" i="3" l="1"/>
  <c r="O264" i="3"/>
  <c r="N268" i="3"/>
  <c r="Q190" i="3"/>
  <c r="R190" i="3" s="1"/>
  <c r="Q160" i="3"/>
  <c r="R160" i="3" s="1"/>
  <c r="L268" i="3"/>
  <c r="U88" i="3"/>
  <c r="V88" i="3" s="1"/>
  <c r="U160" i="3"/>
  <c r="V160" i="3" s="1"/>
  <c r="U229" i="3"/>
  <c r="V229" i="3" s="1"/>
  <c r="U209" i="3"/>
  <c r="V209" i="3" s="1"/>
  <c r="U236" i="3"/>
  <c r="V236" i="3" s="1"/>
  <c r="U190" i="3"/>
  <c r="V190" i="3" s="1"/>
  <c r="J268" i="3"/>
  <c r="K268" i="3"/>
  <c r="M268" i="3"/>
  <c r="J264" i="3"/>
  <c r="Q88" i="3"/>
  <c r="Q229" i="3"/>
  <c r="K27" i="4"/>
  <c r="L264" i="3"/>
  <c r="Q236" i="3"/>
  <c r="J30" i="4"/>
  <c r="K264" i="3"/>
  <c r="M30" i="4"/>
  <c r="Q209" i="3"/>
  <c r="G264" i="3"/>
  <c r="I27" i="4"/>
  <c r="D264" i="3"/>
  <c r="N264" i="3"/>
  <c r="H264" i="3"/>
  <c r="M264" i="3"/>
  <c r="F264" i="3"/>
  <c r="G30" i="4"/>
  <c r="H29" i="4"/>
  <c r="I31" i="4"/>
  <c r="M31" i="4"/>
  <c r="F31" i="4"/>
  <c r="H31" i="4"/>
  <c r="K31" i="4"/>
  <c r="N31" i="4"/>
  <c r="J31" i="4"/>
  <c r="L31" i="4"/>
  <c r="G31" i="4"/>
  <c r="G268" i="3"/>
  <c r="C31" i="4"/>
  <c r="H268" i="3"/>
  <c r="N30" i="4"/>
  <c r="N29" i="4"/>
  <c r="C32" i="4"/>
  <c r="E31" i="4"/>
  <c r="D268" i="3"/>
  <c r="D263" i="3"/>
  <c r="E268" i="3"/>
  <c r="F268" i="3"/>
  <c r="E29" i="4"/>
  <c r="C30" i="4"/>
  <c r="F28" i="4"/>
  <c r="H28" i="4"/>
  <c r="K28" i="4"/>
  <c r="N28" i="4"/>
  <c r="J28" i="4"/>
  <c r="L28" i="4"/>
  <c r="G28" i="4"/>
  <c r="M28" i="4"/>
  <c r="I28" i="4"/>
  <c r="D28" i="4"/>
  <c r="E28" i="4"/>
  <c r="C27" i="4"/>
  <c r="M26" i="4"/>
  <c r="J26" i="4"/>
  <c r="I26" i="4"/>
  <c r="H26" i="4"/>
  <c r="G26" i="4"/>
  <c r="E26" i="4"/>
  <c r="D26" i="4"/>
  <c r="N26" i="4"/>
  <c r="H34" i="4"/>
  <c r="O36" i="4"/>
  <c r="M27" i="4"/>
  <c r="E27" i="4"/>
  <c r="O34" i="4"/>
  <c r="Q14" i="3"/>
  <c r="Q263" i="3" s="1"/>
  <c r="O35" i="4"/>
  <c r="O33" i="4"/>
  <c r="C26" i="4"/>
  <c r="K26" i="4"/>
  <c r="F27" i="4"/>
  <c r="N27" i="4"/>
  <c r="L26" i="4"/>
  <c r="G27" i="4"/>
  <c r="R229" i="3" l="1"/>
  <c r="Q259" i="3"/>
  <c r="R259" i="3" s="1"/>
  <c r="R209" i="3"/>
  <c r="R88" i="3"/>
  <c r="O32" i="4"/>
  <c r="R236" i="3"/>
  <c r="O29" i="4"/>
  <c r="D266" i="3"/>
  <c r="E263" i="3" s="1"/>
  <c r="E266" i="3" s="1"/>
  <c r="F263" i="3" s="1"/>
  <c r="F266" i="3" s="1"/>
  <c r="G263" i="3" s="1"/>
  <c r="G266" i="3" s="1"/>
  <c r="H263" i="3" s="1"/>
  <c r="H266" i="3" s="1"/>
  <c r="I263" i="3" s="1"/>
  <c r="I266" i="3" s="1"/>
  <c r="J263" i="3" s="1"/>
  <c r="J266" i="3" s="1"/>
  <c r="K263" i="3" s="1"/>
  <c r="K266" i="3" s="1"/>
  <c r="L263" i="3" s="1"/>
  <c r="L266" i="3" s="1"/>
  <c r="M263" i="3" s="1"/>
  <c r="M266" i="3" s="1"/>
  <c r="N263" i="3" s="1"/>
  <c r="N266" i="3" s="1"/>
  <c r="O263" i="3" s="1"/>
  <c r="O266" i="3" s="1"/>
  <c r="Q264" i="3"/>
  <c r="Q266" i="3" s="1"/>
  <c r="O27" i="4"/>
  <c r="O31" i="4"/>
  <c r="O30" i="4"/>
  <c r="O28" i="4"/>
  <c r="O26" i="4"/>
</calcChain>
</file>

<file path=xl/comments1.xml><?xml version="1.0" encoding="utf-8"?>
<comments xmlns="http://schemas.openxmlformats.org/spreadsheetml/2006/main">
  <authors>
    <author>Michelle</author>
  </authors>
  <commentList>
    <comment ref="O48" authorId="0">
      <text>
        <r>
          <rPr>
            <b/>
            <sz val="9"/>
            <color indexed="81"/>
            <rFont val="Tahoma"/>
            <family val="2"/>
          </rPr>
          <t xml:space="preserve">Use for Server Yearly Maintenance
</t>
        </r>
      </text>
    </comment>
    <comment ref="O59" authorId="0">
      <text>
        <r>
          <rPr>
            <b/>
            <sz val="9"/>
            <color indexed="81"/>
            <rFont val="Tahoma"/>
            <family val="2"/>
          </rPr>
          <t xml:space="preserve">Use for Server Yearly Maintenance
</t>
        </r>
      </text>
    </comment>
    <comment ref="P72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To reimburse Ramlee for distribute brochure during sat/sun/ph</t>
        </r>
      </text>
    </comment>
    <comment ref="N123" authorId="0">
      <text>
        <r>
          <rPr>
            <b/>
            <sz val="9"/>
            <color indexed="81"/>
            <rFont val="Tahoma"/>
            <family val="2"/>
          </rPr>
          <t>Web Jet</t>
        </r>
      </text>
    </comment>
    <comment ref="P123" authorId="0">
      <text>
        <r>
          <rPr>
            <b/>
            <sz val="9"/>
            <color indexed="81"/>
            <rFont val="Tahoma"/>
            <family val="2"/>
          </rPr>
          <t xml:space="preserve">Use for ITB Asia
</t>
        </r>
      </text>
    </comment>
    <comment ref="M167" authorId="0">
      <text>
        <r>
          <rPr>
            <b/>
            <sz val="9"/>
            <color indexed="81"/>
            <rFont val="Tahoma"/>
            <family val="2"/>
          </rPr>
          <t xml:space="preserve">Pg Halal Hub </t>
        </r>
      </text>
    </comment>
    <comment ref="O168" authorId="0">
      <text>
        <r>
          <rPr>
            <b/>
            <sz val="9"/>
            <color indexed="81"/>
            <rFont val="Tahoma"/>
            <family val="2"/>
          </rPr>
          <t>Contingency</t>
        </r>
      </text>
    </comment>
    <comment ref="P168" authorId="0">
      <text>
        <r>
          <rPr>
            <b/>
            <sz val="9"/>
            <color indexed="81"/>
            <rFont val="Tahoma"/>
            <family val="2"/>
          </rPr>
          <t>Utilize for New Videos : DIE &amp; Storyline by Rising One</t>
        </r>
      </text>
    </comment>
    <comment ref="P169" authorId="0">
      <text>
        <r>
          <rPr>
            <b/>
            <sz val="9"/>
            <color indexed="81"/>
            <rFont val="Tahoma"/>
            <family val="2"/>
          </rPr>
          <t>Utilize for New Videos : DIE &amp; Storyline by Rising One</t>
        </r>
      </text>
    </comment>
    <comment ref="O171" authorId="0">
      <text>
        <r>
          <rPr>
            <b/>
            <sz val="9"/>
            <color indexed="81"/>
            <rFont val="Tahoma"/>
            <family val="2"/>
          </rPr>
          <t>Penang Monthly</t>
        </r>
      </text>
    </comment>
    <comment ref="O172" authorId="0">
      <text>
        <r>
          <rPr>
            <b/>
            <sz val="9"/>
            <color indexed="81"/>
            <rFont val="Tahoma"/>
            <family val="2"/>
          </rPr>
          <t xml:space="preserve">Contingency
</t>
        </r>
      </text>
    </comment>
    <comment ref="P172" authorId="0">
      <text>
        <r>
          <rPr>
            <b/>
            <sz val="9"/>
            <color indexed="81"/>
            <rFont val="Tahoma"/>
            <family val="2"/>
          </rPr>
          <t>To cover copywriting</t>
        </r>
      </text>
    </comment>
    <comment ref="O199" authorId="0">
      <text>
        <r>
          <rPr>
            <b/>
            <sz val="9"/>
            <color indexed="81"/>
            <rFont val="Tahoma"/>
            <family val="2"/>
          </rPr>
          <t>Mini Hot Air Balloon</t>
        </r>
      </text>
    </comment>
    <comment ref="M227" authorId="0">
      <text>
        <r>
          <rPr>
            <b/>
            <sz val="9"/>
            <color indexed="81"/>
            <rFont val="Tahoma"/>
            <family val="2"/>
          </rPr>
          <t xml:space="preserve">Brochure Rack
</t>
        </r>
      </text>
    </comment>
    <comment ref="N240" authorId="0">
      <text>
        <r>
          <rPr>
            <b/>
            <sz val="9"/>
            <color indexed="81"/>
            <rFont val="Tahoma"/>
            <family val="2"/>
          </rPr>
          <t>Return to JKN 
RM492,253</t>
        </r>
      </text>
    </comment>
  </commentList>
</comments>
</file>

<file path=xl/sharedStrings.xml><?xml version="1.0" encoding="utf-8"?>
<sst xmlns="http://schemas.openxmlformats.org/spreadsheetml/2006/main" count="442" uniqueCount="311">
  <si>
    <t>Insurance</t>
  </si>
  <si>
    <t>IMPORTANT—READ CAREFULLY:</t>
  </si>
  <si>
    <t>This End-User License Agreement (”EULA”) is a legal agreement between you and Spreadsheet123.com that</t>
  </si>
  <si>
    <t>TEMPLATES LICENSE</t>
  </si>
  <si>
    <t>This TEMPLATE is protected by copyright laws and international copyright treaties, as well as other intellectual</t>
  </si>
  <si>
    <t>property laws and treaties. Each TEMPLATE is licensed, not sold.</t>
  </si>
  <si>
    <t>1. GRANT OF LICENSE.</t>
  </si>
  <si>
    <t>terms and conditions of this EULA. In such event, you must destroy all copies of any TEMPLATE.</t>
  </si>
  <si>
    <t xml:space="preserve">SPREADSHEET123.COM MAKE NO REPRESENTATIONS </t>
  </si>
  <si>
    <t>ABOUT THE SUITABILITY OF THE TEMPLATES FOR ANY PURPOSE. ALL TEMPLATES ARE PROVIDED</t>
  </si>
  <si>
    <t xml:space="preserve"> “AS IS” WITHOUT WARRANTY OF ANY KIND. SPREADSHEET123.COM HEREBY DISCLAIM ALL </t>
  </si>
  <si>
    <t>WARRANTIES AND CONDITIONS WITH REGARD TO THE TEMPLATES, INCLUDING ALL IMPLIED</t>
  </si>
  <si>
    <t>WARRANTIES AND CONDITIONS OF MERCHANTABILITY, FITNESS FOR A PARTICULAR PURPOSE, TITLE</t>
  </si>
  <si>
    <t>AND NON-INFRINGEMENT. IN NO EVENT SHALL SPREADSHEET123.COM BE LIABLE FOR ANY SPECIAL,</t>
  </si>
  <si>
    <t xml:space="preserve">INDIRECT OR CONSEQUENTIAL DAMAGES OR ANY DAMAGES WHATSOEVER RESULTING FROM LOSS </t>
  </si>
  <si>
    <t xml:space="preserve">OF USE, DATA OR PROFITS, WHETHER IN AN ACTION OF CONTRACT, NEGLIGENCE OR OTHER TORTIOUS </t>
  </si>
  <si>
    <t>Some states do not allow the limitation or exclusion of liability for incidental or consequential</t>
  </si>
  <si>
    <t>damages, so the above limitation may not apply to you.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</si>
  <si>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</si>
  <si>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</si>
  <si>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</si>
  <si>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</si>
  <si>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</si>
  <si>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</si>
  <si>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</si>
  <si>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</si>
  <si>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</si>
  <si>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</si>
  <si>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</si>
  <si>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</si>
  <si>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DEC</t>
  </si>
  <si>
    <t>PERSONAL BUDGET - DASHBOARDS</t>
  </si>
  <si>
    <t>Terms of Use - EULA</t>
  </si>
  <si>
    <t>covers all Microsoft Excel and OpenOffice.org templates or spreadsheets (”TEMPLATES”) and software ("SOFTWARE") made</t>
  </si>
  <si>
    <t>by Spreadsheet123.com.</t>
  </si>
  <si>
    <t>By downloading, copying, accessing or otherwise using any TEMPLATES or/and SOFTWARE, you agree to be bound by the</t>
  </si>
  <si>
    <t>terms of this EULA.</t>
  </si>
  <si>
    <r>
      <t xml:space="preserve">This EULA grants you the right to download this TEMPLATE free of charge for </t>
    </r>
    <r>
      <rPr>
        <b/>
        <sz val="10"/>
        <color indexed="16"/>
        <rFont val="Arial"/>
        <family val="2"/>
      </rPr>
      <t>personal use or use within your family.</t>
    </r>
  </si>
  <si>
    <r>
      <t xml:space="preserve">You may customize this </t>
    </r>
    <r>
      <rPr>
        <b/>
        <sz val="10"/>
        <rFont val="Arial"/>
        <family val="2"/>
      </rPr>
      <t>TEMPLATE</t>
    </r>
    <r>
      <rPr>
        <sz val="10"/>
        <rFont val="Arial"/>
        <family val="2"/>
      </rPr>
      <t xml:space="preserve"> with you personal information and use for its intended purpose in personal calculations</t>
    </r>
  </si>
  <si>
    <t xml:space="preserve">documentation or/and communications, but you may not remove or alter any logo, trademark, copyright, hyperlinks, </t>
  </si>
  <si>
    <t>disclaimers, terms of use or other proprietary notices within this TEMPLATE.</t>
  </si>
  <si>
    <t>You may not sell, resell, license, rent, lease, lend or otherwise transfer for value without written</t>
  </si>
  <si>
    <r>
      <t xml:space="preserve">permission of </t>
    </r>
    <r>
      <rPr>
        <b/>
        <sz val="11"/>
        <color indexed="16"/>
        <rFont val="Calibri"/>
        <family val="2"/>
      </rPr>
      <t>SPREADSHEET123.COM</t>
    </r>
  </si>
  <si>
    <r>
      <t xml:space="preserve">You may not distribute this </t>
    </r>
    <r>
      <rPr>
        <b/>
        <sz val="11"/>
        <color indexed="16"/>
        <rFont val="Calibri"/>
        <family val="2"/>
      </rPr>
      <t>TEMPLATE</t>
    </r>
    <r>
      <rPr>
        <sz val="11"/>
        <color indexed="16"/>
        <rFont val="Calibri"/>
        <family val="2"/>
      </rPr>
      <t xml:space="preserve"> in any stand-alone products that contain only the TEMPLATE, or as part of any other </t>
    </r>
  </si>
  <si>
    <t>product. You may not copy or post any TEMPLATE on any network computer or broadcast it in any media without</t>
  </si>
  <si>
    <t>written permission of SPREADSHEET123.COM.</t>
  </si>
  <si>
    <t>2. RESERVATION OF RIGHTS.</t>
  </si>
  <si>
    <t xml:space="preserve">All title and copyrights in and to the Template, and any copies of the Template, are owned by Spreadsheet123.com. </t>
  </si>
  <si>
    <t xml:space="preserve">All rights not expressly granted are reserved by Spreadsheet123.com. In particular, this EULA does not grant you any </t>
  </si>
  <si>
    <t>rights in connection with any trademarks or service marks of Spreadsheet123.com. Use of any Template for any purpose</t>
  </si>
  <si>
    <t>other than expressly permitted in this EULA is prohibited, and may result in severe civil and criminal penalties.</t>
  </si>
  <si>
    <t>3. TERMINATION.</t>
  </si>
  <si>
    <r>
      <t xml:space="preserve">Without prejudice to any other rights, </t>
    </r>
    <r>
      <rPr>
        <b/>
        <sz val="11"/>
        <color indexed="8"/>
        <rFont val="Calibri"/>
        <family val="2"/>
      </rPr>
      <t>Spreadsheet123.com</t>
    </r>
    <r>
      <rPr>
        <sz val="10"/>
        <rFont val="Arial"/>
        <family val="2"/>
      </rPr>
      <t xml:space="preserve"> may terminate this EULA if you fail to comply with the</t>
    </r>
  </si>
  <si>
    <t>4. NOTICE SPECIFIC TO TEMPLATES.</t>
  </si>
  <si>
    <t>ANY REFERENCES TO EVENTS, PEOPLE, PLACES, OR ENTITIES IN THE TEMPLATES IS PURELY FICTITIOUS AND NOT INTENDED TO REPRESENT ANY ACTUAL EVENT,</t>
  </si>
  <si>
    <t>PERSON, PLACE, OR ENTITY. SPREADSHEET123.COM  DISCLAIMS ANY LIKENESS OR SIMILARITIES TO ACTUAL EVENTS, PEOPLE, PLACES, OR ENTITIES, AND</t>
  </si>
  <si>
    <t>ANY SUCH LIKENESS OR SIMILARITIES ARE UNINTENTIONAL AND PURELY COINCIDENTAL.</t>
  </si>
  <si>
    <t>5. MISCELLANEOUS.</t>
  </si>
  <si>
    <t>ANNUAL EXPENSE DISTRIBUTION PIE</t>
  </si>
  <si>
    <t>BUDGET TRACKING FOR 2015</t>
  </si>
  <si>
    <t>Fund from State Govt</t>
  </si>
  <si>
    <t>Sales - TIC</t>
  </si>
  <si>
    <t>Other Income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</si>
  <si>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</si>
  <si>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</si>
  <si>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</si>
  <si>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</si>
  <si>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</si>
  <si>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</si>
  <si>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</si>
  <si>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</si>
  <si>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</si>
  <si>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Gratuity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</si>
  <si>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</si>
  <si>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</si>
  <si>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</si>
  <si>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</si>
  <si>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</si>
  <si>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</si>
  <si>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</si>
  <si>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</si>
  <si>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</si>
  <si>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</si>
  <si>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</si>
  <si>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</si>
  <si>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</si>
  <si>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</si>
  <si>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</si>
  <si>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Miscellaneous Expenses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</si>
  <si>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</si>
  <si>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</si>
  <si>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</si>
  <si>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</si>
  <si>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</si>
  <si>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</si>
  <si>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</si>
  <si>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</si>
  <si>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</si>
  <si>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</si>
  <si>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</si>
  <si>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 xml:space="preserve">Others 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</si>
  <si>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</si>
  <si>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</si>
  <si>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</si>
  <si>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</si>
  <si>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</si>
  <si>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</si>
  <si>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Computers (Hardware &amp; Software)</t>
  </si>
  <si>
    <t xml:space="preserve">Office Equipment </t>
  </si>
  <si>
    <t xml:space="preserve">Furniture &amp; Fittings </t>
  </si>
  <si>
    <t>Motor Vehicle</t>
  </si>
  <si>
    <t xml:space="preserve">Computers (Hardware &amp; Software) </t>
  </si>
  <si>
    <t>Furniture &amp; Fittings</t>
  </si>
  <si>
    <t>Renovation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</si>
  <si>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</si>
  <si>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</si>
  <si>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</si>
  <si>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</si>
  <si>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</si>
  <si>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Incentive for MICE</t>
  </si>
  <si>
    <t>PATA membership fee (USD 2,400)</t>
  </si>
  <si>
    <t>Local Travel</t>
  </si>
  <si>
    <t>Product updates &amp; Networking for KL</t>
  </si>
  <si>
    <t>Tourism Malaysia (Business to Business)</t>
  </si>
  <si>
    <t xml:space="preserve">Europe - ITB Berlin (Germany) </t>
  </si>
  <si>
    <t>Europe - World Travel Mart, London</t>
  </si>
  <si>
    <t xml:space="preserve">Hong Kong Sales Mission </t>
  </si>
  <si>
    <t>Hong Kong Summer Holidays Promotion</t>
  </si>
  <si>
    <t xml:space="preserve">Singapore - ITB Asia </t>
  </si>
  <si>
    <t>Singapore  - NATAS</t>
  </si>
  <si>
    <t xml:space="preserve">Australia -  Tactical Promotion </t>
  </si>
  <si>
    <t>Australia - Roadshow at Melbourne &amp; Sydney</t>
  </si>
  <si>
    <t>Australia -  Perth &amp; Adelaide TM Roadshow</t>
  </si>
  <si>
    <t>Australia -  AIME Melbourne (M.I.C.E)</t>
  </si>
  <si>
    <t>Taiwan - Taipei International Travel Fair</t>
  </si>
  <si>
    <t xml:space="preserve">Taiwan - TM Sales Mission </t>
  </si>
  <si>
    <t xml:space="preserve">Taiwan  - Tactical Campaign </t>
  </si>
  <si>
    <t>Indonesia - Jakarta &amp; Medan Travel Agent Product Update</t>
  </si>
  <si>
    <t>Indonesia - Surabaya Shopping Mall Promotion</t>
  </si>
  <si>
    <t>Korea - Seoul Product Update &amp; Networking Session</t>
  </si>
  <si>
    <t>Korea - Tactical Campaign</t>
  </si>
  <si>
    <t>Philippines - Travel Mart</t>
  </si>
  <si>
    <t>India Satte Sales Mission</t>
  </si>
  <si>
    <t>State Exco - Trade fairs &amp; Roadshow (by Ong Abbey)</t>
  </si>
  <si>
    <t>World Music Expo (WOMEX) , Hungary</t>
  </si>
  <si>
    <t>Arabian Travel Market (ATM), Dubai</t>
  </si>
  <si>
    <t>Japan Tourism Fair, Japan</t>
  </si>
  <si>
    <t>ASEAN Tourism Forum (ATF), Myanmar</t>
  </si>
  <si>
    <t>China Travel Fair, China</t>
  </si>
  <si>
    <t>Indonesia Roadshow, Indonesia</t>
  </si>
  <si>
    <t xml:space="preserve">Provisional </t>
  </si>
  <si>
    <t>New Brochures (2014 : Trade Show Booklet)</t>
  </si>
  <si>
    <t>Ad-Hoc Copy writing (as and when)</t>
  </si>
  <si>
    <t>Photo/Video Archiving</t>
  </si>
  <si>
    <t>Video : Year of Festival &amp; D.I.E Video (to other languages such as Korean, Japanese, etc)</t>
  </si>
  <si>
    <t>My Penang, Unforgettable' website maintainance (translation, CMS data, Newsletter)</t>
  </si>
  <si>
    <t>Mobile App - D.I.E</t>
  </si>
  <si>
    <t>Advertisement in Magazines</t>
  </si>
  <si>
    <t>Hong Kong Media Campaign</t>
  </si>
  <si>
    <t xml:space="preserve">Production cost of ads on Billboards / CAT buses / CUBE </t>
  </si>
  <si>
    <t>Singapore Media Campaign</t>
  </si>
  <si>
    <t>10 Days 3 Festivals' - GTLF, TIBF &amp; Jazz Festival</t>
  </si>
  <si>
    <t>LED advertising - Domestic (for events)</t>
  </si>
  <si>
    <t>Radio Advertising (ASTRO - LiteFM, Mix, Sinar &amp; Melody) - whole year advertising</t>
  </si>
  <si>
    <t>Provisional</t>
  </si>
  <si>
    <t>Contribution/sponsor</t>
  </si>
  <si>
    <t>Last Fri, Sat &amp; Sun for the month (12 months)</t>
  </si>
  <si>
    <t>GT Literary  Festival</t>
  </si>
  <si>
    <t>In Between Art Festival</t>
  </si>
  <si>
    <t>Hot Air Balloon Festival</t>
  </si>
  <si>
    <t>Raja Muda S'gor International Regatta</t>
  </si>
  <si>
    <t>Spring FestoRama</t>
  </si>
  <si>
    <t>Mid Autumn FestoRama</t>
  </si>
  <si>
    <t>Souvenirs/Gifts</t>
  </si>
  <si>
    <t xml:space="preserve">Heritage walk &amp; tour / Car Free Day Event </t>
  </si>
  <si>
    <t xml:space="preserve">Marking Georgetown Brochure (3 Languages) </t>
  </si>
  <si>
    <t>Trade Show Booklet  (4 Languages)</t>
  </si>
  <si>
    <t>Peranakan Brochure &amp; Booklet (4 Languages)</t>
  </si>
  <si>
    <t>George Town Heritage Site Map</t>
  </si>
  <si>
    <t xml:space="preserve">Discovery Balik Pulau </t>
  </si>
  <si>
    <t>Heritage Walkabout Brochure</t>
  </si>
  <si>
    <t>Second Penang Bridge and Ferry Experience Brochure</t>
  </si>
  <si>
    <t>DVD Duplication  (D.I.E 5 language + MICE)</t>
  </si>
  <si>
    <t>PGT Networking with Tourism Players</t>
  </si>
  <si>
    <t xml:space="preserve">Development of surveys </t>
  </si>
  <si>
    <t>Production cost for Halal Travel Guide</t>
  </si>
  <si>
    <t>Pg Centre of Education Tourism  (Refer to Appendix I)</t>
  </si>
  <si>
    <t>Membership fee collection</t>
  </si>
  <si>
    <t>BALANCE</t>
  </si>
  <si>
    <t>INCOME-EXPENSE CHART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</si>
  <si>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</si>
  <si>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</si>
  <si>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</si>
  <si>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</si>
  <si>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</si>
  <si>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</si>
  <si>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</si>
  <si>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</si>
  <si>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</si>
  <si>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</si>
  <si>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</si>
  <si>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</si>
  <si>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</si>
  <si>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</si>
  <si>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</si>
  <si>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</si>
  <si>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Upkeeo M/V</t>
  </si>
  <si>
    <t xml:space="preserve">Misc 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</si>
  <si>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</si>
  <si>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</si>
  <si>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</si>
  <si>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</si>
  <si>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</si>
  <si>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</si>
  <si>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</si>
  <si>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</si>
  <si>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</si>
  <si>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N/A</t>
  </si>
  <si>
    <t>Computer</t>
  </si>
  <si>
    <t>O.Equipemnt</t>
  </si>
  <si>
    <t>FF</t>
  </si>
  <si>
    <t>M/V</t>
  </si>
  <si>
    <t>O.Equipment</t>
  </si>
  <si>
    <t>Banner</t>
  </si>
  <si>
    <t>Printing</t>
  </si>
  <si>
    <t>Hosting</t>
  </si>
  <si>
    <t>Membership</t>
  </si>
  <si>
    <t>T. Promotion</t>
  </si>
  <si>
    <t>Tactical Campaign</t>
  </si>
  <si>
    <t>Copywriting</t>
  </si>
  <si>
    <t>Photo/Video</t>
  </si>
  <si>
    <t>Video Production</t>
  </si>
  <si>
    <t>Dev Website</t>
  </si>
  <si>
    <t>Dev Mobile App</t>
  </si>
  <si>
    <t>Ads - Mag</t>
  </si>
  <si>
    <t>Billboard</t>
  </si>
  <si>
    <t>Media Campaign</t>
  </si>
  <si>
    <t>Publicity</t>
  </si>
  <si>
    <t>Ads - Outdoor</t>
  </si>
  <si>
    <t>Ads - Social Media</t>
  </si>
  <si>
    <t>Ads - Radio</t>
  </si>
  <si>
    <t>Souvenirs</t>
  </si>
  <si>
    <t>DVD</t>
  </si>
  <si>
    <t>Survey</t>
  </si>
  <si>
    <r>
      <rPr>
        <strike/>
        <sz val="10"/>
        <color theme="3"/>
        <rFont val="Arial"/>
        <family val="2"/>
      </rPr>
      <t>Singapore - Marketing Campaign with Silk Air &amp; AirAsia</t>
    </r>
    <r>
      <rPr>
        <sz val="10"/>
        <color theme="3"/>
        <rFont val="Arial"/>
        <family val="2"/>
      </rPr>
      <t xml:space="preserve"> </t>
    </r>
    <r>
      <rPr>
        <sz val="8"/>
        <color theme="3"/>
        <rFont val="Arial"/>
        <family val="2"/>
      </rPr>
      <t>(Budget transferred to Trishaw entourage)</t>
    </r>
  </si>
  <si>
    <r>
      <rPr>
        <strike/>
        <sz val="10"/>
        <color theme="3"/>
        <rFont val="Arial"/>
        <family val="2"/>
      </rPr>
      <t>Hong Kong Tactical Campaign</t>
    </r>
    <r>
      <rPr>
        <sz val="8"/>
        <color theme="3"/>
        <rFont val="Arial"/>
        <family val="2"/>
      </rPr>
      <t xml:space="preserve"> (Budget transferred to Trishaw entourage)</t>
    </r>
  </si>
  <si>
    <r>
      <rPr>
        <strike/>
        <sz val="10"/>
        <color theme="3"/>
        <rFont val="Arial"/>
        <family val="2"/>
      </rPr>
      <t>Indonesia - Destination Promotion</t>
    </r>
    <r>
      <rPr>
        <sz val="10"/>
        <color theme="3"/>
        <rFont val="Arial"/>
        <family val="2"/>
      </rPr>
      <t xml:space="preserve"> </t>
    </r>
    <r>
      <rPr>
        <sz val="8"/>
        <color theme="3"/>
        <rFont val="Arial"/>
        <family val="2"/>
      </rPr>
      <t>(Budget transferred to Trishaw entourage)</t>
    </r>
  </si>
  <si>
    <r>
      <rPr>
        <strike/>
        <sz val="10"/>
        <color theme="3"/>
        <rFont val="Arial"/>
        <family val="2"/>
      </rPr>
      <t>Thailand - Bangkok Tactical Campaign - Airlines</t>
    </r>
    <r>
      <rPr>
        <sz val="8"/>
        <color theme="3"/>
        <rFont val="Arial"/>
        <family val="2"/>
      </rPr>
      <t xml:space="preserve"> (Budget transferred to Trishaw entourage)</t>
    </r>
  </si>
  <si>
    <r>
      <rPr>
        <strike/>
        <sz val="10"/>
        <color theme="3"/>
        <rFont val="Arial"/>
        <family val="2"/>
      </rPr>
      <t>Thailand - Phuket / Krabi Tactical Campaign - Firefly</t>
    </r>
    <r>
      <rPr>
        <sz val="10"/>
        <color theme="3"/>
        <rFont val="Arial"/>
        <family val="2"/>
      </rPr>
      <t xml:space="preserve"> </t>
    </r>
    <r>
      <rPr>
        <sz val="8"/>
        <color theme="3"/>
        <rFont val="Arial"/>
        <family val="2"/>
      </rPr>
      <t>(Budget transferred to Trishaw entourage)</t>
    </r>
  </si>
  <si>
    <t>Trishaw Entourage</t>
  </si>
  <si>
    <r>
      <t>KLIA Billboard (KLIA &amp; KLIA2)</t>
    </r>
    <r>
      <rPr>
        <sz val="8"/>
        <rFont val="Arial"/>
        <family val="2"/>
      </rPr>
      <t xml:space="preserve"> - RM400k allocated for Trishaw Entourage</t>
    </r>
  </si>
  <si>
    <t>ACTUAL</t>
  </si>
  <si>
    <t xml:space="preserve">Penang Convention Exhibition Bureau </t>
  </si>
  <si>
    <t>Penang Anime Matsuri - Summer Party</t>
  </si>
  <si>
    <t>Dividen/Interest Income</t>
  </si>
  <si>
    <t xml:space="preserve">   EXPENSES</t>
  </si>
  <si>
    <t xml:space="preserve">   ESTIMATED INCOME</t>
  </si>
  <si>
    <t xml:space="preserve">   OPERATING EXPENSES (OPEX) - PGT</t>
  </si>
  <si>
    <t xml:space="preserve">   OPERATING EXPENSES (OPEX) - TIC</t>
  </si>
  <si>
    <t xml:space="preserve">   CAPITAL EXPENDITURE (CAPEX) - PGT</t>
  </si>
  <si>
    <t xml:space="preserve">   CAPITAL EXPENDITURE (CAPEX) - TIC</t>
  </si>
  <si>
    <t xml:space="preserve">   MARKETING/TOURISM PROMOTION</t>
  </si>
  <si>
    <t xml:space="preserve">   COMMUNICATIONS</t>
  </si>
  <si>
    <t xml:space="preserve">   EVENTS</t>
  </si>
  <si>
    <t xml:space="preserve">   TOURISM SERVICES</t>
  </si>
  <si>
    <t xml:space="preserve">   PENANG CENTRE OF EDUCATION TOURISM </t>
  </si>
  <si>
    <t xml:space="preserve">   TOTAL</t>
  </si>
  <si>
    <t>Variance</t>
  </si>
  <si>
    <r>
      <rPr>
        <strike/>
        <sz val="10"/>
        <rFont val="Arial"/>
        <family val="2"/>
      </rPr>
      <t>Penang Yosakoi Parade</t>
    </r>
    <r>
      <rPr>
        <sz val="10"/>
        <rFont val="Arial"/>
        <family val="2"/>
      </rPr>
      <t xml:space="preserve"> - </t>
    </r>
    <r>
      <rPr>
        <sz val="9"/>
        <rFont val="Arial"/>
        <family val="2"/>
      </rPr>
      <t>Transferred to Penang Halal Hub</t>
    </r>
  </si>
  <si>
    <t>YEARLY BUDGET</t>
  </si>
  <si>
    <t>SAVINGS FROM YEAR 2014</t>
  </si>
  <si>
    <t xml:space="preserve"> - Penang Hot Air Balloon (Additional Budget)</t>
  </si>
  <si>
    <t xml:space="preserve"> - Arabian Travel Mart 2015</t>
  </si>
  <si>
    <t>Savings from Year 2014 - Balance b/f</t>
  </si>
  <si>
    <t xml:space="preserve"> - Publicity for Hot Air Balloon in 2015</t>
  </si>
  <si>
    <t>SAVINGS/
(OVERSPENT)</t>
  </si>
  <si>
    <t>TOTAL
(ACTUAL+
PROJECTION)</t>
  </si>
  <si>
    <t>Hot Air Balloon &amp; PAM</t>
  </si>
  <si>
    <t>Shanghai Yue Opera (Sponsorship for Permit)</t>
  </si>
  <si>
    <t>Indonesia - Invest &amp; Promotion Mission to Aceh</t>
  </si>
  <si>
    <t xml:space="preserve">Savings for Year 2015 </t>
  </si>
  <si>
    <t xml:space="preserve"> - Trishaw Entourage</t>
  </si>
  <si>
    <t>Professional Fee (Brochure Distribution)</t>
  </si>
  <si>
    <t>Korea - Hana Tour Fair</t>
  </si>
  <si>
    <t>Tactical Campaign - China</t>
  </si>
  <si>
    <t xml:space="preserve">   AD-HOC PROJECTS</t>
  </si>
  <si>
    <t>DC Justice League Run Project</t>
  </si>
  <si>
    <t>Special Fund - DC Justice League Run</t>
  </si>
  <si>
    <t>ESTIMATED</t>
  </si>
  <si>
    <t>Marketing Campaign with Silk Air &amp; AirAsia (Budget transferred to Trishaw entourage)</t>
  </si>
  <si>
    <t xml:space="preserve">Taiwan - Marketing Proposal with Taiwan University </t>
  </si>
  <si>
    <t>Taiwan  - Special Interest Tour - Sport/Event/Festival</t>
  </si>
  <si>
    <t>Korea - Korea Travel Guide Book</t>
  </si>
  <si>
    <t>Europe - Wholesales Promotion</t>
  </si>
  <si>
    <t xml:space="preserve">Airport Limo (interactive LED advertising - interior) </t>
  </si>
  <si>
    <t>Reece (HAB)</t>
  </si>
  <si>
    <t xml:space="preserve"> - Shanghai Yue Opera</t>
  </si>
  <si>
    <t>Professional fee</t>
  </si>
  <si>
    <t>TOTAL EXP. FOR 12 MONTHS</t>
  </si>
  <si>
    <t xml:space="preserve">   PROJECTION TOTAL EXPENDITURE (INCL. AD-HOC PROJECTS)</t>
  </si>
  <si>
    <t>Comic Fiesta Mini</t>
  </si>
  <si>
    <t>Online Advertising (Expedia)</t>
  </si>
  <si>
    <t>Indonesia Media Campaign  (Budget transferred to Online Ads)</t>
  </si>
  <si>
    <t>Taiwan Media Campaign  (Budget transferred to Online Ads)</t>
  </si>
  <si>
    <t xml:space="preserve">Thailand Media Campaign </t>
  </si>
  <si>
    <t>PRO-RATED FOR 10 MONTHS</t>
  </si>
  <si>
    <t xml:space="preserve">Expedia Online Campaign </t>
  </si>
  <si>
    <t xml:space="preserve">Philippines - Product Presentation </t>
  </si>
  <si>
    <t>Tactical Campaign - Japan/Thailand</t>
  </si>
  <si>
    <t>brochure</t>
  </si>
  <si>
    <t>New Video with storyline by Rising One &amp; DIE New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</si>
</sst>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5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b/>
      <sz val="11"/>
      <color indexed="8"/>
      <name val="Calibri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b/>
      <sz val="22"/>
      <color indexed="18"/>
      <name val="Arial"/>
      <family val="2"/>
    </font>
    <font>
      <sz val="18"/>
      <color indexed="18"/>
      <name val="Arial"/>
      <family val="2"/>
    </font>
    <font>
      <b/>
      <sz val="24"/>
      <color indexed="9"/>
      <name val="Calibri"/>
      <family val="2"/>
    </font>
    <font>
      <sz val="10"/>
      <color indexed="8"/>
      <name val="Arial"/>
      <family val="2"/>
    </font>
    <font>
      <b/>
      <sz val="10"/>
      <color indexed="16"/>
      <name val="Arial"/>
      <family val="2"/>
    </font>
    <font>
      <sz val="11"/>
      <color indexed="16"/>
      <name val="Calibri"/>
      <family val="2"/>
    </font>
    <font>
      <b/>
      <sz val="11"/>
      <color indexed="16"/>
      <name val="Calibri"/>
      <family val="2"/>
    </font>
    <font>
      <sz val="7"/>
      <color indexed="8"/>
      <name val="Verdana"/>
      <family val="2"/>
    </font>
    <font>
      <sz val="7"/>
      <color indexed="8"/>
      <name val="Calibri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10"/>
      <color theme="3"/>
      <name val="Arial"/>
      <family val="2"/>
    </font>
    <font>
      <strike/>
      <sz val="10"/>
      <color theme="3"/>
      <name val="Arial"/>
      <family val="2"/>
    </font>
    <font>
      <sz val="8"/>
      <color theme="3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trike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1"/>
      <color theme="3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8"/>
      <color theme="3"/>
      <name val="Arial"/>
      <family val="2"/>
    </font>
    <font>
      <sz val="12"/>
      <color theme="3"/>
      <name val="Arial"/>
      <family val="2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10"/>
      <name val="Arial"/>
      <family val="2"/>
    </font>
    <font>
      <sz val="1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/>
      <bottom style="hair">
        <color indexed="55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27" fillId="0" borderId="0" applyFont="0" applyFill="0" applyBorder="0" applyAlignment="0" applyProtection="0"/>
  </cellStyleXfs>
  <cellXfs count="207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right"/>
    </xf>
    <xf numFmtId="0" fontId="7" fillId="0" borderId="0" xfId="1" applyBorder="1" applyAlignment="1" applyProtection="1"/>
    <xf numFmtId="0" fontId="0" fillId="0" borderId="0" xfId="0" applyBorder="1"/>
    <xf numFmtId="0" fontId="21" fillId="0" borderId="0" xfId="0" applyFont="1" applyBorder="1" applyAlignment="1">
      <alignment horizontal="right" readingOrder="1"/>
    </xf>
    <xf numFmtId="0" fontId="0" fillId="0" borderId="0" xfId="0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5" fillId="0" borderId="0" xfId="0" applyFont="1" applyFill="1" applyBorder="1"/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7" fillId="0" borderId="0" xfId="2" applyNumberFormat="1" applyFont="1" applyFill="1" applyBorder="1" applyAlignment="1" applyProtection="1">
      <alignment vertical="center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16" fillId="2" borderId="0" xfId="2" applyNumberFormat="1" applyFont="1" applyFill="1" applyBorder="1" applyAlignment="1">
      <alignment horizontal="centerContinuous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6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10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2" fillId="0" borderId="0" xfId="2" applyNumberFormat="1" applyFont="1" applyFill="1" applyBorder="1" applyAlignment="1" applyProtection="1">
      <alignment horizontal="right" vertical="center"/>
      <protection hidden="1"/>
    </xf>
    <xf numFmtId="165" fontId="10" fillId="0" borderId="0" xfId="2" applyNumberFormat="1" applyFont="1" applyFill="1" applyBorder="1" applyAlignment="1" applyProtection="1">
      <alignment vertical="center"/>
      <protection locked="0"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10" fillId="0" borderId="1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5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10" fillId="0" borderId="1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6" fillId="0" borderId="4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 applyAlignment="1" applyProtection="1">
      <alignment vertical="center"/>
      <protection hidden="1"/>
    </xf>
    <xf numFmtId="165" fontId="9" fillId="7" borderId="0" xfId="2" applyNumberFormat="1" applyFont="1" applyFill="1" applyBorder="1" applyAlignment="1" applyProtection="1">
      <alignment vertical="center"/>
      <protection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28" fillId="0" borderId="0" xfId="1" applyFont="1" applyFill="1" applyBorder="1" applyAlignment="1" applyProtection="1">
      <alignment vertical="center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vertical="center"/>
    </xf>
    <xf numFmtId="0" fontId="29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2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9" fillId="0" borderId="0" xfId="0" applyNumberFormat="1" applyFont="1" applyFill="1" applyBorder="1" applyAlignment="1" applyProtection="1">
      <alignment vertical="center"/>
      <protection hidden="1"/>
    </xf>
    <xf numFmtId="0" fontId="31" fillId="0" borderId="0" xfId="0" applyFont="1" applyFill="1" applyBorder="1" applyAlignment="1" applyProtection="1">
      <alignment vertical="center"/>
      <protection locked="0" hidden="1"/>
    </xf>
    <xf numFmtId="40" fontId="29" fillId="7" borderId="0" xfId="0" applyNumberFormat="1" applyFont="1" applyFill="1" applyBorder="1" applyAlignment="1" applyProtection="1">
      <alignment horizontal="left" vertical="center" indent="1"/>
      <protection hidden="1"/>
    </xf>
    <xf numFmtId="40" fontId="29" fillId="0" borderId="0" xfId="0" applyNumberFormat="1" applyFont="1" applyFill="1" applyBorder="1" applyAlignment="1" applyProtection="1">
      <alignment horizontal="left" vertical="center" indent="1"/>
      <protection hidden="1"/>
    </xf>
    <xf numFmtId="0" fontId="3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29" fillId="9" borderId="0" xfId="0" applyFont="1" applyFill="1" applyBorder="1" applyAlignment="1">
      <alignment horizontal="left" vertical="center" indent="1"/>
    </xf>
    <xf numFmtId="0" fontId="33" fillId="0" borderId="0" xfId="0" applyFont="1" applyFill="1" applyBorder="1" applyAlignment="1" applyProtection="1">
      <alignment horizontal="left" vertical="center" indent="1"/>
      <protection locked="0" hidden="1"/>
    </xf>
    <xf numFmtId="0" fontId="33" fillId="0" borderId="0" xfId="0" applyFont="1" applyFill="1" applyBorder="1" applyAlignment="1" applyProtection="1">
      <alignment horizontal="left" vertical="center" wrapText="1" indent="1"/>
      <protection locked="0" hidden="1"/>
    </xf>
    <xf numFmtId="165" fontId="6" fillId="11" borderId="1" xfId="2" applyNumberFormat="1" applyFont="1" applyFill="1" applyBorder="1" applyAlignment="1" applyProtection="1">
      <alignment vertical="center"/>
      <protection locked="0" hidden="1"/>
    </xf>
    <xf numFmtId="0" fontId="12" fillId="2" borderId="0" xfId="0" applyFont="1" applyFill="1" applyBorder="1" applyAlignment="1">
      <alignment vertical="center"/>
    </xf>
    <xf numFmtId="0" fontId="4" fillId="5" borderId="0" xfId="0" applyFont="1" applyFill="1" applyBorder="1" applyAlignment="1" applyProtection="1">
      <alignment vertical="center"/>
      <protection locked="0" hidden="1"/>
    </xf>
    <xf numFmtId="0" fontId="4" fillId="3" borderId="0" xfId="0" applyFont="1" applyFill="1" applyBorder="1" applyAlignment="1" applyProtection="1">
      <alignment vertical="center"/>
      <protection locked="0" hidden="1"/>
    </xf>
    <xf numFmtId="0" fontId="4" fillId="4" borderId="0" xfId="0" applyFont="1" applyFill="1" applyBorder="1" applyAlignment="1" applyProtection="1">
      <alignment vertical="center"/>
      <protection locked="0" hidden="1"/>
    </xf>
    <xf numFmtId="165" fontId="10" fillId="0" borderId="0" xfId="0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 applyProtection="1">
      <alignment vertical="center"/>
      <protection locked="0" hidden="1"/>
    </xf>
    <xf numFmtId="165" fontId="6" fillId="11" borderId="1" xfId="2" applyNumberFormat="1" applyFont="1" applyFill="1" applyBorder="1" applyAlignment="1" applyProtection="1">
      <alignment vertical="center"/>
      <protection hidden="1"/>
    </xf>
    <xf numFmtId="165" fontId="16" fillId="2" borderId="0" xfId="2" applyNumberFormat="1" applyFont="1" applyFill="1" applyBorder="1" applyAlignment="1">
      <alignment vertical="center"/>
    </xf>
    <xf numFmtId="165" fontId="16" fillId="0" borderId="0" xfId="2" applyNumberFormat="1" applyFont="1" applyFill="1" applyBorder="1" applyAlignment="1">
      <alignment vertical="center"/>
    </xf>
    <xf numFmtId="165" fontId="16" fillId="5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" fillId="6" borderId="0" xfId="2" applyNumberFormat="1" applyFont="1" applyFill="1" applyBorder="1" applyAlignment="1" applyProtection="1">
      <alignment horizontal="left" vertical="center" indent="1"/>
      <protection hidden="1"/>
    </xf>
    <xf numFmtId="165" fontId="16" fillId="3" borderId="0" xfId="2" applyNumberFormat="1" applyFont="1" applyFill="1" applyBorder="1" applyAlignment="1" applyProtection="1">
      <alignment vertical="center"/>
      <protection locked="0" hidden="1"/>
    </xf>
    <xf numFmtId="165" fontId="16" fillId="4" borderId="0" xfId="2" applyNumberFormat="1" applyFont="1" applyFill="1" applyBorder="1" applyAlignment="1" applyProtection="1">
      <alignment vertical="center"/>
      <protection locked="0" hidden="1"/>
    </xf>
    <xf numFmtId="165" fontId="40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2" fillId="0" borderId="0" xfId="2" applyNumberFormat="1" applyFont="1" applyFill="1" applyBorder="1" applyAlignment="1" applyProtection="1">
      <alignment horizontal="left" vertical="center" indent="1"/>
      <protection hidden="1"/>
    </xf>
    <xf numFmtId="165" fontId="6" fillId="11" borderId="0" xfId="2" applyNumberFormat="1" applyFont="1" applyFill="1" applyBorder="1" applyAlignment="1" applyProtection="1">
      <alignment horizontal="left" vertical="center" indent="1"/>
      <protection locked="0" hidden="1"/>
    </xf>
    <xf numFmtId="165" fontId="6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6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6" fillId="0" borderId="0" xfId="2" applyNumberFormat="1" applyFont="1" applyFill="1" applyBorder="1"/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horizontal="left" vertical="center" indent="1"/>
    </xf>
    <xf numFmtId="165" fontId="2" fillId="9" borderId="0" xfId="2" applyNumberFormat="1" applyFont="1" applyFill="1" applyBorder="1" applyAlignment="1">
      <alignment horizontal="left" vertical="center" indent="1"/>
    </xf>
    <xf numFmtId="165" fontId="42" fillId="0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>
      <alignment vertical="center"/>
    </xf>
    <xf numFmtId="43" fontId="4" fillId="4" borderId="0" xfId="2" applyFont="1" applyFill="1" applyBorder="1" applyAlignment="1" applyProtection="1">
      <alignment vertical="center"/>
      <protection locked="0" hidden="1"/>
    </xf>
    <xf numFmtId="165" fontId="6" fillId="18" borderId="1" xfId="2" applyNumberFormat="1" applyFont="1" applyFill="1" applyBorder="1" applyAlignment="1" applyProtection="1">
      <alignment vertical="center"/>
      <protection locked="0" hidden="1"/>
    </xf>
    <xf numFmtId="165" fontId="6" fillId="0" borderId="0" xfId="0" applyNumberFormat="1" applyFont="1" applyFill="1" applyBorder="1" applyAlignment="1">
      <alignment vertical="center"/>
    </xf>
    <xf numFmtId="165" fontId="42" fillId="0" borderId="0" xfId="2" applyNumberFormat="1" applyFont="1" applyFill="1" applyBorder="1" applyAlignment="1" applyProtection="1">
      <alignment vertical="center"/>
      <protection hidden="1"/>
    </xf>
    <xf numFmtId="165" fontId="6" fillId="8" borderId="0" xfId="2" applyNumberFormat="1" applyFont="1" applyFill="1" applyBorder="1" applyAlignment="1">
      <alignment vertical="center"/>
    </xf>
    <xf numFmtId="0" fontId="44" fillId="2" borderId="0" xfId="0" applyFont="1" applyFill="1" applyBorder="1" applyAlignment="1">
      <alignment vertical="center"/>
    </xf>
    <xf numFmtId="0" fontId="45" fillId="5" borderId="0" xfId="0" applyFont="1" applyFill="1" applyBorder="1" applyAlignment="1" applyProtection="1">
      <alignment vertical="center"/>
      <protection locked="0" hidden="1"/>
    </xf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0" fontId="45" fillId="3" borderId="0" xfId="0" applyFont="1" applyFill="1" applyBorder="1" applyAlignment="1" applyProtection="1">
      <alignment vertical="center"/>
      <protection locked="0" hidden="1"/>
    </xf>
    <xf numFmtId="165" fontId="45" fillId="0" borderId="0" xfId="2" applyNumberFormat="1" applyFont="1" applyFill="1" applyBorder="1" applyAlignment="1">
      <alignment vertical="center"/>
    </xf>
    <xf numFmtId="0" fontId="45" fillId="4" borderId="0" xfId="0" applyFont="1" applyFill="1" applyBorder="1" applyAlignment="1" applyProtection="1">
      <alignment vertical="center"/>
      <protection locked="0" hidden="1"/>
    </xf>
    <xf numFmtId="165" fontId="2" fillId="0" borderId="0" xfId="2" applyNumberFormat="1" applyFont="1" applyFill="1" applyBorder="1" applyAlignment="1">
      <alignment vertical="center"/>
    </xf>
    <xf numFmtId="0" fontId="46" fillId="2" borderId="0" xfId="0" applyFont="1" applyFill="1" applyBorder="1" applyAlignment="1">
      <alignment vertical="center"/>
    </xf>
    <xf numFmtId="165" fontId="33" fillId="0" borderId="0" xfId="2" applyNumberFormat="1" applyFont="1" applyFill="1" applyBorder="1" applyAlignment="1">
      <alignment vertical="center"/>
    </xf>
    <xf numFmtId="165" fontId="33" fillId="0" borderId="0" xfId="2" applyNumberFormat="1" applyFont="1" applyFill="1" applyBorder="1" applyAlignment="1">
      <alignment horizontal="centerContinuous" vertical="center"/>
    </xf>
    <xf numFmtId="165" fontId="33" fillId="0" borderId="0" xfId="2" applyNumberFormat="1" applyFont="1" applyFill="1" applyBorder="1" applyAlignment="1">
      <alignment horizontal="center" vertical="center"/>
    </xf>
    <xf numFmtId="0" fontId="47" fillId="5" borderId="0" xfId="0" applyFont="1" applyFill="1" applyBorder="1" applyAlignment="1" applyProtection="1">
      <alignment vertical="center"/>
      <protection locked="0" hidden="1"/>
    </xf>
    <xf numFmtId="165" fontId="48" fillId="0" borderId="0" xfId="2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33" fillId="0" borderId="0" xfId="2" applyNumberFormat="1" applyFont="1" applyFill="1" applyBorder="1" applyAlignment="1" applyProtection="1">
      <alignment vertical="center"/>
      <protection locked="0" hidden="1"/>
    </xf>
    <xf numFmtId="165" fontId="49" fillId="6" borderId="0" xfId="2" applyNumberFormat="1" applyFont="1" applyFill="1" applyBorder="1" applyAlignment="1" applyProtection="1">
      <alignment horizontal="right" vertical="center"/>
      <protection hidden="1"/>
    </xf>
    <xf numFmtId="165" fontId="49" fillId="0" borderId="0" xfId="2" applyNumberFormat="1" applyFont="1" applyFill="1" applyBorder="1" applyAlignment="1" applyProtection="1">
      <alignment vertical="center"/>
      <protection hidden="1"/>
    </xf>
    <xf numFmtId="0" fontId="47" fillId="3" borderId="0" xfId="0" applyFont="1" applyFill="1" applyBorder="1" applyAlignment="1" applyProtection="1">
      <alignment vertical="center"/>
      <protection locked="0" hidden="1"/>
    </xf>
    <xf numFmtId="165" fontId="47" fillId="0" borderId="0" xfId="2" applyNumberFormat="1" applyFont="1" applyFill="1" applyBorder="1" applyAlignment="1">
      <alignment vertical="center"/>
    </xf>
    <xf numFmtId="0" fontId="47" fillId="4" borderId="0" xfId="0" applyFont="1" applyFill="1" applyBorder="1" applyAlignment="1" applyProtection="1">
      <alignment vertical="center"/>
      <protection locked="0" hidden="1"/>
    </xf>
    <xf numFmtId="165" fontId="33" fillId="0" borderId="1" xfId="2" applyNumberFormat="1" applyFont="1" applyFill="1" applyBorder="1" applyAlignment="1" applyProtection="1">
      <alignment vertical="center"/>
      <protection locked="0" hidden="1"/>
    </xf>
    <xf numFmtId="165" fontId="49" fillId="7" borderId="0" xfId="2" applyNumberFormat="1" applyFont="1" applyFill="1" applyBorder="1" applyAlignment="1" applyProtection="1">
      <alignment vertical="center"/>
      <protection hidden="1"/>
    </xf>
    <xf numFmtId="165" fontId="49" fillId="0" borderId="0" xfId="2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 applyProtection="1">
      <alignment vertical="center"/>
      <protection hidden="1"/>
    </xf>
    <xf numFmtId="165" fontId="33" fillId="0" borderId="0" xfId="2" applyNumberFormat="1" applyFont="1" applyFill="1" applyBorder="1" applyAlignment="1" applyProtection="1">
      <alignment vertical="center"/>
      <protection hidden="1"/>
    </xf>
    <xf numFmtId="165" fontId="33" fillId="0" borderId="2" xfId="2" applyNumberFormat="1" applyFont="1" applyFill="1" applyBorder="1" applyAlignment="1" applyProtection="1">
      <alignment vertical="center"/>
      <protection locked="0" hidden="1"/>
    </xf>
    <xf numFmtId="165" fontId="33" fillId="0" borderId="3" xfId="2" applyNumberFormat="1" applyFont="1" applyFill="1" applyBorder="1" applyAlignment="1" applyProtection="1">
      <alignment vertical="center"/>
      <protection locked="0" hidden="1"/>
    </xf>
    <xf numFmtId="165" fontId="33" fillId="0" borderId="4" xfId="2" applyNumberFormat="1" applyFont="1" applyFill="1" applyBorder="1" applyAlignment="1" applyProtection="1">
      <alignment vertical="center"/>
      <protection locked="0" hidden="1"/>
    </xf>
    <xf numFmtId="165" fontId="33" fillId="0" borderId="0" xfId="2" applyNumberFormat="1" applyFont="1" applyFill="1" applyBorder="1"/>
    <xf numFmtId="165" fontId="33" fillId="8" borderId="0" xfId="2" applyNumberFormat="1" applyFont="1" applyFill="1" applyBorder="1"/>
    <xf numFmtId="165" fontId="33" fillId="8" borderId="0" xfId="2" applyNumberFormat="1" applyFont="1" applyFill="1" applyBorder="1" applyAlignment="1">
      <alignment vertical="center"/>
    </xf>
    <xf numFmtId="165" fontId="49" fillId="9" borderId="0" xfId="2" applyNumberFormat="1" applyFont="1" applyFill="1" applyBorder="1" applyAlignment="1">
      <alignment vertical="center"/>
    </xf>
    <xf numFmtId="165" fontId="37" fillId="2" borderId="0" xfId="2" applyNumberFormat="1" applyFont="1" applyFill="1" applyBorder="1" applyAlignment="1">
      <alignment horizontal="centerContinuous" vertical="center"/>
    </xf>
    <xf numFmtId="0" fontId="34" fillId="0" borderId="0" xfId="0" applyFont="1" applyFill="1" applyBorder="1" applyAlignment="1" applyProtection="1">
      <alignment horizontal="left" vertical="center" indent="1"/>
      <protection locked="0" hidden="1"/>
    </xf>
    <xf numFmtId="0" fontId="39" fillId="0" borderId="0" xfId="0" applyFont="1" applyFill="1" applyBorder="1" applyAlignment="1" applyProtection="1">
      <alignment horizontal="left" vertical="center" indent="1"/>
      <protection locked="0" hidden="1"/>
    </xf>
    <xf numFmtId="165" fontId="10" fillId="16" borderId="1" xfId="2" applyNumberFormat="1" applyFont="1" applyFill="1" applyBorder="1" applyAlignment="1" applyProtection="1">
      <alignment vertical="center"/>
      <protection locked="0" hidden="1"/>
    </xf>
    <xf numFmtId="43" fontId="9" fillId="0" borderId="0" xfId="2" applyNumberFormat="1" applyFont="1" applyFill="1" applyBorder="1" applyAlignment="1" applyProtection="1">
      <alignment vertical="center"/>
      <protection locked="0" hidden="1"/>
    </xf>
    <xf numFmtId="165" fontId="10" fillId="15" borderId="1" xfId="2" applyNumberFormat="1" applyFont="1" applyFill="1" applyBorder="1" applyAlignment="1" applyProtection="1">
      <alignment vertical="center"/>
      <protection locked="0" hidden="1"/>
    </xf>
    <xf numFmtId="165" fontId="6" fillId="15" borderId="1" xfId="2" applyNumberFormat="1" applyFont="1" applyFill="1" applyBorder="1" applyAlignment="1" applyProtection="1">
      <alignment vertical="center"/>
      <protection locked="0" hidden="1"/>
    </xf>
    <xf numFmtId="165" fontId="6" fillId="16" borderId="1" xfId="2" applyNumberFormat="1" applyFont="1" applyFill="1" applyBorder="1" applyAlignment="1" applyProtection="1">
      <alignment vertical="center"/>
      <protection locked="0" hidden="1"/>
    </xf>
    <xf numFmtId="165" fontId="6" fillId="19" borderId="1" xfId="2" applyNumberFormat="1" applyFont="1" applyFill="1" applyBorder="1" applyAlignment="1" applyProtection="1">
      <alignment vertical="center"/>
      <protection locked="0" hidden="1"/>
    </xf>
    <xf numFmtId="165" fontId="6" fillId="20" borderId="1" xfId="2" applyNumberFormat="1" applyFont="1" applyFill="1" applyBorder="1" applyAlignment="1" applyProtection="1">
      <alignment vertical="center"/>
      <protection locked="0" hidden="1"/>
    </xf>
    <xf numFmtId="165" fontId="6" fillId="20" borderId="1" xfId="2" applyNumberFormat="1" applyFont="1" applyFill="1" applyBorder="1" applyAlignment="1" applyProtection="1">
      <alignment vertical="center"/>
      <protection hidden="1"/>
    </xf>
    <xf numFmtId="165" fontId="6" fillId="16" borderId="1" xfId="2" applyNumberFormat="1" applyFont="1" applyFill="1" applyBorder="1" applyAlignment="1" applyProtection="1">
      <alignment vertical="center"/>
      <protection hidden="1"/>
    </xf>
    <xf numFmtId="165" fontId="6" fillId="18" borderId="1" xfId="2" applyNumberFormat="1" applyFont="1" applyFill="1" applyBorder="1" applyAlignment="1" applyProtection="1">
      <alignment vertical="center"/>
      <protection hidden="1"/>
    </xf>
    <xf numFmtId="165" fontId="10" fillId="19" borderId="1" xfId="2" applyNumberFormat="1" applyFont="1" applyFill="1" applyBorder="1" applyAlignment="1" applyProtection="1">
      <alignment vertical="center"/>
      <protection locked="0" hidden="1"/>
    </xf>
    <xf numFmtId="165" fontId="6" fillId="15" borderId="1" xfId="2" applyNumberFormat="1" applyFont="1" applyFill="1" applyBorder="1" applyAlignment="1" applyProtection="1">
      <alignment vertical="center"/>
      <protection hidden="1"/>
    </xf>
    <xf numFmtId="0" fontId="8" fillId="0" borderId="0" xfId="0" applyFont="1" applyFill="1" applyBorder="1" applyAlignment="1">
      <alignment vertical="center"/>
    </xf>
    <xf numFmtId="0" fontId="52" fillId="0" borderId="0" xfId="0" applyFont="1" applyFill="1" applyBorder="1" applyAlignment="1">
      <alignment vertical="center"/>
    </xf>
    <xf numFmtId="165" fontId="52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43" fillId="0" borderId="0" xfId="2" applyNumberFormat="1" applyFont="1" applyFill="1" applyBorder="1" applyAlignment="1">
      <alignment vertical="center"/>
    </xf>
    <xf numFmtId="165" fontId="53" fillId="0" borderId="0" xfId="0" applyNumberFormat="1" applyFont="1" applyFill="1" applyBorder="1" applyAlignment="1">
      <alignment vertical="center"/>
    </xf>
    <xf numFmtId="0" fontId="53" fillId="0" borderId="0" xfId="0" applyFont="1" applyFill="1" applyBorder="1" applyAlignment="1">
      <alignment vertical="center"/>
    </xf>
    <xf numFmtId="165" fontId="6" fillId="19" borderId="1" xfId="2" applyNumberFormat="1" applyFont="1" applyFill="1" applyBorder="1" applyAlignment="1" applyProtection="1">
      <alignment vertical="center"/>
      <protection hidden="1"/>
    </xf>
    <xf numFmtId="0" fontId="3" fillId="11" borderId="0" xfId="0" applyFont="1" applyFill="1" applyBorder="1" applyAlignment="1" applyProtection="1">
      <alignment horizontal="left" vertical="center" wrapText="1" indent="1"/>
      <protection locked="0" hidden="1"/>
    </xf>
    <xf numFmtId="0" fontId="3" fillId="11" borderId="0" xfId="0" applyFont="1" applyFill="1" applyBorder="1" applyAlignment="1" applyProtection="1">
      <alignment horizontal="left" vertical="center" indent="1"/>
      <protection locked="0" hidden="1"/>
    </xf>
    <xf numFmtId="165" fontId="36" fillId="14" borderId="0" xfId="2" applyNumberFormat="1" applyFont="1" applyFill="1" applyBorder="1" applyAlignment="1">
      <alignment horizontal="center" vertical="center" wrapText="1"/>
    </xf>
    <xf numFmtId="165" fontId="36" fillId="14" borderId="0" xfId="2" applyNumberFormat="1" applyFont="1" applyFill="1" applyBorder="1" applyAlignment="1">
      <alignment horizontal="center" vertical="center"/>
    </xf>
    <xf numFmtId="165" fontId="6" fillId="2" borderId="0" xfId="2" applyNumberFormat="1" applyFont="1" applyFill="1" applyBorder="1" applyAlignment="1">
      <alignment horizontal="centerContinuous" vertical="center"/>
    </xf>
    <xf numFmtId="165" fontId="6" fillId="13" borderId="1" xfId="2" applyNumberFormat="1" applyFont="1" applyFill="1" applyBorder="1" applyAlignment="1" applyProtection="1">
      <alignment vertical="center"/>
      <protection locked="0" hidden="1"/>
    </xf>
    <xf numFmtId="165" fontId="6" fillId="21" borderId="1" xfId="2" applyNumberFormat="1" applyFont="1" applyFill="1" applyBorder="1" applyAlignment="1" applyProtection="1">
      <alignment vertical="center"/>
      <protection locked="0" hidden="1"/>
    </xf>
    <xf numFmtId="165" fontId="10" fillId="16" borderId="1" xfId="2" applyNumberFormat="1" applyFont="1" applyFill="1" applyBorder="1" applyAlignment="1" applyProtection="1">
      <alignment vertical="center"/>
      <protection hidden="1"/>
    </xf>
    <xf numFmtId="165" fontId="33" fillId="22" borderId="1" xfId="2" applyNumberFormat="1" applyFont="1" applyFill="1" applyBorder="1" applyAlignment="1" applyProtection="1">
      <alignment vertical="center"/>
      <protection locked="0" hidden="1"/>
    </xf>
    <xf numFmtId="165" fontId="41" fillId="17" borderId="0" xfId="2" applyNumberFormat="1" applyFont="1" applyFill="1" applyBorder="1" applyAlignment="1">
      <alignment horizontal="center" wrapText="1"/>
    </xf>
    <xf numFmtId="165" fontId="37" fillId="14" borderId="0" xfId="2" applyNumberFormat="1" applyFont="1" applyFill="1" applyBorder="1" applyAlignment="1">
      <alignment horizontal="center" vertical="center" wrapText="1"/>
    </xf>
    <xf numFmtId="165" fontId="36" fillId="14" borderId="0" xfId="2" applyNumberFormat="1" applyFont="1" applyFill="1" applyBorder="1" applyAlignment="1">
      <alignment horizontal="center" vertical="center" wrapText="1"/>
    </xf>
    <xf numFmtId="165" fontId="36" fillId="14" borderId="0" xfId="2" applyNumberFormat="1" applyFont="1" applyFill="1" applyBorder="1" applyAlignment="1">
      <alignment horizontal="center" vertical="center"/>
    </xf>
    <xf numFmtId="165" fontId="6" fillId="11" borderId="0" xfId="2" applyNumberFormat="1" applyFont="1" applyFill="1" applyBorder="1" applyAlignment="1">
      <alignment horizontal="center" vertical="center" wrapText="1"/>
    </xf>
    <xf numFmtId="165" fontId="43" fillId="13" borderId="0" xfId="2" applyNumberFormat="1" applyFont="1" applyFill="1" applyBorder="1" applyAlignment="1">
      <alignment horizontal="center"/>
    </xf>
    <xf numFmtId="165" fontId="8" fillId="12" borderId="0" xfId="2" applyNumberFormat="1" applyFont="1" applyFill="1" applyBorder="1" applyAlignment="1">
      <alignment horizontal="center"/>
    </xf>
    <xf numFmtId="0" fontId="17" fillId="7" borderId="0" xfId="0" applyFont="1" applyFill="1" applyBorder="1" applyAlignment="1" applyProtection="1">
      <alignment horizontal="left" vertical="center" indent="1"/>
      <protection locked="0" hidden="1"/>
    </xf>
    <xf numFmtId="0" fontId="12" fillId="2" borderId="0" xfId="0" applyFont="1" applyFill="1" applyBorder="1" applyAlignment="1">
      <alignment horizontal="left" vertical="center"/>
    </xf>
    <xf numFmtId="0" fontId="7" fillId="0" borderId="0" xfId="1" applyFont="1" applyFill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23" fillId="0" borderId="0" xfId="0" applyFont="1" applyFill="1" applyBorder="1" applyAlignment="1">
      <alignment horizontal="left"/>
    </xf>
    <xf numFmtId="0" fontId="8" fillId="1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justify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'Personal Budget'!$A$8:$A$12</c:f>
              <c:strCache>
                <c:ptCount val="5"/>
                <c:pt idx="0">
                  <c:v>Fund from State Govt</c:v>
                </c:pt>
                <c:pt idx="1">
                  <c:v>Special Fund - DC Justice League Run</c:v>
                </c:pt>
                <c:pt idx="2">
                  <c:v>Sales - TIC</c:v>
                </c:pt>
                <c:pt idx="3">
                  <c:v>Other Income</c:v>
                </c:pt>
                <c:pt idx="4">
                  <c:v>Dividen/Interest Income</c:v>
                </c:pt>
              </c:strCache>
            </c:strRef>
          </c:cat>
          <c:val>
            <c:numRef>
              <c:f>'Personal Budget'!$Q$8:$Q$12</c:f>
              <c:numCache>
                <c:formatCode>_(* #,##0_);_(* \(#,##0\);_(* "-"??_);_(@_)</c:formatCode>
                <c:ptCount val="5"/>
                <c:pt idx="0">
                  <c:v>10000000</c:v>
                </c:pt>
                <c:pt idx="1">
                  <c:v>1200000</c:v>
                </c:pt>
                <c:pt idx="2">
                  <c:v>34551.100000000006</c:v>
                </c:pt>
                <c:pt idx="3">
                  <c:v>0</c:v>
                </c:pt>
                <c:pt idx="4">
                  <c:v>408.59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   OPERATING EXPENSES (OPEX) - PGT</c:v>
                </c:pt>
                <c:pt idx="1">
                  <c:v>   CAPITAL EXPENDITURE (CAPEX) - PGT</c:v>
                </c:pt>
                <c:pt idx="2">
                  <c:v>   MARKETING/TOURISM PROMOTION</c:v>
                </c:pt>
                <c:pt idx="3">
                  <c:v>   COMMUNICATIONS</c:v>
                </c:pt>
                <c:pt idx="4">
                  <c:v>   EVENTS</c:v>
                </c:pt>
                <c:pt idx="5">
                  <c:v>   TOURISM SERVICES</c:v>
                </c:pt>
                <c:pt idx="6">
                  <c:v>   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103988.88999999998</c:v>
                </c:pt>
                <c:pt idx="1">
                  <c:v>0</c:v>
                </c:pt>
                <c:pt idx="2">
                  <c:v>230283.68</c:v>
                </c:pt>
                <c:pt idx="3">
                  <c:v>248618.62</c:v>
                </c:pt>
                <c:pt idx="4">
                  <c:v>295835.72000000003</c:v>
                </c:pt>
                <c:pt idx="5">
                  <c:v>31534</c:v>
                </c:pt>
                <c:pt idx="6">
                  <c:v>1646.9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   OPERATING EXPENSES (OPEX) - PGT</c:v>
                </c:pt>
                <c:pt idx="1">
                  <c:v>   CAPITAL EXPENDITURE (CAPEX) - PGT</c:v>
                </c:pt>
                <c:pt idx="2">
                  <c:v>   MARKETING/TOURISM PROMOTION</c:v>
                </c:pt>
                <c:pt idx="3">
                  <c:v>   COMMUNICATIONS</c:v>
                </c:pt>
                <c:pt idx="4">
                  <c:v>   EVENTS</c:v>
                </c:pt>
                <c:pt idx="5">
                  <c:v>   TOURISM SERVICES</c:v>
                </c:pt>
                <c:pt idx="6">
                  <c:v>   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99438.91</c:v>
                </c:pt>
                <c:pt idx="1">
                  <c:v>1717</c:v>
                </c:pt>
                <c:pt idx="2">
                  <c:v>101571.47</c:v>
                </c:pt>
                <c:pt idx="3">
                  <c:v>79244.51999999999</c:v>
                </c:pt>
                <c:pt idx="4">
                  <c:v>-102840.85</c:v>
                </c:pt>
                <c:pt idx="5">
                  <c:v>49170.91</c:v>
                </c:pt>
                <c:pt idx="6">
                  <c:v>61007.75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0.00 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   OPERATING EXPENSES (OPEX) - PGT</c:v>
                </c:pt>
                <c:pt idx="1">
                  <c:v>   CAPITAL EXPENDITURE (CAPEX) - PGT</c:v>
                </c:pt>
                <c:pt idx="2">
                  <c:v>   MARKETING/TOURISM PROMOTION</c:v>
                </c:pt>
                <c:pt idx="3">
                  <c:v>   COMMUNICATIONS</c:v>
                </c:pt>
                <c:pt idx="4">
                  <c:v>   EVENTS</c:v>
                </c:pt>
                <c:pt idx="5">
                  <c:v>   TOURISM SERVICES</c:v>
                </c:pt>
                <c:pt idx="6">
                  <c:v>   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129635.075</c:v>
                </c:pt>
                <c:pt idx="1">
                  <c:v>6298</c:v>
                </c:pt>
                <c:pt idx="2">
                  <c:v>200723.5</c:v>
                </c:pt>
                <c:pt idx="3">
                  <c:v>112988.5</c:v>
                </c:pt>
                <c:pt idx="4">
                  <c:v>299687</c:v>
                </c:pt>
                <c:pt idx="5">
                  <c:v>25350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   OPERATING EXPENSES (OPEX) - PGT</c:v>
                </c:pt>
                <c:pt idx="1">
                  <c:v>   CAPITAL EXPENDITURE (CAPEX) - PGT</c:v>
                </c:pt>
                <c:pt idx="2">
                  <c:v>   MARKETING/TOURISM PROMOTION</c:v>
                </c:pt>
                <c:pt idx="3">
                  <c:v>   COMMUNICATIONS</c:v>
                </c:pt>
                <c:pt idx="4">
                  <c:v>   EVENTS</c:v>
                </c:pt>
                <c:pt idx="5">
                  <c:v>   TOURISM SERVICES</c:v>
                </c:pt>
                <c:pt idx="6">
                  <c:v>   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262808.07499999995</c:v>
                </c:pt>
                <c:pt idx="1">
                  <c:v>5000</c:v>
                </c:pt>
                <c:pt idx="2">
                  <c:v>338017.5</c:v>
                </c:pt>
                <c:pt idx="3">
                  <c:v>622802</c:v>
                </c:pt>
                <c:pt idx="4">
                  <c:v>743898</c:v>
                </c:pt>
                <c:pt idx="5">
                  <c:v>225636</c:v>
                </c:pt>
                <c:pt idx="6">
                  <c:v>126807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'Personal Budget'!$A$263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cat>
            <c:strRef>
              <c:f>'Personal Budget'!$D$4:$Q$4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1">
                  <c:v>DEC</c:v>
                </c:pt>
              </c:strCache>
            </c:strRef>
          </c:cat>
          <c:val>
            <c:numRef>
              <c:f>'Personal Budget'!$D$263:$O$263</c:f>
              <c:numCache>
                <c:formatCode>_(* #,##0_);_(* \(#,##0\);_(* "-"??_);_(@_)</c:formatCode>
                <c:ptCount val="12"/>
                <c:pt idx="0">
                  <c:v>2204.6200000000003</c:v>
                </c:pt>
                <c:pt idx="1">
                  <c:v>-468451.08</c:v>
                </c:pt>
                <c:pt idx="2">
                  <c:v>344508.89999999991</c:v>
                </c:pt>
                <c:pt idx="3">
                  <c:v>-489653.79000000021</c:v>
                </c:pt>
                <c:pt idx="4">
                  <c:v>351931.04999999981</c:v>
                </c:pt>
                <c:pt idx="5">
                  <c:v>-677485.29000000015</c:v>
                </c:pt>
                <c:pt idx="6">
                  <c:v>1075556.4899999998</c:v>
                </c:pt>
                <c:pt idx="7">
                  <c:v>1156829.0499999998</c:v>
                </c:pt>
                <c:pt idx="8">
                  <c:v>2182493.4</c:v>
                </c:pt>
                <c:pt idx="9">
                  <c:v>2160970.4299999997</c:v>
                </c:pt>
                <c:pt idx="10">
                  <c:v>3340048.0999999996</c:v>
                </c:pt>
                <c:pt idx="11">
                  <c:v>2547391.6149999998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'Personal Budget'!$A$264</c:f>
              <c:strCache>
                <c:ptCount val="1"/>
                <c:pt idx="0">
                  <c:v>EXPENSES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cat>
            <c:strRef>
              <c:f>'Personal Budget'!$D$4:$Q$4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1">
                  <c:v>DEC</c:v>
                </c:pt>
              </c:strCache>
            </c:strRef>
          </c:cat>
          <c:val>
            <c:numRef>
              <c:f>'Personal Budget'!$D$264:$O$264</c:f>
              <c:numCache>
                <c:formatCode>_(* #,##0_);_(* \(#,##0\);_(* "-"??_);_(@_)</c:formatCode>
                <c:ptCount val="12"/>
                <c:pt idx="0">
                  <c:v>473276.87</c:v>
                </c:pt>
                <c:pt idx="1">
                  <c:v>689415.82000000007</c:v>
                </c:pt>
                <c:pt idx="2">
                  <c:v>837813.39000000013</c:v>
                </c:pt>
                <c:pt idx="3">
                  <c:v>660644.76</c:v>
                </c:pt>
                <c:pt idx="4">
                  <c:v>1030942.84</c:v>
                </c:pt>
                <c:pt idx="5">
                  <c:v>448217.12</c:v>
                </c:pt>
                <c:pt idx="6">
                  <c:v>921819.84</c:v>
                </c:pt>
                <c:pt idx="7">
                  <c:v>478335.65</c:v>
                </c:pt>
                <c:pt idx="8">
                  <c:v>1025522.97</c:v>
                </c:pt>
                <c:pt idx="9">
                  <c:v>324922.32999999996</c:v>
                </c:pt>
                <c:pt idx="10">
                  <c:v>1796656.4849999999</c:v>
                </c:pt>
                <c:pt idx="11">
                  <c:v>2498179.0149999997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'Personal Budget'!$A$266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cat>
            <c:strRef>
              <c:f>'Personal Budget'!$D$4:$Q$4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1">
                  <c:v>DEC</c:v>
                </c:pt>
              </c:strCache>
            </c:strRef>
          </c:cat>
          <c:val>
            <c:numRef>
              <c:f>'Personal Budget'!$D$266:$O$266</c:f>
              <c:numCache>
                <c:formatCode>_(* #,##0_);_(* \(#,##0\);_(* "-"??_);_(@_)</c:formatCode>
                <c:ptCount val="12"/>
                <c:pt idx="0">
                  <c:v>-471072.25</c:v>
                </c:pt>
                <c:pt idx="1">
                  <c:v>-1157866.9000000001</c:v>
                </c:pt>
                <c:pt idx="2">
                  <c:v>-493304.49000000022</c:v>
                </c:pt>
                <c:pt idx="3">
                  <c:v>-1150298.5500000003</c:v>
                </c:pt>
                <c:pt idx="4">
                  <c:v>-679011.79000000015</c:v>
                </c:pt>
                <c:pt idx="5">
                  <c:v>-1125702.4100000001</c:v>
                </c:pt>
                <c:pt idx="6">
                  <c:v>153736.64999999979</c:v>
                </c:pt>
                <c:pt idx="7">
                  <c:v>678493.39999999979</c:v>
                </c:pt>
                <c:pt idx="8">
                  <c:v>1156970.43</c:v>
                </c:pt>
                <c:pt idx="9">
                  <c:v>1836048.0999999996</c:v>
                </c:pt>
                <c:pt idx="10">
                  <c:v>1543391.6149999998</c:v>
                </c:pt>
                <c:pt idx="11">
                  <c:v>49212.600000000093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811840"/>
        <c:axId val="97821824"/>
      </c:lineChart>
      <c:catAx>
        <c:axId val="9781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7821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82182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781184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0.00 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   OPERATING EXPENSES (OPEX) - PGT</c:v>
                </c:pt>
                <c:pt idx="1">
                  <c:v>   CAPITAL EXPENDITURE (CAPEX) - PGT</c:v>
                </c:pt>
                <c:pt idx="2">
                  <c:v>   MARKETING/TOURISM PROMOTION</c:v>
                </c:pt>
                <c:pt idx="3">
                  <c:v>   COMMUNICATIONS</c:v>
                </c:pt>
                <c:pt idx="4">
                  <c:v>   EVENTS</c:v>
                </c:pt>
                <c:pt idx="5">
                  <c:v>   TOURISM SERVICES</c:v>
                </c:pt>
                <c:pt idx="6">
                  <c:v>   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1468202.6300000001</c:v>
                </c:pt>
                <c:pt idx="1">
                  <c:v>36050</c:v>
                </c:pt>
                <c:pt idx="2">
                  <c:v>1322423.21</c:v>
                </c:pt>
                <c:pt idx="3">
                  <c:v>2682205.58</c:v>
                </c:pt>
                <c:pt idx="4">
                  <c:v>3237270.07</c:v>
                </c:pt>
                <c:pt idx="5">
                  <c:v>571756.56000000006</c:v>
                </c:pt>
                <c:pt idx="6">
                  <c:v>268749.63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   OPERATING EXPENSES (OPEX) - PGT</c:v>
                </c:pt>
                <c:pt idx="1">
                  <c:v>   CAPITAL EXPENDITURE (CAPEX) - PGT</c:v>
                </c:pt>
                <c:pt idx="2">
                  <c:v>   MARKETING/TOURISM PROMOTION</c:v>
                </c:pt>
                <c:pt idx="3">
                  <c:v>   COMMUNICATIONS</c:v>
                </c:pt>
                <c:pt idx="4">
                  <c:v>   EVENTS</c:v>
                </c:pt>
                <c:pt idx="5">
                  <c:v>   TOURISM SERVICES</c:v>
                </c:pt>
                <c:pt idx="6">
                  <c:v>   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   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#REF!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0.00 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85792.62000000001</c:v>
                </c:pt>
                <c:pt idx="1">
                  <c:v>100373.06</c:v>
                </c:pt>
                <c:pt idx="2">
                  <c:v>130942.37000000002</c:v>
                </c:pt>
                <c:pt idx="3">
                  <c:v>101362.13000000002</c:v>
                </c:pt>
                <c:pt idx="4">
                  <c:v>104839.75</c:v>
                </c:pt>
                <c:pt idx="5">
                  <c:v>0</c:v>
                </c:pt>
                <c:pt idx="6">
                  <c:v>144287.28000000003</c:v>
                </c:pt>
                <c:pt idx="7">
                  <c:v>98775.950000000012</c:v>
                </c:pt>
                <c:pt idx="8">
                  <c:v>103988.88999999998</c:v>
                </c:pt>
                <c:pt idx="9">
                  <c:v>99438.91</c:v>
                </c:pt>
                <c:pt idx="10">
                  <c:v>129635.075</c:v>
                </c:pt>
                <c:pt idx="11">
                  <c:v>262808.07499999995</c:v>
                </c:pt>
              </c:numCache>
            </c:numRef>
          </c:val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   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#REF!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0.00 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17110</c:v>
                </c:pt>
                <c:pt idx="2">
                  <c:v>0</c:v>
                </c:pt>
                <c:pt idx="3">
                  <c:v>5925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1717</c:v>
                </c:pt>
                <c:pt idx="10">
                  <c:v>6298</c:v>
                </c:pt>
                <c:pt idx="11">
                  <c:v>5000</c:v>
                </c:pt>
              </c:numCache>
            </c:numRef>
          </c:val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   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#REF!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0.00 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19709.25</c:v>
                </c:pt>
                <c:pt idx="1">
                  <c:v>56945.609999999993</c:v>
                </c:pt>
                <c:pt idx="2">
                  <c:v>5296.01</c:v>
                </c:pt>
                <c:pt idx="3">
                  <c:v>150036.79999999999</c:v>
                </c:pt>
                <c:pt idx="4">
                  <c:v>67121.259999999995</c:v>
                </c:pt>
                <c:pt idx="5">
                  <c:v>0</c:v>
                </c:pt>
                <c:pt idx="6">
                  <c:v>14636.21</c:v>
                </c:pt>
                <c:pt idx="7">
                  <c:v>46502.619999999995</c:v>
                </c:pt>
                <c:pt idx="8">
                  <c:v>230283.68</c:v>
                </c:pt>
                <c:pt idx="9">
                  <c:v>101571.47</c:v>
                </c:pt>
                <c:pt idx="10">
                  <c:v>200723.5</c:v>
                </c:pt>
                <c:pt idx="11">
                  <c:v>338017.5</c:v>
                </c:pt>
              </c:numCache>
            </c:numRef>
          </c:val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   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#REF!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0.00 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78983.76999999999</c:v>
                </c:pt>
                <c:pt idx="1">
                  <c:v>6856.51</c:v>
                </c:pt>
                <c:pt idx="2">
                  <c:v>466318.97000000003</c:v>
                </c:pt>
                <c:pt idx="3">
                  <c:v>88377.2</c:v>
                </c:pt>
                <c:pt idx="4">
                  <c:v>242130.66999999998</c:v>
                </c:pt>
                <c:pt idx="5">
                  <c:v>0</c:v>
                </c:pt>
                <c:pt idx="6">
                  <c:v>551343.56999999995</c:v>
                </c:pt>
                <c:pt idx="7">
                  <c:v>152325.37</c:v>
                </c:pt>
                <c:pt idx="8">
                  <c:v>248618.62</c:v>
                </c:pt>
                <c:pt idx="9">
                  <c:v>79244.51999999999</c:v>
                </c:pt>
                <c:pt idx="10">
                  <c:v>112988.5</c:v>
                </c:pt>
                <c:pt idx="11">
                  <c:v>622802</c:v>
                </c:pt>
              </c:numCache>
            </c:numRef>
          </c:val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   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#REF!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0.00 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253560</c:v>
                </c:pt>
                <c:pt idx="1">
                  <c:v>458670</c:v>
                </c:pt>
                <c:pt idx="2">
                  <c:v>167112.65</c:v>
                </c:pt>
                <c:pt idx="3">
                  <c:v>259559.84</c:v>
                </c:pt>
                <c:pt idx="4">
                  <c:v>579151.5</c:v>
                </c:pt>
                <c:pt idx="5">
                  <c:v>0</c:v>
                </c:pt>
                <c:pt idx="6">
                  <c:v>61895.72</c:v>
                </c:pt>
                <c:pt idx="7">
                  <c:v>79576.05</c:v>
                </c:pt>
                <c:pt idx="8">
                  <c:v>295835.72000000003</c:v>
                </c:pt>
                <c:pt idx="9">
                  <c:v>-102840.85</c:v>
                </c:pt>
                <c:pt idx="10">
                  <c:v>299687</c:v>
                </c:pt>
                <c:pt idx="11">
                  <c:v>743898</c:v>
                </c:pt>
              </c:numCache>
            </c:numRef>
          </c:val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   TOURISM SERVICES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#REF!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0.00 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12096</c:v>
                </c:pt>
                <c:pt idx="1">
                  <c:v>26390</c:v>
                </c:pt>
                <c:pt idx="2">
                  <c:v>20629.599999999999</c:v>
                </c:pt>
                <c:pt idx="3">
                  <c:v>25801.9</c:v>
                </c:pt>
                <c:pt idx="4">
                  <c:v>16758.2</c:v>
                </c:pt>
                <c:pt idx="5">
                  <c:v>0</c:v>
                </c:pt>
                <c:pt idx="6">
                  <c:v>30512.400000000001</c:v>
                </c:pt>
                <c:pt idx="7">
                  <c:v>46784.5</c:v>
                </c:pt>
                <c:pt idx="8">
                  <c:v>31534</c:v>
                </c:pt>
                <c:pt idx="9">
                  <c:v>49170.91</c:v>
                </c:pt>
                <c:pt idx="10">
                  <c:v>25350</c:v>
                </c:pt>
                <c:pt idx="11">
                  <c:v>225636</c:v>
                </c:pt>
              </c:numCache>
            </c:numRef>
          </c:val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   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#REF!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0.00 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-200</c:v>
                </c:pt>
                <c:pt idx="1">
                  <c:v>2215.1799999999998</c:v>
                </c:pt>
                <c:pt idx="2">
                  <c:v>23750</c:v>
                </c:pt>
                <c:pt idx="3">
                  <c:v>7019.6</c:v>
                </c:pt>
                <c:pt idx="4">
                  <c:v>2020.9</c:v>
                </c:pt>
                <c:pt idx="5">
                  <c:v>0</c:v>
                </c:pt>
                <c:pt idx="6">
                  <c:v>25232.3</c:v>
                </c:pt>
                <c:pt idx="7">
                  <c:v>21250</c:v>
                </c:pt>
                <c:pt idx="8">
                  <c:v>1646.9</c:v>
                </c:pt>
                <c:pt idx="9">
                  <c:v>61007.75</c:v>
                </c:pt>
                <c:pt idx="10">
                  <c:v>0</c:v>
                </c:pt>
                <c:pt idx="11">
                  <c:v>126807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388800"/>
        <c:axId val="97398784"/>
      </c:barChart>
      <c:catAx>
        <c:axId val="9738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398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398784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3888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20887245845E-3"/>
          <c:y val="0.87368421052631584"/>
          <c:w val="0.99075785582255083"/>
          <c:h val="7.36842105263157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902613307503285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   OPERATING EXPENSES (OPEX) - PGT</c:v>
                </c:pt>
                <c:pt idx="1">
                  <c:v>   CAPITAL EXPENDITURE (CAPEX) - PGT</c:v>
                </c:pt>
                <c:pt idx="2">
                  <c:v>   MARKETING/TOURISM PROMOTION</c:v>
                </c:pt>
                <c:pt idx="3">
                  <c:v>   COMMUNICATIONS</c:v>
                </c:pt>
                <c:pt idx="4">
                  <c:v>   EVENTS</c:v>
                </c:pt>
                <c:pt idx="5">
                  <c:v>   TOURISM SERVICES</c:v>
                </c:pt>
                <c:pt idx="6">
                  <c:v>   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85792.62000000001</c:v>
                </c:pt>
                <c:pt idx="1">
                  <c:v>0</c:v>
                </c:pt>
                <c:pt idx="2">
                  <c:v>19709.25</c:v>
                </c:pt>
                <c:pt idx="3">
                  <c:v>78983.76999999999</c:v>
                </c:pt>
                <c:pt idx="4">
                  <c:v>253560</c:v>
                </c:pt>
                <c:pt idx="5">
                  <c:v>12096</c:v>
                </c:pt>
                <c:pt idx="6">
                  <c:v>-200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724782793488254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   OPERATING EXPENSES (OPEX) - PGT</c:v>
                </c:pt>
                <c:pt idx="1">
                  <c:v>   CAPITAL EXPENDITURE (CAPEX) - PGT</c:v>
                </c:pt>
                <c:pt idx="2">
                  <c:v>   MARKETING/TOURISM PROMOTION</c:v>
                </c:pt>
                <c:pt idx="3">
                  <c:v>   COMMUNICATIONS</c:v>
                </c:pt>
                <c:pt idx="4">
                  <c:v>   EVENTS</c:v>
                </c:pt>
                <c:pt idx="5">
                  <c:v>   TOURISM SERVICES</c:v>
                </c:pt>
                <c:pt idx="6">
                  <c:v>   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100373.06</c:v>
                </c:pt>
                <c:pt idx="1">
                  <c:v>17110</c:v>
                </c:pt>
                <c:pt idx="2">
                  <c:v>56945.609999999993</c:v>
                </c:pt>
                <c:pt idx="3">
                  <c:v>6856.51</c:v>
                </c:pt>
                <c:pt idx="4">
                  <c:v>458670</c:v>
                </c:pt>
                <c:pt idx="5">
                  <c:v>26390</c:v>
                </c:pt>
                <c:pt idx="6">
                  <c:v>2215.1799999999998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   OPERATING EXPENSES (OPEX) - PGT</c:v>
                </c:pt>
                <c:pt idx="1">
                  <c:v>   CAPITAL EXPENDITURE (CAPEX) - PGT</c:v>
                </c:pt>
                <c:pt idx="2">
                  <c:v>   MARKETING/TOURISM PROMOTION</c:v>
                </c:pt>
                <c:pt idx="3">
                  <c:v>   COMMUNICATIONS</c:v>
                </c:pt>
                <c:pt idx="4">
                  <c:v>   EVENTS</c:v>
                </c:pt>
                <c:pt idx="5">
                  <c:v>   TOURISM SERVICES</c:v>
                </c:pt>
                <c:pt idx="6">
                  <c:v>   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130942.37000000002</c:v>
                </c:pt>
                <c:pt idx="1">
                  <c:v>0</c:v>
                </c:pt>
                <c:pt idx="2">
                  <c:v>5296.01</c:v>
                </c:pt>
                <c:pt idx="3">
                  <c:v>466318.97000000003</c:v>
                </c:pt>
                <c:pt idx="4">
                  <c:v>167112.65</c:v>
                </c:pt>
                <c:pt idx="5">
                  <c:v>20629.599999999999</c:v>
                </c:pt>
                <c:pt idx="6">
                  <c:v>23750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   OPERATING EXPENSES (OPEX) - PGT</c:v>
                </c:pt>
                <c:pt idx="1">
                  <c:v>   CAPITAL EXPENDITURE (CAPEX) - PGT</c:v>
                </c:pt>
                <c:pt idx="2">
                  <c:v>   MARKETING/TOURISM PROMOTION</c:v>
                </c:pt>
                <c:pt idx="3">
                  <c:v>   COMMUNICATIONS</c:v>
                </c:pt>
                <c:pt idx="4">
                  <c:v>   EVENTS</c:v>
                </c:pt>
                <c:pt idx="5">
                  <c:v>   TOURISM SERVICES</c:v>
                </c:pt>
                <c:pt idx="6">
                  <c:v>   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101362.13000000002</c:v>
                </c:pt>
                <c:pt idx="1">
                  <c:v>5925</c:v>
                </c:pt>
                <c:pt idx="2">
                  <c:v>150036.79999999999</c:v>
                </c:pt>
                <c:pt idx="3">
                  <c:v>88377.2</c:v>
                </c:pt>
                <c:pt idx="4">
                  <c:v>259559.84</c:v>
                </c:pt>
                <c:pt idx="5">
                  <c:v>25801.9</c:v>
                </c:pt>
                <c:pt idx="6">
                  <c:v>7019.6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   OPERATING EXPENSES (OPEX) - PGT</c:v>
                </c:pt>
                <c:pt idx="1">
                  <c:v>   CAPITAL EXPENDITURE (CAPEX) - PGT</c:v>
                </c:pt>
                <c:pt idx="2">
                  <c:v>   MARKETING/TOURISM PROMOTION</c:v>
                </c:pt>
                <c:pt idx="3">
                  <c:v>   COMMUNICATIONS</c:v>
                </c:pt>
                <c:pt idx="4">
                  <c:v>   EVENTS</c:v>
                </c:pt>
                <c:pt idx="5">
                  <c:v>   TOURISM SERVICES</c:v>
                </c:pt>
                <c:pt idx="6">
                  <c:v>   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104839.75</c:v>
                </c:pt>
                <c:pt idx="1">
                  <c:v>0</c:v>
                </c:pt>
                <c:pt idx="2">
                  <c:v>67121.259999999995</c:v>
                </c:pt>
                <c:pt idx="3">
                  <c:v>242130.66999999998</c:v>
                </c:pt>
                <c:pt idx="4">
                  <c:v>579151.5</c:v>
                </c:pt>
                <c:pt idx="5">
                  <c:v>16758.2</c:v>
                </c:pt>
                <c:pt idx="6">
                  <c:v>2020.9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   OPERATING EXPENSES (OPEX) - PGT</c:v>
                </c:pt>
                <c:pt idx="1">
                  <c:v>   CAPITAL EXPENDITURE (CAPEX) - PGT</c:v>
                </c:pt>
                <c:pt idx="2">
                  <c:v>   MARKETING/TOURISM PROMOTION</c:v>
                </c:pt>
                <c:pt idx="3">
                  <c:v>   COMMUNICATIONS</c:v>
                </c:pt>
                <c:pt idx="4">
                  <c:v>   EVENTS</c:v>
                </c:pt>
                <c:pt idx="5">
                  <c:v>   TOURISM SERVICES</c:v>
                </c:pt>
                <c:pt idx="6">
                  <c:v>   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144287.28000000003</c:v>
                </c:pt>
                <c:pt idx="1">
                  <c:v>0</c:v>
                </c:pt>
                <c:pt idx="2">
                  <c:v>14636.21</c:v>
                </c:pt>
                <c:pt idx="3">
                  <c:v>551343.56999999995</c:v>
                </c:pt>
                <c:pt idx="4">
                  <c:v>61895.72</c:v>
                </c:pt>
                <c:pt idx="5">
                  <c:v>30512.400000000001</c:v>
                </c:pt>
                <c:pt idx="6">
                  <c:v>25232.3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   OPERATING EXPENSES (OPEX) - PGT</c:v>
                </c:pt>
                <c:pt idx="1">
                  <c:v>   CAPITAL EXPENDITURE (CAPEX) - PGT</c:v>
                </c:pt>
                <c:pt idx="2">
                  <c:v>   MARKETING/TOURISM PROMOTION</c:v>
                </c:pt>
                <c:pt idx="3">
                  <c:v>   COMMUNICATIONS</c:v>
                </c:pt>
                <c:pt idx="4">
                  <c:v>   EVENTS</c:v>
                </c:pt>
                <c:pt idx="5">
                  <c:v>   TOURISM SERVICES</c:v>
                </c:pt>
                <c:pt idx="6">
                  <c:v>   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98775.950000000012</c:v>
                </c:pt>
                <c:pt idx="1">
                  <c:v>0</c:v>
                </c:pt>
                <c:pt idx="2">
                  <c:v>46502.619999999995</c:v>
                </c:pt>
                <c:pt idx="3">
                  <c:v>152325.37</c:v>
                </c:pt>
                <c:pt idx="4">
                  <c:v>79576.05</c:v>
                </c:pt>
                <c:pt idx="5">
                  <c:v>46784.5</c:v>
                </c:pt>
                <c:pt idx="6">
                  <c:v>21250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22</xdr:row>
      <xdr:rowOff>47625</xdr:rowOff>
    </xdr:from>
    <xdr:to>
      <xdr:col>16</xdr:col>
      <xdr:colOff>600075</xdr:colOff>
      <xdr:row>44</xdr:row>
      <xdr:rowOff>104775</xdr:rowOff>
    </xdr:to>
    <xdr:graphicFrame macro="">
      <xdr:nvGraphicFramePr>
        <xdr:cNvPr id="3846" name="Chart 7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447675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/>
        <xdr:cNvGrpSpPr>
          <a:grpSpLocks/>
        </xdr:cNvGrpSpPr>
      </xdr:nvGrpSpPr>
      <xdr:grpSpPr bwMode="auto">
        <a:xfrm>
          <a:off x="447675" y="7742704"/>
          <a:ext cx="9358032" cy="6893299"/>
          <a:chOff x="7" y="817"/>
          <a:chExt cx="990" cy="747"/>
        </a:xfrm>
      </xdr:grpSpPr>
      <xdr:graphicFrame macro="">
        <xdr:nvGraphicFramePr>
          <xdr:cNvPr id="3847" name="Chart 775"/>
          <xdr:cNvGraphicFramePr>
            <a:graphicFrameLocks/>
          </xdr:cNvGraphicFramePr>
        </xdr:nvGraphicFramePr>
        <xdr:xfrm>
          <a:off x="7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/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/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/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/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6" name="Chart 784"/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7" name="Chart 785"/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9" name="Chart 787"/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60" name="Chart 788"/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1" name="Chart 789"/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2" name="Chart 790"/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347382</xdr:colOff>
      <xdr:row>61</xdr:row>
      <xdr:rowOff>11205</xdr:rowOff>
    </xdr:from>
    <xdr:to>
      <xdr:col>8</xdr:col>
      <xdr:colOff>252241</xdr:colOff>
      <xdr:row>75</xdr:row>
      <xdr:rowOff>112618</xdr:rowOff>
    </xdr:to>
    <xdr:graphicFrame macro="">
      <xdr:nvGraphicFramePr>
        <xdr:cNvPr id="20" name="Chart 7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0</xdr:row>
      <xdr:rowOff>28575</xdr:rowOff>
    </xdr:from>
    <xdr:to>
      <xdr:col>8</xdr:col>
      <xdr:colOff>2343150</xdr:colOff>
      <xdr:row>1</xdr:row>
      <xdr:rowOff>114300</xdr:rowOff>
    </xdr:to>
    <xdr:pic>
      <xdr:nvPicPr>
        <xdr:cNvPr id="1093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28575"/>
          <a:ext cx="20193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BSACC2015\TOOLS\gp1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8">
    <oleItems>
      <mc:AlternateContent xmlns:mc="http://schemas.openxmlformats.org/markup-compatibility/2006">
        <mc:Choice Requires="x14">
          <x14:oleItem name="!UBS1!R553C10" advise="1">
            <x14:values>
              <value>
                <val>14349.88</val>
              </value>
            </x14:values>
          </x14:oleItem>
        </mc:Choice>
        <mc:Fallback>
          <oleItem name="!UBS1!R553C10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Y268"/>
  <sheetViews>
    <sheetView showGridLines="0" tabSelected="1" zoomScale="85" zoomScaleNormal="85" zoomScaleSheetLayoutView="85" workbookViewId="0">
      <pane xSplit="3" ySplit="7" topLeftCell="D177" activePane="bottomRight" state="frozen"/>
      <selection pane="topRight" activeCell="D1" sqref="D1"/>
      <selection pane="bottomLeft" activeCell="A8" sqref="A8"/>
      <selection pane="bottomRight" activeCell="C182" sqref="C182"/>
    </sheetView>
  </sheetViews>
  <sheetFormatPr defaultRowHeight="12.75" x14ac:dyDescent="0.2"/>
  <cols>
    <col min="1" max="1" width="52.28515625" style="3" bestFit="1" customWidth="1"/>
    <col min="2" max="2" width="15.5703125" style="89" customWidth="1"/>
    <col min="3" max="3" width="13.85546875" style="116" customWidth="1"/>
    <col min="4" max="4" width="12.140625" style="72" customWidth="1"/>
    <col min="5" max="5" width="12" style="72" customWidth="1"/>
    <col min="6" max="6" width="10.85546875" style="72" customWidth="1"/>
    <col min="7" max="7" width="11.5703125" style="72" customWidth="1"/>
    <col min="8" max="8" width="10.7109375" style="72" customWidth="1"/>
    <col min="9" max="9" width="11.28515625" style="116" customWidth="1"/>
    <col min="10" max="13" width="10.7109375" style="116" customWidth="1"/>
    <col min="14" max="14" width="10.7109375" style="155" customWidth="1"/>
    <col min="15" max="15" width="11.85546875" style="155" bestFit="1" customWidth="1"/>
    <col min="16" max="16" width="17.140625" style="72" customWidth="1"/>
    <col min="17" max="17" width="18" style="72" customWidth="1"/>
    <col min="18" max="18" width="15.85546875" style="72" customWidth="1"/>
    <col min="19" max="19" width="8" style="72" customWidth="1"/>
    <col min="20" max="21" width="15.140625" style="72" customWidth="1"/>
    <col min="22" max="22" width="11" style="3" customWidth="1"/>
    <col min="23" max="23" width="10.5703125" style="3" bestFit="1" customWidth="1"/>
    <col min="24" max="16384" width="9.140625" style="3"/>
  </cols>
  <sheetData>
    <row r="1" spans="1:22" s="2" customFormat="1" ht="35.1" customHeight="1" x14ac:dyDescent="0.2">
      <c r="A1" s="96" t="s">
        <v>59</v>
      </c>
      <c r="B1" s="96"/>
      <c r="C1" s="103"/>
      <c r="D1" s="96"/>
      <c r="E1" s="96"/>
      <c r="F1" s="96"/>
      <c r="G1" s="96"/>
      <c r="H1" s="96"/>
      <c r="I1" s="127"/>
      <c r="J1" s="127"/>
      <c r="K1" s="127"/>
      <c r="L1" s="127"/>
      <c r="M1" s="127"/>
      <c r="N1" s="134"/>
      <c r="O1" s="134"/>
      <c r="P1" s="96"/>
      <c r="Q1" s="96"/>
      <c r="R1" s="96"/>
      <c r="S1" s="96"/>
      <c r="T1" s="96"/>
      <c r="U1" s="96"/>
    </row>
    <row r="2" spans="1:22" s="8" customFormat="1" ht="18" customHeight="1" x14ac:dyDescent="0.2">
      <c r="A2" s="17"/>
      <c r="B2" s="76"/>
      <c r="C2" s="41"/>
      <c r="D2" s="41"/>
      <c r="E2" s="41"/>
      <c r="F2" s="41"/>
      <c r="G2" s="41"/>
      <c r="H2" s="41"/>
      <c r="I2" s="121"/>
      <c r="J2" s="121"/>
      <c r="K2" s="121"/>
      <c r="L2" s="121"/>
      <c r="M2" s="121"/>
      <c r="N2" s="135"/>
      <c r="O2" s="135"/>
      <c r="P2" s="42"/>
      <c r="Q2" s="43"/>
      <c r="R2" s="43"/>
      <c r="S2" s="43"/>
      <c r="T2" s="43"/>
      <c r="U2" s="43"/>
    </row>
    <row r="3" spans="1:22" s="2" customFormat="1" ht="15" x14ac:dyDescent="0.25">
      <c r="A3" s="5"/>
      <c r="B3" s="77"/>
      <c r="C3" s="191" t="s">
        <v>269</v>
      </c>
      <c r="D3" s="197" t="s">
        <v>251</v>
      </c>
      <c r="E3" s="197"/>
      <c r="F3" s="197"/>
      <c r="G3" s="197"/>
      <c r="H3" s="197"/>
      <c r="I3" s="197"/>
      <c r="J3" s="197"/>
      <c r="K3" s="197"/>
      <c r="L3" s="196" t="s">
        <v>288</v>
      </c>
      <c r="M3" s="196"/>
      <c r="N3" s="196"/>
      <c r="O3" s="196"/>
      <c r="P3" s="195" t="s">
        <v>275</v>
      </c>
      <c r="Q3" s="193" t="s">
        <v>276</v>
      </c>
      <c r="R3" s="184"/>
      <c r="S3" s="184"/>
      <c r="T3" s="192" t="s">
        <v>305</v>
      </c>
      <c r="U3" s="192" t="s">
        <v>298</v>
      </c>
    </row>
    <row r="4" spans="1:22" s="7" customFormat="1" ht="27" customHeight="1" x14ac:dyDescent="0.2">
      <c r="A4" s="6"/>
      <c r="B4" s="78"/>
      <c r="C4" s="191"/>
      <c r="D4" s="44" t="s">
        <v>20</v>
      </c>
      <c r="E4" s="45" t="s">
        <v>21</v>
      </c>
      <c r="F4" s="44" t="s">
        <v>22</v>
      </c>
      <c r="G4" s="45" t="s">
        <v>23</v>
      </c>
      <c r="H4" s="44" t="s">
        <v>24</v>
      </c>
      <c r="I4" s="45" t="s">
        <v>25</v>
      </c>
      <c r="J4" s="159" t="s">
        <v>26</v>
      </c>
      <c r="K4" s="45" t="s">
        <v>27</v>
      </c>
      <c r="L4" s="186" t="s">
        <v>28</v>
      </c>
      <c r="M4" s="45" t="s">
        <v>29</v>
      </c>
      <c r="N4" s="159"/>
      <c r="O4" s="137" t="s">
        <v>30</v>
      </c>
      <c r="P4" s="195"/>
      <c r="Q4" s="194"/>
      <c r="R4" s="185" t="s">
        <v>267</v>
      </c>
      <c r="S4" s="185"/>
      <c r="T4" s="192"/>
      <c r="U4" s="192"/>
      <c r="V4" s="7" t="s">
        <v>267</v>
      </c>
    </row>
    <row r="5" spans="1:22" s="7" customFormat="1" ht="6.95" customHeight="1" x14ac:dyDescent="0.2">
      <c r="A5" s="6"/>
      <c r="B5" s="78"/>
      <c r="C5" s="104"/>
      <c r="D5" s="46"/>
      <c r="E5" s="45"/>
      <c r="F5" s="46"/>
      <c r="G5" s="45"/>
      <c r="H5" s="46"/>
      <c r="I5" s="45"/>
      <c r="J5" s="45"/>
      <c r="K5" s="45"/>
      <c r="L5" s="45"/>
      <c r="M5" s="45"/>
      <c r="N5" s="136"/>
      <c r="O5" s="136"/>
      <c r="P5" s="45"/>
      <c r="Q5" s="46"/>
      <c r="R5" s="46"/>
      <c r="S5" s="46"/>
      <c r="T5" s="46"/>
      <c r="U5" s="46"/>
    </row>
    <row r="6" spans="1:22" s="7" customFormat="1" ht="20.100000000000001" customHeight="1" x14ac:dyDescent="0.2">
      <c r="A6" s="97" t="s">
        <v>256</v>
      </c>
      <c r="B6" s="97"/>
      <c r="C6" s="105"/>
      <c r="D6" s="97"/>
      <c r="E6" s="97"/>
      <c r="F6" s="97"/>
      <c r="G6" s="97"/>
      <c r="H6" s="97"/>
      <c r="I6" s="128"/>
      <c r="J6" s="128"/>
      <c r="K6" s="128"/>
      <c r="L6" s="128"/>
      <c r="M6" s="128"/>
      <c r="N6" s="138"/>
      <c r="O6" s="138"/>
      <c r="P6" s="97"/>
      <c r="Q6" s="97"/>
      <c r="R6" s="97"/>
      <c r="S6" s="97"/>
      <c r="T6" s="97"/>
      <c r="U6" s="97"/>
    </row>
    <row r="7" spans="1:22" s="7" customFormat="1" ht="6.95" customHeight="1" x14ac:dyDescent="0.2">
      <c r="A7" s="1"/>
      <c r="B7" s="79"/>
      <c r="C7" s="101"/>
      <c r="D7" s="47"/>
      <c r="E7" s="47"/>
      <c r="F7" s="47"/>
      <c r="G7" s="47"/>
      <c r="H7" s="47"/>
      <c r="I7" s="47"/>
      <c r="J7" s="47"/>
      <c r="K7" s="47"/>
      <c r="L7" s="47"/>
      <c r="M7" s="47"/>
      <c r="N7" s="139"/>
      <c r="O7" s="139"/>
      <c r="P7" s="47"/>
      <c r="Q7" s="47"/>
      <c r="R7" s="47"/>
      <c r="S7" s="47"/>
      <c r="T7" s="47"/>
      <c r="U7" s="47"/>
    </row>
    <row r="8" spans="1:22" s="8" customFormat="1" ht="15" customHeight="1" x14ac:dyDescent="0.2">
      <c r="A8" s="12" t="s">
        <v>60</v>
      </c>
      <c r="B8" s="80"/>
      <c r="C8" s="106">
        <v>10000000</v>
      </c>
      <c r="D8" s="48"/>
      <c r="E8" s="48"/>
      <c r="F8" s="48">
        <v>1500000</v>
      </c>
      <c r="G8" s="48">
        <v>0</v>
      </c>
      <c r="H8" s="48">
        <v>1500000</v>
      </c>
      <c r="I8" s="48"/>
      <c r="J8" s="48">
        <v>1000000</v>
      </c>
      <c r="K8" s="48">
        <v>1000000</v>
      </c>
      <c r="L8" s="48">
        <v>1500000</v>
      </c>
      <c r="M8" s="48">
        <v>1000000</v>
      </c>
      <c r="N8" s="140">
        <v>1500000</v>
      </c>
      <c r="O8" s="140">
        <v>1000000</v>
      </c>
      <c r="P8" s="48"/>
      <c r="Q8" s="49">
        <f>SUM(D8:P8)</f>
        <v>10000000</v>
      </c>
      <c r="R8" s="49"/>
      <c r="S8" s="49"/>
      <c r="T8" s="49"/>
      <c r="U8" s="49"/>
    </row>
    <row r="9" spans="1:22" s="8" customFormat="1" ht="15" customHeight="1" x14ac:dyDescent="0.2">
      <c r="A9" s="12" t="s">
        <v>287</v>
      </c>
      <c r="B9" s="80"/>
      <c r="C9" s="106"/>
      <c r="D9" s="48"/>
      <c r="E9" s="48"/>
      <c r="F9" s="48"/>
      <c r="G9" s="48"/>
      <c r="H9" s="48"/>
      <c r="I9" s="48"/>
      <c r="J9" s="48">
        <v>1200000</v>
      </c>
      <c r="K9" s="48"/>
      <c r="L9" s="48"/>
      <c r="M9" s="48"/>
      <c r="N9" s="140"/>
      <c r="O9" s="140"/>
      <c r="P9" s="48"/>
      <c r="Q9" s="49">
        <f>SUM(D9:P9)</f>
        <v>1200000</v>
      </c>
      <c r="R9" s="49"/>
      <c r="S9" s="49"/>
      <c r="T9" s="49"/>
      <c r="U9" s="49"/>
    </row>
    <row r="10" spans="1:22" s="8" customFormat="1" ht="15" customHeight="1" x14ac:dyDescent="0.2">
      <c r="A10" s="12" t="s">
        <v>61</v>
      </c>
      <c r="B10" s="80"/>
      <c r="C10" s="106">
        <v>44000</v>
      </c>
      <c r="D10" s="48">
        <v>2183.3000000000002</v>
      </c>
      <c r="E10" s="48">
        <v>2233.9</v>
      </c>
      <c r="F10" s="48">
        <v>2375.8000000000002</v>
      </c>
      <c r="G10" s="48">
        <v>3650.7</v>
      </c>
      <c r="H10" s="48">
        <v>2229.6</v>
      </c>
      <c r="I10" s="48">
        <v>1526.5</v>
      </c>
      <c r="J10" s="48">
        <v>1258.9000000000001</v>
      </c>
      <c r="K10" s="48">
        <v>3092.4</v>
      </c>
      <c r="L10" s="48">
        <v>4000</v>
      </c>
      <c r="M10" s="48">
        <v>4000</v>
      </c>
      <c r="N10" s="140">
        <v>4000</v>
      </c>
      <c r="O10" s="140">
        <v>4000</v>
      </c>
      <c r="P10" s="48"/>
      <c r="Q10" s="49">
        <f>SUM(D10:O10)</f>
        <v>34551.100000000006</v>
      </c>
      <c r="R10" s="49"/>
      <c r="S10" s="49"/>
      <c r="T10" s="49"/>
      <c r="U10" s="49"/>
    </row>
    <row r="11" spans="1:22" s="8" customFormat="1" ht="15" customHeight="1" x14ac:dyDescent="0.2">
      <c r="A11" s="12" t="s">
        <v>62</v>
      </c>
      <c r="B11" s="80"/>
      <c r="C11" s="106">
        <v>0</v>
      </c>
      <c r="D11" s="48"/>
      <c r="E11" s="48">
        <v>0</v>
      </c>
      <c r="F11" s="48">
        <v>0</v>
      </c>
      <c r="G11" s="48">
        <v>0</v>
      </c>
      <c r="H11" s="48">
        <v>0</v>
      </c>
      <c r="I11" s="48"/>
      <c r="J11" s="48">
        <v>0</v>
      </c>
      <c r="K11" s="48">
        <v>0</v>
      </c>
      <c r="L11" s="48">
        <v>0</v>
      </c>
      <c r="M11" s="48">
        <v>0</v>
      </c>
      <c r="N11" s="140">
        <v>0</v>
      </c>
      <c r="O11" s="140">
        <v>0</v>
      </c>
      <c r="P11" s="48"/>
      <c r="Q11" s="49">
        <f>SUM(D11:O11)</f>
        <v>0</v>
      </c>
      <c r="R11" s="49"/>
      <c r="S11" s="49"/>
      <c r="T11" s="49"/>
      <c r="U11" s="49"/>
    </row>
    <row r="12" spans="1:22" s="7" customFormat="1" ht="15" customHeight="1" x14ac:dyDescent="0.2">
      <c r="A12" s="12" t="s">
        <v>254</v>
      </c>
      <c r="B12" s="80"/>
      <c r="C12" s="106">
        <v>0</v>
      </c>
      <c r="D12" s="50">
        <v>21.32</v>
      </c>
      <c r="E12" s="50">
        <v>387.27</v>
      </c>
      <c r="F12" s="50">
        <v>0</v>
      </c>
      <c r="G12" s="50">
        <v>0</v>
      </c>
      <c r="H12" s="50">
        <v>0</v>
      </c>
      <c r="I12" s="48"/>
      <c r="J12" s="48">
        <v>0</v>
      </c>
      <c r="K12" s="48">
        <v>0</v>
      </c>
      <c r="L12" s="48">
        <v>0</v>
      </c>
      <c r="M12" s="48">
        <v>0</v>
      </c>
      <c r="N12" s="140">
        <v>0</v>
      </c>
      <c r="O12" s="140">
        <v>0</v>
      </c>
      <c r="P12" s="48"/>
      <c r="Q12" s="51">
        <f>SUM(D12:O12)</f>
        <v>408.59</v>
      </c>
      <c r="R12" s="51"/>
      <c r="S12" s="51"/>
      <c r="T12" s="51"/>
      <c r="U12" s="51"/>
    </row>
    <row r="13" spans="1:22" s="7" customFormat="1" ht="6.95" customHeight="1" x14ac:dyDescent="0.2">
      <c r="A13" s="13"/>
      <c r="B13" s="80"/>
      <c r="C13" s="106"/>
      <c r="D13" s="52"/>
      <c r="E13" s="52"/>
      <c r="F13" s="52"/>
      <c r="G13" s="52"/>
      <c r="H13" s="52"/>
      <c r="I13" s="60"/>
      <c r="J13" s="60"/>
      <c r="K13" s="60"/>
      <c r="L13" s="60"/>
      <c r="M13" s="60"/>
      <c r="N13" s="141"/>
      <c r="O13" s="141"/>
      <c r="P13" s="52"/>
      <c r="Q13" s="53"/>
      <c r="R13" s="53"/>
      <c r="S13" s="53"/>
      <c r="T13" s="53"/>
      <c r="U13" s="53"/>
    </row>
    <row r="14" spans="1:22" s="8" customFormat="1" ht="15" customHeight="1" x14ac:dyDescent="0.2">
      <c r="A14" s="14" t="str">
        <f>"TOTAL "&amp;A6</f>
        <v>TOTAL    ESTIMATED INCOME</v>
      </c>
      <c r="B14" s="81"/>
      <c r="C14" s="107"/>
      <c r="D14" s="54">
        <f t="shared" ref="D14:O14" si="0">SUM(D8:D12)</f>
        <v>2204.6200000000003</v>
      </c>
      <c r="E14" s="54">
        <f t="shared" si="0"/>
        <v>2621.17</v>
      </c>
      <c r="F14" s="54">
        <f t="shared" si="0"/>
        <v>1502375.8</v>
      </c>
      <c r="G14" s="54">
        <f t="shared" si="0"/>
        <v>3650.7</v>
      </c>
      <c r="H14" s="54">
        <f t="shared" si="0"/>
        <v>1502229.6</v>
      </c>
      <c r="I14" s="129">
        <f t="shared" si="0"/>
        <v>1526.5</v>
      </c>
      <c r="J14" s="129">
        <f t="shared" si="0"/>
        <v>2201258.9</v>
      </c>
      <c r="K14" s="129">
        <f t="shared" si="0"/>
        <v>1003092.4</v>
      </c>
      <c r="L14" s="129">
        <f t="shared" si="0"/>
        <v>1504000</v>
      </c>
      <c r="M14" s="129">
        <f t="shared" si="0"/>
        <v>1004000</v>
      </c>
      <c r="N14" s="142">
        <f t="shared" si="0"/>
        <v>1504000</v>
      </c>
      <c r="O14" s="142">
        <f t="shared" si="0"/>
        <v>1004000</v>
      </c>
      <c r="P14" s="54"/>
      <c r="Q14" s="54">
        <f>SUM(Q8:Q12)</f>
        <v>11234959.689999999</v>
      </c>
      <c r="R14" s="54"/>
      <c r="S14" s="54"/>
      <c r="T14" s="54"/>
      <c r="U14" s="54"/>
    </row>
    <row r="15" spans="1:22" s="7" customFormat="1" ht="6.95" customHeight="1" x14ac:dyDescent="0.2">
      <c r="A15" s="9"/>
      <c r="B15" s="82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143"/>
      <c r="O15" s="143"/>
      <c r="P15" s="53"/>
      <c r="Q15" s="53"/>
      <c r="R15" s="53"/>
      <c r="S15" s="53"/>
      <c r="T15" s="53"/>
      <c r="U15" s="53"/>
    </row>
    <row r="16" spans="1:22" s="7" customFormat="1" ht="6.95" customHeight="1" x14ac:dyDescent="0.2">
      <c r="A16" s="9"/>
      <c r="B16" s="8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143"/>
      <c r="O16" s="143"/>
      <c r="P16" s="53"/>
      <c r="Q16" s="53"/>
      <c r="R16" s="53"/>
      <c r="S16" s="53"/>
      <c r="T16" s="53"/>
      <c r="U16" s="53"/>
    </row>
    <row r="17" spans="1:25" s="7" customFormat="1" ht="20.100000000000001" customHeight="1" x14ac:dyDescent="0.2">
      <c r="A17" s="98" t="s">
        <v>255</v>
      </c>
      <c r="B17" s="98"/>
      <c r="C17" s="108"/>
      <c r="D17" s="98"/>
      <c r="E17" s="98"/>
      <c r="F17" s="98"/>
      <c r="G17" s="98"/>
      <c r="H17" s="98"/>
      <c r="I17" s="130"/>
      <c r="J17" s="130"/>
      <c r="K17" s="130"/>
      <c r="L17" s="130"/>
      <c r="M17" s="130"/>
      <c r="N17" s="144"/>
      <c r="O17" s="144"/>
      <c r="P17" s="98"/>
      <c r="Q17" s="98"/>
      <c r="R17" s="98"/>
      <c r="S17" s="98"/>
      <c r="T17" s="98"/>
      <c r="U17" s="98"/>
    </row>
    <row r="18" spans="1:25" s="7" customFormat="1" ht="6.95" customHeight="1" x14ac:dyDescent="0.2">
      <c r="A18" s="1"/>
      <c r="B18" s="79"/>
      <c r="C18" s="101"/>
      <c r="D18" s="55"/>
      <c r="E18" s="55"/>
      <c r="F18" s="55"/>
      <c r="G18" s="55"/>
      <c r="H18" s="55"/>
      <c r="I18" s="131"/>
      <c r="J18" s="131"/>
      <c r="K18" s="131"/>
      <c r="L18" s="131"/>
      <c r="M18" s="131"/>
      <c r="N18" s="145"/>
      <c r="O18" s="145"/>
      <c r="P18" s="55"/>
      <c r="Q18" s="55"/>
      <c r="R18" s="55"/>
      <c r="S18" s="55"/>
      <c r="T18" s="55"/>
      <c r="U18" s="55"/>
    </row>
    <row r="19" spans="1:25" s="7" customFormat="1" ht="18" customHeight="1" x14ac:dyDescent="0.2">
      <c r="A19" s="99" t="s">
        <v>257</v>
      </c>
      <c r="B19" s="99"/>
      <c r="C19" s="109"/>
      <c r="D19" s="99"/>
      <c r="E19" s="99"/>
      <c r="F19" s="99"/>
      <c r="G19" s="99"/>
      <c r="H19" s="99"/>
      <c r="I19" s="132"/>
      <c r="J19" s="132"/>
      <c r="K19" s="132"/>
      <c r="L19" s="132"/>
      <c r="M19" s="132"/>
      <c r="N19" s="146"/>
      <c r="O19" s="146"/>
      <c r="P19" s="99"/>
      <c r="Q19" s="99"/>
      <c r="R19" s="99"/>
      <c r="S19" s="99"/>
      <c r="T19" s="99"/>
      <c r="U19" s="99"/>
    </row>
    <row r="20" spans="1:25" s="7" customFormat="1" ht="6.95" customHeight="1" x14ac:dyDescent="0.2">
      <c r="A20" s="10"/>
      <c r="B20" s="83"/>
      <c r="C20" s="110"/>
      <c r="D20" s="56"/>
      <c r="E20" s="56"/>
      <c r="F20" s="56"/>
      <c r="G20" s="56"/>
      <c r="H20" s="56"/>
      <c r="I20" s="131"/>
      <c r="J20" s="131"/>
      <c r="K20" s="131"/>
      <c r="L20" s="131"/>
      <c r="M20" s="131"/>
      <c r="N20" s="145"/>
      <c r="O20" s="145"/>
      <c r="P20" s="56"/>
      <c r="Q20" s="56"/>
      <c r="R20" s="56"/>
      <c r="S20" s="56"/>
      <c r="T20" s="56"/>
      <c r="U20" s="56"/>
    </row>
    <row r="21" spans="1:25" s="8" customFormat="1" ht="15" customHeight="1" x14ac:dyDescent="0.2">
      <c r="A21" s="12" t="s">
        <v>63</v>
      </c>
      <c r="B21" s="80" t="s">
        <v>190</v>
      </c>
      <c r="C21" s="106">
        <v>1015440</v>
      </c>
      <c r="D21" s="57">
        <v>62029.67</v>
      </c>
      <c r="E21" s="57">
        <v>65420</v>
      </c>
      <c r="F21" s="57">
        <v>70420</v>
      </c>
      <c r="G21" s="57">
        <v>70593.33</v>
      </c>
      <c r="H21" s="57">
        <v>73970</v>
      </c>
      <c r="I21" s="57">
        <v>73970</v>
      </c>
      <c r="J21" s="57">
        <v>72812.899999999994</v>
      </c>
      <c r="K21" s="57">
        <v>61727.1</v>
      </c>
      <c r="L21" s="57">
        <v>63954.16</v>
      </c>
      <c r="M21" s="57">
        <v>67300.320000000007</v>
      </c>
      <c r="N21" s="147">
        <v>75000</v>
      </c>
      <c r="O21" s="147">
        <v>75000</v>
      </c>
      <c r="P21" s="165">
        <v>193243</v>
      </c>
      <c r="Q21" s="58">
        <f>SUM(D21:O21)</f>
        <v>832197.48</v>
      </c>
      <c r="R21" s="58">
        <f>C21-Q21</f>
        <v>183242.52000000002</v>
      </c>
      <c r="S21" s="58"/>
      <c r="T21" s="58">
        <f>C21/12*11</f>
        <v>930820</v>
      </c>
      <c r="U21" s="58">
        <f>SUM(D21:M21)</f>
        <v>682197.48</v>
      </c>
      <c r="V21" s="100">
        <f>T21-U21</f>
        <v>248622.52000000002</v>
      </c>
    </row>
    <row r="22" spans="1:25" s="7" customFormat="1" ht="15" customHeight="1" x14ac:dyDescent="0.2">
      <c r="A22" s="12" t="s">
        <v>64</v>
      </c>
      <c r="B22" s="80" t="s">
        <v>64</v>
      </c>
      <c r="C22" s="106">
        <v>2400</v>
      </c>
      <c r="D22" s="59">
        <v>350</v>
      </c>
      <c r="E22" s="59">
        <v>350</v>
      </c>
      <c r="F22" s="59">
        <v>350</v>
      </c>
      <c r="G22" s="59">
        <v>350</v>
      </c>
      <c r="H22" s="59">
        <v>350</v>
      </c>
      <c r="I22" s="57">
        <v>900</v>
      </c>
      <c r="J22" s="57">
        <v>900</v>
      </c>
      <c r="K22" s="57">
        <v>900</v>
      </c>
      <c r="L22" s="57">
        <v>900</v>
      </c>
      <c r="M22" s="57">
        <v>900</v>
      </c>
      <c r="N22" s="147">
        <v>900</v>
      </c>
      <c r="O22" s="147">
        <v>900</v>
      </c>
      <c r="P22" s="162">
        <v>-5650</v>
      </c>
      <c r="Q22" s="120">
        <f>SUM(D22:O22)</f>
        <v>8050</v>
      </c>
      <c r="R22" s="58">
        <f t="shared" ref="R22:R85" si="1">C22-Q22</f>
        <v>-5650</v>
      </c>
      <c r="S22" s="120"/>
      <c r="T22" s="58">
        <f t="shared" ref="T22:T62" si="2">C22/12*8</f>
        <v>1600</v>
      </c>
      <c r="U22" s="58">
        <f t="shared" ref="U22:U62" si="3">SUM(D22:K22)</f>
        <v>4450</v>
      </c>
      <c r="V22" s="100">
        <f>T22-U22</f>
        <v>-2850</v>
      </c>
      <c r="Y22" s="8"/>
    </row>
    <row r="23" spans="1:25" s="7" customFormat="1" ht="15" customHeight="1" x14ac:dyDescent="0.2">
      <c r="A23" s="12" t="s">
        <v>65</v>
      </c>
      <c r="B23" s="80" t="s">
        <v>191</v>
      </c>
      <c r="C23" s="106">
        <v>126930</v>
      </c>
      <c r="D23" s="59">
        <v>0</v>
      </c>
      <c r="E23" s="59"/>
      <c r="F23" s="59"/>
      <c r="G23" s="59"/>
      <c r="H23" s="59">
        <v>0</v>
      </c>
      <c r="I23" s="57">
        <v>0</v>
      </c>
      <c r="J23" s="57">
        <v>36985</v>
      </c>
      <c r="K23" s="57"/>
      <c r="L23" s="57"/>
      <c r="M23" s="57"/>
      <c r="N23" s="147">
        <v>0</v>
      </c>
      <c r="O23" s="147">
        <v>89945</v>
      </c>
      <c r="P23" s="59">
        <v>0</v>
      </c>
      <c r="Q23" s="58">
        <f t="shared" ref="Q23:Q60" si="4">SUM(D23:O23)</f>
        <v>126930</v>
      </c>
      <c r="R23" s="58">
        <f t="shared" si="1"/>
        <v>0</v>
      </c>
      <c r="S23" s="58"/>
      <c r="T23" s="58">
        <f t="shared" si="2"/>
        <v>84620</v>
      </c>
      <c r="U23" s="58">
        <f t="shared" si="3"/>
        <v>36985</v>
      </c>
      <c r="V23" s="100">
        <v>0</v>
      </c>
      <c r="Y23" s="8"/>
    </row>
    <row r="24" spans="1:25" s="7" customFormat="1" ht="15" customHeight="1" x14ac:dyDescent="0.2">
      <c r="A24" s="12" t="s">
        <v>66</v>
      </c>
      <c r="B24" s="80" t="s">
        <v>66</v>
      </c>
      <c r="C24" s="106">
        <v>148508.10000000003</v>
      </c>
      <c r="D24" s="59">
        <v>7833</v>
      </c>
      <c r="E24" s="59">
        <v>8403.1</v>
      </c>
      <c r="F24" s="59">
        <v>8947</v>
      </c>
      <c r="G24" s="59">
        <v>8971</v>
      </c>
      <c r="H24" s="59">
        <v>9410</v>
      </c>
      <c r="I24" s="57">
        <v>9366</v>
      </c>
      <c r="J24" s="57">
        <v>8562</v>
      </c>
      <c r="K24" s="57">
        <v>8562</v>
      </c>
      <c r="L24" s="57">
        <v>8133</v>
      </c>
      <c r="M24" s="57">
        <v>8555</v>
      </c>
      <c r="N24" s="147">
        <v>12375.675000000003</v>
      </c>
      <c r="O24" s="147">
        <v>12375.675000000003</v>
      </c>
      <c r="P24" s="164">
        <v>37015</v>
      </c>
      <c r="Q24" s="58">
        <f t="shared" si="4"/>
        <v>111493.45000000001</v>
      </c>
      <c r="R24" s="58">
        <f t="shared" si="1"/>
        <v>37014.650000000023</v>
      </c>
      <c r="S24" s="58"/>
      <c r="T24" s="163">
        <f t="shared" si="2"/>
        <v>99005.400000000023</v>
      </c>
      <c r="U24" s="58">
        <f t="shared" si="3"/>
        <v>70054.100000000006</v>
      </c>
      <c r="V24" s="100">
        <f>T24-U24</f>
        <v>28951.300000000017</v>
      </c>
      <c r="Y24" s="8"/>
    </row>
    <row r="25" spans="1:25" s="7" customFormat="1" ht="15" customHeight="1" x14ac:dyDescent="0.2">
      <c r="A25" s="12" t="s">
        <v>67</v>
      </c>
      <c r="B25" s="80" t="s">
        <v>67</v>
      </c>
      <c r="C25" s="106">
        <v>12000</v>
      </c>
      <c r="D25" s="59">
        <v>735.85</v>
      </c>
      <c r="E25" s="59">
        <v>711.65</v>
      </c>
      <c r="F25" s="59">
        <v>763.3</v>
      </c>
      <c r="G25" s="59">
        <v>763.3</v>
      </c>
      <c r="H25" s="59">
        <v>814.95</v>
      </c>
      <c r="I25" s="57">
        <v>811.45</v>
      </c>
      <c r="J25" s="57">
        <v>763.3</v>
      </c>
      <c r="K25" s="57">
        <v>766.8</v>
      </c>
      <c r="L25" s="57">
        <v>720.45</v>
      </c>
      <c r="M25" s="57">
        <v>747.5</v>
      </c>
      <c r="N25" s="147">
        <v>1000</v>
      </c>
      <c r="O25" s="147">
        <v>1000</v>
      </c>
      <c r="P25" s="164">
        <v>2401</v>
      </c>
      <c r="Q25" s="58">
        <f t="shared" si="4"/>
        <v>9598.5499999999993</v>
      </c>
      <c r="R25" s="58">
        <f t="shared" si="1"/>
        <v>2401.4500000000007</v>
      </c>
      <c r="S25" s="58"/>
      <c r="T25" s="58">
        <f t="shared" si="2"/>
        <v>8000</v>
      </c>
      <c r="U25" s="58">
        <f t="shared" si="3"/>
        <v>6130.6</v>
      </c>
      <c r="V25" s="100">
        <f t="shared" ref="V25:V85" si="5">T25-U25</f>
        <v>1869.3999999999996</v>
      </c>
      <c r="Y25" s="8"/>
    </row>
    <row r="26" spans="1:25" s="7" customFormat="1" ht="15" customHeight="1" x14ac:dyDescent="0.2">
      <c r="A26" s="12" t="s">
        <v>68</v>
      </c>
      <c r="B26" s="80" t="s">
        <v>68</v>
      </c>
      <c r="C26" s="106">
        <v>6000</v>
      </c>
      <c r="D26" s="59">
        <v>0</v>
      </c>
      <c r="E26" s="59">
        <v>110</v>
      </c>
      <c r="F26" s="59">
        <v>137</v>
      </c>
      <c r="G26" s="59">
        <v>125</v>
      </c>
      <c r="H26" s="59">
        <v>149</v>
      </c>
      <c r="I26" s="57">
        <v>122</v>
      </c>
      <c r="J26" s="57">
        <v>231</v>
      </c>
      <c r="K26" s="57">
        <v>185</v>
      </c>
      <c r="L26" s="57">
        <v>78</v>
      </c>
      <c r="M26" s="57">
        <v>145</v>
      </c>
      <c r="N26" s="147">
        <v>2359</v>
      </c>
      <c r="O26" s="147">
        <v>2359</v>
      </c>
      <c r="P26" s="59">
        <v>0</v>
      </c>
      <c r="Q26" s="58">
        <f t="shared" si="4"/>
        <v>6000</v>
      </c>
      <c r="R26" s="58">
        <f t="shared" si="1"/>
        <v>0</v>
      </c>
      <c r="S26" s="58"/>
      <c r="T26" s="58">
        <f t="shared" si="2"/>
        <v>4000</v>
      </c>
      <c r="U26" s="101">
        <f t="shared" si="3"/>
        <v>1059</v>
      </c>
      <c r="V26" s="100">
        <f t="shared" si="5"/>
        <v>2941</v>
      </c>
      <c r="Y26" s="8"/>
    </row>
    <row r="27" spans="1:25" s="7" customFormat="1" ht="15" customHeight="1" x14ac:dyDescent="0.2">
      <c r="A27" s="12" t="s">
        <v>69</v>
      </c>
      <c r="B27" s="80" t="s">
        <v>192</v>
      </c>
      <c r="C27" s="106">
        <v>1800</v>
      </c>
      <c r="D27" s="59">
        <v>150</v>
      </c>
      <c r="E27" s="59">
        <v>150</v>
      </c>
      <c r="F27" s="59">
        <v>150</v>
      </c>
      <c r="G27" s="59">
        <v>162.30000000000001</v>
      </c>
      <c r="H27" s="59">
        <v>150</v>
      </c>
      <c r="I27" s="57">
        <v>150</v>
      </c>
      <c r="J27" s="57">
        <v>272.95999999999998</v>
      </c>
      <c r="K27" s="57">
        <v>496.51</v>
      </c>
      <c r="L27" s="57">
        <v>625.05999999999995</v>
      </c>
      <c r="M27" s="57">
        <v>474.16</v>
      </c>
      <c r="N27" s="147">
        <v>500</v>
      </c>
      <c r="O27" s="147">
        <v>500</v>
      </c>
      <c r="P27" s="162">
        <v>-1981</v>
      </c>
      <c r="Q27" s="120">
        <f>SUM(D27:O27)</f>
        <v>3780.99</v>
      </c>
      <c r="R27" s="58">
        <f t="shared" si="1"/>
        <v>-1980.9899999999998</v>
      </c>
      <c r="S27" s="120"/>
      <c r="T27" s="58">
        <f t="shared" si="2"/>
        <v>1200</v>
      </c>
      <c r="U27" s="58">
        <f t="shared" si="3"/>
        <v>1681.77</v>
      </c>
      <c r="V27" s="100">
        <f t="shared" si="5"/>
        <v>-481.77</v>
      </c>
      <c r="Y27" s="8"/>
    </row>
    <row r="28" spans="1:25" s="7" customFormat="1" ht="15" customHeight="1" x14ac:dyDescent="0.2">
      <c r="A28" s="12" t="s">
        <v>0</v>
      </c>
      <c r="B28" s="80" t="s">
        <v>0</v>
      </c>
      <c r="C28" s="106">
        <v>27999.999999999996</v>
      </c>
      <c r="D28" s="59"/>
      <c r="E28" s="59"/>
      <c r="F28" s="59">
        <v>29977.22</v>
      </c>
      <c r="G28" s="59"/>
      <c r="H28" s="59"/>
      <c r="I28" s="57"/>
      <c r="J28" s="57"/>
      <c r="K28" s="57">
        <v>2262.91</v>
      </c>
      <c r="L28" s="57">
        <v>388.42</v>
      </c>
      <c r="M28" s="57">
        <v>0</v>
      </c>
      <c r="N28" s="147"/>
      <c r="O28" s="147">
        <v>2000</v>
      </c>
      <c r="P28" s="162">
        <v>-6629</v>
      </c>
      <c r="Q28" s="120">
        <f>SUM(D28:O28)</f>
        <v>34628.550000000003</v>
      </c>
      <c r="R28" s="58">
        <f t="shared" si="1"/>
        <v>-6628.5500000000065</v>
      </c>
      <c r="S28" s="120"/>
      <c r="T28" s="58">
        <f t="shared" si="2"/>
        <v>18666.666666666664</v>
      </c>
      <c r="U28" s="58">
        <f t="shared" si="3"/>
        <v>32240.13</v>
      </c>
      <c r="V28" s="100">
        <f t="shared" si="5"/>
        <v>-13573.463333333337</v>
      </c>
      <c r="Y28" s="8"/>
    </row>
    <row r="29" spans="1:25" s="7" customFormat="1" ht="15" customHeight="1" x14ac:dyDescent="0.2">
      <c r="A29" s="12" t="s">
        <v>70</v>
      </c>
      <c r="B29" s="80" t="s">
        <v>193</v>
      </c>
      <c r="C29" s="106">
        <v>5200</v>
      </c>
      <c r="D29" s="59">
        <v>575.79999999999995</v>
      </c>
      <c r="E29" s="59">
        <v>700</v>
      </c>
      <c r="F29" s="59">
        <v>327.45</v>
      </c>
      <c r="G29" s="59">
        <v>0</v>
      </c>
      <c r="H29" s="59">
        <v>0</v>
      </c>
      <c r="I29" s="57"/>
      <c r="J29" s="57"/>
      <c r="K29" s="57"/>
      <c r="L29" s="57">
        <v>1400</v>
      </c>
      <c r="M29" s="57">
        <v>553.25</v>
      </c>
      <c r="N29" s="147">
        <v>350</v>
      </c>
      <c r="O29" s="147">
        <v>350</v>
      </c>
      <c r="P29" s="164">
        <v>944</v>
      </c>
      <c r="Q29" s="58">
        <f t="shared" si="4"/>
        <v>4256.5</v>
      </c>
      <c r="R29" s="58">
        <f t="shared" si="1"/>
        <v>943.5</v>
      </c>
      <c r="S29" s="58"/>
      <c r="T29" s="58">
        <f t="shared" si="2"/>
        <v>3466.6666666666665</v>
      </c>
      <c r="U29" s="58">
        <f t="shared" si="3"/>
        <v>1603.25</v>
      </c>
      <c r="V29" s="100">
        <f t="shared" si="5"/>
        <v>1863.4166666666665</v>
      </c>
      <c r="Y29" s="8"/>
    </row>
    <row r="30" spans="1:25" s="7" customFormat="1" ht="15" customHeight="1" x14ac:dyDescent="0.2">
      <c r="A30" s="12" t="s">
        <v>71</v>
      </c>
      <c r="B30" s="80" t="s">
        <v>194</v>
      </c>
      <c r="C30" s="106">
        <v>19999.991999999998</v>
      </c>
      <c r="D30" s="59"/>
      <c r="E30" s="59">
        <v>1470.37</v>
      </c>
      <c r="F30" s="59">
        <v>887.32</v>
      </c>
      <c r="G30" s="59">
        <v>1469.5</v>
      </c>
      <c r="H30" s="59">
        <v>1718.53</v>
      </c>
      <c r="I30" s="57">
        <v>733.41</v>
      </c>
      <c r="J30" s="57">
        <v>1280.8699999999999</v>
      </c>
      <c r="K30" s="57">
        <v>1549.82</v>
      </c>
      <c r="L30" s="57">
        <v>1515.34</v>
      </c>
      <c r="M30" s="57">
        <v>1393.51</v>
      </c>
      <c r="N30" s="147">
        <v>3990.5</v>
      </c>
      <c r="O30" s="147">
        <f>3990.5+2493</f>
        <v>6483.5</v>
      </c>
      <c r="P30" s="59">
        <v>0</v>
      </c>
      <c r="Q30" s="58">
        <f t="shared" si="4"/>
        <v>22492.67</v>
      </c>
      <c r="R30" s="58">
        <f t="shared" si="1"/>
        <v>-2492.6779999999999</v>
      </c>
      <c r="S30" s="58"/>
      <c r="T30" s="58">
        <f t="shared" si="2"/>
        <v>13333.328</v>
      </c>
      <c r="U30" s="58">
        <f t="shared" si="3"/>
        <v>9109.82</v>
      </c>
      <c r="V30" s="100">
        <f t="shared" si="5"/>
        <v>4223.5079999999998</v>
      </c>
      <c r="Y30" s="8"/>
    </row>
    <row r="31" spans="1:25" s="7" customFormat="1" ht="15" customHeight="1" x14ac:dyDescent="0.2">
      <c r="A31" s="12" t="s">
        <v>72</v>
      </c>
      <c r="B31" s="80" t="s">
        <v>72</v>
      </c>
      <c r="C31" s="106">
        <v>8000</v>
      </c>
      <c r="D31" s="59"/>
      <c r="E31" s="59"/>
      <c r="F31" s="59"/>
      <c r="G31" s="59"/>
      <c r="H31" s="59"/>
      <c r="I31" s="57"/>
      <c r="J31" s="57"/>
      <c r="K31" s="57"/>
      <c r="L31" s="57">
        <v>7734.68</v>
      </c>
      <c r="M31" s="57">
        <v>0</v>
      </c>
      <c r="N31" s="147">
        <v>0</v>
      </c>
      <c r="O31" s="147"/>
      <c r="P31" s="164">
        <v>265</v>
      </c>
      <c r="Q31" s="58">
        <f t="shared" si="4"/>
        <v>7734.68</v>
      </c>
      <c r="R31" s="58">
        <f t="shared" si="1"/>
        <v>265.31999999999971</v>
      </c>
      <c r="S31" s="58"/>
      <c r="T31" s="58">
        <f t="shared" si="2"/>
        <v>5333.333333333333</v>
      </c>
      <c r="U31" s="58">
        <f t="shared" si="3"/>
        <v>0</v>
      </c>
      <c r="V31" s="100">
        <f t="shared" si="5"/>
        <v>5333.333333333333</v>
      </c>
      <c r="Y31" s="8"/>
    </row>
    <row r="32" spans="1:25" s="7" customFormat="1" ht="15" customHeight="1" x14ac:dyDescent="0.2">
      <c r="A32" s="12" t="s">
        <v>73</v>
      </c>
      <c r="B32" s="80" t="s">
        <v>195</v>
      </c>
      <c r="C32" s="106">
        <v>23319.995999999996</v>
      </c>
      <c r="D32" s="59">
        <v>1380.45</v>
      </c>
      <c r="E32" s="59">
        <v>743.85</v>
      </c>
      <c r="F32" s="59">
        <v>4002.57</v>
      </c>
      <c r="G32" s="59">
        <v>2418.9499999999998</v>
      </c>
      <c r="H32" s="59">
        <v>3626.11</v>
      </c>
      <c r="I32" s="57">
        <v>2166.08</v>
      </c>
      <c r="J32" s="57">
        <v>5895.77</v>
      </c>
      <c r="K32" s="57">
        <v>2181.14</v>
      </c>
      <c r="L32" s="57">
        <v>2365.7399999999998</v>
      </c>
      <c r="M32" s="57">
        <v>2258.34</v>
      </c>
      <c r="N32" s="147">
        <v>2500</v>
      </c>
      <c r="O32" s="147">
        <v>2500</v>
      </c>
      <c r="P32" s="162">
        <v>-8719</v>
      </c>
      <c r="Q32" s="58">
        <f t="shared" si="4"/>
        <v>32038.999999999996</v>
      </c>
      <c r="R32" s="58">
        <f t="shared" si="1"/>
        <v>-8719.0040000000008</v>
      </c>
      <c r="S32" s="58"/>
      <c r="T32" s="58">
        <f t="shared" si="2"/>
        <v>15546.663999999997</v>
      </c>
      <c r="U32" s="58">
        <f t="shared" si="3"/>
        <v>22414.92</v>
      </c>
      <c r="V32" s="100">
        <f t="shared" si="5"/>
        <v>-6868.2560000000012</v>
      </c>
      <c r="Y32" s="8"/>
    </row>
    <row r="33" spans="1:25" s="7" customFormat="1" ht="15" customHeight="1" x14ac:dyDescent="0.2">
      <c r="A33" s="12" t="s">
        <v>74</v>
      </c>
      <c r="B33" s="80" t="s">
        <v>196</v>
      </c>
      <c r="C33" s="106">
        <v>12720</v>
      </c>
      <c r="D33" s="59"/>
      <c r="E33" s="59">
        <v>1316.55</v>
      </c>
      <c r="F33" s="59">
        <v>1354.2</v>
      </c>
      <c r="G33" s="59">
        <v>1459.85</v>
      </c>
      <c r="H33" s="59">
        <v>1571.05</v>
      </c>
      <c r="I33" s="57">
        <v>1526.15</v>
      </c>
      <c r="J33" s="57">
        <v>1712.3</v>
      </c>
      <c r="K33" s="57">
        <v>1335.45</v>
      </c>
      <c r="L33" s="57">
        <v>1468.25</v>
      </c>
      <c r="M33" s="57">
        <v>1231.0999999999999</v>
      </c>
      <c r="N33" s="147">
        <v>1712</v>
      </c>
      <c r="O33" s="147">
        <v>1712</v>
      </c>
      <c r="P33" s="162">
        <v>-3679</v>
      </c>
      <c r="Q33" s="120">
        <f t="shared" si="4"/>
        <v>16398.900000000001</v>
      </c>
      <c r="R33" s="58">
        <f t="shared" si="1"/>
        <v>-3678.9000000000015</v>
      </c>
      <c r="S33" s="120"/>
      <c r="T33" s="58">
        <f t="shared" si="2"/>
        <v>8480</v>
      </c>
      <c r="U33" s="58">
        <f t="shared" si="3"/>
        <v>10275.550000000001</v>
      </c>
      <c r="V33" s="100">
        <f t="shared" si="5"/>
        <v>-1795.5500000000011</v>
      </c>
      <c r="Y33" s="8"/>
    </row>
    <row r="34" spans="1:25" s="7" customFormat="1" ht="15" customHeight="1" x14ac:dyDescent="0.2">
      <c r="A34" s="12" t="s">
        <v>75</v>
      </c>
      <c r="B34" s="80" t="s">
        <v>197</v>
      </c>
      <c r="C34" s="106">
        <v>102999.99999999999</v>
      </c>
      <c r="D34" s="59">
        <v>8040</v>
      </c>
      <c r="E34" s="59">
        <v>8040</v>
      </c>
      <c r="F34" s="59">
        <v>8040</v>
      </c>
      <c r="G34" s="59">
        <v>8522.4</v>
      </c>
      <c r="H34" s="59">
        <v>8522.4</v>
      </c>
      <c r="I34" s="57">
        <v>8522.4</v>
      </c>
      <c r="J34" s="57">
        <v>8522.4</v>
      </c>
      <c r="K34" s="57">
        <v>8522.4</v>
      </c>
      <c r="L34" s="57">
        <v>8522.4</v>
      </c>
      <c r="M34" s="57">
        <v>8522.4</v>
      </c>
      <c r="N34" s="147">
        <v>8522.4</v>
      </c>
      <c r="O34" s="147">
        <v>8522.4</v>
      </c>
      <c r="P34" s="164">
        <v>2178</v>
      </c>
      <c r="Q34" s="58">
        <f t="shared" si="4"/>
        <v>100821.59999999998</v>
      </c>
      <c r="R34" s="58">
        <f t="shared" si="1"/>
        <v>2178.4000000000087</v>
      </c>
      <c r="S34" s="58"/>
      <c r="T34" s="58">
        <f t="shared" si="2"/>
        <v>68666.666666666657</v>
      </c>
      <c r="U34" s="58">
        <f t="shared" si="3"/>
        <v>66732</v>
      </c>
      <c r="V34" s="100">
        <f t="shared" si="5"/>
        <v>1934.666666666657</v>
      </c>
      <c r="Y34" s="8"/>
    </row>
    <row r="35" spans="1:25" s="7" customFormat="1" ht="15" customHeight="1" x14ac:dyDescent="0.2">
      <c r="A35" s="12" t="s">
        <v>76</v>
      </c>
      <c r="B35" s="80" t="s">
        <v>76</v>
      </c>
      <c r="C35" s="106">
        <v>8500</v>
      </c>
      <c r="D35" s="59"/>
      <c r="E35" s="59"/>
      <c r="F35" s="59"/>
      <c r="G35" s="59"/>
      <c r="H35" s="59"/>
      <c r="I35" s="57"/>
      <c r="J35" s="57"/>
      <c r="K35" s="57"/>
      <c r="L35" s="57"/>
      <c r="M35" s="57"/>
      <c r="N35" s="147">
        <v>8500</v>
      </c>
      <c r="O35" s="147"/>
      <c r="P35" s="59">
        <v>0</v>
      </c>
      <c r="Q35" s="58">
        <f t="shared" si="4"/>
        <v>8500</v>
      </c>
      <c r="R35" s="58">
        <f t="shared" si="1"/>
        <v>0</v>
      </c>
      <c r="S35" s="58"/>
      <c r="T35" s="58">
        <f t="shared" si="2"/>
        <v>5666.666666666667</v>
      </c>
      <c r="U35" s="58">
        <f t="shared" si="3"/>
        <v>0</v>
      </c>
      <c r="V35" s="100">
        <f t="shared" si="5"/>
        <v>5666.666666666667</v>
      </c>
      <c r="Y35" s="8"/>
    </row>
    <row r="36" spans="1:25" s="7" customFormat="1" ht="15" customHeight="1" x14ac:dyDescent="0.2">
      <c r="A36" s="12" t="s">
        <v>77</v>
      </c>
      <c r="B36" s="80" t="s">
        <v>198</v>
      </c>
      <c r="C36" s="106">
        <v>26499.999999999996</v>
      </c>
      <c r="D36" s="59">
        <v>155.5</v>
      </c>
      <c r="E36" s="59">
        <v>0</v>
      </c>
      <c r="F36" s="59">
        <v>0</v>
      </c>
      <c r="G36" s="59">
        <v>0</v>
      </c>
      <c r="H36" s="59">
        <v>0</v>
      </c>
      <c r="I36" s="57"/>
      <c r="J36" s="57"/>
      <c r="K36" s="57">
        <v>3699.4</v>
      </c>
      <c r="L36" s="57">
        <v>583</v>
      </c>
      <c r="M36" s="57">
        <v>0</v>
      </c>
      <c r="N36" s="147">
        <v>0</v>
      </c>
      <c r="O36" s="147">
        <f>11031*2</f>
        <v>22062</v>
      </c>
      <c r="P36" s="59">
        <v>0</v>
      </c>
      <c r="Q36" s="58">
        <f>SUM(D36:O36)</f>
        <v>26499.9</v>
      </c>
      <c r="R36" s="58">
        <f t="shared" si="1"/>
        <v>9.999999999490683E-2</v>
      </c>
      <c r="S36" s="58"/>
      <c r="T36" s="58">
        <f t="shared" si="2"/>
        <v>17666.666666666664</v>
      </c>
      <c r="U36" s="58">
        <f t="shared" si="3"/>
        <v>3854.9</v>
      </c>
      <c r="V36" s="100">
        <f t="shared" si="5"/>
        <v>13811.766666666665</v>
      </c>
      <c r="Y36" s="8"/>
    </row>
    <row r="37" spans="1:25" s="7" customFormat="1" ht="15" customHeight="1" x14ac:dyDescent="0.2">
      <c r="A37" s="12" t="s">
        <v>78</v>
      </c>
      <c r="B37" s="80" t="s">
        <v>78</v>
      </c>
      <c r="C37" s="106">
        <v>8500</v>
      </c>
      <c r="D37" s="59"/>
      <c r="E37" s="59"/>
      <c r="F37" s="59"/>
      <c r="G37" s="59"/>
      <c r="H37" s="59">
        <v>0</v>
      </c>
      <c r="I37" s="57"/>
      <c r="J37" s="57"/>
      <c r="K37" s="57"/>
      <c r="L37" s="57"/>
      <c r="M37" s="57"/>
      <c r="N37" s="147">
        <v>0</v>
      </c>
      <c r="O37" s="147">
        <v>8500</v>
      </c>
      <c r="P37" s="59">
        <v>0</v>
      </c>
      <c r="Q37" s="58">
        <f t="shared" si="4"/>
        <v>8500</v>
      </c>
      <c r="R37" s="58">
        <f t="shared" si="1"/>
        <v>0</v>
      </c>
      <c r="S37" s="58"/>
      <c r="T37" s="58">
        <f t="shared" si="2"/>
        <v>5666.666666666667</v>
      </c>
      <c r="U37" s="58">
        <f t="shared" si="3"/>
        <v>0</v>
      </c>
      <c r="V37" s="100">
        <f t="shared" si="5"/>
        <v>5666.666666666667</v>
      </c>
      <c r="Y37" s="8"/>
    </row>
    <row r="38" spans="1:25" s="7" customFormat="1" ht="15" customHeight="1" x14ac:dyDescent="0.2">
      <c r="A38" s="12" t="s">
        <v>79</v>
      </c>
      <c r="B38" s="80" t="s">
        <v>199</v>
      </c>
      <c r="C38" s="106">
        <v>15000</v>
      </c>
      <c r="D38" s="59"/>
      <c r="E38" s="59">
        <v>1547.06</v>
      </c>
      <c r="F38" s="59">
        <v>264.85000000000002</v>
      </c>
      <c r="G38" s="59">
        <v>13.8</v>
      </c>
      <c r="H38" s="59">
        <v>1129.0999999999999</v>
      </c>
      <c r="I38" s="57">
        <v>471.35</v>
      </c>
      <c r="J38" s="57">
        <v>79.2</v>
      </c>
      <c r="K38" s="57">
        <v>597.85</v>
      </c>
      <c r="L38" s="57">
        <v>79.150000000000006</v>
      </c>
      <c r="M38" s="57">
        <v>2214.3000000000002</v>
      </c>
      <c r="N38" s="147">
        <v>4301.5</v>
      </c>
      <c r="O38" s="147">
        <v>4301.5</v>
      </c>
      <c r="P38" s="59">
        <v>0</v>
      </c>
      <c r="Q38" s="58">
        <f t="shared" si="4"/>
        <v>14999.66</v>
      </c>
      <c r="R38" s="58">
        <f t="shared" si="1"/>
        <v>0.34000000000014552</v>
      </c>
      <c r="S38" s="58"/>
      <c r="T38" s="58">
        <f t="shared" si="2"/>
        <v>10000</v>
      </c>
      <c r="U38" s="58">
        <f t="shared" si="3"/>
        <v>4103.2099999999991</v>
      </c>
      <c r="V38" s="100">
        <f t="shared" si="5"/>
        <v>5896.7900000000009</v>
      </c>
    </row>
    <row r="39" spans="1:25" s="7" customFormat="1" ht="15" customHeight="1" x14ac:dyDescent="0.2">
      <c r="A39" s="12" t="s">
        <v>80</v>
      </c>
      <c r="B39" s="80" t="s">
        <v>200</v>
      </c>
      <c r="C39" s="106">
        <v>6000</v>
      </c>
      <c r="D39" s="59">
        <v>300.60000000000002</v>
      </c>
      <c r="E39" s="59">
        <v>842.58</v>
      </c>
      <c r="F39" s="59">
        <v>228.99</v>
      </c>
      <c r="G39" s="59">
        <v>903.19</v>
      </c>
      <c r="H39" s="59">
        <v>201.79</v>
      </c>
      <c r="I39" s="57">
        <v>444.55</v>
      </c>
      <c r="J39" s="57">
        <v>480.89</v>
      </c>
      <c r="K39" s="57">
        <v>361.38</v>
      </c>
      <c r="L39" s="57">
        <v>466.57</v>
      </c>
      <c r="M39" s="57">
        <v>300.87</v>
      </c>
      <c r="N39" s="147">
        <v>734.5</v>
      </c>
      <c r="O39" s="147">
        <v>734.5</v>
      </c>
      <c r="P39" s="59">
        <v>0</v>
      </c>
      <c r="Q39" s="58">
        <f t="shared" si="4"/>
        <v>6000.41</v>
      </c>
      <c r="R39" s="58">
        <f t="shared" si="1"/>
        <v>-0.40999999999985448</v>
      </c>
      <c r="S39" s="58"/>
      <c r="T39" s="58">
        <f t="shared" si="2"/>
        <v>4000</v>
      </c>
      <c r="U39" s="58">
        <f t="shared" si="3"/>
        <v>3763.9700000000003</v>
      </c>
      <c r="V39" s="100">
        <f t="shared" si="5"/>
        <v>236.02999999999975</v>
      </c>
    </row>
    <row r="40" spans="1:25" s="7" customFormat="1" ht="15" customHeight="1" x14ac:dyDescent="0.2">
      <c r="A40" s="12" t="s">
        <v>81</v>
      </c>
      <c r="B40" s="80" t="s">
        <v>201</v>
      </c>
      <c r="C40" s="106">
        <v>12720</v>
      </c>
      <c r="D40" s="59">
        <v>2379.5500000000002</v>
      </c>
      <c r="E40" s="59">
        <v>355</v>
      </c>
      <c r="F40" s="59">
        <v>1306.45</v>
      </c>
      <c r="G40" s="59">
        <v>2532.3200000000002</v>
      </c>
      <c r="H40" s="59">
        <v>408.3</v>
      </c>
      <c r="I40" s="57">
        <v>1497.04</v>
      </c>
      <c r="J40" s="57">
        <v>1960.66</v>
      </c>
      <c r="K40" s="57">
        <v>2710.64</v>
      </c>
      <c r="L40" s="57">
        <v>376.3</v>
      </c>
      <c r="M40" s="57">
        <v>2085.54</v>
      </c>
      <c r="N40" s="147">
        <v>1500</v>
      </c>
      <c r="O40" s="147">
        <v>500</v>
      </c>
      <c r="P40" s="162">
        <v>-4892</v>
      </c>
      <c r="Q40" s="120">
        <f>SUM(D40:O40)</f>
        <v>17611.8</v>
      </c>
      <c r="R40" s="58">
        <f t="shared" si="1"/>
        <v>-4891.7999999999993</v>
      </c>
      <c r="S40" s="120"/>
      <c r="T40" s="58">
        <f t="shared" si="2"/>
        <v>8480</v>
      </c>
      <c r="U40" s="58">
        <f t="shared" si="3"/>
        <v>13149.96</v>
      </c>
      <c r="V40" s="100">
        <f>T40-U40</f>
        <v>-4669.9599999999991</v>
      </c>
    </row>
    <row r="41" spans="1:25" s="7" customFormat="1" ht="15" customHeight="1" x14ac:dyDescent="0.2">
      <c r="A41" s="12" t="s">
        <v>82</v>
      </c>
      <c r="B41" s="80" t="s">
        <v>202</v>
      </c>
      <c r="C41" s="106">
        <v>2000.0000000000002</v>
      </c>
      <c r="D41" s="59">
        <v>1.3</v>
      </c>
      <c r="E41" s="59"/>
      <c r="F41" s="59">
        <v>1.3</v>
      </c>
      <c r="G41" s="59">
        <v>0</v>
      </c>
      <c r="H41" s="59">
        <v>120</v>
      </c>
      <c r="I41" s="57">
        <v>0</v>
      </c>
      <c r="J41" s="57">
        <v>266.5</v>
      </c>
      <c r="K41" s="57"/>
      <c r="L41" s="57">
        <v>818.5</v>
      </c>
      <c r="M41" s="57">
        <v>0</v>
      </c>
      <c r="N41" s="147"/>
      <c r="O41" s="147">
        <v>644</v>
      </c>
      <c r="P41" s="59">
        <v>0</v>
      </c>
      <c r="Q41" s="58">
        <f t="shared" si="4"/>
        <v>1851.6</v>
      </c>
      <c r="R41" s="58">
        <f t="shared" si="1"/>
        <v>148.40000000000032</v>
      </c>
      <c r="S41" s="58"/>
      <c r="T41" s="58">
        <f t="shared" si="2"/>
        <v>1333.3333333333335</v>
      </c>
      <c r="U41" s="58">
        <f t="shared" si="3"/>
        <v>389.1</v>
      </c>
      <c r="V41" s="100">
        <f t="shared" si="5"/>
        <v>944.23333333333346</v>
      </c>
    </row>
    <row r="42" spans="1:25" s="7" customFormat="1" ht="15" customHeight="1" x14ac:dyDescent="0.2">
      <c r="A42" s="12" t="s">
        <v>83</v>
      </c>
      <c r="B42" s="80" t="s">
        <v>203</v>
      </c>
      <c r="C42" s="106">
        <v>26000.000000000004</v>
      </c>
      <c r="D42" s="59">
        <v>660</v>
      </c>
      <c r="E42" s="59">
        <v>7272</v>
      </c>
      <c r="F42" s="59">
        <v>1200</v>
      </c>
      <c r="G42" s="59">
        <v>1260.9000000000001</v>
      </c>
      <c r="H42" s="59">
        <v>1120.3</v>
      </c>
      <c r="I42" s="57">
        <v>1482</v>
      </c>
      <c r="J42" s="57">
        <v>1866</v>
      </c>
      <c r="K42" s="57">
        <v>970</v>
      </c>
      <c r="L42" s="57">
        <v>1975.2</v>
      </c>
      <c r="M42" s="57">
        <v>2222.2800000000002</v>
      </c>
      <c r="N42" s="147">
        <v>2985.5</v>
      </c>
      <c r="O42" s="147">
        <v>2985.5</v>
      </c>
      <c r="P42" s="59">
        <v>0</v>
      </c>
      <c r="Q42" s="58">
        <f t="shared" si="4"/>
        <v>25999.679999999997</v>
      </c>
      <c r="R42" s="58">
        <f t="shared" si="1"/>
        <v>0.32000000000698492</v>
      </c>
      <c r="S42" s="58"/>
      <c r="T42" s="58">
        <f t="shared" si="2"/>
        <v>17333.333333333336</v>
      </c>
      <c r="U42" s="58">
        <f t="shared" si="3"/>
        <v>15831.199999999999</v>
      </c>
      <c r="V42" s="100">
        <f t="shared" si="5"/>
        <v>1502.1333333333369</v>
      </c>
      <c r="X42" s="121"/>
    </row>
    <row r="43" spans="1:25" s="7" customFormat="1" ht="15" customHeight="1" x14ac:dyDescent="0.2">
      <c r="A43" s="12" t="s">
        <v>84</v>
      </c>
      <c r="B43" s="80" t="s">
        <v>204</v>
      </c>
      <c r="C43" s="106">
        <v>2300</v>
      </c>
      <c r="D43" s="59">
        <v>0</v>
      </c>
      <c r="E43" s="59">
        <v>0</v>
      </c>
      <c r="F43" s="59">
        <v>82.45</v>
      </c>
      <c r="G43" s="59">
        <v>0</v>
      </c>
      <c r="H43" s="59">
        <v>43</v>
      </c>
      <c r="I43" s="57">
        <v>80.5</v>
      </c>
      <c r="J43" s="57">
        <v>1500</v>
      </c>
      <c r="K43" s="57">
        <v>-282.89999999999998</v>
      </c>
      <c r="L43" s="57">
        <v>6</v>
      </c>
      <c r="M43" s="57">
        <v>123.35</v>
      </c>
      <c r="N43" s="147"/>
      <c r="O43" s="147">
        <f>374*2</f>
        <v>748</v>
      </c>
      <c r="P43" s="147">
        <v>0</v>
      </c>
      <c r="Q43" s="58">
        <f t="shared" si="4"/>
        <v>2300.4</v>
      </c>
      <c r="R43" s="58">
        <f t="shared" si="1"/>
        <v>-0.40000000000009095</v>
      </c>
      <c r="S43" s="58"/>
      <c r="T43" s="58">
        <f t="shared" si="2"/>
        <v>1533.3333333333333</v>
      </c>
      <c r="U43" s="58">
        <f t="shared" si="3"/>
        <v>1423.0500000000002</v>
      </c>
      <c r="V43" s="100">
        <f t="shared" si="5"/>
        <v>110.28333333333308</v>
      </c>
    </row>
    <row r="44" spans="1:25" s="7" customFormat="1" ht="15" customHeight="1" x14ac:dyDescent="0.2">
      <c r="A44" s="12" t="s">
        <v>85</v>
      </c>
      <c r="B44" s="80" t="s">
        <v>205</v>
      </c>
      <c r="C44" s="106">
        <v>1599.9999999999998</v>
      </c>
      <c r="D44" s="59">
        <v>6.5</v>
      </c>
      <c r="E44" s="59">
        <v>552</v>
      </c>
      <c r="F44" s="59">
        <v>0</v>
      </c>
      <c r="G44" s="59">
        <v>72</v>
      </c>
      <c r="H44" s="59">
        <v>0</v>
      </c>
      <c r="I44" s="57"/>
      <c r="J44" s="57"/>
      <c r="K44" s="57">
        <v>77</v>
      </c>
      <c r="L44" s="57"/>
      <c r="M44" s="57"/>
      <c r="N44" s="147">
        <v>446</v>
      </c>
      <c r="O44" s="147">
        <v>446</v>
      </c>
      <c r="P44" s="59">
        <v>0</v>
      </c>
      <c r="Q44" s="58">
        <f t="shared" si="4"/>
        <v>1599.5</v>
      </c>
      <c r="R44" s="58">
        <f t="shared" si="1"/>
        <v>0.49999999999977263</v>
      </c>
      <c r="S44" s="58"/>
      <c r="T44" s="58">
        <f t="shared" si="2"/>
        <v>1066.6666666666665</v>
      </c>
      <c r="U44" s="58">
        <f t="shared" si="3"/>
        <v>707.5</v>
      </c>
      <c r="V44" s="100">
        <f t="shared" si="5"/>
        <v>359.16666666666652</v>
      </c>
    </row>
    <row r="45" spans="1:25" s="7" customFormat="1" ht="15" customHeight="1" x14ac:dyDescent="0.2">
      <c r="A45" s="12" t="s">
        <v>86</v>
      </c>
      <c r="B45" s="80" t="s">
        <v>206</v>
      </c>
      <c r="C45" s="106">
        <v>6000</v>
      </c>
      <c r="D45" s="59">
        <v>27</v>
      </c>
      <c r="E45" s="59">
        <v>4</v>
      </c>
      <c r="F45" s="59">
        <v>1340.07</v>
      </c>
      <c r="G45" s="59">
        <v>198.3</v>
      </c>
      <c r="H45" s="59">
        <v>642.36</v>
      </c>
      <c r="I45" s="57">
        <v>0</v>
      </c>
      <c r="J45" s="57">
        <v>4</v>
      </c>
      <c r="K45" s="57">
        <v>5</v>
      </c>
      <c r="L45" s="57">
        <v>10</v>
      </c>
      <c r="M45" s="57">
        <v>6</v>
      </c>
      <c r="N45" s="147">
        <v>811</v>
      </c>
      <c r="O45" s="147">
        <v>1000</v>
      </c>
      <c r="P45" s="164">
        <v>1763</v>
      </c>
      <c r="Q45" s="58">
        <f t="shared" si="4"/>
        <v>4047.73</v>
      </c>
      <c r="R45" s="58">
        <f t="shared" si="1"/>
        <v>1952.27</v>
      </c>
      <c r="S45" s="58"/>
      <c r="T45" s="58">
        <f t="shared" si="2"/>
        <v>4000</v>
      </c>
      <c r="U45" s="58">
        <f t="shared" si="3"/>
        <v>2220.73</v>
      </c>
      <c r="V45" s="100">
        <f t="shared" si="5"/>
        <v>1779.27</v>
      </c>
    </row>
    <row r="46" spans="1:25" s="7" customFormat="1" ht="15" customHeight="1" x14ac:dyDescent="0.2">
      <c r="A46" s="12" t="s">
        <v>87</v>
      </c>
      <c r="B46" s="80" t="s">
        <v>87</v>
      </c>
      <c r="C46" s="106">
        <v>1099.9999999999998</v>
      </c>
      <c r="D46" s="59">
        <v>0</v>
      </c>
      <c r="E46" s="59">
        <v>0</v>
      </c>
      <c r="F46" s="59">
        <v>200</v>
      </c>
      <c r="G46" s="59">
        <v>0</v>
      </c>
      <c r="H46" s="59">
        <v>0</v>
      </c>
      <c r="I46" s="57">
        <v>2289.6</v>
      </c>
      <c r="J46" s="57">
        <v>0</v>
      </c>
      <c r="K46" s="57"/>
      <c r="L46" s="57"/>
      <c r="M46" s="57"/>
      <c r="N46" s="147">
        <v>0</v>
      </c>
      <c r="O46" s="147">
        <v>0</v>
      </c>
      <c r="P46" s="162">
        <v>-1390</v>
      </c>
      <c r="Q46" s="58">
        <f t="shared" si="4"/>
        <v>2489.6</v>
      </c>
      <c r="R46" s="58">
        <f t="shared" si="1"/>
        <v>-1389.6000000000001</v>
      </c>
      <c r="S46" s="58"/>
      <c r="T46" s="58">
        <f t="shared" si="2"/>
        <v>733.33333333333314</v>
      </c>
      <c r="U46" s="58">
        <f t="shared" si="3"/>
        <v>2489.6</v>
      </c>
      <c r="V46" s="100">
        <f t="shared" si="5"/>
        <v>-1756.2666666666669</v>
      </c>
    </row>
    <row r="47" spans="1:25" s="7" customFormat="1" ht="15" customHeight="1" x14ac:dyDescent="0.2">
      <c r="A47" s="12" t="s">
        <v>88</v>
      </c>
      <c r="B47" s="80" t="s">
        <v>207</v>
      </c>
      <c r="C47" s="106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7"/>
      <c r="J47" s="57"/>
      <c r="K47" s="57"/>
      <c r="L47" s="57"/>
      <c r="M47" s="57"/>
      <c r="N47" s="147"/>
      <c r="O47" s="147">
        <v>0</v>
      </c>
      <c r="P47" s="59"/>
      <c r="Q47" s="58">
        <f t="shared" si="4"/>
        <v>0</v>
      </c>
      <c r="R47" s="58">
        <f t="shared" si="1"/>
        <v>0</v>
      </c>
      <c r="S47" s="58"/>
      <c r="T47" s="58">
        <f t="shared" si="2"/>
        <v>0</v>
      </c>
      <c r="U47" s="58">
        <f t="shared" si="3"/>
        <v>0</v>
      </c>
      <c r="V47" s="100">
        <f t="shared" si="5"/>
        <v>0</v>
      </c>
    </row>
    <row r="48" spans="1:25" s="7" customFormat="1" ht="15" customHeight="1" x14ac:dyDescent="0.2">
      <c r="A48" s="12" t="s">
        <v>89</v>
      </c>
      <c r="B48" s="80" t="s">
        <v>208</v>
      </c>
      <c r="C48" s="106">
        <v>5499.9999999999991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7"/>
      <c r="J48" s="57"/>
      <c r="K48" s="57"/>
      <c r="L48" s="57"/>
      <c r="M48" s="57"/>
      <c r="N48" s="147"/>
      <c r="O48" s="147">
        <v>5500</v>
      </c>
      <c r="P48" s="59"/>
      <c r="Q48" s="58">
        <f t="shared" si="4"/>
        <v>5500</v>
      </c>
      <c r="R48" s="58">
        <f t="shared" si="1"/>
        <v>0</v>
      </c>
      <c r="S48" s="58"/>
      <c r="T48" s="58">
        <f t="shared" si="2"/>
        <v>3666.6666666666661</v>
      </c>
      <c r="U48" s="58">
        <f t="shared" si="3"/>
        <v>0</v>
      </c>
      <c r="V48" s="100">
        <f t="shared" si="5"/>
        <v>3666.6666666666661</v>
      </c>
    </row>
    <row r="49" spans="1:23" s="7" customFormat="1" ht="15" customHeight="1" x14ac:dyDescent="0.2">
      <c r="A49" s="12" t="s">
        <v>90</v>
      </c>
      <c r="B49" s="80" t="s">
        <v>209</v>
      </c>
      <c r="C49" s="106">
        <v>5000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7"/>
      <c r="J49" s="57"/>
      <c r="K49" s="57"/>
      <c r="L49" s="57"/>
      <c r="M49" s="57"/>
      <c r="N49" s="147">
        <v>0</v>
      </c>
      <c r="O49" s="147">
        <v>5000</v>
      </c>
      <c r="P49" s="59">
        <v>0</v>
      </c>
      <c r="Q49" s="58">
        <f t="shared" si="4"/>
        <v>5000</v>
      </c>
      <c r="R49" s="58">
        <f t="shared" si="1"/>
        <v>0</v>
      </c>
      <c r="S49" s="58"/>
      <c r="T49" s="58">
        <f t="shared" si="2"/>
        <v>3333.3333333333335</v>
      </c>
      <c r="U49" s="58">
        <f t="shared" si="3"/>
        <v>0</v>
      </c>
      <c r="V49" s="100">
        <f t="shared" si="5"/>
        <v>3333.3333333333335</v>
      </c>
    </row>
    <row r="50" spans="1:23" s="7" customFormat="1" ht="15" customHeight="1" x14ac:dyDescent="0.2">
      <c r="A50" s="12" t="s">
        <v>91</v>
      </c>
      <c r="B50" s="80" t="s">
        <v>210</v>
      </c>
      <c r="C50" s="106">
        <v>9900</v>
      </c>
      <c r="D50" s="59">
        <v>292</v>
      </c>
      <c r="E50" s="59">
        <v>2206</v>
      </c>
      <c r="F50" s="59">
        <v>736</v>
      </c>
      <c r="G50" s="59">
        <v>736</v>
      </c>
      <c r="H50" s="59">
        <v>742</v>
      </c>
      <c r="I50" s="57">
        <v>1123.5999999999999</v>
      </c>
      <c r="J50" s="57">
        <v>0</v>
      </c>
      <c r="K50" s="57"/>
      <c r="L50" s="57">
        <v>1822.8</v>
      </c>
      <c r="M50" s="57">
        <v>360</v>
      </c>
      <c r="N50" s="147">
        <v>941</v>
      </c>
      <c r="O50" s="147">
        <v>941</v>
      </c>
      <c r="P50" s="59">
        <v>0</v>
      </c>
      <c r="Q50" s="120">
        <f t="shared" si="4"/>
        <v>9900.4000000000015</v>
      </c>
      <c r="R50" s="58">
        <f t="shared" si="1"/>
        <v>-0.40000000000145519</v>
      </c>
      <c r="S50" s="120"/>
      <c r="T50" s="58">
        <f t="shared" si="2"/>
        <v>6600</v>
      </c>
      <c r="U50" s="58">
        <f t="shared" si="3"/>
        <v>5835.6</v>
      </c>
      <c r="V50" s="100">
        <f t="shared" si="5"/>
        <v>764.39999999999964</v>
      </c>
    </row>
    <row r="51" spans="1:23" s="7" customFormat="1" ht="15" customHeight="1" x14ac:dyDescent="0.2">
      <c r="A51" s="12" t="s">
        <v>92</v>
      </c>
      <c r="B51" s="80" t="s">
        <v>92</v>
      </c>
      <c r="C51" s="106">
        <v>1500</v>
      </c>
      <c r="D51" s="59">
        <v>0</v>
      </c>
      <c r="E51" s="59">
        <v>0</v>
      </c>
      <c r="F51" s="59">
        <v>0</v>
      </c>
      <c r="G51" s="59">
        <v>408</v>
      </c>
      <c r="H51" s="59">
        <v>0</v>
      </c>
      <c r="I51" s="57"/>
      <c r="J51" s="57"/>
      <c r="K51" s="57"/>
      <c r="L51" s="57"/>
      <c r="M51" s="57"/>
      <c r="N51" s="147">
        <v>0</v>
      </c>
      <c r="O51" s="147">
        <v>1092</v>
      </c>
      <c r="P51" s="59">
        <v>0</v>
      </c>
      <c r="Q51" s="120">
        <f t="shared" si="4"/>
        <v>1500</v>
      </c>
      <c r="R51" s="58">
        <f t="shared" si="1"/>
        <v>0</v>
      </c>
      <c r="S51" s="120"/>
      <c r="T51" s="58">
        <f t="shared" si="2"/>
        <v>1000</v>
      </c>
      <c r="U51" s="58">
        <f t="shared" si="3"/>
        <v>408</v>
      </c>
      <c r="V51" s="100">
        <f t="shared" si="5"/>
        <v>592</v>
      </c>
    </row>
    <row r="52" spans="1:23" s="7" customFormat="1" ht="15" customHeight="1" x14ac:dyDescent="0.2">
      <c r="A52" s="12" t="s">
        <v>93</v>
      </c>
      <c r="B52" s="80" t="s">
        <v>211</v>
      </c>
      <c r="C52" s="106">
        <v>2000</v>
      </c>
      <c r="D52" s="59">
        <v>400</v>
      </c>
      <c r="E52" s="59">
        <v>0</v>
      </c>
      <c r="F52" s="59">
        <v>0</v>
      </c>
      <c r="G52" s="59">
        <v>0</v>
      </c>
      <c r="H52" s="59">
        <v>0</v>
      </c>
      <c r="I52" s="57"/>
      <c r="J52" s="57">
        <v>0</v>
      </c>
      <c r="K52" s="57">
        <v>2100</v>
      </c>
      <c r="L52" s="57"/>
      <c r="M52" s="57"/>
      <c r="N52" s="147">
        <v>0</v>
      </c>
      <c r="O52" s="147"/>
      <c r="P52" s="162">
        <v>-500</v>
      </c>
      <c r="Q52" s="58">
        <f>SUM(D52:O52)</f>
        <v>2500</v>
      </c>
      <c r="R52" s="58">
        <f t="shared" si="1"/>
        <v>-500</v>
      </c>
      <c r="S52" s="58"/>
      <c r="T52" s="58">
        <f t="shared" si="2"/>
        <v>1333.3333333333333</v>
      </c>
      <c r="U52" s="58">
        <f t="shared" si="3"/>
        <v>2500</v>
      </c>
      <c r="V52" s="100">
        <f t="shared" si="5"/>
        <v>-1166.6666666666667</v>
      </c>
    </row>
    <row r="53" spans="1:23" s="7" customFormat="1" ht="15" customHeight="1" x14ac:dyDescent="0.2">
      <c r="A53" s="12" t="s">
        <v>94</v>
      </c>
      <c r="B53" s="80" t="s">
        <v>212</v>
      </c>
      <c r="C53" s="106">
        <v>1500</v>
      </c>
      <c r="D53" s="59">
        <v>55.4</v>
      </c>
      <c r="E53" s="59">
        <v>72.900000000000006</v>
      </c>
      <c r="F53" s="59">
        <v>120.2</v>
      </c>
      <c r="G53" s="59">
        <v>65.36</v>
      </c>
      <c r="H53" s="59">
        <v>44.86</v>
      </c>
      <c r="I53" s="57">
        <v>46.39</v>
      </c>
      <c r="J53" s="57">
        <v>85.53</v>
      </c>
      <c r="K53" s="57">
        <v>48.45</v>
      </c>
      <c r="L53" s="57">
        <v>45.87</v>
      </c>
      <c r="M53" s="57">
        <v>45.99</v>
      </c>
      <c r="N53" s="147">
        <v>100</v>
      </c>
      <c r="O53" s="147">
        <v>100</v>
      </c>
      <c r="P53" s="164">
        <v>669</v>
      </c>
      <c r="Q53" s="58">
        <f t="shared" si="4"/>
        <v>830.95</v>
      </c>
      <c r="R53" s="58">
        <f t="shared" si="1"/>
        <v>669.05</v>
      </c>
      <c r="S53" s="58"/>
      <c r="T53" s="58">
        <f t="shared" si="2"/>
        <v>1000</v>
      </c>
      <c r="U53" s="58">
        <f t="shared" si="3"/>
        <v>539.09</v>
      </c>
      <c r="V53" s="100">
        <f>T53-U53</f>
        <v>460.90999999999997</v>
      </c>
    </row>
    <row r="54" spans="1:23" s="7" customFormat="1" ht="15" customHeight="1" x14ac:dyDescent="0.2">
      <c r="A54" s="12" t="s">
        <v>95</v>
      </c>
      <c r="B54" s="80" t="s">
        <v>213</v>
      </c>
      <c r="C54" s="106">
        <v>200</v>
      </c>
      <c r="D54" s="59">
        <v>0</v>
      </c>
      <c r="E54" s="59">
        <v>0</v>
      </c>
      <c r="F54" s="59">
        <v>0</v>
      </c>
      <c r="G54" s="59">
        <v>0</v>
      </c>
      <c r="H54" s="59">
        <v>0</v>
      </c>
      <c r="I54" s="57">
        <v>150</v>
      </c>
      <c r="J54" s="57">
        <v>0</v>
      </c>
      <c r="K54" s="57"/>
      <c r="L54" s="57"/>
      <c r="M54" s="57"/>
      <c r="N54" s="147">
        <v>0</v>
      </c>
      <c r="O54" s="147">
        <v>0</v>
      </c>
      <c r="P54" s="164">
        <v>50</v>
      </c>
      <c r="Q54" s="58">
        <f t="shared" si="4"/>
        <v>150</v>
      </c>
      <c r="R54" s="58">
        <f t="shared" si="1"/>
        <v>50</v>
      </c>
      <c r="S54" s="58"/>
      <c r="T54" s="58">
        <f t="shared" si="2"/>
        <v>133.33333333333334</v>
      </c>
      <c r="U54" s="58">
        <f t="shared" si="3"/>
        <v>150</v>
      </c>
      <c r="V54" s="100">
        <f t="shared" si="5"/>
        <v>-16.666666666666657</v>
      </c>
    </row>
    <row r="55" spans="1:23" s="7" customFormat="1" ht="15" customHeight="1" x14ac:dyDescent="0.2">
      <c r="A55" s="12" t="s">
        <v>96</v>
      </c>
      <c r="B55" s="80" t="s">
        <v>214</v>
      </c>
      <c r="C55" s="106">
        <v>1000.0000000000001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7"/>
      <c r="J55" s="57">
        <v>0</v>
      </c>
      <c r="K55" s="57"/>
      <c r="L55" s="57"/>
      <c r="M55" s="57"/>
      <c r="N55" s="147">
        <v>0</v>
      </c>
      <c r="O55" s="147"/>
      <c r="P55" s="164">
        <v>1000</v>
      </c>
      <c r="Q55" s="58">
        <f t="shared" si="4"/>
        <v>0</v>
      </c>
      <c r="R55" s="58">
        <f t="shared" si="1"/>
        <v>1000.0000000000001</v>
      </c>
      <c r="S55" s="58"/>
      <c r="T55" s="58">
        <f t="shared" si="2"/>
        <v>666.66666666666674</v>
      </c>
      <c r="U55" s="58">
        <f t="shared" si="3"/>
        <v>0</v>
      </c>
      <c r="V55" s="100">
        <f t="shared" si="5"/>
        <v>666.66666666666674</v>
      </c>
    </row>
    <row r="56" spans="1:23" s="7" customFormat="1" ht="15" customHeight="1" x14ac:dyDescent="0.2">
      <c r="A56" s="12" t="s">
        <v>97</v>
      </c>
      <c r="B56" s="80" t="s">
        <v>215</v>
      </c>
      <c r="C56" s="106">
        <v>400</v>
      </c>
      <c r="D56" s="59">
        <v>330</v>
      </c>
      <c r="E56" s="59">
        <v>0</v>
      </c>
      <c r="F56" s="59">
        <v>0</v>
      </c>
      <c r="G56" s="59">
        <v>0</v>
      </c>
      <c r="H56" s="59">
        <v>0</v>
      </c>
      <c r="I56" s="57"/>
      <c r="J56" s="57">
        <v>0</v>
      </c>
      <c r="K56" s="57"/>
      <c r="L56" s="57"/>
      <c r="M56" s="57"/>
      <c r="N56" s="147">
        <v>0</v>
      </c>
      <c r="O56" s="147">
        <v>0</v>
      </c>
      <c r="P56" s="164">
        <v>70</v>
      </c>
      <c r="Q56" s="58">
        <f t="shared" si="4"/>
        <v>330</v>
      </c>
      <c r="R56" s="58">
        <f t="shared" si="1"/>
        <v>70</v>
      </c>
      <c r="S56" s="58"/>
      <c r="T56" s="58">
        <f t="shared" si="2"/>
        <v>266.66666666666669</v>
      </c>
      <c r="U56" s="58">
        <f t="shared" si="3"/>
        <v>330</v>
      </c>
      <c r="V56" s="100">
        <f t="shared" si="5"/>
        <v>-63.333333333333314</v>
      </c>
    </row>
    <row r="57" spans="1:23" s="7" customFormat="1" ht="15" customHeight="1" x14ac:dyDescent="0.2">
      <c r="A57" s="12" t="s">
        <v>98</v>
      </c>
      <c r="B57" s="80" t="s">
        <v>216</v>
      </c>
      <c r="C57" s="106">
        <v>1500</v>
      </c>
      <c r="D57" s="59">
        <v>0</v>
      </c>
      <c r="E57" s="59">
        <v>106</v>
      </c>
      <c r="F57" s="59">
        <v>106</v>
      </c>
      <c r="G57" s="59">
        <v>106</v>
      </c>
      <c r="H57" s="59">
        <v>106</v>
      </c>
      <c r="I57" s="59">
        <v>106</v>
      </c>
      <c r="J57" s="59">
        <v>106</v>
      </c>
      <c r="K57" s="57"/>
      <c r="L57" s="57"/>
      <c r="M57" s="57"/>
      <c r="N57" s="59">
        <v>106</v>
      </c>
      <c r="O57" s="59">
        <v>106</v>
      </c>
      <c r="P57" s="164">
        <v>334</v>
      </c>
      <c r="Q57" s="58">
        <f t="shared" si="4"/>
        <v>848</v>
      </c>
      <c r="R57" s="58">
        <f t="shared" si="1"/>
        <v>652</v>
      </c>
      <c r="S57" s="58"/>
      <c r="T57" s="58">
        <f t="shared" si="2"/>
        <v>1000</v>
      </c>
      <c r="U57" s="58">
        <f t="shared" si="3"/>
        <v>636</v>
      </c>
      <c r="V57" s="100">
        <f t="shared" si="5"/>
        <v>364</v>
      </c>
    </row>
    <row r="58" spans="1:23" s="7" customFormat="1" ht="15" customHeight="1" x14ac:dyDescent="0.2">
      <c r="A58" s="12" t="s">
        <v>99</v>
      </c>
      <c r="B58" s="80" t="s">
        <v>217</v>
      </c>
      <c r="C58" s="106">
        <v>0</v>
      </c>
      <c r="D58" s="59">
        <v>90</v>
      </c>
      <c r="E58" s="59">
        <v>0</v>
      </c>
      <c r="F58" s="59">
        <v>0</v>
      </c>
      <c r="G58" s="59">
        <v>230.63</v>
      </c>
      <c r="H58" s="59">
        <v>0</v>
      </c>
      <c r="I58" s="57"/>
      <c r="J58" s="57">
        <v>0</v>
      </c>
      <c r="K58" s="57"/>
      <c r="L58" s="57"/>
      <c r="M58" s="57"/>
      <c r="N58" s="147">
        <v>0</v>
      </c>
      <c r="O58" s="147">
        <v>0</v>
      </c>
      <c r="P58" s="162">
        <v>-321</v>
      </c>
      <c r="Q58" s="58">
        <f t="shared" si="4"/>
        <v>320.63</v>
      </c>
      <c r="R58" s="58">
        <f t="shared" si="1"/>
        <v>-320.63</v>
      </c>
      <c r="S58" s="58"/>
      <c r="T58" s="58">
        <f t="shared" si="2"/>
        <v>0</v>
      </c>
      <c r="U58" s="58">
        <f t="shared" si="3"/>
        <v>320.63</v>
      </c>
      <c r="V58" s="100">
        <f t="shared" si="5"/>
        <v>-320.63</v>
      </c>
    </row>
    <row r="59" spans="1:23" s="7" customFormat="1" ht="15" customHeight="1" x14ac:dyDescent="0.2">
      <c r="A59" s="12" t="s">
        <v>100</v>
      </c>
      <c r="B59" s="80" t="s">
        <v>208</v>
      </c>
      <c r="C59" s="106">
        <v>2000.0000000000005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7"/>
      <c r="J59" s="57"/>
      <c r="K59" s="57"/>
      <c r="L59" s="57"/>
      <c r="M59" s="57"/>
      <c r="N59" s="147"/>
      <c r="O59" s="147">
        <v>4500</v>
      </c>
      <c r="P59" s="162">
        <v>-2500</v>
      </c>
      <c r="Q59" s="58">
        <f t="shared" si="4"/>
        <v>4500</v>
      </c>
      <c r="R59" s="58">
        <f t="shared" si="1"/>
        <v>-2499.9999999999995</v>
      </c>
      <c r="S59" s="58"/>
      <c r="T59" s="58">
        <f t="shared" si="2"/>
        <v>1333.3333333333337</v>
      </c>
      <c r="U59" s="58">
        <f t="shared" si="3"/>
        <v>0</v>
      </c>
      <c r="V59" s="100">
        <f t="shared" si="5"/>
        <v>1333.3333333333337</v>
      </c>
    </row>
    <row r="60" spans="1:23" s="7" customFormat="1" ht="15" customHeight="1" x14ac:dyDescent="0.2">
      <c r="A60" s="12" t="s">
        <v>101</v>
      </c>
      <c r="B60" s="80" t="s">
        <v>217</v>
      </c>
      <c r="C60" s="106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7"/>
      <c r="J60" s="57">
        <v>0</v>
      </c>
      <c r="K60" s="57"/>
      <c r="L60" s="57"/>
      <c r="M60" s="57"/>
      <c r="N60" s="147">
        <v>0</v>
      </c>
      <c r="O60" s="147">
        <v>0</v>
      </c>
      <c r="P60" s="59">
        <v>0</v>
      </c>
      <c r="Q60" s="58">
        <f t="shared" si="4"/>
        <v>0</v>
      </c>
      <c r="R60" s="58">
        <f t="shared" si="1"/>
        <v>0</v>
      </c>
      <c r="S60" s="58"/>
      <c r="T60" s="58">
        <f t="shared" si="2"/>
        <v>0</v>
      </c>
      <c r="U60" s="58">
        <f t="shared" si="3"/>
        <v>0</v>
      </c>
      <c r="V60" s="100">
        <f t="shared" si="5"/>
        <v>0</v>
      </c>
    </row>
    <row r="61" spans="1:23" s="8" customFormat="1" ht="6.95" customHeight="1" x14ac:dyDescent="0.2">
      <c r="A61" s="12"/>
      <c r="B61" s="80"/>
      <c r="C61" s="106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141"/>
      <c r="O61" s="141"/>
      <c r="P61" s="60"/>
      <c r="Q61" s="58"/>
      <c r="R61" s="58">
        <f t="shared" si="1"/>
        <v>0</v>
      </c>
      <c r="S61" s="58"/>
      <c r="T61" s="58">
        <f t="shared" si="2"/>
        <v>0</v>
      </c>
      <c r="U61" s="58">
        <f t="shared" si="3"/>
        <v>0</v>
      </c>
      <c r="V61" s="100">
        <f t="shared" si="5"/>
        <v>0</v>
      </c>
    </row>
    <row r="62" spans="1:23" s="7" customFormat="1" ht="15" customHeight="1" x14ac:dyDescent="0.2">
      <c r="A62" s="15" t="str">
        <f>"TOTAL "&amp;A19</f>
        <v>TOTAL    OPERATING EXPENSES (OPEX) - PGT</v>
      </c>
      <c r="B62" s="84"/>
      <c r="C62" s="111">
        <v>1660038.0879999998</v>
      </c>
      <c r="D62" s="61">
        <f t="shared" ref="D62:P62" si="6">SUM(D21:D60)</f>
        <v>85792.62000000001</v>
      </c>
      <c r="E62" s="61">
        <f t="shared" si="6"/>
        <v>100373.06</v>
      </c>
      <c r="F62" s="61">
        <f t="shared" si="6"/>
        <v>130942.37000000002</v>
      </c>
      <c r="G62" s="61">
        <f t="shared" si="6"/>
        <v>101362.13000000002</v>
      </c>
      <c r="H62" s="61">
        <f t="shared" si="6"/>
        <v>104839.75</v>
      </c>
      <c r="I62" s="61">
        <f t="shared" si="6"/>
        <v>105958.52</v>
      </c>
      <c r="J62" s="61">
        <f t="shared" si="6"/>
        <v>144287.28000000003</v>
      </c>
      <c r="K62" s="61">
        <f t="shared" si="6"/>
        <v>98775.950000000012</v>
      </c>
      <c r="L62" s="61">
        <f t="shared" si="6"/>
        <v>103988.88999999998</v>
      </c>
      <c r="M62" s="61">
        <f t="shared" si="6"/>
        <v>99438.91</v>
      </c>
      <c r="N62" s="148">
        <f t="shared" si="6"/>
        <v>129635.075</v>
      </c>
      <c r="O62" s="148">
        <f t="shared" si="6"/>
        <v>262808.07499999995</v>
      </c>
      <c r="P62" s="61">
        <f t="shared" si="6"/>
        <v>203671</v>
      </c>
      <c r="Q62" s="61">
        <f>SUM(D62:O62)</f>
        <v>1468202.6300000001</v>
      </c>
      <c r="R62" s="58">
        <f t="shared" si="1"/>
        <v>191835.45799999963</v>
      </c>
      <c r="S62" s="61"/>
      <c r="T62" s="61">
        <f t="shared" si="2"/>
        <v>1106692.0586666665</v>
      </c>
      <c r="U62" s="61">
        <f t="shared" si="3"/>
        <v>872331.68000000017</v>
      </c>
      <c r="V62" s="100">
        <f t="shared" si="5"/>
        <v>234360.37866666634</v>
      </c>
      <c r="W62" s="124"/>
    </row>
    <row r="63" spans="1:23" s="7" customFormat="1" ht="15" customHeight="1" x14ac:dyDescent="0.2">
      <c r="A63" s="38"/>
      <c r="B63" s="85"/>
      <c r="C63" s="112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143"/>
      <c r="O63" s="143"/>
      <c r="P63" s="53"/>
      <c r="Q63" s="53"/>
      <c r="R63" s="58">
        <f t="shared" si="1"/>
        <v>0</v>
      </c>
      <c r="S63" s="53"/>
      <c r="T63" s="53"/>
      <c r="U63" s="53"/>
      <c r="V63" s="100">
        <f t="shared" si="5"/>
        <v>0</v>
      </c>
    </row>
    <row r="64" spans="1:23" s="7" customFormat="1" ht="18" customHeight="1" x14ac:dyDescent="0.2">
      <c r="A64" s="99" t="s">
        <v>258</v>
      </c>
      <c r="B64" s="99"/>
      <c r="C64" s="109"/>
      <c r="D64" s="99"/>
      <c r="E64" s="99"/>
      <c r="F64" s="99"/>
      <c r="G64" s="99"/>
      <c r="H64" s="99"/>
      <c r="I64" s="132"/>
      <c r="J64" s="132"/>
      <c r="K64" s="132"/>
      <c r="L64" s="132"/>
      <c r="M64" s="132"/>
      <c r="N64" s="146"/>
      <c r="O64" s="146"/>
      <c r="P64" s="99"/>
      <c r="Q64" s="99"/>
      <c r="R64" s="58">
        <f t="shared" si="1"/>
        <v>0</v>
      </c>
      <c r="S64" s="99"/>
      <c r="T64" s="99"/>
      <c r="U64" s="99"/>
      <c r="V64" s="100">
        <f t="shared" si="5"/>
        <v>0</v>
      </c>
    </row>
    <row r="65" spans="1:22" s="7" customFormat="1" ht="15" customHeight="1" x14ac:dyDescent="0.2">
      <c r="A65" s="38"/>
      <c r="B65" s="85"/>
      <c r="C65" s="112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143"/>
      <c r="O65" s="143"/>
      <c r="P65" s="53"/>
      <c r="Q65" s="53"/>
      <c r="R65" s="58">
        <f t="shared" si="1"/>
        <v>0</v>
      </c>
      <c r="S65" s="53"/>
      <c r="T65" s="53"/>
      <c r="U65" s="53"/>
      <c r="V65" s="100">
        <f t="shared" si="5"/>
        <v>0</v>
      </c>
    </row>
    <row r="66" spans="1:22" s="7" customFormat="1" ht="15" customHeight="1" x14ac:dyDescent="0.2">
      <c r="A66" s="12" t="s">
        <v>63</v>
      </c>
      <c r="B66" s="80" t="s">
        <v>190</v>
      </c>
      <c r="C66" s="106">
        <v>213600</v>
      </c>
      <c r="D66" s="59">
        <v>18487.73</v>
      </c>
      <c r="E66" s="59">
        <v>14862.86</v>
      </c>
      <c r="F66" s="59">
        <v>16768.39</v>
      </c>
      <c r="G66" s="59">
        <v>16820</v>
      </c>
      <c r="H66" s="59">
        <v>13366.77</v>
      </c>
      <c r="I66" s="57">
        <v>12506.67</v>
      </c>
      <c r="J66" s="57">
        <v>13218.39</v>
      </c>
      <c r="K66" s="57">
        <v>13057.09</v>
      </c>
      <c r="L66" s="57">
        <v>13363.33</v>
      </c>
      <c r="M66" s="57">
        <v>12429.68</v>
      </c>
      <c r="N66" s="147">
        <v>14000</v>
      </c>
      <c r="O66" s="147">
        <v>14000</v>
      </c>
      <c r="P66" s="164">
        <v>40719</v>
      </c>
      <c r="Q66" s="58">
        <f t="shared" ref="Q66:Q79" si="7">SUM(D66:O66)</f>
        <v>172880.90999999997</v>
      </c>
      <c r="R66" s="58">
        <f t="shared" si="1"/>
        <v>40719.090000000026</v>
      </c>
      <c r="S66" s="58"/>
      <c r="T66" s="58">
        <f t="shared" ref="T66:T79" si="8">C66/12*8</f>
        <v>142400</v>
      </c>
      <c r="U66" s="58">
        <f t="shared" ref="U66:U79" si="9">SUM(D66:K66)</f>
        <v>119087.9</v>
      </c>
      <c r="V66" s="100">
        <f t="shared" si="5"/>
        <v>23312.100000000006</v>
      </c>
    </row>
    <row r="67" spans="1:22" s="7" customFormat="1" ht="15" customHeight="1" x14ac:dyDescent="0.2">
      <c r="A67" s="12" t="s">
        <v>64</v>
      </c>
      <c r="B67" s="80" t="s">
        <v>64</v>
      </c>
      <c r="C67" s="106">
        <v>3000</v>
      </c>
      <c r="D67" s="59">
        <v>105</v>
      </c>
      <c r="E67" s="59">
        <v>255</v>
      </c>
      <c r="F67" s="59">
        <v>155</v>
      </c>
      <c r="G67" s="59">
        <v>215</v>
      </c>
      <c r="H67" s="59">
        <v>235</v>
      </c>
      <c r="I67" s="57">
        <v>225</v>
      </c>
      <c r="J67" s="57">
        <v>80</v>
      </c>
      <c r="K67" s="57"/>
      <c r="L67" s="57"/>
      <c r="M67" s="57"/>
      <c r="N67" s="147">
        <v>0</v>
      </c>
      <c r="O67" s="147">
        <v>0</v>
      </c>
      <c r="P67" s="164">
        <v>1730</v>
      </c>
      <c r="Q67" s="58">
        <f t="shared" si="7"/>
        <v>1270</v>
      </c>
      <c r="R67" s="58">
        <f t="shared" si="1"/>
        <v>1730</v>
      </c>
      <c r="S67" s="58"/>
      <c r="T67" s="58">
        <f t="shared" si="8"/>
        <v>2000</v>
      </c>
      <c r="U67" s="58">
        <f t="shared" si="9"/>
        <v>1270</v>
      </c>
      <c r="V67" s="100">
        <f t="shared" si="5"/>
        <v>730</v>
      </c>
    </row>
    <row r="68" spans="1:22" s="7" customFormat="1" ht="15" customHeight="1" x14ac:dyDescent="0.2">
      <c r="A68" s="12" t="s">
        <v>102</v>
      </c>
      <c r="B68" s="80" t="s">
        <v>191</v>
      </c>
      <c r="C68" s="106">
        <v>26700</v>
      </c>
      <c r="D68" s="59"/>
      <c r="E68" s="59"/>
      <c r="F68" s="59"/>
      <c r="G68" s="59"/>
      <c r="H68" s="59">
        <v>0</v>
      </c>
      <c r="I68" s="57">
        <v>0</v>
      </c>
      <c r="J68" s="57">
        <v>4435</v>
      </c>
      <c r="K68" s="57"/>
      <c r="L68" s="57"/>
      <c r="M68" s="57"/>
      <c r="N68" s="147">
        <v>0</v>
      </c>
      <c r="O68" s="147">
        <v>22265</v>
      </c>
      <c r="P68" s="59">
        <v>0</v>
      </c>
      <c r="Q68" s="58">
        <f t="shared" si="7"/>
        <v>26700</v>
      </c>
      <c r="R68" s="58">
        <f t="shared" si="1"/>
        <v>0</v>
      </c>
      <c r="S68" s="58"/>
      <c r="T68" s="58">
        <f t="shared" si="8"/>
        <v>17800</v>
      </c>
      <c r="U68" s="58">
        <f t="shared" si="9"/>
        <v>4435</v>
      </c>
      <c r="V68" s="100">
        <f t="shared" si="5"/>
        <v>13365</v>
      </c>
    </row>
    <row r="69" spans="1:22" s="7" customFormat="1" ht="15" customHeight="1" x14ac:dyDescent="0.2">
      <c r="A69" s="12" t="s">
        <v>66</v>
      </c>
      <c r="B69" s="80" t="s">
        <v>66</v>
      </c>
      <c r="C69" s="106">
        <v>31239</v>
      </c>
      <c r="D69" s="59">
        <v>1879</v>
      </c>
      <c r="E69" s="59">
        <v>1504</v>
      </c>
      <c r="F69" s="59">
        <v>1619</v>
      </c>
      <c r="G69" s="59">
        <v>1621</v>
      </c>
      <c r="H69" s="59">
        <v>1154</v>
      </c>
      <c r="I69" s="57">
        <v>1051</v>
      </c>
      <c r="J69" s="57">
        <v>1157</v>
      </c>
      <c r="K69" s="57">
        <v>1134</v>
      </c>
      <c r="L69" s="57">
        <v>1154</v>
      </c>
      <c r="M69" s="57">
        <v>1025</v>
      </c>
      <c r="N69" s="147">
        <v>1200</v>
      </c>
      <c r="O69" s="147">
        <v>1200</v>
      </c>
      <c r="P69" s="164">
        <v>15541</v>
      </c>
      <c r="Q69" s="58">
        <f t="shared" si="7"/>
        <v>15698</v>
      </c>
      <c r="R69" s="58">
        <f t="shared" si="1"/>
        <v>15541</v>
      </c>
      <c r="S69" s="58"/>
      <c r="T69" s="58">
        <f t="shared" si="8"/>
        <v>20826</v>
      </c>
      <c r="U69" s="58">
        <f t="shared" si="9"/>
        <v>11119</v>
      </c>
      <c r="V69" s="100">
        <f t="shared" si="5"/>
        <v>9707</v>
      </c>
    </row>
    <row r="70" spans="1:22" s="7" customFormat="1" ht="15" customHeight="1" x14ac:dyDescent="0.2">
      <c r="A70" s="12" t="s">
        <v>67</v>
      </c>
      <c r="B70" s="80" t="s">
        <v>67</v>
      </c>
      <c r="C70" s="106">
        <v>3000</v>
      </c>
      <c r="D70" s="59">
        <v>188.5</v>
      </c>
      <c r="E70" s="59">
        <v>190.4</v>
      </c>
      <c r="F70" s="59">
        <v>203.25</v>
      </c>
      <c r="G70" s="59">
        <v>205.15</v>
      </c>
      <c r="H70" s="59">
        <v>147.19999999999999</v>
      </c>
      <c r="I70" s="57">
        <v>137.30000000000001</v>
      </c>
      <c r="J70" s="57">
        <v>150.30000000000001</v>
      </c>
      <c r="K70" s="57">
        <v>143.5</v>
      </c>
      <c r="L70" s="57">
        <v>147.19999999999999</v>
      </c>
      <c r="M70" s="57">
        <v>131</v>
      </c>
      <c r="N70" s="147">
        <v>150</v>
      </c>
      <c r="O70" s="147">
        <v>150</v>
      </c>
      <c r="P70" s="164">
        <v>1056</v>
      </c>
      <c r="Q70" s="58">
        <f t="shared" si="7"/>
        <v>1943.8</v>
      </c>
      <c r="R70" s="58">
        <f t="shared" si="1"/>
        <v>1056.2</v>
      </c>
      <c r="S70" s="58"/>
      <c r="T70" s="58">
        <f t="shared" si="8"/>
        <v>2000</v>
      </c>
      <c r="U70" s="58">
        <f t="shared" si="9"/>
        <v>1365.6</v>
      </c>
      <c r="V70" s="100">
        <f t="shared" si="5"/>
        <v>634.40000000000009</v>
      </c>
    </row>
    <row r="71" spans="1:22" s="7" customFormat="1" ht="15" customHeight="1" x14ac:dyDescent="0.2">
      <c r="A71" s="12" t="s">
        <v>103</v>
      </c>
      <c r="B71" s="80" t="s">
        <v>103</v>
      </c>
      <c r="C71" s="106">
        <v>2299.9991999999997</v>
      </c>
      <c r="D71" s="59"/>
      <c r="E71" s="59">
        <v>25</v>
      </c>
      <c r="F71" s="59">
        <v>48</v>
      </c>
      <c r="G71" s="59">
        <v>124</v>
      </c>
      <c r="H71" s="59">
        <v>0</v>
      </c>
      <c r="I71" s="57">
        <v>166</v>
      </c>
      <c r="J71" s="57">
        <v>30</v>
      </c>
      <c r="K71" s="57">
        <v>50</v>
      </c>
      <c r="L71" s="57">
        <v>196</v>
      </c>
      <c r="M71" s="57">
        <v>0</v>
      </c>
      <c r="N71" s="147">
        <v>400</v>
      </c>
      <c r="O71" s="147">
        <v>400</v>
      </c>
      <c r="P71" s="164">
        <v>861</v>
      </c>
      <c r="Q71" s="58">
        <f t="shared" si="7"/>
        <v>1439</v>
      </c>
      <c r="R71" s="58">
        <f t="shared" si="1"/>
        <v>860.99919999999975</v>
      </c>
      <c r="S71" s="58"/>
      <c r="T71" s="58">
        <f t="shared" si="8"/>
        <v>1533.3327999999999</v>
      </c>
      <c r="U71" s="58">
        <f t="shared" si="9"/>
        <v>443</v>
      </c>
      <c r="V71" s="100">
        <f t="shared" si="5"/>
        <v>1090.3327999999999</v>
      </c>
    </row>
    <row r="72" spans="1:22" s="7" customFormat="1" ht="15" customHeight="1" x14ac:dyDescent="0.2">
      <c r="A72" s="12" t="s">
        <v>69</v>
      </c>
      <c r="B72" s="80" t="s">
        <v>192</v>
      </c>
      <c r="C72" s="106">
        <v>1000.0000000000001</v>
      </c>
      <c r="D72" s="59"/>
      <c r="E72" s="59"/>
      <c r="F72" s="59"/>
      <c r="G72" s="59"/>
      <c r="H72" s="59"/>
      <c r="I72" s="57"/>
      <c r="J72" s="57"/>
      <c r="K72" s="57"/>
      <c r="L72" s="57"/>
      <c r="M72" s="57"/>
      <c r="N72" s="147"/>
      <c r="O72" s="147"/>
      <c r="P72" s="164">
        <v>1000</v>
      </c>
      <c r="Q72" s="58">
        <f t="shared" si="7"/>
        <v>0</v>
      </c>
      <c r="R72" s="58">
        <f t="shared" si="1"/>
        <v>1000.0000000000001</v>
      </c>
      <c r="S72" s="58"/>
      <c r="T72" s="58">
        <f t="shared" si="8"/>
        <v>666.66666666666674</v>
      </c>
      <c r="U72" s="58">
        <f t="shared" si="9"/>
        <v>0</v>
      </c>
      <c r="V72" s="100">
        <f t="shared" si="5"/>
        <v>666.66666666666674</v>
      </c>
    </row>
    <row r="73" spans="1:22" s="7" customFormat="1" ht="15" customHeight="1" x14ac:dyDescent="0.2">
      <c r="A73" s="12" t="s">
        <v>104</v>
      </c>
      <c r="B73" s="80" t="s">
        <v>193</v>
      </c>
      <c r="C73" s="106">
        <v>8499.9999999999982</v>
      </c>
      <c r="D73" s="59">
        <v>225.8</v>
      </c>
      <c r="E73" s="59">
        <v>350</v>
      </c>
      <c r="F73" s="59">
        <v>350</v>
      </c>
      <c r="G73" s="59">
        <v>350</v>
      </c>
      <c r="H73" s="59">
        <v>0</v>
      </c>
      <c r="I73" s="57">
        <v>0</v>
      </c>
      <c r="J73" s="57">
        <v>373.35</v>
      </c>
      <c r="K73" s="57"/>
      <c r="L73" s="57"/>
      <c r="M73" s="57"/>
      <c r="N73" s="147">
        <v>350</v>
      </c>
      <c r="O73" s="147">
        <v>350</v>
      </c>
      <c r="P73" s="164">
        <v>6151</v>
      </c>
      <c r="Q73" s="58">
        <f t="shared" si="7"/>
        <v>2349.15</v>
      </c>
      <c r="R73" s="58">
        <f t="shared" si="1"/>
        <v>6150.8499999999985</v>
      </c>
      <c r="S73" s="58"/>
      <c r="T73" s="58">
        <f t="shared" si="8"/>
        <v>5666.6666666666652</v>
      </c>
      <c r="U73" s="58">
        <f t="shared" si="9"/>
        <v>1649.15</v>
      </c>
      <c r="V73" s="100">
        <f t="shared" si="5"/>
        <v>4017.5166666666651</v>
      </c>
    </row>
    <row r="74" spans="1:22" s="7" customFormat="1" ht="15" customHeight="1" x14ac:dyDescent="0.2">
      <c r="A74" s="12" t="s">
        <v>105</v>
      </c>
      <c r="B74" s="80" t="s">
        <v>194</v>
      </c>
      <c r="C74" s="106">
        <v>3000</v>
      </c>
      <c r="D74" s="59">
        <v>425.2</v>
      </c>
      <c r="E74" s="59">
        <v>60</v>
      </c>
      <c r="F74" s="59">
        <v>138.4</v>
      </c>
      <c r="G74" s="59">
        <v>287.10000000000002</v>
      </c>
      <c r="H74" s="59">
        <v>207.95</v>
      </c>
      <c r="I74" s="57">
        <v>252.9</v>
      </c>
      <c r="J74" s="57">
        <v>260</v>
      </c>
      <c r="K74" s="57">
        <v>204</v>
      </c>
      <c r="L74" s="57">
        <v>252.95</v>
      </c>
      <c r="M74" s="57">
        <v>100.1</v>
      </c>
      <c r="N74" s="147">
        <v>400</v>
      </c>
      <c r="O74" s="147">
        <v>400</v>
      </c>
      <c r="P74" s="59">
        <v>0</v>
      </c>
      <c r="Q74" s="58">
        <f t="shared" si="7"/>
        <v>2988.6</v>
      </c>
      <c r="R74" s="58">
        <f t="shared" si="1"/>
        <v>11.400000000000091</v>
      </c>
      <c r="S74" s="58"/>
      <c r="T74" s="58">
        <f t="shared" si="8"/>
        <v>2000</v>
      </c>
      <c r="U74" s="58">
        <f t="shared" si="9"/>
        <v>1835.5500000000002</v>
      </c>
      <c r="V74" s="100">
        <f t="shared" si="5"/>
        <v>164.44999999999982</v>
      </c>
    </row>
    <row r="75" spans="1:22" s="7" customFormat="1" ht="15" customHeight="1" x14ac:dyDescent="0.2">
      <c r="A75" s="12" t="s">
        <v>73</v>
      </c>
      <c r="B75" s="80" t="s">
        <v>195</v>
      </c>
      <c r="C75" s="106">
        <v>10600</v>
      </c>
      <c r="D75" s="59"/>
      <c r="E75" s="59">
        <v>851.45</v>
      </c>
      <c r="F75" s="59">
        <v>1764.95</v>
      </c>
      <c r="G75" s="59">
        <v>30</v>
      </c>
      <c r="H75" s="59">
        <v>898.55</v>
      </c>
      <c r="I75" s="57">
        <v>968.02</v>
      </c>
      <c r="J75" s="57">
        <v>911</v>
      </c>
      <c r="K75" s="57"/>
      <c r="L75" s="57">
        <v>0</v>
      </c>
      <c r="M75" s="57">
        <v>1786.35</v>
      </c>
      <c r="N75" s="147">
        <v>1500</v>
      </c>
      <c r="O75" s="147">
        <v>1500</v>
      </c>
      <c r="P75" s="59">
        <v>0</v>
      </c>
      <c r="Q75" s="58">
        <f t="shared" si="7"/>
        <v>10210.32</v>
      </c>
      <c r="R75" s="58">
        <f t="shared" si="1"/>
        <v>389.68000000000029</v>
      </c>
      <c r="S75" s="58"/>
      <c r="T75" s="58">
        <f t="shared" si="8"/>
        <v>7066.666666666667</v>
      </c>
      <c r="U75" s="58">
        <f t="shared" si="9"/>
        <v>5423.9699999999993</v>
      </c>
      <c r="V75" s="100">
        <f t="shared" si="5"/>
        <v>1642.6966666666676</v>
      </c>
    </row>
    <row r="76" spans="1:22" s="7" customFormat="1" ht="15" customHeight="1" x14ac:dyDescent="0.2">
      <c r="A76" s="12" t="s">
        <v>74</v>
      </c>
      <c r="B76" s="80" t="s">
        <v>196</v>
      </c>
      <c r="C76" s="106">
        <v>6360</v>
      </c>
      <c r="D76" s="59"/>
      <c r="E76" s="59">
        <v>732.75</v>
      </c>
      <c r="F76" s="59">
        <v>692.8</v>
      </c>
      <c r="G76" s="59">
        <v>764.6</v>
      </c>
      <c r="H76" s="59">
        <v>765.65</v>
      </c>
      <c r="I76" s="57">
        <v>753.6</v>
      </c>
      <c r="J76" s="57">
        <v>796.55</v>
      </c>
      <c r="K76" s="57">
        <v>691.8</v>
      </c>
      <c r="L76" s="57">
        <v>738.4</v>
      </c>
      <c r="M76" s="57">
        <v>692.85</v>
      </c>
      <c r="N76" s="147">
        <v>800</v>
      </c>
      <c r="O76" s="147">
        <v>800</v>
      </c>
      <c r="P76" s="162">
        <v>-1869</v>
      </c>
      <c r="Q76" s="58">
        <f t="shared" si="7"/>
        <v>8229</v>
      </c>
      <c r="R76" s="58">
        <f t="shared" si="1"/>
        <v>-1869</v>
      </c>
      <c r="S76" s="58"/>
      <c r="T76" s="58">
        <f t="shared" si="8"/>
        <v>4240</v>
      </c>
      <c r="U76" s="58">
        <f t="shared" si="9"/>
        <v>5197.75</v>
      </c>
      <c r="V76" s="100">
        <f t="shared" si="5"/>
        <v>-957.75</v>
      </c>
    </row>
    <row r="77" spans="1:22" s="7" customFormat="1" ht="15" customHeight="1" x14ac:dyDescent="0.2">
      <c r="A77" s="12" t="s">
        <v>106</v>
      </c>
      <c r="B77" s="80" t="s">
        <v>197</v>
      </c>
      <c r="C77" s="106">
        <v>26000.000000000004</v>
      </c>
      <c r="D77" s="59">
        <v>2024</v>
      </c>
      <c r="E77" s="59">
        <v>2024</v>
      </c>
      <c r="F77" s="59">
        <v>2024</v>
      </c>
      <c r="G77" s="59">
        <v>2145.44</v>
      </c>
      <c r="H77" s="59">
        <v>2145.44</v>
      </c>
      <c r="I77" s="57">
        <v>2145.44</v>
      </c>
      <c r="J77" s="57">
        <v>2145.44</v>
      </c>
      <c r="K77" s="57">
        <v>2145.44</v>
      </c>
      <c r="L77" s="57">
        <v>2145.44</v>
      </c>
      <c r="M77" s="57">
        <v>2145.44</v>
      </c>
      <c r="N77" s="147">
        <v>2145.44</v>
      </c>
      <c r="O77" s="147">
        <v>2145.44</v>
      </c>
      <c r="P77" s="164">
        <v>619</v>
      </c>
      <c r="Q77" s="58">
        <f t="shared" si="7"/>
        <v>25380.959999999995</v>
      </c>
      <c r="R77" s="58">
        <f t="shared" si="1"/>
        <v>619.04000000000815</v>
      </c>
      <c r="S77" s="58"/>
      <c r="T77" s="58">
        <f t="shared" si="8"/>
        <v>17333.333333333336</v>
      </c>
      <c r="U77" s="58">
        <f t="shared" si="9"/>
        <v>16799.2</v>
      </c>
      <c r="V77" s="100">
        <f t="shared" si="5"/>
        <v>534.13333333333503</v>
      </c>
    </row>
    <row r="78" spans="1:22" s="7" customFormat="1" ht="10.5" customHeight="1" x14ac:dyDescent="0.2">
      <c r="A78" s="12"/>
      <c r="B78" s="80"/>
      <c r="C78" s="106"/>
      <c r="D78" s="52"/>
      <c r="E78" s="52"/>
      <c r="F78" s="52"/>
      <c r="G78" s="52"/>
      <c r="H78" s="52"/>
      <c r="I78" s="60"/>
      <c r="J78" s="60"/>
      <c r="K78" s="60"/>
      <c r="L78" s="60"/>
      <c r="M78" s="60"/>
      <c r="N78" s="141"/>
      <c r="O78" s="141"/>
      <c r="P78" s="52"/>
      <c r="Q78" s="58">
        <f t="shared" si="7"/>
        <v>0</v>
      </c>
      <c r="R78" s="58">
        <f t="shared" si="1"/>
        <v>0</v>
      </c>
      <c r="S78" s="58"/>
      <c r="T78" s="58">
        <f t="shared" si="8"/>
        <v>0</v>
      </c>
      <c r="U78" s="58">
        <f t="shared" si="9"/>
        <v>0</v>
      </c>
      <c r="V78" s="100">
        <f t="shared" si="5"/>
        <v>0</v>
      </c>
    </row>
    <row r="79" spans="1:22" s="7" customFormat="1" ht="15" customHeight="1" x14ac:dyDescent="0.2">
      <c r="A79" s="15" t="str">
        <f>"TOTAL "&amp;A64</f>
        <v>TOTAL    OPERATING EXPENSES (OPEX) - TIC</v>
      </c>
      <c r="B79" s="84"/>
      <c r="C79" s="111">
        <v>335298.99920000002</v>
      </c>
      <c r="D79" s="61">
        <f>SUM(D66:D77)</f>
        <v>23335.23</v>
      </c>
      <c r="E79" s="61">
        <f>SUM(E66:E77)</f>
        <v>20855.460000000003</v>
      </c>
      <c r="F79" s="61">
        <f>SUM(F66:F77)</f>
        <v>23763.79</v>
      </c>
      <c r="G79" s="61">
        <f t="shared" ref="G79:P79" si="10">SUM(G66:G77)</f>
        <v>22562.289999999997</v>
      </c>
      <c r="H79" s="61">
        <f t="shared" si="10"/>
        <v>18920.560000000001</v>
      </c>
      <c r="I79" s="61">
        <f t="shared" si="10"/>
        <v>18205.93</v>
      </c>
      <c r="J79" s="61">
        <f t="shared" si="10"/>
        <v>23557.029999999995</v>
      </c>
      <c r="K79" s="61">
        <f t="shared" si="10"/>
        <v>17425.829999999998</v>
      </c>
      <c r="L79" s="61">
        <f t="shared" si="10"/>
        <v>17997.32</v>
      </c>
      <c r="M79" s="61">
        <f t="shared" si="10"/>
        <v>18310.420000000002</v>
      </c>
      <c r="N79" s="148">
        <f t="shared" si="10"/>
        <v>20945.439999999999</v>
      </c>
      <c r="O79" s="148">
        <f t="shared" si="10"/>
        <v>43210.44</v>
      </c>
      <c r="P79" s="61">
        <f t="shared" si="10"/>
        <v>65808</v>
      </c>
      <c r="Q79" s="61">
        <f t="shared" si="7"/>
        <v>269089.74</v>
      </c>
      <c r="R79" s="58">
        <f t="shared" si="1"/>
        <v>66209.25920000003</v>
      </c>
      <c r="S79" s="61"/>
      <c r="T79" s="61">
        <f t="shared" si="8"/>
        <v>223532.66613333335</v>
      </c>
      <c r="U79" s="61">
        <f t="shared" si="9"/>
        <v>168626.12</v>
      </c>
      <c r="V79" s="100">
        <f t="shared" si="5"/>
        <v>54906.546133333351</v>
      </c>
    </row>
    <row r="80" spans="1:22" s="7" customFormat="1" ht="6.95" customHeight="1" x14ac:dyDescent="0.2">
      <c r="A80" s="11"/>
      <c r="B80" s="86"/>
      <c r="C80" s="62"/>
      <c r="D80" s="62"/>
      <c r="E80" s="62"/>
      <c r="F80" s="62"/>
      <c r="G80" s="62"/>
      <c r="H80" s="62"/>
      <c r="I80" s="133"/>
      <c r="J80" s="133"/>
      <c r="K80" s="133"/>
      <c r="L80" s="133"/>
      <c r="M80" s="133"/>
      <c r="N80" s="149"/>
      <c r="O80" s="149"/>
      <c r="P80" s="62"/>
      <c r="Q80" s="62"/>
      <c r="R80" s="58">
        <f t="shared" si="1"/>
        <v>0</v>
      </c>
      <c r="S80" s="62"/>
      <c r="T80" s="62"/>
      <c r="U80" s="62"/>
      <c r="V80" s="100">
        <f t="shared" si="5"/>
        <v>0</v>
      </c>
    </row>
    <row r="81" spans="1:22" s="7" customFormat="1" ht="18" customHeight="1" x14ac:dyDescent="0.2">
      <c r="A81" s="99" t="s">
        <v>259</v>
      </c>
      <c r="B81" s="99"/>
      <c r="C81" s="109"/>
      <c r="D81" s="99"/>
      <c r="E81" s="99"/>
      <c r="F81" s="99"/>
      <c r="G81" s="99"/>
      <c r="H81" s="99"/>
      <c r="I81" s="132"/>
      <c r="J81" s="132"/>
      <c r="K81" s="132"/>
      <c r="L81" s="132"/>
      <c r="M81" s="132"/>
      <c r="N81" s="146"/>
      <c r="O81" s="146"/>
      <c r="P81" s="99"/>
      <c r="Q81" s="99"/>
      <c r="R81" s="58">
        <f t="shared" si="1"/>
        <v>0</v>
      </c>
      <c r="S81" s="99"/>
      <c r="T81" s="99"/>
      <c r="U81" s="99"/>
      <c r="V81" s="100">
        <f t="shared" si="5"/>
        <v>0</v>
      </c>
    </row>
    <row r="82" spans="1:22" s="7" customFormat="1" ht="6.95" customHeight="1" x14ac:dyDescent="0.2">
      <c r="A82" s="10"/>
      <c r="B82" s="83"/>
      <c r="C82" s="110"/>
      <c r="D82" s="56"/>
      <c r="E82" s="56"/>
      <c r="F82" s="56"/>
      <c r="G82" s="56"/>
      <c r="H82" s="56"/>
      <c r="I82" s="131"/>
      <c r="J82" s="131"/>
      <c r="K82" s="131"/>
      <c r="L82" s="131"/>
      <c r="M82" s="131"/>
      <c r="N82" s="145"/>
      <c r="O82" s="145"/>
      <c r="P82" s="56"/>
      <c r="Q82" s="56"/>
      <c r="R82" s="58">
        <f t="shared" si="1"/>
        <v>0</v>
      </c>
      <c r="S82" s="56"/>
      <c r="T82" s="56"/>
      <c r="U82" s="56"/>
      <c r="V82" s="100">
        <f t="shared" si="5"/>
        <v>0</v>
      </c>
    </row>
    <row r="83" spans="1:22" s="8" customFormat="1" ht="15" customHeight="1" x14ac:dyDescent="0.2">
      <c r="A83" s="12" t="s">
        <v>107</v>
      </c>
      <c r="B83" s="80" t="s">
        <v>218</v>
      </c>
      <c r="C83" s="106">
        <v>7500</v>
      </c>
      <c r="D83" s="57"/>
      <c r="E83" s="57"/>
      <c r="F83" s="57"/>
      <c r="G83" s="57">
        <v>5925</v>
      </c>
      <c r="H83" s="57"/>
      <c r="I83" s="57"/>
      <c r="J83" s="57"/>
      <c r="K83" s="57"/>
      <c r="L83" s="57">
        <v>0</v>
      </c>
      <c r="M83" s="57">
        <v>819</v>
      </c>
      <c r="N83" s="147">
        <v>4998</v>
      </c>
      <c r="O83" s="147">
        <v>2000</v>
      </c>
      <c r="P83" s="57">
        <v>0</v>
      </c>
      <c r="Q83" s="64">
        <f t="shared" ref="Q83:Q86" si="11">SUM(D83:O83)</f>
        <v>13742</v>
      </c>
      <c r="R83" s="58">
        <f t="shared" si="1"/>
        <v>-6242</v>
      </c>
      <c r="S83" s="64"/>
      <c r="T83" s="64">
        <f t="shared" ref="T83:T88" si="12">C83/12*8</f>
        <v>5000</v>
      </c>
      <c r="U83" s="64">
        <f t="shared" ref="U83:U88" si="13">SUM(D83:K83)</f>
        <v>5925</v>
      </c>
      <c r="V83" s="100">
        <f t="shared" si="5"/>
        <v>-925</v>
      </c>
    </row>
    <row r="84" spans="1:22" s="7" customFormat="1" ht="15" customHeight="1" x14ac:dyDescent="0.2">
      <c r="A84" s="12" t="s">
        <v>108</v>
      </c>
      <c r="B84" s="80" t="s">
        <v>219</v>
      </c>
      <c r="C84" s="106">
        <v>6500</v>
      </c>
      <c r="D84" s="59"/>
      <c r="E84" s="59"/>
      <c r="F84" s="59"/>
      <c r="G84" s="59"/>
      <c r="H84" s="59"/>
      <c r="I84" s="57"/>
      <c r="J84" s="57"/>
      <c r="K84" s="57"/>
      <c r="L84" s="57">
        <v>0</v>
      </c>
      <c r="M84" s="57">
        <v>898</v>
      </c>
      <c r="N84" s="147">
        <v>1300</v>
      </c>
      <c r="O84" s="147">
        <v>3000</v>
      </c>
      <c r="P84" s="59">
        <v>0</v>
      </c>
      <c r="Q84" s="53">
        <f t="shared" si="11"/>
        <v>5198</v>
      </c>
      <c r="R84" s="58">
        <f t="shared" si="1"/>
        <v>1302</v>
      </c>
      <c r="S84" s="53"/>
      <c r="T84" s="53">
        <f t="shared" si="12"/>
        <v>4333.333333333333</v>
      </c>
      <c r="U84" s="53">
        <f t="shared" si="13"/>
        <v>0</v>
      </c>
      <c r="V84" s="100">
        <f t="shared" si="5"/>
        <v>4333.333333333333</v>
      </c>
    </row>
    <row r="85" spans="1:22" s="8" customFormat="1" ht="15" customHeight="1" x14ac:dyDescent="0.2">
      <c r="A85" s="12" t="s">
        <v>109</v>
      </c>
      <c r="B85" s="80" t="s">
        <v>220</v>
      </c>
      <c r="C85" s="106">
        <v>21500</v>
      </c>
      <c r="D85" s="57"/>
      <c r="E85" s="57">
        <v>17110</v>
      </c>
      <c r="F85" s="57"/>
      <c r="G85" s="57">
        <v>0</v>
      </c>
      <c r="H85" s="57">
        <v>0</v>
      </c>
      <c r="I85" s="57"/>
      <c r="J85" s="57"/>
      <c r="K85" s="57">
        <v>0</v>
      </c>
      <c r="L85" s="57">
        <v>0</v>
      </c>
      <c r="M85" s="57">
        <v>0</v>
      </c>
      <c r="N85" s="147">
        <v>0</v>
      </c>
      <c r="O85" s="147">
        <v>0</v>
      </c>
      <c r="P85" s="165">
        <v>4390</v>
      </c>
      <c r="Q85" s="64">
        <f t="shared" si="11"/>
        <v>17110</v>
      </c>
      <c r="R85" s="58">
        <f t="shared" si="1"/>
        <v>4390</v>
      </c>
      <c r="S85" s="64"/>
      <c r="T85" s="64">
        <f t="shared" si="12"/>
        <v>14333.333333333334</v>
      </c>
      <c r="U85" s="64">
        <f t="shared" si="13"/>
        <v>17110</v>
      </c>
      <c r="V85" s="100">
        <f t="shared" si="5"/>
        <v>-2776.6666666666661</v>
      </c>
    </row>
    <row r="86" spans="1:22" s="7" customFormat="1" ht="15" customHeight="1" x14ac:dyDescent="0.2">
      <c r="A86" s="12" t="s">
        <v>110</v>
      </c>
      <c r="B86" s="80" t="s">
        <v>221</v>
      </c>
      <c r="C86" s="106">
        <v>0</v>
      </c>
      <c r="D86" s="59"/>
      <c r="E86" s="59"/>
      <c r="F86" s="59"/>
      <c r="G86" s="59">
        <v>0</v>
      </c>
      <c r="H86" s="59">
        <v>0</v>
      </c>
      <c r="I86" s="57"/>
      <c r="J86" s="57"/>
      <c r="K86" s="57">
        <v>0</v>
      </c>
      <c r="L86" s="57">
        <v>0</v>
      </c>
      <c r="M86" s="57">
        <v>0</v>
      </c>
      <c r="N86" s="150">
        <v>0</v>
      </c>
      <c r="O86" s="147">
        <v>0</v>
      </c>
      <c r="P86" s="59">
        <v>0</v>
      </c>
      <c r="Q86" s="53">
        <f t="shared" si="11"/>
        <v>0</v>
      </c>
      <c r="R86" s="58">
        <f t="shared" ref="R86:R150" si="14">C86-Q86</f>
        <v>0</v>
      </c>
      <c r="S86" s="53"/>
      <c r="T86" s="53">
        <f t="shared" si="12"/>
        <v>0</v>
      </c>
      <c r="U86" s="53">
        <f t="shared" si="13"/>
        <v>0</v>
      </c>
      <c r="V86" s="100">
        <f t="shared" ref="V86:V152" si="15">T86-U86</f>
        <v>0</v>
      </c>
    </row>
    <row r="87" spans="1:22" s="8" customFormat="1" ht="6.95" customHeight="1" x14ac:dyDescent="0.2">
      <c r="A87" s="12"/>
      <c r="B87" s="80"/>
      <c r="C87" s="106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151"/>
      <c r="O87" s="141"/>
      <c r="P87" s="60"/>
      <c r="Q87" s="64"/>
      <c r="R87" s="58">
        <f t="shared" si="14"/>
        <v>0</v>
      </c>
      <c r="S87" s="64"/>
      <c r="T87" s="64">
        <f t="shared" si="12"/>
        <v>0</v>
      </c>
      <c r="U87" s="64">
        <f t="shared" si="13"/>
        <v>0</v>
      </c>
      <c r="V87" s="100">
        <f t="shared" si="15"/>
        <v>0</v>
      </c>
    </row>
    <row r="88" spans="1:22" s="7" customFormat="1" ht="15" customHeight="1" x14ac:dyDescent="0.2">
      <c r="A88" s="15" t="str">
        <f>"TOTAL "&amp;A81</f>
        <v>TOTAL    CAPITAL EXPENDITURE (CAPEX) - PGT</v>
      </c>
      <c r="B88" s="84"/>
      <c r="C88" s="111">
        <v>35500.000000000007</v>
      </c>
      <c r="D88" s="61">
        <f t="shared" ref="D88:P88" si="16">SUM(D83:D86)</f>
        <v>0</v>
      </c>
      <c r="E88" s="61">
        <f>SUM(E83:E86)</f>
        <v>17110</v>
      </c>
      <c r="F88" s="61">
        <f t="shared" si="16"/>
        <v>0</v>
      </c>
      <c r="G88" s="61">
        <f>SUM(G83:G86)</f>
        <v>5925</v>
      </c>
      <c r="H88" s="61">
        <f t="shared" si="16"/>
        <v>0</v>
      </c>
      <c r="I88" s="61">
        <f t="shared" si="16"/>
        <v>0</v>
      </c>
      <c r="J88" s="61">
        <f t="shared" si="16"/>
        <v>0</v>
      </c>
      <c r="K88" s="61">
        <f t="shared" si="16"/>
        <v>0</v>
      </c>
      <c r="L88" s="61">
        <f t="shared" si="16"/>
        <v>0</v>
      </c>
      <c r="M88" s="61">
        <f t="shared" si="16"/>
        <v>1717</v>
      </c>
      <c r="N88" s="148">
        <f t="shared" si="16"/>
        <v>6298</v>
      </c>
      <c r="O88" s="148">
        <f t="shared" si="16"/>
        <v>5000</v>
      </c>
      <c r="P88" s="61">
        <f t="shared" si="16"/>
        <v>4390</v>
      </c>
      <c r="Q88" s="61">
        <f>SUM(D88:O88)</f>
        <v>36050</v>
      </c>
      <c r="R88" s="58">
        <f t="shared" si="14"/>
        <v>-549.99999999999272</v>
      </c>
      <c r="S88" s="61"/>
      <c r="T88" s="61">
        <f t="shared" si="12"/>
        <v>23666.666666666672</v>
      </c>
      <c r="U88" s="61">
        <f t="shared" si="13"/>
        <v>23035</v>
      </c>
      <c r="V88" s="100">
        <f t="shared" si="15"/>
        <v>631.66666666667152</v>
      </c>
    </row>
    <row r="89" spans="1:22" s="7" customFormat="1" ht="6.95" customHeight="1" x14ac:dyDescent="0.2">
      <c r="A89" s="11"/>
      <c r="B89" s="86"/>
      <c r="C89" s="62"/>
      <c r="D89" s="62"/>
      <c r="E89" s="62"/>
      <c r="F89" s="62"/>
      <c r="G89" s="62"/>
      <c r="H89" s="62"/>
      <c r="I89" s="133"/>
      <c r="J89" s="133"/>
      <c r="K89" s="133"/>
      <c r="L89" s="133"/>
      <c r="M89" s="133"/>
      <c r="N89" s="149"/>
      <c r="O89" s="149"/>
      <c r="P89" s="62"/>
      <c r="Q89" s="62"/>
      <c r="R89" s="58">
        <f t="shared" si="14"/>
        <v>0</v>
      </c>
      <c r="S89" s="62"/>
      <c r="T89" s="62"/>
      <c r="U89" s="62"/>
      <c r="V89" s="100">
        <f t="shared" si="15"/>
        <v>0</v>
      </c>
    </row>
    <row r="90" spans="1:22" s="7" customFormat="1" ht="18" customHeight="1" x14ac:dyDescent="0.2">
      <c r="A90" s="99" t="s">
        <v>260</v>
      </c>
      <c r="B90" s="99"/>
      <c r="C90" s="109"/>
      <c r="D90" s="99"/>
      <c r="E90" s="99"/>
      <c r="F90" s="99"/>
      <c r="G90" s="99"/>
      <c r="H90" s="99"/>
      <c r="I90" s="132"/>
      <c r="J90" s="132"/>
      <c r="K90" s="132"/>
      <c r="L90" s="132"/>
      <c r="M90" s="132"/>
      <c r="N90" s="146"/>
      <c r="O90" s="146"/>
      <c r="P90" s="99"/>
      <c r="Q90" s="99"/>
      <c r="R90" s="58">
        <f t="shared" si="14"/>
        <v>0</v>
      </c>
      <c r="S90" s="99"/>
      <c r="T90" s="99"/>
      <c r="U90" s="99"/>
      <c r="V90" s="100">
        <f t="shared" si="15"/>
        <v>0</v>
      </c>
    </row>
    <row r="91" spans="1:22" s="7" customFormat="1" ht="6.95" customHeight="1" x14ac:dyDescent="0.2">
      <c r="A91" s="10"/>
      <c r="B91" s="83"/>
      <c r="C91" s="110"/>
      <c r="D91" s="56"/>
      <c r="E91" s="56"/>
      <c r="F91" s="56"/>
      <c r="G91" s="56"/>
      <c r="H91" s="56"/>
      <c r="I91" s="131"/>
      <c r="J91" s="131"/>
      <c r="K91" s="131"/>
      <c r="L91" s="131"/>
      <c r="M91" s="131"/>
      <c r="N91" s="145"/>
      <c r="O91" s="145"/>
      <c r="P91" s="56">
        <v>0</v>
      </c>
      <c r="Q91" s="56"/>
      <c r="R91" s="58">
        <f t="shared" si="14"/>
        <v>0</v>
      </c>
      <c r="S91" s="56"/>
      <c r="T91" s="56"/>
      <c r="U91" s="56"/>
      <c r="V91" s="100">
        <f t="shared" si="15"/>
        <v>0</v>
      </c>
    </row>
    <row r="92" spans="1:22" s="8" customFormat="1" ht="15" customHeight="1" x14ac:dyDescent="0.2">
      <c r="A92" s="12" t="s">
        <v>111</v>
      </c>
      <c r="B92" s="80" t="s">
        <v>218</v>
      </c>
      <c r="C92" s="106">
        <v>3600</v>
      </c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147"/>
      <c r="O92" s="147"/>
      <c r="P92" s="57">
        <v>0</v>
      </c>
      <c r="Q92" s="64">
        <f>SUM(D92:P92)</f>
        <v>0</v>
      </c>
      <c r="R92" s="58">
        <f t="shared" si="14"/>
        <v>3600</v>
      </c>
      <c r="S92" s="64"/>
      <c r="T92" s="64">
        <f t="shared" ref="T92:T97" si="17">C92/12*8</f>
        <v>2400</v>
      </c>
      <c r="U92" s="64">
        <f t="shared" ref="U92:U97" si="18">SUM(D92:K92)</f>
        <v>0</v>
      </c>
      <c r="V92" s="100">
        <f t="shared" si="15"/>
        <v>2400</v>
      </c>
    </row>
    <row r="93" spans="1:22" s="7" customFormat="1" ht="15" customHeight="1" x14ac:dyDescent="0.2">
      <c r="A93" s="12" t="s">
        <v>108</v>
      </c>
      <c r="B93" s="80" t="s">
        <v>222</v>
      </c>
      <c r="C93" s="106">
        <v>3199.9999999999995</v>
      </c>
      <c r="D93" s="59"/>
      <c r="E93" s="59"/>
      <c r="F93" s="59"/>
      <c r="G93" s="59"/>
      <c r="H93" s="59"/>
      <c r="I93" s="57"/>
      <c r="J93" s="57"/>
      <c r="K93" s="57"/>
      <c r="L93" s="57"/>
      <c r="M93" s="57"/>
      <c r="N93" s="147"/>
      <c r="O93" s="147"/>
      <c r="P93" s="59">
        <v>0</v>
      </c>
      <c r="Q93" s="53">
        <f>SUM(D93:P93)</f>
        <v>0</v>
      </c>
      <c r="R93" s="58">
        <f t="shared" si="14"/>
        <v>3199.9999999999995</v>
      </c>
      <c r="S93" s="53"/>
      <c r="T93" s="53">
        <f t="shared" si="17"/>
        <v>2133.333333333333</v>
      </c>
      <c r="U93" s="64">
        <f t="shared" si="18"/>
        <v>0</v>
      </c>
      <c r="V93" s="100">
        <f t="shared" si="15"/>
        <v>2133.333333333333</v>
      </c>
    </row>
    <row r="94" spans="1:22" s="8" customFormat="1" ht="15" customHeight="1" x14ac:dyDescent="0.2">
      <c r="A94" s="12" t="s">
        <v>112</v>
      </c>
      <c r="B94" s="80" t="s">
        <v>220</v>
      </c>
      <c r="C94" s="106">
        <v>0</v>
      </c>
      <c r="D94" s="59"/>
      <c r="E94" s="59"/>
      <c r="F94" s="59"/>
      <c r="G94" s="59">
        <v>0</v>
      </c>
      <c r="H94" s="59">
        <v>0</v>
      </c>
      <c r="I94" s="57"/>
      <c r="J94" s="57"/>
      <c r="K94" s="57">
        <v>0</v>
      </c>
      <c r="L94" s="57">
        <v>0</v>
      </c>
      <c r="M94" s="57">
        <v>0</v>
      </c>
      <c r="N94" s="147">
        <v>0</v>
      </c>
      <c r="O94" s="147">
        <v>30000</v>
      </c>
      <c r="P94" s="162">
        <v>-30000</v>
      </c>
      <c r="Q94" s="53">
        <f t="shared" ref="Q94" si="19">SUM(D94:P94)</f>
        <v>0</v>
      </c>
      <c r="R94" s="58">
        <f t="shared" si="14"/>
        <v>0</v>
      </c>
      <c r="S94" s="53"/>
      <c r="T94" s="53">
        <f t="shared" si="17"/>
        <v>0</v>
      </c>
      <c r="U94" s="64">
        <f t="shared" si="18"/>
        <v>0</v>
      </c>
      <c r="V94" s="100">
        <f t="shared" si="15"/>
        <v>0</v>
      </c>
    </row>
    <row r="95" spans="1:22" s="7" customFormat="1" ht="15" customHeight="1" x14ac:dyDescent="0.2">
      <c r="A95" s="12" t="s">
        <v>113</v>
      </c>
      <c r="B95" s="80" t="s">
        <v>113</v>
      </c>
      <c r="C95" s="106">
        <v>0</v>
      </c>
      <c r="D95" s="59"/>
      <c r="E95" s="59"/>
      <c r="F95" s="59"/>
      <c r="G95" s="59">
        <v>0</v>
      </c>
      <c r="H95" s="59">
        <v>0</v>
      </c>
      <c r="I95" s="57"/>
      <c r="J95" s="57"/>
      <c r="K95" s="57">
        <v>0</v>
      </c>
      <c r="L95" s="57">
        <v>0</v>
      </c>
      <c r="M95" s="57">
        <v>0</v>
      </c>
      <c r="N95" s="147">
        <v>0</v>
      </c>
      <c r="O95" s="147">
        <v>100000</v>
      </c>
      <c r="P95" s="162">
        <v>-100000</v>
      </c>
      <c r="Q95" s="53">
        <f>SUM(D95:P95)</f>
        <v>0</v>
      </c>
      <c r="R95" s="58">
        <f t="shared" si="14"/>
        <v>0</v>
      </c>
      <c r="S95" s="53"/>
      <c r="T95" s="53">
        <f t="shared" si="17"/>
        <v>0</v>
      </c>
      <c r="U95" s="64">
        <f t="shared" si="18"/>
        <v>0</v>
      </c>
      <c r="V95" s="100">
        <f t="shared" si="15"/>
        <v>0</v>
      </c>
    </row>
    <row r="96" spans="1:22" s="8" customFormat="1" ht="6.95" customHeight="1" x14ac:dyDescent="0.2">
      <c r="A96" s="12"/>
      <c r="B96" s="80"/>
      <c r="C96" s="106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151"/>
      <c r="O96" s="141"/>
      <c r="P96" s="60"/>
      <c r="Q96" s="64"/>
      <c r="R96" s="58">
        <f t="shared" si="14"/>
        <v>0</v>
      </c>
      <c r="S96" s="64"/>
      <c r="T96" s="64">
        <f t="shared" si="17"/>
        <v>0</v>
      </c>
      <c r="U96" s="64">
        <f t="shared" si="18"/>
        <v>0</v>
      </c>
      <c r="V96" s="100">
        <f t="shared" si="15"/>
        <v>0</v>
      </c>
    </row>
    <row r="97" spans="1:22" s="7" customFormat="1" ht="15" customHeight="1" x14ac:dyDescent="0.2">
      <c r="A97" s="15" t="str">
        <f>"TOTAL "&amp;A90</f>
        <v>TOTAL    CAPITAL EXPENDITURE (CAPEX) - TIC</v>
      </c>
      <c r="B97" s="84"/>
      <c r="C97" s="111">
        <v>6800.0000000000027</v>
      </c>
      <c r="D97" s="61">
        <f t="shared" ref="D97:P97" si="20">SUM(D92:D95)</f>
        <v>0</v>
      </c>
      <c r="E97" s="61">
        <f>SUM(E92:E95)</f>
        <v>0</v>
      </c>
      <c r="F97" s="61">
        <f t="shared" si="20"/>
        <v>0</v>
      </c>
      <c r="G97" s="61">
        <f>SUM(G92:G95)</f>
        <v>0</v>
      </c>
      <c r="H97" s="61">
        <f t="shared" si="20"/>
        <v>0</v>
      </c>
      <c r="I97" s="61">
        <f t="shared" si="20"/>
        <v>0</v>
      </c>
      <c r="J97" s="61">
        <f t="shared" si="20"/>
        <v>0</v>
      </c>
      <c r="K97" s="61">
        <f t="shared" si="20"/>
        <v>0</v>
      </c>
      <c r="L97" s="61">
        <f t="shared" si="20"/>
        <v>0</v>
      </c>
      <c r="M97" s="61">
        <f t="shared" si="20"/>
        <v>0</v>
      </c>
      <c r="N97" s="148">
        <f t="shared" si="20"/>
        <v>0</v>
      </c>
      <c r="O97" s="148">
        <f t="shared" si="20"/>
        <v>130000</v>
      </c>
      <c r="P97" s="61">
        <f t="shared" si="20"/>
        <v>-130000</v>
      </c>
      <c r="Q97" s="61">
        <f>SUM(D97:O97)</f>
        <v>130000</v>
      </c>
      <c r="R97" s="58">
        <f t="shared" si="14"/>
        <v>-123200</v>
      </c>
      <c r="S97" s="61"/>
      <c r="T97" s="61">
        <f t="shared" si="17"/>
        <v>4533.3333333333348</v>
      </c>
      <c r="U97" s="61">
        <f t="shared" si="18"/>
        <v>0</v>
      </c>
      <c r="V97" s="100">
        <f t="shared" si="15"/>
        <v>4533.3333333333348</v>
      </c>
    </row>
    <row r="98" spans="1:22" s="7" customFormat="1" ht="7.5" customHeight="1" x14ac:dyDescent="0.2">
      <c r="A98" s="38"/>
      <c r="B98" s="85"/>
      <c r="C98" s="112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143"/>
      <c r="O98" s="143"/>
      <c r="P98" s="53"/>
      <c r="Q98" s="53"/>
      <c r="R98" s="58">
        <f t="shared" si="14"/>
        <v>0</v>
      </c>
      <c r="S98" s="53"/>
      <c r="T98" s="53"/>
      <c r="U98" s="53"/>
      <c r="V98" s="100">
        <f t="shared" si="15"/>
        <v>0</v>
      </c>
    </row>
    <row r="99" spans="1:22" s="7" customFormat="1" ht="18" customHeight="1" x14ac:dyDescent="0.2">
      <c r="A99" s="99" t="s">
        <v>261</v>
      </c>
      <c r="B99" s="99"/>
      <c r="C99" s="109"/>
      <c r="D99" s="99"/>
      <c r="E99" s="99"/>
      <c r="F99" s="99"/>
      <c r="G99" s="99"/>
      <c r="H99" s="99"/>
      <c r="I99" s="132"/>
      <c r="J99" s="132"/>
      <c r="K99" s="132"/>
      <c r="L99" s="132"/>
      <c r="M99" s="132"/>
      <c r="N99" s="146"/>
      <c r="O99" s="146"/>
      <c r="P99" s="99"/>
      <c r="Q99" s="99"/>
      <c r="R99" s="58">
        <f t="shared" si="14"/>
        <v>0</v>
      </c>
      <c r="S99" s="99"/>
      <c r="T99" s="99"/>
      <c r="U99" s="99"/>
      <c r="V99" s="100">
        <f t="shared" si="15"/>
        <v>0</v>
      </c>
    </row>
    <row r="100" spans="1:22" s="7" customFormat="1" ht="6.95" customHeight="1" x14ac:dyDescent="0.2">
      <c r="A100" s="10"/>
      <c r="B100" s="83"/>
      <c r="C100" s="110"/>
      <c r="D100" s="56"/>
      <c r="E100" s="56"/>
      <c r="F100" s="56"/>
      <c r="G100" s="56"/>
      <c r="H100" s="56"/>
      <c r="I100" s="131"/>
      <c r="J100" s="131"/>
      <c r="K100" s="131"/>
      <c r="L100" s="131"/>
      <c r="M100" s="131"/>
      <c r="N100" s="145"/>
      <c r="O100" s="145"/>
      <c r="P100" s="56"/>
      <c r="Q100" s="56"/>
      <c r="R100" s="58">
        <f t="shared" si="14"/>
        <v>0</v>
      </c>
      <c r="S100" s="56"/>
      <c r="T100" s="56"/>
      <c r="U100" s="56"/>
      <c r="V100" s="100">
        <f t="shared" si="15"/>
        <v>0</v>
      </c>
    </row>
    <row r="101" spans="1:22" s="8" customFormat="1" ht="15" customHeight="1" x14ac:dyDescent="0.2">
      <c r="A101" s="12" t="s">
        <v>114</v>
      </c>
      <c r="B101" s="80" t="s">
        <v>223</v>
      </c>
      <c r="C101" s="106">
        <v>10000</v>
      </c>
      <c r="D101" s="57"/>
      <c r="E101" s="57"/>
      <c r="F101" s="57"/>
      <c r="G101" s="57">
        <v>440</v>
      </c>
      <c r="H101" s="57">
        <v>216</v>
      </c>
      <c r="I101" s="57">
        <v>148.4</v>
      </c>
      <c r="J101" s="57">
        <v>1484</v>
      </c>
      <c r="K101" s="57"/>
      <c r="L101" s="57">
        <v>0</v>
      </c>
      <c r="M101" s="57">
        <v>106</v>
      </c>
      <c r="N101" s="147">
        <v>1000</v>
      </c>
      <c r="O101" s="147">
        <v>1000</v>
      </c>
      <c r="P101" s="57">
        <v>0</v>
      </c>
      <c r="Q101" s="64">
        <f t="shared" ref="Q101:Q148" si="21">SUM(D101:O101)</f>
        <v>4394.3999999999996</v>
      </c>
      <c r="R101" s="58">
        <f t="shared" si="14"/>
        <v>5605.6</v>
      </c>
      <c r="S101" s="64"/>
      <c r="T101" s="64">
        <f t="shared" ref="T101:T160" si="22">C101/12*8</f>
        <v>6666.666666666667</v>
      </c>
      <c r="U101" s="64">
        <f t="shared" ref="U101:U160" si="23">SUM(D101:K101)</f>
        <v>2288.4</v>
      </c>
      <c r="V101" s="100">
        <f t="shared" si="15"/>
        <v>4378.2666666666664</v>
      </c>
    </row>
    <row r="102" spans="1:22" s="8" customFormat="1" ht="15" customHeight="1" x14ac:dyDescent="0.2">
      <c r="A102" s="12" t="s">
        <v>115</v>
      </c>
      <c r="B102" s="80" t="s">
        <v>224</v>
      </c>
      <c r="C102" s="106">
        <v>5000</v>
      </c>
      <c r="D102" s="57">
        <v>210</v>
      </c>
      <c r="E102" s="57">
        <v>120</v>
      </c>
      <c r="F102" s="57">
        <v>80</v>
      </c>
      <c r="G102" s="57">
        <v>219</v>
      </c>
      <c r="H102" s="57">
        <v>143.1</v>
      </c>
      <c r="I102" s="57">
        <v>143.1</v>
      </c>
      <c r="J102" s="57">
        <v>0</v>
      </c>
      <c r="K102" s="57"/>
      <c r="L102" s="57">
        <v>26.5</v>
      </c>
      <c r="M102" s="57">
        <v>0</v>
      </c>
      <c r="N102" s="147">
        <v>1500</v>
      </c>
      <c r="O102" s="147">
        <v>1500</v>
      </c>
      <c r="P102" s="57">
        <v>0</v>
      </c>
      <c r="Q102" s="64">
        <f t="shared" si="21"/>
        <v>3941.7</v>
      </c>
      <c r="R102" s="58">
        <f t="shared" si="14"/>
        <v>1058.3000000000002</v>
      </c>
      <c r="S102" s="64"/>
      <c r="T102" s="64">
        <f t="shared" si="22"/>
        <v>3333.3333333333335</v>
      </c>
      <c r="U102" s="64">
        <f t="shared" si="23"/>
        <v>915.2</v>
      </c>
      <c r="V102" s="100">
        <f t="shared" si="15"/>
        <v>2418.1333333333332</v>
      </c>
    </row>
    <row r="103" spans="1:22" s="8" customFormat="1" ht="15" customHeight="1" x14ac:dyDescent="0.2">
      <c r="A103" s="12" t="s">
        <v>116</v>
      </c>
      <c r="B103" s="80" t="s">
        <v>225</v>
      </c>
      <c r="C103" s="106">
        <v>170000</v>
      </c>
      <c r="D103" s="57">
        <v>514.95000000000005</v>
      </c>
      <c r="E103" s="57">
        <v>7101.87</v>
      </c>
      <c r="F103" s="57">
        <v>896.8</v>
      </c>
      <c r="G103" s="57">
        <v>47437.83</v>
      </c>
      <c r="H103" s="57">
        <v>7461.1</v>
      </c>
      <c r="I103" s="57">
        <v>6100.6</v>
      </c>
      <c r="J103" s="57">
        <v>18765.8</v>
      </c>
      <c r="K103" s="57">
        <v>23706.51</v>
      </c>
      <c r="L103" s="57">
        <v>14496</v>
      </c>
      <c r="M103" s="57">
        <v>19014.04</v>
      </c>
      <c r="N103" s="147">
        <v>12252.5</v>
      </c>
      <c r="O103" s="147">
        <v>12252.5</v>
      </c>
      <c r="P103" s="57">
        <v>0</v>
      </c>
      <c r="Q103" s="64">
        <f t="shared" si="21"/>
        <v>170000.5</v>
      </c>
      <c r="R103" s="58">
        <f t="shared" si="14"/>
        <v>-0.5</v>
      </c>
      <c r="S103" s="64"/>
      <c r="T103" s="64">
        <f t="shared" si="22"/>
        <v>113333.33333333333</v>
      </c>
      <c r="U103" s="64">
        <f t="shared" si="23"/>
        <v>111985.45999999999</v>
      </c>
      <c r="V103" s="100">
        <f t="shared" si="15"/>
        <v>1347.8733333333366</v>
      </c>
    </row>
    <row r="104" spans="1:22" s="8" customFormat="1" ht="15" customHeight="1" x14ac:dyDescent="0.2">
      <c r="A104" s="12" t="s">
        <v>117</v>
      </c>
      <c r="B104" s="80" t="s">
        <v>225</v>
      </c>
      <c r="C104" s="106">
        <v>55000.000000000007</v>
      </c>
      <c r="D104" s="57">
        <v>7040</v>
      </c>
      <c r="E104" s="57">
        <v>7140</v>
      </c>
      <c r="F104" s="57">
        <v>2540</v>
      </c>
      <c r="G104" s="57">
        <v>8040</v>
      </c>
      <c r="H104" s="57">
        <v>1000</v>
      </c>
      <c r="I104" s="57">
        <v>3250</v>
      </c>
      <c r="J104" s="57">
        <v>-7730</v>
      </c>
      <c r="K104" s="57">
        <v>2360</v>
      </c>
      <c r="L104" s="57">
        <v>1000</v>
      </c>
      <c r="M104" s="57">
        <v>1000</v>
      </c>
      <c r="N104" s="147"/>
      <c r="O104" s="147">
        <v>30000</v>
      </c>
      <c r="P104" s="166">
        <v>-640</v>
      </c>
      <c r="Q104" s="64">
        <f t="shared" si="21"/>
        <v>55640</v>
      </c>
      <c r="R104" s="58">
        <f t="shared" si="14"/>
        <v>-639.99999999999272</v>
      </c>
      <c r="S104" s="64"/>
      <c r="T104" s="64">
        <f t="shared" si="22"/>
        <v>36666.666666666672</v>
      </c>
      <c r="U104" s="64">
        <f t="shared" si="23"/>
        <v>23640</v>
      </c>
      <c r="V104" s="100">
        <f t="shared" si="15"/>
        <v>13026.666666666672</v>
      </c>
    </row>
    <row r="105" spans="1:22" s="8" customFormat="1" ht="15" customHeight="1" x14ac:dyDescent="0.2">
      <c r="A105" s="12" t="s">
        <v>118</v>
      </c>
      <c r="B105" s="80" t="s">
        <v>225</v>
      </c>
      <c r="C105" s="106">
        <v>12000</v>
      </c>
      <c r="D105" s="57"/>
      <c r="E105" s="57">
        <v>2135.5500000000002</v>
      </c>
      <c r="F105" s="57">
        <v>214.8</v>
      </c>
      <c r="G105" s="57">
        <v>759.35</v>
      </c>
      <c r="H105" s="57">
        <v>5744.9</v>
      </c>
      <c r="I105" s="57">
        <v>261.85000000000002</v>
      </c>
      <c r="J105" s="57">
        <v>609.9</v>
      </c>
      <c r="K105" s="57">
        <v>-19.899999999999999</v>
      </c>
      <c r="L105" s="57">
        <v>213.25</v>
      </c>
      <c r="M105" s="57">
        <v>116.45</v>
      </c>
      <c r="N105" s="147"/>
      <c r="O105" s="147">
        <v>2000</v>
      </c>
      <c r="P105" s="57">
        <v>0</v>
      </c>
      <c r="Q105" s="64">
        <f t="shared" si="21"/>
        <v>12036.150000000001</v>
      </c>
      <c r="R105" s="58">
        <f t="shared" si="14"/>
        <v>-36.150000000001455</v>
      </c>
      <c r="S105" s="64"/>
      <c r="T105" s="64">
        <f t="shared" si="22"/>
        <v>8000</v>
      </c>
      <c r="U105" s="64">
        <f t="shared" si="23"/>
        <v>9706.4500000000007</v>
      </c>
      <c r="V105" s="100">
        <f t="shared" si="15"/>
        <v>-1706.4500000000007</v>
      </c>
    </row>
    <row r="106" spans="1:22" s="8" customFormat="1" ht="15" customHeight="1" x14ac:dyDescent="0.2">
      <c r="A106" s="12" t="s">
        <v>119</v>
      </c>
      <c r="B106" s="80" t="s">
        <v>225</v>
      </c>
      <c r="C106" s="106">
        <v>110000.00000000001</v>
      </c>
      <c r="D106" s="57">
        <v>0</v>
      </c>
      <c r="E106" s="57">
        <v>0</v>
      </c>
      <c r="F106" s="57">
        <v>0</v>
      </c>
      <c r="G106" s="57">
        <v>181.3</v>
      </c>
      <c r="H106" s="57">
        <v>551.20000000000005</v>
      </c>
      <c r="I106" s="57">
        <v>4169.5</v>
      </c>
      <c r="J106" s="57">
        <v>1424.4</v>
      </c>
      <c r="K106" s="57">
        <v>2287.6</v>
      </c>
      <c r="L106" s="57"/>
      <c r="M106" s="57"/>
      <c r="N106" s="147">
        <v>75000</v>
      </c>
      <c r="O106" s="147">
        <v>26386</v>
      </c>
      <c r="P106" s="57">
        <v>0</v>
      </c>
      <c r="Q106" s="64">
        <f t="shared" si="21"/>
        <v>110000</v>
      </c>
      <c r="R106" s="58">
        <f t="shared" si="14"/>
        <v>0</v>
      </c>
      <c r="S106" s="64"/>
      <c r="T106" s="64">
        <f t="shared" si="22"/>
        <v>73333.333333333343</v>
      </c>
      <c r="U106" s="64">
        <f t="shared" si="23"/>
        <v>8614</v>
      </c>
      <c r="V106" s="100">
        <f t="shared" si="15"/>
        <v>64719.333333333343</v>
      </c>
    </row>
    <row r="107" spans="1:22" s="8" customFormat="1" ht="15" customHeight="1" x14ac:dyDescent="0.2">
      <c r="A107" s="12" t="s">
        <v>120</v>
      </c>
      <c r="B107" s="80" t="s">
        <v>226</v>
      </c>
      <c r="C107" s="106">
        <v>8000</v>
      </c>
      <c r="D107" s="57"/>
      <c r="E107" s="57"/>
      <c r="F107" s="57"/>
      <c r="G107" s="57"/>
      <c r="H107" s="57"/>
      <c r="I107" s="57"/>
      <c r="J107" s="57"/>
      <c r="K107" s="57">
        <v>0</v>
      </c>
      <c r="L107" s="57"/>
      <c r="M107" s="57"/>
      <c r="N107" s="147">
        <v>0</v>
      </c>
      <c r="O107" s="147">
        <v>0</v>
      </c>
      <c r="P107" s="165">
        <v>8000</v>
      </c>
      <c r="Q107" s="64">
        <f t="shared" si="21"/>
        <v>0</v>
      </c>
      <c r="R107" s="58">
        <f t="shared" si="14"/>
        <v>8000</v>
      </c>
      <c r="S107" s="64"/>
      <c r="T107" s="64">
        <f t="shared" si="22"/>
        <v>5333.333333333333</v>
      </c>
      <c r="U107" s="64">
        <f t="shared" si="23"/>
        <v>0</v>
      </c>
      <c r="V107" s="100">
        <f t="shared" si="15"/>
        <v>5333.333333333333</v>
      </c>
    </row>
    <row r="108" spans="1:22" s="8" customFormat="1" ht="8.25" customHeight="1" x14ac:dyDescent="0.2">
      <c r="A108" s="12"/>
      <c r="B108" s="80"/>
      <c r="C108" s="106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152"/>
      <c r="O108" s="152"/>
      <c r="P108" s="67"/>
      <c r="Q108" s="64">
        <f t="shared" si="21"/>
        <v>0</v>
      </c>
      <c r="R108" s="58">
        <f t="shared" si="14"/>
        <v>0</v>
      </c>
      <c r="S108" s="64"/>
      <c r="T108" s="64">
        <f t="shared" si="22"/>
        <v>0</v>
      </c>
      <c r="U108" s="64">
        <f t="shared" si="23"/>
        <v>0</v>
      </c>
      <c r="V108" s="100">
        <f t="shared" si="15"/>
        <v>0</v>
      </c>
    </row>
    <row r="109" spans="1:22" s="8" customFormat="1" ht="15" customHeight="1" x14ac:dyDescent="0.2">
      <c r="A109" s="12" t="s">
        <v>121</v>
      </c>
      <c r="B109" s="80" t="s">
        <v>121</v>
      </c>
      <c r="C109" s="106">
        <v>10000</v>
      </c>
      <c r="D109" s="57">
        <v>930.3</v>
      </c>
      <c r="E109" s="57">
        <v>1011.65</v>
      </c>
      <c r="F109" s="57">
        <v>0</v>
      </c>
      <c r="G109" s="57">
        <v>304.83999999999997</v>
      </c>
      <c r="H109" s="57">
        <v>2460.12</v>
      </c>
      <c r="I109" s="57">
        <v>4816.46</v>
      </c>
      <c r="J109" s="57">
        <v>0</v>
      </c>
      <c r="K109" s="57">
        <v>942.95</v>
      </c>
      <c r="L109" s="57">
        <v>4028.35</v>
      </c>
      <c r="M109" s="57">
        <v>2143.15</v>
      </c>
      <c r="N109" s="147">
        <v>1000</v>
      </c>
      <c r="O109" s="147">
        <v>11000</v>
      </c>
      <c r="P109" s="57">
        <v>0</v>
      </c>
      <c r="Q109" s="64">
        <f t="shared" si="21"/>
        <v>28637.82</v>
      </c>
      <c r="R109" s="58">
        <f t="shared" si="14"/>
        <v>-18637.82</v>
      </c>
      <c r="S109" s="64"/>
      <c r="T109" s="64">
        <f t="shared" si="22"/>
        <v>6666.666666666667</v>
      </c>
      <c r="U109" s="64">
        <f t="shared" si="23"/>
        <v>10466.32</v>
      </c>
      <c r="V109" s="100">
        <f t="shared" si="15"/>
        <v>-3799.6533333333327</v>
      </c>
    </row>
    <row r="110" spans="1:22" s="8" customFormat="1" ht="15" customHeight="1" x14ac:dyDescent="0.2">
      <c r="A110" s="12" t="s">
        <v>122</v>
      </c>
      <c r="B110" s="80" t="s">
        <v>121</v>
      </c>
      <c r="C110" s="106">
        <v>8000.0000000000009</v>
      </c>
      <c r="D110" s="57"/>
      <c r="E110" s="57"/>
      <c r="F110" s="57"/>
      <c r="G110" s="57">
        <v>1006</v>
      </c>
      <c r="H110" s="57">
        <v>44.7</v>
      </c>
      <c r="I110" s="57"/>
      <c r="J110" s="57"/>
      <c r="K110" s="57"/>
      <c r="L110" s="57"/>
      <c r="M110" s="57"/>
      <c r="N110" s="147">
        <v>3500</v>
      </c>
      <c r="O110" s="147">
        <v>3500</v>
      </c>
      <c r="P110" s="57">
        <v>0</v>
      </c>
      <c r="Q110" s="64">
        <f t="shared" si="21"/>
        <v>8050.7</v>
      </c>
      <c r="R110" s="58">
        <f t="shared" si="14"/>
        <v>-50.699999999998909</v>
      </c>
      <c r="S110" s="64"/>
      <c r="T110" s="64">
        <f t="shared" si="22"/>
        <v>5333.3333333333339</v>
      </c>
      <c r="U110" s="64">
        <f t="shared" si="23"/>
        <v>1050.7</v>
      </c>
      <c r="V110" s="100">
        <f t="shared" si="15"/>
        <v>4282.6333333333341</v>
      </c>
    </row>
    <row r="111" spans="1:22" s="8" customFormat="1" ht="15" customHeight="1" x14ac:dyDescent="0.2">
      <c r="A111" s="12" t="s">
        <v>123</v>
      </c>
      <c r="B111" s="80" t="s">
        <v>121</v>
      </c>
      <c r="C111" s="106">
        <v>10000</v>
      </c>
      <c r="D111" s="57"/>
      <c r="E111" s="57"/>
      <c r="F111" s="57">
        <v>553.5</v>
      </c>
      <c r="G111" s="57"/>
      <c r="H111" s="57">
        <v>5700</v>
      </c>
      <c r="I111" s="57"/>
      <c r="J111" s="57"/>
      <c r="K111" s="57"/>
      <c r="L111" s="57"/>
      <c r="M111" s="57"/>
      <c r="N111" s="147">
        <v>1500</v>
      </c>
      <c r="O111" s="147">
        <v>1500</v>
      </c>
      <c r="P111" s="57">
        <v>0</v>
      </c>
      <c r="Q111" s="64">
        <f t="shared" si="21"/>
        <v>9253.5</v>
      </c>
      <c r="R111" s="58">
        <f t="shared" si="14"/>
        <v>746.5</v>
      </c>
      <c r="S111" s="64"/>
      <c r="T111" s="64">
        <f t="shared" si="22"/>
        <v>6666.666666666667</v>
      </c>
      <c r="U111" s="64">
        <f t="shared" si="23"/>
        <v>6253.5</v>
      </c>
      <c r="V111" s="100">
        <f t="shared" si="15"/>
        <v>413.16666666666697</v>
      </c>
    </row>
    <row r="112" spans="1:22" s="7" customFormat="1" ht="15" customHeight="1" x14ac:dyDescent="0.2">
      <c r="A112" s="12" t="s">
        <v>124</v>
      </c>
      <c r="B112" s="80" t="s">
        <v>227</v>
      </c>
      <c r="C112" s="106">
        <v>38000</v>
      </c>
      <c r="D112" s="57"/>
      <c r="E112" s="57">
        <v>9216.44</v>
      </c>
      <c r="F112" s="57">
        <v>13848.3</v>
      </c>
      <c r="G112" s="57">
        <v>4867.59</v>
      </c>
      <c r="H112" s="57">
        <v>0</v>
      </c>
      <c r="I112" s="57"/>
      <c r="J112" s="57"/>
      <c r="K112" s="57">
        <v>0</v>
      </c>
      <c r="L112" s="57"/>
      <c r="M112" s="57"/>
      <c r="N112" s="57">
        <v>0</v>
      </c>
      <c r="O112" s="57">
        <v>0</v>
      </c>
      <c r="P112" s="165">
        <v>10000</v>
      </c>
      <c r="Q112" s="53">
        <f t="shared" si="21"/>
        <v>27932.329999999998</v>
      </c>
      <c r="R112" s="101">
        <f t="shared" si="14"/>
        <v>10067.670000000002</v>
      </c>
      <c r="S112" s="53"/>
      <c r="T112" s="53">
        <f t="shared" si="22"/>
        <v>25333.333333333332</v>
      </c>
      <c r="U112" s="53">
        <f t="shared" si="23"/>
        <v>27932.329999999998</v>
      </c>
      <c r="V112" s="124">
        <f t="shared" si="15"/>
        <v>-2598.996666666666</v>
      </c>
    </row>
    <row r="113" spans="1:22" s="8" customFormat="1" ht="15" customHeight="1" x14ac:dyDescent="0.2">
      <c r="A113" s="12" t="s">
        <v>125</v>
      </c>
      <c r="B113" s="80" t="s">
        <v>227</v>
      </c>
      <c r="C113" s="106">
        <v>38000</v>
      </c>
      <c r="D113" s="57"/>
      <c r="E113" s="57"/>
      <c r="F113" s="57"/>
      <c r="G113" s="57">
        <v>0</v>
      </c>
      <c r="H113" s="57">
        <v>0</v>
      </c>
      <c r="I113" s="57"/>
      <c r="J113" s="57"/>
      <c r="K113" s="57">
        <v>0</v>
      </c>
      <c r="L113" s="57">
        <v>0</v>
      </c>
      <c r="M113" s="57">
        <v>6796.4</v>
      </c>
      <c r="N113" s="147">
        <v>31204</v>
      </c>
      <c r="O113" s="147">
        <v>0</v>
      </c>
      <c r="P113" s="57"/>
      <c r="Q113" s="64">
        <f t="shared" si="21"/>
        <v>38000.400000000001</v>
      </c>
      <c r="R113" s="58">
        <f t="shared" si="14"/>
        <v>-0.40000000000145519</v>
      </c>
      <c r="S113" s="64"/>
      <c r="T113" s="64">
        <f t="shared" si="22"/>
        <v>25333.333333333332</v>
      </c>
      <c r="U113" s="64">
        <f t="shared" si="23"/>
        <v>0</v>
      </c>
      <c r="V113" s="100">
        <f t="shared" si="15"/>
        <v>25333.333333333332</v>
      </c>
    </row>
    <row r="114" spans="1:22" s="8" customFormat="1" ht="15" customHeight="1" x14ac:dyDescent="0.2">
      <c r="A114" s="12" t="s">
        <v>293</v>
      </c>
      <c r="B114" s="80" t="s">
        <v>227</v>
      </c>
      <c r="C114" s="106">
        <v>40000</v>
      </c>
      <c r="D114" s="57"/>
      <c r="E114" s="57"/>
      <c r="F114" s="57"/>
      <c r="G114" s="57">
        <v>0</v>
      </c>
      <c r="H114" s="57">
        <v>0</v>
      </c>
      <c r="I114" s="57"/>
      <c r="J114" s="57"/>
      <c r="K114" s="57">
        <v>0</v>
      </c>
      <c r="L114" s="57">
        <v>47432.22</v>
      </c>
      <c r="M114" s="57">
        <v>0</v>
      </c>
      <c r="N114" s="147">
        <v>0</v>
      </c>
      <c r="O114" s="147">
        <v>0</v>
      </c>
      <c r="P114" s="166">
        <v>-7432</v>
      </c>
      <c r="Q114" s="64">
        <f t="shared" si="21"/>
        <v>47432.22</v>
      </c>
      <c r="R114" s="58">
        <f t="shared" si="14"/>
        <v>-7432.2200000000012</v>
      </c>
      <c r="S114" s="64"/>
      <c r="T114" s="64">
        <f t="shared" si="22"/>
        <v>26666.666666666668</v>
      </c>
      <c r="U114" s="64">
        <f t="shared" si="23"/>
        <v>0</v>
      </c>
      <c r="V114" s="100">
        <f t="shared" si="15"/>
        <v>26666.666666666668</v>
      </c>
    </row>
    <row r="115" spans="1:22" s="8" customFormat="1" ht="15" customHeight="1" x14ac:dyDescent="0.2">
      <c r="A115" s="12" t="s">
        <v>126</v>
      </c>
      <c r="B115" s="80" t="s">
        <v>227</v>
      </c>
      <c r="C115" s="106">
        <v>40000</v>
      </c>
      <c r="D115" s="57"/>
      <c r="E115" s="57"/>
      <c r="F115" s="57"/>
      <c r="G115" s="57">
        <v>0</v>
      </c>
      <c r="H115" s="57"/>
      <c r="I115" s="57">
        <v>48852.959999999999</v>
      </c>
      <c r="J115" s="57">
        <v>6534.36</v>
      </c>
      <c r="K115" s="57">
        <v>0</v>
      </c>
      <c r="L115" s="57"/>
      <c r="M115" s="57"/>
      <c r="N115" s="147">
        <v>0</v>
      </c>
      <c r="O115" s="147">
        <v>0</v>
      </c>
      <c r="P115" s="166">
        <v>-15387</v>
      </c>
      <c r="Q115" s="64">
        <f t="shared" si="21"/>
        <v>55387.32</v>
      </c>
      <c r="R115" s="58">
        <f t="shared" si="14"/>
        <v>-15387.32</v>
      </c>
      <c r="S115" s="64"/>
      <c r="T115" s="64">
        <f t="shared" si="22"/>
        <v>26666.666666666668</v>
      </c>
      <c r="U115" s="64">
        <f t="shared" si="23"/>
        <v>55387.32</v>
      </c>
      <c r="V115" s="100">
        <f t="shared" si="15"/>
        <v>-28720.653333333332</v>
      </c>
    </row>
    <row r="116" spans="1:22" s="8" customFormat="1" ht="15" customHeight="1" x14ac:dyDescent="0.2">
      <c r="A116" s="93" t="s">
        <v>245</v>
      </c>
      <c r="B116" s="80" t="s">
        <v>228</v>
      </c>
      <c r="C116" s="113">
        <v>25000</v>
      </c>
      <c r="D116" s="57"/>
      <c r="E116" s="57"/>
      <c r="F116" s="57"/>
      <c r="G116" s="57">
        <v>0</v>
      </c>
      <c r="H116" s="57"/>
      <c r="I116" s="57"/>
      <c r="J116" s="57"/>
      <c r="K116" s="57">
        <v>0</v>
      </c>
      <c r="L116" s="57"/>
      <c r="M116" s="57"/>
      <c r="N116" s="147">
        <v>0</v>
      </c>
      <c r="O116" s="147">
        <v>0</v>
      </c>
      <c r="P116" s="95"/>
      <c r="Q116" s="64">
        <f t="shared" si="21"/>
        <v>0</v>
      </c>
      <c r="R116" s="58">
        <f t="shared" si="14"/>
        <v>25000</v>
      </c>
      <c r="S116" s="64"/>
      <c r="T116" s="64">
        <f t="shared" si="22"/>
        <v>16666.666666666668</v>
      </c>
      <c r="U116" s="64">
        <f t="shared" si="23"/>
        <v>0</v>
      </c>
      <c r="V116" s="100">
        <f t="shared" si="15"/>
        <v>16666.666666666668</v>
      </c>
    </row>
    <row r="117" spans="1:22" s="8" customFormat="1" ht="15" customHeight="1" x14ac:dyDescent="0.2">
      <c r="A117" s="12" t="s">
        <v>127</v>
      </c>
      <c r="B117" s="80" t="s">
        <v>228</v>
      </c>
      <c r="C117" s="106">
        <v>10000</v>
      </c>
      <c r="D117" s="57"/>
      <c r="E117" s="57"/>
      <c r="F117" s="57"/>
      <c r="G117" s="57">
        <v>0</v>
      </c>
      <c r="H117" s="57"/>
      <c r="I117" s="57">
        <v>948.7</v>
      </c>
      <c r="J117" s="57">
        <v>0</v>
      </c>
      <c r="K117" s="57">
        <v>0</v>
      </c>
      <c r="L117" s="57"/>
      <c r="M117" s="57"/>
      <c r="N117" s="147">
        <v>0</v>
      </c>
      <c r="O117" s="147">
        <v>0</v>
      </c>
      <c r="P117" s="165">
        <v>9051</v>
      </c>
      <c r="Q117" s="64">
        <f t="shared" si="21"/>
        <v>948.7</v>
      </c>
      <c r="R117" s="58">
        <f t="shared" si="14"/>
        <v>9051.2999999999993</v>
      </c>
      <c r="S117" s="64"/>
      <c r="T117" s="64">
        <f t="shared" si="22"/>
        <v>6666.666666666667</v>
      </c>
      <c r="U117" s="64">
        <f t="shared" si="23"/>
        <v>948.7</v>
      </c>
      <c r="V117" s="100">
        <f t="shared" si="15"/>
        <v>5717.9666666666672</v>
      </c>
    </row>
    <row r="118" spans="1:22" s="8" customFormat="1" ht="15" customHeight="1" x14ac:dyDescent="0.2">
      <c r="A118" s="12" t="s">
        <v>284</v>
      </c>
      <c r="B118" s="80" t="s">
        <v>228</v>
      </c>
      <c r="C118" s="106">
        <v>10000</v>
      </c>
      <c r="D118" s="57"/>
      <c r="E118" s="57"/>
      <c r="F118" s="57"/>
      <c r="G118" s="57"/>
      <c r="H118" s="57"/>
      <c r="I118" s="57">
        <v>0</v>
      </c>
      <c r="J118" s="57">
        <v>233.2</v>
      </c>
      <c r="K118" s="57">
        <v>0</v>
      </c>
      <c r="L118" s="57">
        <v>0</v>
      </c>
      <c r="M118" s="57"/>
      <c r="N118" s="147"/>
      <c r="O118" s="147">
        <v>9767</v>
      </c>
      <c r="P118" s="57">
        <v>0</v>
      </c>
      <c r="Q118" s="64">
        <f t="shared" si="21"/>
        <v>10000.200000000001</v>
      </c>
      <c r="R118" s="58">
        <f t="shared" si="14"/>
        <v>-0.2000000000007276</v>
      </c>
      <c r="S118" s="64"/>
      <c r="T118" s="64">
        <f t="shared" si="22"/>
        <v>6666.666666666667</v>
      </c>
      <c r="U118" s="64">
        <f t="shared" si="23"/>
        <v>233.2</v>
      </c>
      <c r="V118" s="100">
        <f t="shared" si="15"/>
        <v>6433.4666666666672</v>
      </c>
    </row>
    <row r="119" spans="1:22" s="8" customFormat="1" ht="15" customHeight="1" x14ac:dyDescent="0.2">
      <c r="A119" s="12" t="s">
        <v>129</v>
      </c>
      <c r="B119" s="80" t="s">
        <v>227</v>
      </c>
      <c r="C119" s="106">
        <v>20000</v>
      </c>
      <c r="D119" s="57"/>
      <c r="E119" s="57"/>
      <c r="F119" s="57"/>
      <c r="G119" s="57">
        <v>0</v>
      </c>
      <c r="H119" s="57">
        <v>0</v>
      </c>
      <c r="I119" s="57"/>
      <c r="J119" s="57"/>
      <c r="K119" s="57">
        <v>0</v>
      </c>
      <c r="L119" s="57">
        <v>0</v>
      </c>
      <c r="M119" s="57"/>
      <c r="N119" s="147"/>
      <c r="O119" s="147">
        <v>0</v>
      </c>
      <c r="P119" s="165">
        <v>20000</v>
      </c>
      <c r="Q119" s="64">
        <f t="shared" si="21"/>
        <v>0</v>
      </c>
      <c r="R119" s="58">
        <f t="shared" si="14"/>
        <v>20000</v>
      </c>
      <c r="S119" s="64"/>
      <c r="T119" s="64">
        <f t="shared" si="22"/>
        <v>13333.333333333334</v>
      </c>
      <c r="U119" s="64">
        <f t="shared" si="23"/>
        <v>0</v>
      </c>
      <c r="V119" s="100">
        <f t="shared" si="15"/>
        <v>13333.333333333334</v>
      </c>
    </row>
    <row r="120" spans="1:22" s="8" customFormat="1" ht="24" customHeight="1" x14ac:dyDescent="0.2">
      <c r="A120" s="94" t="s">
        <v>244</v>
      </c>
      <c r="B120" s="80" t="s">
        <v>228</v>
      </c>
      <c r="C120" s="113">
        <v>40000</v>
      </c>
      <c r="D120" s="57"/>
      <c r="E120" s="57"/>
      <c r="F120" s="57"/>
      <c r="G120" s="57">
        <v>0</v>
      </c>
      <c r="H120" s="57">
        <v>0</v>
      </c>
      <c r="I120" s="57"/>
      <c r="J120" s="57"/>
      <c r="K120" s="57">
        <v>0</v>
      </c>
      <c r="L120" s="57">
        <v>0</v>
      </c>
      <c r="M120" s="57">
        <v>0</v>
      </c>
      <c r="N120" s="147">
        <v>0</v>
      </c>
      <c r="O120" s="147">
        <v>0</v>
      </c>
      <c r="P120" s="95"/>
      <c r="Q120" s="64">
        <f t="shared" si="21"/>
        <v>0</v>
      </c>
      <c r="R120" s="58">
        <f t="shared" si="14"/>
        <v>40000</v>
      </c>
      <c r="S120" s="64"/>
      <c r="T120" s="64">
        <f t="shared" si="22"/>
        <v>26666.666666666668</v>
      </c>
      <c r="U120" s="64">
        <f t="shared" si="23"/>
        <v>0</v>
      </c>
      <c r="V120" s="100">
        <f t="shared" si="15"/>
        <v>26666.666666666668</v>
      </c>
    </row>
    <row r="121" spans="1:22" s="8" customFormat="1" ht="15" customHeight="1" x14ac:dyDescent="0.2">
      <c r="A121" s="160" t="s">
        <v>289</v>
      </c>
      <c r="B121" s="80" t="s">
        <v>227</v>
      </c>
      <c r="C121" s="106">
        <v>0</v>
      </c>
      <c r="D121" s="57"/>
      <c r="E121" s="57"/>
      <c r="F121" s="57"/>
      <c r="G121" s="57">
        <v>0</v>
      </c>
      <c r="H121" s="57">
        <v>0</v>
      </c>
      <c r="I121" s="57"/>
      <c r="J121" s="57"/>
      <c r="K121" s="57">
        <v>0</v>
      </c>
      <c r="L121" s="57">
        <v>0</v>
      </c>
      <c r="M121" s="57"/>
      <c r="N121" s="147">
        <v>0</v>
      </c>
      <c r="O121" s="147">
        <v>0</v>
      </c>
      <c r="P121" s="57"/>
      <c r="Q121" s="64">
        <f t="shared" si="21"/>
        <v>0</v>
      </c>
      <c r="R121" s="58">
        <f t="shared" si="14"/>
        <v>0</v>
      </c>
      <c r="S121" s="64"/>
      <c r="T121" s="64">
        <f t="shared" si="22"/>
        <v>0</v>
      </c>
      <c r="U121" s="64">
        <f t="shared" si="23"/>
        <v>0</v>
      </c>
      <c r="V121" s="100">
        <f t="shared" si="15"/>
        <v>0</v>
      </c>
    </row>
    <row r="122" spans="1:22" s="8" customFormat="1" ht="15" customHeight="1" x14ac:dyDescent="0.2">
      <c r="A122" s="12" t="s">
        <v>128</v>
      </c>
      <c r="B122" s="80" t="s">
        <v>227</v>
      </c>
      <c r="C122" s="106">
        <v>200000</v>
      </c>
      <c r="D122" s="57">
        <v>0</v>
      </c>
      <c r="E122" s="57"/>
      <c r="F122" s="57">
        <v>-3000</v>
      </c>
      <c r="G122" s="57">
        <v>0</v>
      </c>
      <c r="H122" s="57">
        <v>-9000</v>
      </c>
      <c r="I122" s="57">
        <v>0</v>
      </c>
      <c r="J122" s="57">
        <v>-12000</v>
      </c>
      <c r="K122" s="57"/>
      <c r="L122" s="57">
        <v>161882.9</v>
      </c>
      <c r="M122" s="57">
        <v>63004.27</v>
      </c>
      <c r="N122" s="147"/>
      <c r="O122" s="147">
        <f>9540+77818</f>
        <v>87358</v>
      </c>
      <c r="P122" s="166">
        <v>-88245</v>
      </c>
      <c r="Q122" s="64">
        <f t="shared" si="21"/>
        <v>288245.17</v>
      </c>
      <c r="R122" s="58">
        <f t="shared" si="14"/>
        <v>-88245.169999999984</v>
      </c>
      <c r="S122" s="64"/>
      <c r="T122" s="64">
        <f t="shared" si="22"/>
        <v>133333.33333333334</v>
      </c>
      <c r="U122" s="64">
        <f t="shared" si="23"/>
        <v>-24000</v>
      </c>
      <c r="V122" s="100">
        <f t="shared" si="15"/>
        <v>157333.33333333334</v>
      </c>
    </row>
    <row r="123" spans="1:22" s="8" customFormat="1" ht="15" customHeight="1" x14ac:dyDescent="0.2">
      <c r="A123" s="12" t="s">
        <v>130</v>
      </c>
      <c r="B123" s="80" t="s">
        <v>228</v>
      </c>
      <c r="C123" s="106">
        <v>90000</v>
      </c>
      <c r="D123" s="57">
        <v>0</v>
      </c>
      <c r="E123" s="57"/>
      <c r="F123" s="57"/>
      <c r="G123" s="57">
        <v>130</v>
      </c>
      <c r="H123" s="57">
        <v>866</v>
      </c>
      <c r="I123" s="57">
        <v>0</v>
      </c>
      <c r="J123" s="57">
        <v>137.80000000000001</v>
      </c>
      <c r="K123" s="57">
        <v>642</v>
      </c>
      <c r="L123" s="57"/>
      <c r="M123" s="57">
        <v>0</v>
      </c>
      <c r="N123" s="147">
        <v>58866</v>
      </c>
      <c r="O123" s="147">
        <v>0</v>
      </c>
      <c r="P123" s="187">
        <v>30000</v>
      </c>
      <c r="Q123" s="64">
        <f t="shared" si="21"/>
        <v>60641.8</v>
      </c>
      <c r="R123" s="58">
        <f t="shared" si="14"/>
        <v>29358.199999999997</v>
      </c>
      <c r="S123" s="64"/>
      <c r="T123" s="64">
        <f t="shared" si="22"/>
        <v>60000</v>
      </c>
      <c r="U123" s="64">
        <f t="shared" si="23"/>
        <v>1775.8</v>
      </c>
      <c r="V123" s="100">
        <f t="shared" si="15"/>
        <v>58224.2</v>
      </c>
    </row>
    <row r="124" spans="1:22" s="8" customFormat="1" ht="15" customHeight="1" x14ac:dyDescent="0.2">
      <c r="A124" s="12" t="s">
        <v>131</v>
      </c>
      <c r="B124" s="80" t="s">
        <v>227</v>
      </c>
      <c r="C124" s="106">
        <v>60000</v>
      </c>
      <c r="D124" s="57">
        <v>0</v>
      </c>
      <c r="E124" s="57"/>
      <c r="F124" s="57"/>
      <c r="G124" s="57">
        <v>0</v>
      </c>
      <c r="H124" s="57">
        <v>46679.21</v>
      </c>
      <c r="I124" s="57">
        <v>12873.93</v>
      </c>
      <c r="J124" s="57">
        <v>163.6</v>
      </c>
      <c r="K124" s="57">
        <v>0</v>
      </c>
      <c r="L124" s="57">
        <v>0</v>
      </c>
      <c r="M124" s="57"/>
      <c r="N124" s="147">
        <v>0</v>
      </c>
      <c r="O124" s="147">
        <v>0</v>
      </c>
      <c r="P124" s="165">
        <v>283</v>
      </c>
      <c r="Q124" s="64">
        <f t="shared" si="21"/>
        <v>59716.74</v>
      </c>
      <c r="R124" s="58">
        <f t="shared" si="14"/>
        <v>283.26000000000204</v>
      </c>
      <c r="S124" s="64"/>
      <c r="T124" s="64">
        <f t="shared" si="22"/>
        <v>40000</v>
      </c>
      <c r="U124" s="64">
        <f t="shared" si="23"/>
        <v>59716.74</v>
      </c>
      <c r="V124" s="100">
        <f t="shared" si="15"/>
        <v>-19716.739999999998</v>
      </c>
    </row>
    <row r="125" spans="1:22" s="8" customFormat="1" ht="15" customHeight="1" x14ac:dyDescent="0.2">
      <c r="A125" s="12" t="s">
        <v>132</v>
      </c>
      <c r="B125" s="80" t="s">
        <v>227</v>
      </c>
      <c r="C125" s="106">
        <v>32000</v>
      </c>
      <c r="D125" s="57">
        <v>11014</v>
      </c>
      <c r="E125" s="57">
        <v>5179.1899999999996</v>
      </c>
      <c r="F125" s="57"/>
      <c r="G125" s="57">
        <v>0</v>
      </c>
      <c r="H125" s="57">
        <v>0</v>
      </c>
      <c r="I125" s="57"/>
      <c r="J125" s="57"/>
      <c r="K125" s="57">
        <v>0</v>
      </c>
      <c r="L125" s="57">
        <v>0</v>
      </c>
      <c r="M125" s="57">
        <v>0</v>
      </c>
      <c r="N125" s="147">
        <v>0</v>
      </c>
      <c r="O125" s="147">
        <v>0</v>
      </c>
      <c r="P125" s="165">
        <v>15807</v>
      </c>
      <c r="Q125" s="64">
        <f t="shared" si="21"/>
        <v>16193.189999999999</v>
      </c>
      <c r="R125" s="58">
        <f t="shared" si="14"/>
        <v>15806.810000000001</v>
      </c>
      <c r="S125" s="64"/>
      <c r="T125" s="64">
        <f t="shared" si="22"/>
        <v>21333.333333333332</v>
      </c>
      <c r="U125" s="64">
        <f t="shared" si="23"/>
        <v>16193.189999999999</v>
      </c>
      <c r="V125" s="100">
        <f t="shared" si="15"/>
        <v>5140.1433333333334</v>
      </c>
    </row>
    <row r="126" spans="1:22" s="8" customFormat="1" ht="15" customHeight="1" x14ac:dyDescent="0.2">
      <c r="A126" s="12" t="s">
        <v>133</v>
      </c>
      <c r="B126" s="80" t="s">
        <v>227</v>
      </c>
      <c r="C126" s="106">
        <v>10000</v>
      </c>
      <c r="D126" s="57">
        <v>0</v>
      </c>
      <c r="E126" s="57">
        <v>4208</v>
      </c>
      <c r="F126" s="57"/>
      <c r="G126" s="57">
        <v>3000</v>
      </c>
      <c r="H126" s="57">
        <v>0</v>
      </c>
      <c r="I126" s="57"/>
      <c r="J126" s="57"/>
      <c r="K126" s="57">
        <v>0</v>
      </c>
      <c r="L126" s="57">
        <v>0</v>
      </c>
      <c r="M126" s="57">
        <v>0</v>
      </c>
      <c r="N126" s="147">
        <v>0</v>
      </c>
      <c r="O126" s="147">
        <v>0</v>
      </c>
      <c r="P126" s="165">
        <v>2792</v>
      </c>
      <c r="Q126" s="64">
        <f t="shared" si="21"/>
        <v>7208</v>
      </c>
      <c r="R126" s="58">
        <f t="shared" si="14"/>
        <v>2792</v>
      </c>
      <c r="S126" s="64"/>
      <c r="T126" s="64">
        <f t="shared" si="22"/>
        <v>6666.666666666667</v>
      </c>
      <c r="U126" s="64">
        <f t="shared" si="23"/>
        <v>7208</v>
      </c>
      <c r="V126" s="100">
        <f t="shared" si="15"/>
        <v>-541.33333333333303</v>
      </c>
    </row>
    <row r="127" spans="1:22" s="8" customFormat="1" ht="15" customHeight="1" x14ac:dyDescent="0.2">
      <c r="A127" s="12" t="s">
        <v>134</v>
      </c>
      <c r="B127" s="80" t="s">
        <v>227</v>
      </c>
      <c r="C127" s="106">
        <v>15000</v>
      </c>
      <c r="D127" s="57">
        <v>0</v>
      </c>
      <c r="E127" s="57"/>
      <c r="F127" s="57"/>
      <c r="G127" s="57">
        <v>0</v>
      </c>
      <c r="H127" s="57">
        <v>0</v>
      </c>
      <c r="I127" s="57"/>
      <c r="J127" s="57"/>
      <c r="K127" s="57">
        <v>0</v>
      </c>
      <c r="L127" s="57">
        <v>0</v>
      </c>
      <c r="M127" s="57">
        <v>7325</v>
      </c>
      <c r="N127" s="147">
        <v>7675</v>
      </c>
      <c r="O127" s="147">
        <v>0</v>
      </c>
      <c r="P127" s="57">
        <v>0</v>
      </c>
      <c r="Q127" s="64">
        <f t="shared" si="21"/>
        <v>15000</v>
      </c>
      <c r="R127" s="58">
        <f t="shared" si="14"/>
        <v>0</v>
      </c>
      <c r="S127" s="64"/>
      <c r="T127" s="64">
        <f t="shared" si="22"/>
        <v>10000</v>
      </c>
      <c r="U127" s="64">
        <f t="shared" si="23"/>
        <v>0</v>
      </c>
      <c r="V127" s="100">
        <f t="shared" si="15"/>
        <v>10000</v>
      </c>
    </row>
    <row r="128" spans="1:22" s="8" customFormat="1" ht="15" customHeight="1" x14ac:dyDescent="0.2">
      <c r="A128" s="12" t="s">
        <v>135</v>
      </c>
      <c r="B128" s="80" t="s">
        <v>227</v>
      </c>
      <c r="C128" s="106">
        <v>50000</v>
      </c>
      <c r="D128" s="57">
        <v>0</v>
      </c>
      <c r="E128" s="57"/>
      <c r="F128" s="57"/>
      <c r="G128" s="57">
        <v>11429.16</v>
      </c>
      <c r="H128" s="57">
        <v>200</v>
      </c>
      <c r="I128" s="57"/>
      <c r="J128" s="57"/>
      <c r="K128" s="57">
        <v>0</v>
      </c>
      <c r="L128" s="57">
        <v>0</v>
      </c>
      <c r="M128" s="57">
        <v>0</v>
      </c>
      <c r="N128" s="147">
        <v>0</v>
      </c>
      <c r="O128" s="147">
        <v>0</v>
      </c>
      <c r="P128" s="165">
        <v>38371</v>
      </c>
      <c r="Q128" s="64">
        <f t="shared" si="21"/>
        <v>11629.16</v>
      </c>
      <c r="R128" s="58">
        <f t="shared" si="14"/>
        <v>38370.839999999997</v>
      </c>
      <c r="S128" s="64"/>
      <c r="T128" s="64">
        <f t="shared" si="22"/>
        <v>33333.333333333336</v>
      </c>
      <c r="U128" s="64">
        <f t="shared" si="23"/>
        <v>11629.16</v>
      </c>
      <c r="V128" s="100">
        <f t="shared" si="15"/>
        <v>21704.173333333336</v>
      </c>
    </row>
    <row r="129" spans="1:22" s="8" customFormat="1" ht="15" customHeight="1" x14ac:dyDescent="0.2">
      <c r="A129" s="12" t="s">
        <v>290</v>
      </c>
      <c r="B129" s="80" t="s">
        <v>227</v>
      </c>
      <c r="C129" s="106">
        <v>10000</v>
      </c>
      <c r="D129" s="57">
        <v>0</v>
      </c>
      <c r="E129" s="57"/>
      <c r="F129" s="57"/>
      <c r="G129" s="57">
        <v>0</v>
      </c>
      <c r="H129" s="57">
        <v>0</v>
      </c>
      <c r="I129" s="57"/>
      <c r="J129" s="57"/>
      <c r="K129" s="57">
        <v>0</v>
      </c>
      <c r="L129" s="57">
        <v>0</v>
      </c>
      <c r="M129" s="57">
        <v>0</v>
      </c>
      <c r="N129" s="147">
        <v>0</v>
      </c>
      <c r="O129" s="147">
        <v>0</v>
      </c>
      <c r="P129" s="165">
        <v>10000</v>
      </c>
      <c r="Q129" s="64">
        <f t="shared" si="21"/>
        <v>0</v>
      </c>
      <c r="R129" s="58">
        <f t="shared" si="14"/>
        <v>10000</v>
      </c>
      <c r="S129" s="64"/>
      <c r="T129" s="64">
        <f t="shared" si="22"/>
        <v>6666.666666666667</v>
      </c>
      <c r="U129" s="64">
        <f t="shared" si="23"/>
        <v>0</v>
      </c>
      <c r="V129" s="100">
        <f t="shared" si="15"/>
        <v>6666.666666666667</v>
      </c>
    </row>
    <row r="130" spans="1:22" s="8" customFormat="1" ht="15" customHeight="1" x14ac:dyDescent="0.2">
      <c r="A130" s="12" t="s">
        <v>136</v>
      </c>
      <c r="B130" s="80" t="s">
        <v>228</v>
      </c>
      <c r="C130" s="106">
        <v>40000</v>
      </c>
      <c r="D130" s="57">
        <v>0</v>
      </c>
      <c r="E130" s="57"/>
      <c r="F130" s="57"/>
      <c r="G130" s="57">
        <v>280</v>
      </c>
      <c r="H130" s="57">
        <v>1301</v>
      </c>
      <c r="I130" s="57">
        <v>1470</v>
      </c>
      <c r="J130" s="57">
        <v>1815</v>
      </c>
      <c r="K130" s="57">
        <v>339.2</v>
      </c>
      <c r="L130" s="57">
        <v>825</v>
      </c>
      <c r="M130" s="57">
        <v>0</v>
      </c>
      <c r="N130" s="147">
        <v>0</v>
      </c>
      <c r="O130" s="147">
        <v>33970</v>
      </c>
      <c r="P130" s="57">
        <v>0</v>
      </c>
      <c r="Q130" s="64">
        <f t="shared" si="21"/>
        <v>40000.199999999997</v>
      </c>
      <c r="R130" s="58">
        <f t="shared" si="14"/>
        <v>-0.19999999999708962</v>
      </c>
      <c r="S130" s="64"/>
      <c r="T130" s="64">
        <f t="shared" si="22"/>
        <v>26666.666666666668</v>
      </c>
      <c r="U130" s="64">
        <f t="shared" si="23"/>
        <v>5205.2</v>
      </c>
      <c r="V130" s="100">
        <f t="shared" si="15"/>
        <v>21461.466666666667</v>
      </c>
    </row>
    <row r="131" spans="1:22" s="8" customFormat="1" ht="15" customHeight="1" x14ac:dyDescent="0.2">
      <c r="A131" s="12" t="s">
        <v>291</v>
      </c>
      <c r="B131" s="80" t="s">
        <v>228</v>
      </c>
      <c r="C131" s="106">
        <v>5000</v>
      </c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147"/>
      <c r="O131" s="147">
        <v>0</v>
      </c>
      <c r="P131" s="165">
        <v>5000</v>
      </c>
      <c r="Q131" s="64">
        <f t="shared" si="21"/>
        <v>0</v>
      </c>
      <c r="R131" s="58">
        <f t="shared" si="14"/>
        <v>5000</v>
      </c>
      <c r="S131" s="64"/>
      <c r="T131" s="64">
        <f t="shared" si="22"/>
        <v>3333.3333333333335</v>
      </c>
      <c r="U131" s="64">
        <f t="shared" si="23"/>
        <v>0</v>
      </c>
      <c r="V131" s="100"/>
    </row>
    <row r="132" spans="1:22" s="8" customFormat="1" ht="15" customHeight="1" x14ac:dyDescent="0.2">
      <c r="A132" s="12" t="s">
        <v>137</v>
      </c>
      <c r="B132" s="80" t="s">
        <v>227</v>
      </c>
      <c r="C132" s="106">
        <v>25000</v>
      </c>
      <c r="D132" s="57">
        <v>0</v>
      </c>
      <c r="E132" s="57">
        <v>0</v>
      </c>
      <c r="F132" s="57">
        <v>0</v>
      </c>
      <c r="G132" s="57">
        <v>0</v>
      </c>
      <c r="H132" s="57">
        <v>0</v>
      </c>
      <c r="I132" s="57"/>
      <c r="J132" s="57"/>
      <c r="K132" s="57"/>
      <c r="L132" s="57">
        <v>0</v>
      </c>
      <c r="M132" s="57">
        <v>0</v>
      </c>
      <c r="N132" s="147">
        <v>0</v>
      </c>
      <c r="O132" s="147">
        <v>0</v>
      </c>
      <c r="P132" s="165">
        <v>25000</v>
      </c>
      <c r="Q132" s="64">
        <f t="shared" si="21"/>
        <v>0</v>
      </c>
      <c r="R132" s="58">
        <f t="shared" si="14"/>
        <v>25000</v>
      </c>
      <c r="S132" s="64"/>
      <c r="T132" s="64">
        <f t="shared" si="22"/>
        <v>16666.666666666668</v>
      </c>
      <c r="U132" s="64">
        <f t="shared" si="23"/>
        <v>0</v>
      </c>
      <c r="V132" s="100">
        <f t="shared" si="15"/>
        <v>16666.666666666668</v>
      </c>
    </row>
    <row r="133" spans="1:22" s="8" customFormat="1" ht="15" customHeight="1" x14ac:dyDescent="0.2">
      <c r="A133" s="93" t="s">
        <v>246</v>
      </c>
      <c r="B133" s="80" t="s">
        <v>228</v>
      </c>
      <c r="C133" s="113">
        <v>35000</v>
      </c>
      <c r="D133" s="57">
        <v>0</v>
      </c>
      <c r="E133" s="57"/>
      <c r="F133" s="57"/>
      <c r="G133" s="57">
        <v>0</v>
      </c>
      <c r="H133" s="57">
        <v>0</v>
      </c>
      <c r="I133" s="57"/>
      <c r="J133" s="57"/>
      <c r="K133" s="57">
        <v>0</v>
      </c>
      <c r="L133" s="57">
        <v>0</v>
      </c>
      <c r="M133" s="57">
        <v>0</v>
      </c>
      <c r="N133" s="147">
        <v>0</v>
      </c>
      <c r="O133" s="147">
        <v>0</v>
      </c>
      <c r="P133" s="95"/>
      <c r="Q133" s="64">
        <f t="shared" si="21"/>
        <v>0</v>
      </c>
      <c r="R133" s="58">
        <f t="shared" si="14"/>
        <v>35000</v>
      </c>
      <c r="S133" s="64"/>
      <c r="T133" s="64">
        <f t="shared" si="22"/>
        <v>23333.333333333332</v>
      </c>
      <c r="U133" s="64">
        <f t="shared" si="23"/>
        <v>0</v>
      </c>
      <c r="V133" s="100">
        <f t="shared" si="15"/>
        <v>23333.333333333332</v>
      </c>
    </row>
    <row r="134" spans="1:22" s="8" customFormat="1" ht="15" customHeight="1" x14ac:dyDescent="0.2">
      <c r="A134" s="12" t="s">
        <v>138</v>
      </c>
      <c r="B134" s="80" t="s">
        <v>228</v>
      </c>
      <c r="C134" s="106">
        <v>30000</v>
      </c>
      <c r="D134" s="57">
        <v>0</v>
      </c>
      <c r="E134" s="57">
        <v>0</v>
      </c>
      <c r="F134" s="57">
        <v>0</v>
      </c>
      <c r="G134" s="57">
        <v>0</v>
      </c>
      <c r="H134" s="57"/>
      <c r="I134" s="57"/>
      <c r="J134" s="57"/>
      <c r="K134" s="57"/>
      <c r="L134" s="57">
        <v>0</v>
      </c>
      <c r="M134" s="57">
        <v>2216.08</v>
      </c>
      <c r="N134" s="147">
        <v>0</v>
      </c>
      <c r="O134" s="147">
        <v>27784</v>
      </c>
      <c r="P134" s="57">
        <v>0</v>
      </c>
      <c r="Q134" s="64">
        <f t="shared" si="21"/>
        <v>30000.080000000002</v>
      </c>
      <c r="R134" s="58">
        <f t="shared" si="14"/>
        <v>-8.000000000174623E-2</v>
      </c>
      <c r="S134" s="64"/>
      <c r="T134" s="64">
        <f t="shared" si="22"/>
        <v>20000</v>
      </c>
      <c r="U134" s="64">
        <f t="shared" si="23"/>
        <v>0</v>
      </c>
      <c r="V134" s="100">
        <f t="shared" si="15"/>
        <v>20000</v>
      </c>
    </row>
    <row r="135" spans="1:22" s="8" customFormat="1" ht="15" customHeight="1" x14ac:dyDescent="0.2">
      <c r="A135" s="12" t="s">
        <v>279</v>
      </c>
      <c r="B135" s="80" t="s">
        <v>227</v>
      </c>
      <c r="C135" s="106">
        <v>5000</v>
      </c>
      <c r="D135" s="57">
        <v>0</v>
      </c>
      <c r="E135" s="57">
        <v>0</v>
      </c>
      <c r="F135" s="57"/>
      <c r="G135" s="57">
        <v>1593.08</v>
      </c>
      <c r="H135" s="57">
        <v>0</v>
      </c>
      <c r="I135" s="57"/>
      <c r="J135" s="57"/>
      <c r="K135" s="57">
        <v>0</v>
      </c>
      <c r="L135" s="57">
        <v>0</v>
      </c>
      <c r="M135" s="57">
        <v>0</v>
      </c>
      <c r="N135" s="147">
        <v>0</v>
      </c>
      <c r="O135" s="147">
        <v>0</v>
      </c>
      <c r="P135" s="165">
        <v>3407</v>
      </c>
      <c r="Q135" s="64">
        <f t="shared" si="21"/>
        <v>1593.08</v>
      </c>
      <c r="R135" s="58">
        <f t="shared" si="14"/>
        <v>3406.92</v>
      </c>
      <c r="S135" s="64"/>
      <c r="T135" s="64">
        <f t="shared" si="22"/>
        <v>3333.3333333333335</v>
      </c>
      <c r="U135" s="64">
        <f t="shared" si="23"/>
        <v>1593.08</v>
      </c>
      <c r="V135" s="100">
        <f t="shared" si="15"/>
        <v>1740.2533333333336</v>
      </c>
    </row>
    <row r="136" spans="1:22" s="8" customFormat="1" ht="15" customHeight="1" x14ac:dyDescent="0.2">
      <c r="A136" s="93" t="s">
        <v>247</v>
      </c>
      <c r="B136" s="80" t="s">
        <v>228</v>
      </c>
      <c r="C136" s="113">
        <v>20000</v>
      </c>
      <c r="D136" s="57">
        <v>0</v>
      </c>
      <c r="E136" s="57">
        <v>0</v>
      </c>
      <c r="F136" s="57"/>
      <c r="G136" s="57">
        <v>0</v>
      </c>
      <c r="H136" s="57">
        <v>0</v>
      </c>
      <c r="I136" s="57"/>
      <c r="J136" s="57"/>
      <c r="K136" s="57">
        <v>0</v>
      </c>
      <c r="L136" s="57">
        <v>0</v>
      </c>
      <c r="M136" s="57">
        <v>0</v>
      </c>
      <c r="N136" s="147">
        <v>0</v>
      </c>
      <c r="O136" s="147">
        <v>0</v>
      </c>
      <c r="P136" s="95"/>
      <c r="Q136" s="64">
        <f t="shared" si="21"/>
        <v>0</v>
      </c>
      <c r="R136" s="58">
        <f t="shared" si="14"/>
        <v>20000</v>
      </c>
      <c r="S136" s="64"/>
      <c r="T136" s="64">
        <f t="shared" si="22"/>
        <v>13333.333333333334</v>
      </c>
      <c r="U136" s="64">
        <f t="shared" si="23"/>
        <v>0</v>
      </c>
      <c r="V136" s="100">
        <f t="shared" si="15"/>
        <v>13333.333333333334</v>
      </c>
    </row>
    <row r="137" spans="1:22" s="8" customFormat="1" ht="15" customHeight="1" x14ac:dyDescent="0.2">
      <c r="A137" s="93" t="s">
        <v>248</v>
      </c>
      <c r="B137" s="80" t="s">
        <v>228</v>
      </c>
      <c r="C137" s="113">
        <v>20000</v>
      </c>
      <c r="D137" s="57">
        <v>0</v>
      </c>
      <c r="E137" s="57">
        <v>0</v>
      </c>
      <c r="F137" s="57">
        <v>0</v>
      </c>
      <c r="G137" s="57">
        <v>0</v>
      </c>
      <c r="H137" s="57">
        <v>0</v>
      </c>
      <c r="I137" s="57"/>
      <c r="J137" s="57"/>
      <c r="K137" s="57">
        <v>0</v>
      </c>
      <c r="L137" s="57">
        <v>0</v>
      </c>
      <c r="M137" s="57">
        <v>0</v>
      </c>
      <c r="N137" s="147">
        <v>0</v>
      </c>
      <c r="O137" s="147">
        <v>0</v>
      </c>
      <c r="P137" s="95"/>
      <c r="Q137" s="64">
        <f t="shared" si="21"/>
        <v>0</v>
      </c>
      <c r="R137" s="58">
        <f t="shared" si="14"/>
        <v>20000</v>
      </c>
      <c r="S137" s="64"/>
      <c r="T137" s="64">
        <f t="shared" si="22"/>
        <v>13333.333333333334</v>
      </c>
      <c r="U137" s="64">
        <f t="shared" si="23"/>
        <v>0</v>
      </c>
      <c r="V137" s="100">
        <f t="shared" si="15"/>
        <v>13333.333333333334</v>
      </c>
    </row>
    <row r="138" spans="1:22" s="8" customFormat="1" ht="15" customHeight="1" x14ac:dyDescent="0.2">
      <c r="A138" s="93" t="s">
        <v>308</v>
      </c>
      <c r="B138" s="80" t="s">
        <v>228</v>
      </c>
      <c r="C138" s="113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147"/>
      <c r="O138" s="147"/>
      <c r="P138" s="166"/>
      <c r="Q138" s="64">
        <f t="shared" si="21"/>
        <v>0</v>
      </c>
      <c r="R138" s="58">
        <f t="shared" si="14"/>
        <v>0</v>
      </c>
      <c r="S138" s="64"/>
      <c r="T138" s="64"/>
      <c r="U138" s="64"/>
      <c r="V138" s="100"/>
    </row>
    <row r="139" spans="1:22" s="8" customFormat="1" ht="15" customHeight="1" x14ac:dyDescent="0.2">
      <c r="A139" s="12" t="s">
        <v>139</v>
      </c>
      <c r="B139" s="80" t="s">
        <v>227</v>
      </c>
      <c r="C139" s="106">
        <v>60000</v>
      </c>
      <c r="D139" s="57">
        <v>0</v>
      </c>
      <c r="E139" s="57">
        <v>0</v>
      </c>
      <c r="F139" s="57">
        <v>1458.21</v>
      </c>
      <c r="G139" s="57">
        <v>55500.85</v>
      </c>
      <c r="H139" s="57">
        <v>1870.2</v>
      </c>
      <c r="I139" s="57"/>
      <c r="J139" s="57"/>
      <c r="K139" s="57">
        <v>0</v>
      </c>
      <c r="L139" s="57">
        <v>0</v>
      </c>
      <c r="M139" s="57">
        <v>0</v>
      </c>
      <c r="N139" s="147">
        <v>0</v>
      </c>
      <c r="O139" s="147">
        <v>0</v>
      </c>
      <c r="P139" s="165">
        <v>1171</v>
      </c>
      <c r="Q139" s="64">
        <f t="shared" si="21"/>
        <v>58829.259999999995</v>
      </c>
      <c r="R139" s="58">
        <f t="shared" si="14"/>
        <v>1170.7400000000052</v>
      </c>
      <c r="S139" s="64"/>
      <c r="T139" s="64">
        <f t="shared" si="22"/>
        <v>40000</v>
      </c>
      <c r="U139" s="64">
        <f t="shared" si="23"/>
        <v>58829.259999999995</v>
      </c>
      <c r="V139" s="100">
        <f t="shared" si="15"/>
        <v>-18829.259999999995</v>
      </c>
    </row>
    <row r="140" spans="1:22" s="8" customFormat="1" ht="15" customHeight="1" x14ac:dyDescent="0.2">
      <c r="A140" s="12" t="s">
        <v>292</v>
      </c>
      <c r="B140" s="80" t="s">
        <v>224</v>
      </c>
      <c r="C140" s="106">
        <v>35000</v>
      </c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147"/>
      <c r="O140" s="147">
        <v>40000</v>
      </c>
      <c r="P140" s="166">
        <v>-5000</v>
      </c>
      <c r="Q140" s="64">
        <f t="shared" si="21"/>
        <v>40000</v>
      </c>
      <c r="R140" s="58">
        <f t="shared" si="14"/>
        <v>-5000</v>
      </c>
      <c r="S140" s="64"/>
      <c r="T140" s="64">
        <f t="shared" si="22"/>
        <v>23333.333333333332</v>
      </c>
      <c r="U140" s="64">
        <f t="shared" si="23"/>
        <v>0</v>
      </c>
      <c r="V140" s="100"/>
    </row>
    <row r="141" spans="1:22" s="8" customFormat="1" ht="15" customHeight="1" x14ac:dyDescent="0.2">
      <c r="A141" s="12" t="s">
        <v>140</v>
      </c>
      <c r="B141" s="80" t="s">
        <v>228</v>
      </c>
      <c r="C141" s="106">
        <v>20000</v>
      </c>
      <c r="D141" s="57">
        <v>0</v>
      </c>
      <c r="E141" s="57"/>
      <c r="F141" s="57">
        <v>0</v>
      </c>
      <c r="G141" s="57">
        <v>0</v>
      </c>
      <c r="H141" s="57">
        <v>0</v>
      </c>
      <c r="I141" s="57">
        <v>0</v>
      </c>
      <c r="J141" s="57">
        <v>402.8</v>
      </c>
      <c r="K141" s="57">
        <v>12371.16</v>
      </c>
      <c r="L141" s="57">
        <v>0</v>
      </c>
      <c r="M141" s="57">
        <v>0</v>
      </c>
      <c r="N141" s="147">
        <v>7226</v>
      </c>
      <c r="O141" s="147">
        <v>0</v>
      </c>
      <c r="P141" s="57">
        <v>0</v>
      </c>
      <c r="Q141" s="64">
        <f t="shared" si="21"/>
        <v>19999.96</v>
      </c>
      <c r="R141" s="58">
        <f t="shared" si="14"/>
        <v>4.0000000000873115E-2</v>
      </c>
      <c r="S141" s="64"/>
      <c r="T141" s="64">
        <f t="shared" si="22"/>
        <v>13333.333333333334</v>
      </c>
      <c r="U141" s="64">
        <f t="shared" si="23"/>
        <v>12773.96</v>
      </c>
      <c r="V141" s="100">
        <f t="shared" si="15"/>
        <v>559.37333333333481</v>
      </c>
    </row>
    <row r="142" spans="1:22" s="8" customFormat="1" ht="15" customHeight="1" x14ac:dyDescent="0.2">
      <c r="A142" s="12" t="s">
        <v>283</v>
      </c>
      <c r="B142" s="80" t="s">
        <v>227</v>
      </c>
      <c r="C142" s="106">
        <v>15000</v>
      </c>
      <c r="D142" s="57"/>
      <c r="E142" s="57"/>
      <c r="F142" s="57"/>
      <c r="G142" s="57"/>
      <c r="H142" s="57"/>
      <c r="I142" s="57">
        <v>8543.7999999999993</v>
      </c>
      <c r="J142" s="57">
        <v>2795.35</v>
      </c>
      <c r="K142" s="57"/>
      <c r="L142" s="57"/>
      <c r="M142" s="57"/>
      <c r="N142" s="147"/>
      <c r="O142" s="147"/>
      <c r="P142" s="165">
        <v>3661</v>
      </c>
      <c r="Q142" s="64">
        <f t="shared" si="21"/>
        <v>11339.15</v>
      </c>
      <c r="R142" s="58">
        <f t="shared" si="14"/>
        <v>3660.8500000000004</v>
      </c>
      <c r="S142" s="64"/>
      <c r="T142" s="64">
        <f t="shared" si="22"/>
        <v>10000</v>
      </c>
      <c r="U142" s="64">
        <f t="shared" si="23"/>
        <v>11339.15</v>
      </c>
      <c r="V142" s="100">
        <f t="shared" si="15"/>
        <v>-1339.1499999999996</v>
      </c>
    </row>
    <row r="143" spans="1:22" s="8" customFormat="1" ht="15" customHeight="1" x14ac:dyDescent="0.2">
      <c r="A143" s="12" t="s">
        <v>141</v>
      </c>
      <c r="B143" s="80" t="s">
        <v>227</v>
      </c>
      <c r="C143" s="106">
        <v>25000</v>
      </c>
      <c r="D143" s="57">
        <v>0</v>
      </c>
      <c r="E143" s="57">
        <v>0</v>
      </c>
      <c r="F143" s="57">
        <v>0</v>
      </c>
      <c r="G143" s="57">
        <v>0</v>
      </c>
      <c r="H143" s="57">
        <v>0</v>
      </c>
      <c r="I143" s="57"/>
      <c r="J143" s="57"/>
      <c r="K143" s="57">
        <v>0</v>
      </c>
      <c r="L143" s="57"/>
      <c r="M143" s="57">
        <v>0</v>
      </c>
      <c r="N143" s="147">
        <v>0</v>
      </c>
      <c r="O143" s="147">
        <v>0</v>
      </c>
      <c r="P143" s="165">
        <v>25000</v>
      </c>
      <c r="Q143" s="64">
        <f t="shared" si="21"/>
        <v>0</v>
      </c>
      <c r="R143" s="58">
        <f t="shared" si="14"/>
        <v>25000</v>
      </c>
      <c r="S143" s="64"/>
      <c r="T143" s="64">
        <f t="shared" si="22"/>
        <v>16666.666666666668</v>
      </c>
      <c r="U143" s="64">
        <f t="shared" si="23"/>
        <v>0</v>
      </c>
      <c r="V143" s="100">
        <f t="shared" si="15"/>
        <v>16666.666666666668</v>
      </c>
    </row>
    <row r="144" spans="1:22" s="8" customFormat="1" ht="15" customHeight="1" x14ac:dyDescent="0.2">
      <c r="A144" s="12" t="s">
        <v>307</v>
      </c>
      <c r="B144" s="80" t="s">
        <v>227</v>
      </c>
      <c r="C144" s="106">
        <v>15000</v>
      </c>
      <c r="D144" s="57">
        <v>0</v>
      </c>
      <c r="E144" s="57">
        <v>0</v>
      </c>
      <c r="F144" s="57">
        <v>0</v>
      </c>
      <c r="G144" s="57">
        <v>0</v>
      </c>
      <c r="H144" s="57">
        <v>0</v>
      </c>
      <c r="I144" s="57"/>
      <c r="J144" s="57"/>
      <c r="K144" s="57">
        <v>3873.1</v>
      </c>
      <c r="L144" s="57">
        <v>379.46</v>
      </c>
      <c r="M144" s="57">
        <v>-149.91999999999999</v>
      </c>
      <c r="N144" s="147">
        <v>0</v>
      </c>
      <c r="O144" s="147">
        <v>0</v>
      </c>
      <c r="P144" s="165">
        <v>10897</v>
      </c>
      <c r="Q144" s="64">
        <f t="shared" si="21"/>
        <v>4102.6399999999994</v>
      </c>
      <c r="R144" s="58">
        <f t="shared" si="14"/>
        <v>10897.36</v>
      </c>
      <c r="S144" s="64"/>
      <c r="T144" s="64">
        <f t="shared" si="22"/>
        <v>10000</v>
      </c>
      <c r="U144" s="64">
        <f t="shared" si="23"/>
        <v>3873.1</v>
      </c>
      <c r="V144" s="100">
        <f t="shared" si="15"/>
        <v>6126.9</v>
      </c>
    </row>
    <row r="145" spans="1:22" s="7" customFormat="1" ht="15" customHeight="1" x14ac:dyDescent="0.2">
      <c r="A145" s="12" t="s">
        <v>308</v>
      </c>
      <c r="B145" s="80" t="s">
        <v>228</v>
      </c>
      <c r="C145" s="106">
        <v>20000</v>
      </c>
      <c r="D145" s="59">
        <v>0</v>
      </c>
      <c r="E145" s="59">
        <v>0</v>
      </c>
      <c r="F145" s="59">
        <v>0</v>
      </c>
      <c r="G145" s="57">
        <v>0</v>
      </c>
      <c r="H145" s="59">
        <v>0</v>
      </c>
      <c r="I145" s="57"/>
      <c r="J145" s="57"/>
      <c r="K145" s="57">
        <v>0</v>
      </c>
      <c r="L145" s="57"/>
      <c r="M145" s="57">
        <v>0</v>
      </c>
      <c r="N145" s="147">
        <v>0</v>
      </c>
      <c r="O145" s="147">
        <v>40000</v>
      </c>
      <c r="P145" s="162">
        <v>-20000</v>
      </c>
      <c r="Q145" s="64">
        <f t="shared" si="21"/>
        <v>40000</v>
      </c>
      <c r="R145" s="58">
        <f t="shared" si="14"/>
        <v>-20000</v>
      </c>
      <c r="S145" s="64"/>
      <c r="T145" s="64">
        <f t="shared" si="22"/>
        <v>13333.333333333334</v>
      </c>
      <c r="U145" s="64">
        <f t="shared" si="23"/>
        <v>0</v>
      </c>
      <c r="V145" s="100">
        <f t="shared" si="15"/>
        <v>13333.333333333334</v>
      </c>
    </row>
    <row r="146" spans="1:22" s="8" customFormat="1" ht="15" customHeight="1" x14ac:dyDescent="0.2">
      <c r="A146" s="12" t="s">
        <v>142</v>
      </c>
      <c r="B146" s="80" t="s">
        <v>227</v>
      </c>
      <c r="C146" s="106">
        <v>20000</v>
      </c>
      <c r="D146" s="59"/>
      <c r="E146" s="57">
        <v>9537.31</v>
      </c>
      <c r="F146" s="57">
        <v>0</v>
      </c>
      <c r="G146" s="57">
        <v>0</v>
      </c>
      <c r="H146" s="57">
        <v>0</v>
      </c>
      <c r="I146" s="57"/>
      <c r="J146" s="57"/>
      <c r="K146" s="57">
        <v>0</v>
      </c>
      <c r="L146" s="57">
        <v>0</v>
      </c>
      <c r="M146" s="57">
        <v>0</v>
      </c>
      <c r="N146" s="147">
        <v>0</v>
      </c>
      <c r="O146" s="147">
        <v>0</v>
      </c>
      <c r="P146" s="165">
        <v>10463</v>
      </c>
      <c r="Q146" s="64">
        <f t="shared" si="21"/>
        <v>9537.31</v>
      </c>
      <c r="R146" s="58">
        <f t="shared" si="14"/>
        <v>10462.69</v>
      </c>
      <c r="S146" s="64"/>
      <c r="T146" s="64">
        <f t="shared" si="22"/>
        <v>13333.333333333334</v>
      </c>
      <c r="U146" s="64">
        <f t="shared" si="23"/>
        <v>9537.31</v>
      </c>
      <c r="V146" s="100">
        <f t="shared" si="15"/>
        <v>3796.0233333333344</v>
      </c>
    </row>
    <row r="147" spans="1:22" s="8" customFormat="1" ht="15" customHeight="1" x14ac:dyDescent="0.2">
      <c r="A147" s="12" t="s">
        <v>145</v>
      </c>
      <c r="B147" s="80" t="s">
        <v>227</v>
      </c>
      <c r="C147" s="106">
        <v>0</v>
      </c>
      <c r="D147" s="59"/>
      <c r="E147" s="57"/>
      <c r="F147" s="57"/>
      <c r="G147" s="123">
        <v>14847.8</v>
      </c>
      <c r="H147" s="123">
        <v>1883.73</v>
      </c>
      <c r="I147" s="57"/>
      <c r="J147" s="57"/>
      <c r="K147" s="57"/>
      <c r="L147" s="57"/>
      <c r="M147" s="57"/>
      <c r="N147" s="147"/>
      <c r="O147" s="147"/>
      <c r="P147" s="166">
        <v>-16732</v>
      </c>
      <c r="Q147" s="64">
        <f t="shared" si="21"/>
        <v>16731.53</v>
      </c>
      <c r="R147" s="58">
        <f t="shared" si="14"/>
        <v>-16731.53</v>
      </c>
      <c r="S147" s="64"/>
      <c r="T147" s="64">
        <f t="shared" si="22"/>
        <v>0</v>
      </c>
      <c r="U147" s="64">
        <f t="shared" si="23"/>
        <v>16731.53</v>
      </c>
      <c r="V147" s="100">
        <f t="shared" si="15"/>
        <v>-16731.53</v>
      </c>
    </row>
    <row r="148" spans="1:22" s="8" customFormat="1" ht="15" customHeight="1" x14ac:dyDescent="0.2">
      <c r="A148" s="12" t="s">
        <v>252</v>
      </c>
      <c r="B148" s="80" t="s">
        <v>227</v>
      </c>
      <c r="C148" s="106">
        <v>0</v>
      </c>
      <c r="D148" s="59"/>
      <c r="E148" s="57">
        <v>11295.6</v>
      </c>
      <c r="F148" s="57">
        <v>-11295.6</v>
      </c>
      <c r="G148" s="57">
        <v>0</v>
      </c>
      <c r="H148" s="57">
        <v>0</v>
      </c>
      <c r="I148" s="57"/>
      <c r="J148" s="57"/>
      <c r="K148" s="57">
        <v>0</v>
      </c>
      <c r="L148" s="57">
        <v>0</v>
      </c>
      <c r="M148" s="57">
        <v>0</v>
      </c>
      <c r="N148" s="147">
        <v>0</v>
      </c>
      <c r="O148" s="147">
        <v>0</v>
      </c>
      <c r="P148" s="57">
        <v>0</v>
      </c>
      <c r="Q148" s="64">
        <f t="shared" si="21"/>
        <v>0</v>
      </c>
      <c r="R148" s="58">
        <f t="shared" si="14"/>
        <v>0</v>
      </c>
      <c r="S148" s="64"/>
      <c r="T148" s="64">
        <f t="shared" si="22"/>
        <v>0</v>
      </c>
      <c r="U148" s="64">
        <f t="shared" si="23"/>
        <v>0</v>
      </c>
      <c r="V148" s="100">
        <f t="shared" si="15"/>
        <v>0</v>
      </c>
    </row>
    <row r="149" spans="1:22" s="8" customFormat="1" ht="14.25" customHeight="1" x14ac:dyDescent="0.2">
      <c r="B149" s="80"/>
      <c r="C149" s="106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153"/>
      <c r="O149" s="153"/>
      <c r="P149" s="68"/>
      <c r="Q149" s="64"/>
      <c r="R149" s="58">
        <f t="shared" si="14"/>
        <v>0</v>
      </c>
      <c r="S149" s="64"/>
      <c r="T149" s="64">
        <f t="shared" si="22"/>
        <v>0</v>
      </c>
      <c r="U149" s="64">
        <f t="shared" si="23"/>
        <v>0</v>
      </c>
      <c r="V149" s="100">
        <f t="shared" si="15"/>
        <v>0</v>
      </c>
    </row>
    <row r="150" spans="1:22" s="8" customFormat="1" ht="15" customHeight="1" x14ac:dyDescent="0.2">
      <c r="A150" s="12" t="s">
        <v>143</v>
      </c>
      <c r="B150" s="80"/>
      <c r="C150" s="106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154"/>
      <c r="O150" s="154"/>
      <c r="P150" s="69"/>
      <c r="Q150" s="64"/>
      <c r="R150" s="58">
        <f t="shared" si="14"/>
        <v>0</v>
      </c>
      <c r="S150" s="64"/>
      <c r="T150" s="64">
        <f t="shared" si="22"/>
        <v>0</v>
      </c>
      <c r="U150" s="64">
        <f t="shared" si="23"/>
        <v>0</v>
      </c>
      <c r="V150" s="100">
        <f t="shared" si="15"/>
        <v>0</v>
      </c>
    </row>
    <row r="151" spans="1:22" s="8" customFormat="1" ht="15" customHeight="1" x14ac:dyDescent="0.2">
      <c r="A151" s="12" t="s">
        <v>144</v>
      </c>
      <c r="B151" s="80" t="s">
        <v>227</v>
      </c>
      <c r="C151" s="106">
        <v>10000</v>
      </c>
      <c r="D151" s="57"/>
      <c r="E151" s="57"/>
      <c r="F151" s="57"/>
      <c r="G151" s="57">
        <v>0</v>
      </c>
      <c r="H151" s="57">
        <v>0</v>
      </c>
      <c r="I151" s="57"/>
      <c r="J151" s="57"/>
      <c r="K151" s="57">
        <v>0</v>
      </c>
      <c r="L151" s="57">
        <v>0</v>
      </c>
      <c r="M151" s="57"/>
      <c r="N151" s="147">
        <v>0</v>
      </c>
      <c r="O151" s="147">
        <v>0</v>
      </c>
      <c r="P151" s="165">
        <v>10000</v>
      </c>
      <c r="Q151" s="64">
        <f t="shared" ref="Q151:Q156" si="24">SUM(D151:O151)</f>
        <v>0</v>
      </c>
      <c r="R151" s="58">
        <f t="shared" ref="R151:R216" si="25">C151-Q151</f>
        <v>10000</v>
      </c>
      <c r="S151" s="64"/>
      <c r="T151" s="64">
        <f t="shared" si="22"/>
        <v>6666.666666666667</v>
      </c>
      <c r="U151" s="64">
        <f t="shared" si="23"/>
        <v>0</v>
      </c>
      <c r="V151" s="100">
        <f t="shared" si="15"/>
        <v>6666.666666666667</v>
      </c>
    </row>
    <row r="152" spans="1:22" s="8" customFormat="1" ht="15" customHeight="1" x14ac:dyDescent="0.2">
      <c r="A152" s="12" t="s">
        <v>145</v>
      </c>
      <c r="B152" s="80" t="s">
        <v>227</v>
      </c>
      <c r="C152" s="106">
        <v>10000</v>
      </c>
      <c r="D152" s="57"/>
      <c r="E152" s="57"/>
      <c r="F152" s="57"/>
      <c r="G152" s="57">
        <v>0</v>
      </c>
      <c r="H152" s="57"/>
      <c r="I152" s="57"/>
      <c r="J152" s="57"/>
      <c r="K152" s="57">
        <v>0</v>
      </c>
      <c r="L152" s="57">
        <v>0</v>
      </c>
      <c r="M152" s="57">
        <v>0</v>
      </c>
      <c r="N152" s="147">
        <v>0</v>
      </c>
      <c r="O152" s="147"/>
      <c r="P152" s="165">
        <v>10000</v>
      </c>
      <c r="Q152" s="64">
        <f t="shared" si="24"/>
        <v>0</v>
      </c>
      <c r="R152" s="58">
        <f t="shared" si="25"/>
        <v>10000</v>
      </c>
      <c r="S152" s="64"/>
      <c r="T152" s="64">
        <f t="shared" si="22"/>
        <v>6666.666666666667</v>
      </c>
      <c r="U152" s="64">
        <f t="shared" si="23"/>
        <v>0</v>
      </c>
      <c r="V152" s="100">
        <f t="shared" si="15"/>
        <v>6666.666666666667</v>
      </c>
    </row>
    <row r="153" spans="1:22" s="8" customFormat="1" ht="15" customHeight="1" x14ac:dyDescent="0.2">
      <c r="A153" s="12" t="s">
        <v>146</v>
      </c>
      <c r="B153" s="80" t="s">
        <v>227</v>
      </c>
      <c r="C153" s="106">
        <v>7000</v>
      </c>
      <c r="D153" s="57"/>
      <c r="E153" s="57"/>
      <c r="F153" s="57"/>
      <c r="G153" s="57">
        <v>0</v>
      </c>
      <c r="H153" s="57">
        <v>0</v>
      </c>
      <c r="I153" s="57"/>
      <c r="J153" s="57"/>
      <c r="K153" s="57">
        <v>0</v>
      </c>
      <c r="L153" s="57"/>
      <c r="M153" s="57">
        <v>0</v>
      </c>
      <c r="N153" s="147">
        <v>0</v>
      </c>
      <c r="O153" s="147"/>
      <c r="P153" s="165">
        <v>7000</v>
      </c>
      <c r="Q153" s="64">
        <f t="shared" si="24"/>
        <v>0</v>
      </c>
      <c r="R153" s="58">
        <f t="shared" si="25"/>
        <v>7000</v>
      </c>
      <c r="S153" s="64"/>
      <c r="T153" s="64">
        <f t="shared" si="22"/>
        <v>4666.666666666667</v>
      </c>
      <c r="U153" s="64">
        <f t="shared" si="23"/>
        <v>0</v>
      </c>
      <c r="V153" s="100">
        <f t="shared" ref="V153:V220" si="26">T153-U153</f>
        <v>4666.666666666667</v>
      </c>
    </row>
    <row r="154" spans="1:22" s="8" customFormat="1" ht="15" customHeight="1" x14ac:dyDescent="0.2">
      <c r="A154" s="12" t="s">
        <v>147</v>
      </c>
      <c r="B154" s="80" t="s">
        <v>227</v>
      </c>
      <c r="C154" s="106">
        <v>5000</v>
      </c>
      <c r="D154" s="57"/>
      <c r="E154" s="57"/>
      <c r="F154" s="57"/>
      <c r="G154" s="57">
        <v>0</v>
      </c>
      <c r="H154" s="57">
        <v>0</v>
      </c>
      <c r="I154" s="57"/>
      <c r="J154" s="57"/>
      <c r="K154" s="57">
        <v>0</v>
      </c>
      <c r="L154" s="57">
        <v>0</v>
      </c>
      <c r="M154" s="57">
        <v>0</v>
      </c>
      <c r="N154" s="147">
        <v>0</v>
      </c>
      <c r="O154" s="147"/>
      <c r="P154" s="165">
        <v>5000</v>
      </c>
      <c r="Q154" s="64">
        <f t="shared" si="24"/>
        <v>0</v>
      </c>
      <c r="R154" s="58">
        <f t="shared" si="25"/>
        <v>5000</v>
      </c>
      <c r="S154" s="64"/>
      <c r="T154" s="64">
        <f t="shared" si="22"/>
        <v>3333.3333333333335</v>
      </c>
      <c r="U154" s="64">
        <f t="shared" si="23"/>
        <v>0</v>
      </c>
      <c r="V154" s="100">
        <f t="shared" si="26"/>
        <v>3333.3333333333335</v>
      </c>
    </row>
    <row r="155" spans="1:22" s="8" customFormat="1" ht="15" customHeight="1" x14ac:dyDescent="0.2">
      <c r="A155" s="12" t="s">
        <v>148</v>
      </c>
      <c r="B155" s="80" t="s">
        <v>227</v>
      </c>
      <c r="C155" s="106">
        <v>5000</v>
      </c>
      <c r="D155" s="57"/>
      <c r="E155" s="57"/>
      <c r="F155" s="57"/>
      <c r="G155" s="57">
        <v>0</v>
      </c>
      <c r="H155" s="57">
        <v>0</v>
      </c>
      <c r="I155" s="57"/>
      <c r="J155" s="57"/>
      <c r="K155" s="57">
        <v>0</v>
      </c>
      <c r="L155" s="57">
        <v>0</v>
      </c>
      <c r="M155" s="57">
        <v>0</v>
      </c>
      <c r="N155" s="147">
        <v>0</v>
      </c>
      <c r="O155" s="147"/>
      <c r="P155" s="165">
        <v>5000</v>
      </c>
      <c r="Q155" s="64">
        <f t="shared" si="24"/>
        <v>0</v>
      </c>
      <c r="R155" s="58">
        <f t="shared" si="25"/>
        <v>5000</v>
      </c>
      <c r="S155" s="64"/>
      <c r="T155" s="64">
        <f t="shared" si="22"/>
        <v>3333.3333333333335</v>
      </c>
      <c r="U155" s="64">
        <f t="shared" si="23"/>
        <v>0</v>
      </c>
      <c r="V155" s="100">
        <f t="shared" si="26"/>
        <v>3333.3333333333335</v>
      </c>
    </row>
    <row r="156" spans="1:22" s="8" customFormat="1" ht="15" customHeight="1" x14ac:dyDescent="0.2">
      <c r="A156" s="12" t="s">
        <v>149</v>
      </c>
      <c r="B156" s="80" t="s">
        <v>227</v>
      </c>
      <c r="C156" s="106">
        <v>3000</v>
      </c>
      <c r="D156" s="57"/>
      <c r="E156" s="57"/>
      <c r="F156" s="57"/>
      <c r="G156" s="57">
        <v>0</v>
      </c>
      <c r="H156" s="57">
        <v>0</v>
      </c>
      <c r="I156" s="57"/>
      <c r="J156" s="57"/>
      <c r="K156" s="57">
        <v>0</v>
      </c>
      <c r="L156" s="57">
        <v>0</v>
      </c>
      <c r="M156" s="57">
        <v>0</v>
      </c>
      <c r="N156" s="147">
        <v>0</v>
      </c>
      <c r="O156" s="147"/>
      <c r="P156" s="165">
        <v>3000</v>
      </c>
      <c r="Q156" s="64">
        <f t="shared" si="24"/>
        <v>0</v>
      </c>
      <c r="R156" s="58">
        <f t="shared" si="25"/>
        <v>3000</v>
      </c>
      <c r="S156" s="64"/>
      <c r="T156" s="64">
        <f t="shared" si="22"/>
        <v>2000</v>
      </c>
      <c r="U156" s="64">
        <f t="shared" si="23"/>
        <v>0</v>
      </c>
      <c r="V156" s="100">
        <f t="shared" si="26"/>
        <v>2000</v>
      </c>
    </row>
    <row r="157" spans="1:22" s="8" customFormat="1" ht="9.75" customHeight="1" x14ac:dyDescent="0.2">
      <c r="A157" s="12"/>
      <c r="B157" s="80"/>
      <c r="C157" s="106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152"/>
      <c r="O157" s="152"/>
      <c r="P157" s="67"/>
      <c r="Q157" s="64"/>
      <c r="R157" s="58">
        <f t="shared" si="25"/>
        <v>0</v>
      </c>
      <c r="S157" s="64"/>
      <c r="T157" s="64">
        <f t="shared" si="22"/>
        <v>0</v>
      </c>
      <c r="U157" s="64">
        <f t="shared" si="23"/>
        <v>0</v>
      </c>
      <c r="V157" s="100">
        <f t="shared" si="26"/>
        <v>0</v>
      </c>
    </row>
    <row r="158" spans="1:22" s="7" customFormat="1" ht="15" customHeight="1" x14ac:dyDescent="0.2">
      <c r="A158" s="12" t="s">
        <v>150</v>
      </c>
      <c r="B158" s="80" t="s">
        <v>227</v>
      </c>
      <c r="C158" s="106">
        <v>90000</v>
      </c>
      <c r="D158" s="59"/>
      <c r="E158" s="59"/>
      <c r="F158" s="59"/>
      <c r="G158" s="59"/>
      <c r="H158" s="59"/>
      <c r="I158" s="57"/>
      <c r="J158" s="57"/>
      <c r="K158" s="57"/>
      <c r="L158" s="57"/>
      <c r="M158" s="57"/>
      <c r="N158" s="147"/>
      <c r="O158" s="147">
        <v>10000</v>
      </c>
      <c r="P158" s="164">
        <v>90000</v>
      </c>
      <c r="Q158" s="64">
        <f>SUM(D158:O158)</f>
        <v>10000</v>
      </c>
      <c r="R158" s="58">
        <f t="shared" si="25"/>
        <v>80000</v>
      </c>
      <c r="S158" s="64"/>
      <c r="T158" s="64">
        <f t="shared" si="22"/>
        <v>60000</v>
      </c>
      <c r="U158" s="64">
        <f t="shared" si="23"/>
        <v>0</v>
      </c>
      <c r="V158" s="100">
        <f t="shared" si="26"/>
        <v>60000</v>
      </c>
    </row>
    <row r="159" spans="1:22" s="8" customFormat="1" ht="6.95" customHeight="1" x14ac:dyDescent="0.2">
      <c r="A159" s="12"/>
      <c r="B159" s="80"/>
      <c r="C159" s="106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141"/>
      <c r="O159" s="141"/>
      <c r="P159" s="60"/>
      <c r="Q159" s="64"/>
      <c r="R159" s="58">
        <f t="shared" si="25"/>
        <v>0</v>
      </c>
      <c r="S159" s="64"/>
      <c r="T159" s="64">
        <f t="shared" si="22"/>
        <v>0</v>
      </c>
      <c r="U159" s="64">
        <f t="shared" si="23"/>
        <v>0</v>
      </c>
      <c r="V159" s="100">
        <f t="shared" si="26"/>
        <v>0</v>
      </c>
    </row>
    <row r="160" spans="1:22" s="7" customFormat="1" ht="15" customHeight="1" x14ac:dyDescent="0.2">
      <c r="A160" s="15" t="str">
        <f>"TOTAL "&amp;A99</f>
        <v>TOTAL    MARKETING/TOURISM PROMOTION</v>
      </c>
      <c r="B160" s="84"/>
      <c r="C160" s="111">
        <f t="shared" ref="C160:P160" si="27">SUM(C101:C158)</f>
        <v>1646000</v>
      </c>
      <c r="D160" s="61">
        <f t="shared" si="27"/>
        <v>19709.25</v>
      </c>
      <c r="E160" s="61">
        <f t="shared" si="27"/>
        <v>56945.609999999993</v>
      </c>
      <c r="F160" s="61">
        <f t="shared" si="27"/>
        <v>5296.01</v>
      </c>
      <c r="G160" s="61">
        <f t="shared" si="27"/>
        <v>150036.79999999999</v>
      </c>
      <c r="H160" s="61">
        <f t="shared" si="27"/>
        <v>67121.259999999995</v>
      </c>
      <c r="I160" s="61">
        <f t="shared" si="27"/>
        <v>91579.3</v>
      </c>
      <c r="J160" s="61">
        <f t="shared" si="27"/>
        <v>14636.21</v>
      </c>
      <c r="K160" s="61">
        <f t="shared" si="27"/>
        <v>46502.619999999995</v>
      </c>
      <c r="L160" s="61">
        <f t="shared" si="27"/>
        <v>230283.68</v>
      </c>
      <c r="M160" s="61">
        <f t="shared" si="27"/>
        <v>101571.47</v>
      </c>
      <c r="N160" s="148">
        <f t="shared" si="27"/>
        <v>200723.5</v>
      </c>
      <c r="O160" s="148">
        <f t="shared" si="27"/>
        <v>338017.5</v>
      </c>
      <c r="P160" s="61">
        <f t="shared" si="27"/>
        <v>205467</v>
      </c>
      <c r="Q160" s="61">
        <f>SUM(D160:O160)</f>
        <v>1322423.21</v>
      </c>
      <c r="R160" s="58">
        <f t="shared" si="25"/>
        <v>323576.79000000004</v>
      </c>
      <c r="S160" s="61"/>
      <c r="T160" s="61">
        <f t="shared" si="22"/>
        <v>1097333.3333333333</v>
      </c>
      <c r="U160" s="61">
        <f t="shared" si="23"/>
        <v>451827.06</v>
      </c>
      <c r="V160" s="100">
        <f t="shared" si="26"/>
        <v>645506.2733333332</v>
      </c>
    </row>
    <row r="161" spans="1:22" s="7" customFormat="1" ht="6.95" customHeight="1" x14ac:dyDescent="0.2">
      <c r="A161" s="11"/>
      <c r="B161" s="86"/>
      <c r="C161" s="62"/>
      <c r="D161" s="62"/>
      <c r="E161" s="62"/>
      <c r="F161" s="62"/>
      <c r="G161" s="62"/>
      <c r="H161" s="62"/>
      <c r="I161" s="133"/>
      <c r="J161" s="133"/>
      <c r="K161" s="133"/>
      <c r="L161" s="133"/>
      <c r="M161" s="133"/>
      <c r="N161" s="149"/>
      <c r="O161" s="149"/>
      <c r="P161" s="62"/>
      <c r="Q161" s="62"/>
      <c r="R161" s="58">
        <f t="shared" si="25"/>
        <v>0</v>
      </c>
      <c r="S161" s="62"/>
      <c r="T161" s="62"/>
      <c r="U161" s="62"/>
      <c r="V161" s="100">
        <f t="shared" si="26"/>
        <v>0</v>
      </c>
    </row>
    <row r="162" spans="1:22" s="7" customFormat="1" ht="18" customHeight="1" x14ac:dyDescent="0.2">
      <c r="A162" s="99" t="s">
        <v>262</v>
      </c>
      <c r="B162" s="99"/>
      <c r="C162" s="109"/>
      <c r="D162" s="99"/>
      <c r="E162" s="99"/>
      <c r="F162" s="99"/>
      <c r="G162" s="99"/>
      <c r="H162" s="99"/>
      <c r="I162" s="132"/>
      <c r="J162" s="132"/>
      <c r="K162" s="132"/>
      <c r="L162" s="132"/>
      <c r="M162" s="132"/>
      <c r="N162" s="146"/>
      <c r="O162" s="146"/>
      <c r="P162" s="99"/>
      <c r="Q162" s="99"/>
      <c r="R162" s="58">
        <f t="shared" si="25"/>
        <v>0</v>
      </c>
      <c r="S162" s="99"/>
      <c r="T162" s="99"/>
      <c r="U162" s="99"/>
      <c r="V162" s="100">
        <f t="shared" si="26"/>
        <v>0</v>
      </c>
    </row>
    <row r="163" spans="1:22" s="7" customFormat="1" ht="6.95" customHeight="1" x14ac:dyDescent="0.2">
      <c r="A163" s="10"/>
      <c r="B163" s="83"/>
      <c r="C163" s="110"/>
      <c r="D163" s="56"/>
      <c r="E163" s="56"/>
      <c r="F163" s="56"/>
      <c r="G163" s="56"/>
      <c r="H163" s="56"/>
      <c r="I163" s="131"/>
      <c r="J163" s="131"/>
      <c r="K163" s="131"/>
      <c r="L163" s="131"/>
      <c r="M163" s="131"/>
      <c r="N163" s="145"/>
      <c r="O163" s="145"/>
      <c r="P163" s="56"/>
      <c r="Q163" s="56"/>
      <c r="R163" s="58">
        <f t="shared" si="25"/>
        <v>0</v>
      </c>
      <c r="S163" s="56"/>
      <c r="T163" s="56"/>
      <c r="U163" s="56"/>
      <c r="V163" s="100">
        <f t="shared" si="26"/>
        <v>0</v>
      </c>
    </row>
    <row r="164" spans="1:22" s="8" customFormat="1" ht="15" customHeight="1" x14ac:dyDescent="0.2">
      <c r="A164" s="12" t="s">
        <v>151</v>
      </c>
      <c r="B164" s="80" t="s">
        <v>224</v>
      </c>
      <c r="C164" s="106">
        <v>52999.999999999993</v>
      </c>
      <c r="D164" s="57"/>
      <c r="E164" s="57"/>
      <c r="F164" s="57"/>
      <c r="G164" s="57"/>
      <c r="H164" s="57"/>
      <c r="I164" s="57">
        <v>2014</v>
      </c>
      <c r="J164" s="57">
        <v>4000</v>
      </c>
      <c r="K164" s="57"/>
      <c r="L164" s="57"/>
      <c r="M164" s="57"/>
      <c r="N164" s="147">
        <v>23000</v>
      </c>
      <c r="O164" s="147">
        <f>23986</f>
        <v>23986</v>
      </c>
      <c r="P164" s="57">
        <v>0</v>
      </c>
      <c r="Q164" s="64">
        <f t="shared" ref="Q164:Q188" si="28">SUM(D164:O164)</f>
        <v>53000</v>
      </c>
      <c r="R164" s="58">
        <f t="shared" si="25"/>
        <v>0</v>
      </c>
      <c r="S164" s="64"/>
      <c r="T164" s="64">
        <f t="shared" ref="T164:T190" si="29">C164/12*8</f>
        <v>35333.333333333328</v>
      </c>
      <c r="U164" s="64">
        <f t="shared" ref="U164:U190" si="30">SUM(D164:K164)</f>
        <v>6014</v>
      </c>
      <c r="V164" s="100">
        <f t="shared" si="26"/>
        <v>29319.333333333328</v>
      </c>
    </row>
    <row r="165" spans="1:22" s="8" customFormat="1" ht="15" customHeight="1" x14ac:dyDescent="0.2">
      <c r="A165" s="12" t="s">
        <v>152</v>
      </c>
      <c r="B165" s="80" t="s">
        <v>229</v>
      </c>
      <c r="C165" s="106">
        <v>21200</v>
      </c>
      <c r="D165" s="57">
        <v>875</v>
      </c>
      <c r="E165" s="57">
        <v>200</v>
      </c>
      <c r="F165" s="57"/>
      <c r="G165" s="57">
        <v>100</v>
      </c>
      <c r="H165" s="57">
        <v>3000</v>
      </c>
      <c r="I165" s="57">
        <v>0</v>
      </c>
      <c r="J165" s="57">
        <v>9500</v>
      </c>
      <c r="K165" s="57">
        <v>5000</v>
      </c>
      <c r="L165" s="57">
        <v>4500</v>
      </c>
      <c r="M165" s="57">
        <v>5000</v>
      </c>
      <c r="N165" s="147">
        <v>9500</v>
      </c>
      <c r="O165" s="147">
        <v>9500</v>
      </c>
      <c r="P165" s="188">
        <v>-25975</v>
      </c>
      <c r="Q165" s="125">
        <f>SUM(D165:O165)</f>
        <v>47175</v>
      </c>
      <c r="R165" s="58">
        <f t="shared" si="25"/>
        <v>-25975</v>
      </c>
      <c r="S165" s="125"/>
      <c r="T165" s="64">
        <f t="shared" si="29"/>
        <v>14133.333333333334</v>
      </c>
      <c r="U165" s="64">
        <f t="shared" si="30"/>
        <v>18675</v>
      </c>
      <c r="V165" s="100">
        <f t="shared" si="26"/>
        <v>-4541.6666666666661</v>
      </c>
    </row>
    <row r="166" spans="1:22" s="8" customFormat="1" ht="15" customHeight="1" x14ac:dyDescent="0.2">
      <c r="A166" s="12" t="s">
        <v>153</v>
      </c>
      <c r="B166" s="80" t="s">
        <v>230</v>
      </c>
      <c r="C166" s="106">
        <v>29600</v>
      </c>
      <c r="D166" s="57"/>
      <c r="E166" s="57"/>
      <c r="F166" s="57"/>
      <c r="G166" s="57">
        <v>1000</v>
      </c>
      <c r="H166" s="57">
        <v>0</v>
      </c>
      <c r="I166" s="57">
        <v>7620</v>
      </c>
      <c r="J166" s="57">
        <v>0</v>
      </c>
      <c r="K166" s="57">
        <v>1500</v>
      </c>
      <c r="L166" s="57"/>
      <c r="M166" s="57"/>
      <c r="N166" s="147"/>
      <c r="O166" s="147">
        <v>19480</v>
      </c>
      <c r="P166" s="57">
        <v>0</v>
      </c>
      <c r="Q166" s="64">
        <f t="shared" si="28"/>
        <v>29600</v>
      </c>
      <c r="R166" s="58">
        <f t="shared" si="25"/>
        <v>0</v>
      </c>
      <c r="S166" s="64"/>
      <c r="T166" s="64">
        <f t="shared" si="29"/>
        <v>19733.333333333332</v>
      </c>
      <c r="U166" s="64">
        <f t="shared" si="30"/>
        <v>10120</v>
      </c>
      <c r="V166" s="100">
        <f t="shared" si="26"/>
        <v>9613.3333333333321</v>
      </c>
    </row>
    <row r="167" spans="1:22" s="8" customFormat="1" ht="25.5" customHeight="1" x14ac:dyDescent="0.2">
      <c r="A167" s="39" t="s">
        <v>154</v>
      </c>
      <c r="B167" s="87" t="s">
        <v>231</v>
      </c>
      <c r="C167" s="114">
        <v>34000</v>
      </c>
      <c r="D167" s="57">
        <v>17000</v>
      </c>
      <c r="E167" s="57"/>
      <c r="F167" s="57"/>
      <c r="G167" s="57">
        <v>4250</v>
      </c>
      <c r="H167" s="57">
        <v>0</v>
      </c>
      <c r="I167" s="57"/>
      <c r="J167" s="57"/>
      <c r="K167" s="57">
        <v>4250</v>
      </c>
      <c r="L167" s="57">
        <v>4250</v>
      </c>
      <c r="M167" s="57">
        <v>28620</v>
      </c>
      <c r="N167" s="147">
        <v>0</v>
      </c>
      <c r="O167" s="147">
        <f>4250+2000</f>
        <v>6250</v>
      </c>
      <c r="P167" s="166">
        <v>-28620</v>
      </c>
      <c r="Q167" s="64">
        <f t="shared" si="28"/>
        <v>64620</v>
      </c>
      <c r="R167" s="58">
        <f t="shared" si="25"/>
        <v>-30620</v>
      </c>
      <c r="S167" s="64"/>
      <c r="T167" s="64">
        <f t="shared" si="29"/>
        <v>22666.666666666668</v>
      </c>
      <c r="U167" s="64">
        <f t="shared" si="30"/>
        <v>25500</v>
      </c>
      <c r="V167" s="100">
        <f t="shared" si="26"/>
        <v>-2833.3333333333321</v>
      </c>
    </row>
    <row r="168" spans="1:22" s="8" customFormat="1" ht="25.5" customHeight="1" x14ac:dyDescent="0.2">
      <c r="A168" s="39" t="s">
        <v>155</v>
      </c>
      <c r="B168" s="87" t="s">
        <v>232</v>
      </c>
      <c r="C168" s="114">
        <v>59359.999999999993</v>
      </c>
      <c r="D168" s="57"/>
      <c r="E168" s="57"/>
      <c r="F168" s="57"/>
      <c r="G168" s="57">
        <v>1500</v>
      </c>
      <c r="H168" s="57">
        <v>0</v>
      </c>
      <c r="I168" s="57"/>
      <c r="J168" s="57"/>
      <c r="K168" s="57"/>
      <c r="L168" s="57"/>
      <c r="M168" s="57"/>
      <c r="N168" s="147">
        <v>10812</v>
      </c>
      <c r="O168" s="147">
        <v>10000</v>
      </c>
      <c r="P168" s="165">
        <v>37048</v>
      </c>
      <c r="Q168" s="64">
        <f t="shared" si="28"/>
        <v>22312</v>
      </c>
      <c r="R168" s="58">
        <f t="shared" si="25"/>
        <v>37047.999999999993</v>
      </c>
      <c r="S168" s="64"/>
      <c r="T168" s="64">
        <f t="shared" si="29"/>
        <v>39573.333333333328</v>
      </c>
      <c r="U168" s="64">
        <f t="shared" si="30"/>
        <v>1500</v>
      </c>
      <c r="V168" s="100">
        <f t="shared" si="26"/>
        <v>38073.333333333328</v>
      </c>
    </row>
    <row r="169" spans="1:22" s="8" customFormat="1" ht="15" customHeight="1" x14ac:dyDescent="0.2">
      <c r="A169" s="12" t="s">
        <v>156</v>
      </c>
      <c r="B169" s="80" t="s">
        <v>233</v>
      </c>
      <c r="C169" s="106">
        <v>84800</v>
      </c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147"/>
      <c r="O169" s="147"/>
      <c r="P169" s="165">
        <v>84800</v>
      </c>
      <c r="Q169" s="64">
        <f t="shared" si="28"/>
        <v>0</v>
      </c>
      <c r="R169" s="58">
        <f t="shared" si="25"/>
        <v>84800</v>
      </c>
      <c r="S169" s="64"/>
      <c r="T169" s="64">
        <f t="shared" si="29"/>
        <v>56533.333333333336</v>
      </c>
      <c r="U169" s="64">
        <f t="shared" si="30"/>
        <v>0</v>
      </c>
      <c r="V169" s="100">
        <f t="shared" si="26"/>
        <v>56533.333333333336</v>
      </c>
    </row>
    <row r="170" spans="1:22" s="8" customFormat="1" ht="15" customHeight="1" x14ac:dyDescent="0.2">
      <c r="A170" s="12" t="s">
        <v>310</v>
      </c>
      <c r="B170" s="80" t="s">
        <v>231</v>
      </c>
      <c r="C170" s="106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147"/>
      <c r="O170" s="147">
        <v>130000</v>
      </c>
      <c r="P170" s="166">
        <v>-130000</v>
      </c>
      <c r="Q170" s="64">
        <f t="shared" si="28"/>
        <v>130000</v>
      </c>
      <c r="R170" s="58">
        <f t="shared" si="25"/>
        <v>-130000</v>
      </c>
      <c r="S170" s="64"/>
      <c r="T170" s="64">
        <f t="shared" si="29"/>
        <v>0</v>
      </c>
      <c r="U170" s="64">
        <f t="shared" si="30"/>
        <v>0</v>
      </c>
      <c r="V170" s="100">
        <f t="shared" si="26"/>
        <v>0</v>
      </c>
    </row>
    <row r="171" spans="1:22" s="8" customFormat="1" ht="15" customHeight="1" x14ac:dyDescent="0.2">
      <c r="A171" s="12" t="s">
        <v>157</v>
      </c>
      <c r="B171" s="80" t="s">
        <v>234</v>
      </c>
      <c r="C171" s="106">
        <v>63600</v>
      </c>
      <c r="D171" s="57">
        <v>60658.77</v>
      </c>
      <c r="E171" s="57">
        <v>2571.5100000000002</v>
      </c>
      <c r="F171" s="57">
        <v>11000</v>
      </c>
      <c r="G171" s="57">
        <v>0</v>
      </c>
      <c r="H171" s="57">
        <v>16960</v>
      </c>
      <c r="I171" s="57">
        <v>9863.48</v>
      </c>
      <c r="J171" s="57">
        <v>0</v>
      </c>
      <c r="K171" s="57">
        <v>0</v>
      </c>
      <c r="L171" s="57">
        <v>0</v>
      </c>
      <c r="M171" s="57">
        <v>0</v>
      </c>
      <c r="N171" s="147">
        <v>0</v>
      </c>
      <c r="O171" s="147">
        <v>10000</v>
      </c>
      <c r="P171" s="166">
        <v>-47454</v>
      </c>
      <c r="Q171" s="125">
        <f t="shared" si="28"/>
        <v>111053.75999999999</v>
      </c>
      <c r="R171" s="58">
        <f t="shared" si="25"/>
        <v>-47453.759999999995</v>
      </c>
      <c r="S171" s="125"/>
      <c r="T171" s="64">
        <f t="shared" si="29"/>
        <v>42400</v>
      </c>
      <c r="U171" s="64">
        <f t="shared" si="30"/>
        <v>101053.75999999999</v>
      </c>
      <c r="V171" s="100">
        <f t="shared" si="26"/>
        <v>-58653.759999999995</v>
      </c>
    </row>
    <row r="172" spans="1:22" s="8" customFormat="1" ht="15" customHeight="1" x14ac:dyDescent="0.2">
      <c r="A172" s="12" t="s">
        <v>159</v>
      </c>
      <c r="B172" s="80" t="s">
        <v>235</v>
      </c>
      <c r="C172" s="106">
        <v>105999.99999999999</v>
      </c>
      <c r="D172" s="57"/>
      <c r="E172" s="57">
        <v>3180</v>
      </c>
      <c r="F172" s="57"/>
      <c r="G172" s="57">
        <v>10680</v>
      </c>
      <c r="H172" s="57">
        <v>560</v>
      </c>
      <c r="I172" s="57">
        <v>6358.4</v>
      </c>
      <c r="J172" s="57">
        <v>16175.6</v>
      </c>
      <c r="K172" s="57">
        <v>5870.2</v>
      </c>
      <c r="L172" s="57">
        <v>-2690.8</v>
      </c>
      <c r="M172" s="57">
        <v>816.2</v>
      </c>
      <c r="N172" s="147"/>
      <c r="O172" s="147">
        <v>20000</v>
      </c>
      <c r="P172" s="188">
        <v>45050</v>
      </c>
      <c r="Q172" s="64">
        <f t="shared" si="28"/>
        <v>60949.599999999991</v>
      </c>
      <c r="R172" s="58">
        <f t="shared" si="25"/>
        <v>45050.399999999994</v>
      </c>
      <c r="S172" s="64"/>
      <c r="T172" s="64">
        <f t="shared" si="29"/>
        <v>70666.666666666657</v>
      </c>
      <c r="U172" s="64">
        <f t="shared" si="30"/>
        <v>42824.2</v>
      </c>
      <c r="V172" s="100">
        <f t="shared" si="26"/>
        <v>27842.46666666666</v>
      </c>
    </row>
    <row r="173" spans="1:22" s="8" customFormat="1" ht="15" customHeight="1" x14ac:dyDescent="0.2">
      <c r="A173" s="12" t="s">
        <v>158</v>
      </c>
      <c r="B173" s="80" t="s">
        <v>236</v>
      </c>
      <c r="C173" s="106">
        <v>300000</v>
      </c>
      <c r="D173" s="57"/>
      <c r="E173" s="57"/>
      <c r="F173" s="57"/>
      <c r="G173" s="57">
        <v>0</v>
      </c>
      <c r="H173" s="57">
        <v>166013.59</v>
      </c>
      <c r="I173" s="57"/>
      <c r="J173" s="57"/>
      <c r="K173" s="57">
        <v>9723.42</v>
      </c>
      <c r="L173" s="57">
        <v>188539.37</v>
      </c>
      <c r="M173" s="57">
        <v>0</v>
      </c>
      <c r="N173" s="147">
        <v>0</v>
      </c>
      <c r="O173" s="147">
        <v>0</v>
      </c>
      <c r="P173" s="166">
        <v>-64266</v>
      </c>
      <c r="Q173" s="125">
        <f t="shared" si="28"/>
        <v>364276.38</v>
      </c>
      <c r="R173" s="58">
        <f t="shared" si="25"/>
        <v>-64276.380000000005</v>
      </c>
      <c r="S173" s="125"/>
      <c r="T173" s="64">
        <f t="shared" si="29"/>
        <v>200000</v>
      </c>
      <c r="U173" s="64">
        <f t="shared" si="30"/>
        <v>175737.01</v>
      </c>
      <c r="V173" s="100">
        <f t="shared" si="26"/>
        <v>24262.989999999991</v>
      </c>
    </row>
    <row r="174" spans="1:22" s="8" customFormat="1" ht="15" customHeight="1" x14ac:dyDescent="0.2">
      <c r="A174" s="12" t="s">
        <v>160</v>
      </c>
      <c r="B174" s="80" t="s">
        <v>236</v>
      </c>
      <c r="C174" s="106">
        <v>400000</v>
      </c>
      <c r="D174" s="57"/>
      <c r="E174" s="57"/>
      <c r="F174" s="57"/>
      <c r="G174" s="57">
        <v>0</v>
      </c>
      <c r="H174" s="57"/>
      <c r="I174" s="57">
        <v>0</v>
      </c>
      <c r="J174" s="57">
        <v>484175.77</v>
      </c>
      <c r="K174" s="57">
        <v>0</v>
      </c>
      <c r="L174" s="57">
        <v>0</v>
      </c>
      <c r="M174" s="57">
        <v>0</v>
      </c>
      <c r="N174" s="147">
        <v>0</v>
      </c>
      <c r="O174" s="147">
        <v>0</v>
      </c>
      <c r="P174" s="166">
        <v>-84176</v>
      </c>
      <c r="Q174" s="125">
        <f t="shared" si="28"/>
        <v>484175.77</v>
      </c>
      <c r="R174" s="58">
        <f t="shared" si="25"/>
        <v>-84175.770000000019</v>
      </c>
      <c r="S174" s="125"/>
      <c r="T174" s="64">
        <f t="shared" si="29"/>
        <v>266666.66666666669</v>
      </c>
      <c r="U174" s="64">
        <f t="shared" si="30"/>
        <v>484175.77</v>
      </c>
      <c r="V174" s="100">
        <f t="shared" si="26"/>
        <v>-217509.10333333333</v>
      </c>
    </row>
    <row r="175" spans="1:22" s="8" customFormat="1" ht="15" customHeight="1" x14ac:dyDescent="0.2">
      <c r="A175" s="12" t="s">
        <v>304</v>
      </c>
      <c r="B175" s="80" t="s">
        <v>236</v>
      </c>
      <c r="C175" s="106">
        <v>200000</v>
      </c>
      <c r="D175" s="57"/>
      <c r="E175" s="57"/>
      <c r="F175" s="57"/>
      <c r="G175" s="57">
        <v>0</v>
      </c>
      <c r="H175" s="57">
        <v>0</v>
      </c>
      <c r="I175" s="57"/>
      <c r="J175" s="57"/>
      <c r="K175" s="57">
        <v>0</v>
      </c>
      <c r="L175" s="57">
        <v>47423.67</v>
      </c>
      <c r="M175" s="57">
        <v>0</v>
      </c>
      <c r="N175" s="147">
        <v>0</v>
      </c>
      <c r="O175" s="147">
        <v>0</v>
      </c>
      <c r="P175" s="167">
        <v>150000</v>
      </c>
      <c r="Q175" s="64">
        <f t="shared" si="28"/>
        <v>47423.67</v>
      </c>
      <c r="R175" s="58">
        <f t="shared" si="25"/>
        <v>152576.33000000002</v>
      </c>
      <c r="S175" s="64"/>
      <c r="T175" s="64">
        <f t="shared" si="29"/>
        <v>133333.33333333334</v>
      </c>
      <c r="U175" s="64">
        <f t="shared" si="30"/>
        <v>0</v>
      </c>
      <c r="V175" s="100">
        <f t="shared" si="26"/>
        <v>133333.33333333334</v>
      </c>
    </row>
    <row r="176" spans="1:22" s="8" customFormat="1" ht="15" customHeight="1" x14ac:dyDescent="0.2">
      <c r="A176" s="12" t="s">
        <v>302</v>
      </c>
      <c r="B176" s="183" t="s">
        <v>236</v>
      </c>
      <c r="C176" s="113">
        <v>150000</v>
      </c>
      <c r="D176" s="57"/>
      <c r="E176" s="57"/>
      <c r="F176" s="57"/>
      <c r="G176" s="57">
        <v>0</v>
      </c>
      <c r="H176" s="57">
        <v>0</v>
      </c>
      <c r="I176" s="57"/>
      <c r="J176" s="57"/>
      <c r="K176" s="57">
        <v>37157.910000000003</v>
      </c>
      <c r="L176" s="57"/>
      <c r="M176" s="57">
        <v>0</v>
      </c>
      <c r="N176" s="147">
        <v>0</v>
      </c>
      <c r="O176" s="147">
        <v>40000</v>
      </c>
      <c r="P176" s="165">
        <v>72842</v>
      </c>
      <c r="Q176" s="64">
        <f t="shared" si="28"/>
        <v>77157.91</v>
      </c>
      <c r="R176" s="58">
        <f t="shared" si="25"/>
        <v>72842.09</v>
      </c>
      <c r="S176" s="64"/>
      <c r="T176" s="64">
        <f t="shared" si="29"/>
        <v>100000</v>
      </c>
      <c r="U176" s="64">
        <f t="shared" si="30"/>
        <v>37157.910000000003</v>
      </c>
      <c r="V176" s="100">
        <f t="shared" si="26"/>
        <v>62842.09</v>
      </c>
    </row>
    <row r="177" spans="1:22" s="8" customFormat="1" ht="15" customHeight="1" x14ac:dyDescent="0.2">
      <c r="A177" s="12" t="s">
        <v>302</v>
      </c>
      <c r="B177" s="183" t="s">
        <v>239</v>
      </c>
      <c r="C177" s="113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147"/>
      <c r="O177" s="147"/>
      <c r="P177" s="57"/>
      <c r="Q177" s="64"/>
      <c r="R177" s="58">
        <f t="shared" si="25"/>
        <v>0</v>
      </c>
      <c r="S177" s="64"/>
      <c r="T177" s="64"/>
      <c r="U177" s="64"/>
      <c r="V177" s="100"/>
    </row>
    <row r="178" spans="1:22" s="8" customFormat="1" ht="15" customHeight="1" x14ac:dyDescent="0.2">
      <c r="A178" s="12" t="s">
        <v>303</v>
      </c>
      <c r="B178" s="80" t="s">
        <v>239</v>
      </c>
      <c r="C178" s="113">
        <v>150000</v>
      </c>
      <c r="D178" s="57"/>
      <c r="E178" s="57"/>
      <c r="F178" s="57"/>
      <c r="G178" s="57">
        <v>0</v>
      </c>
      <c r="H178" s="57">
        <v>0</v>
      </c>
      <c r="I178" s="57"/>
      <c r="J178" s="57"/>
      <c r="K178" s="57">
        <v>0</v>
      </c>
      <c r="L178" s="57"/>
      <c r="M178" s="57"/>
      <c r="N178" s="147">
        <v>0</v>
      </c>
      <c r="O178" s="147">
        <v>0</v>
      </c>
      <c r="P178" s="165">
        <v>150000</v>
      </c>
      <c r="Q178" s="64">
        <f>SUM(D178:O178)</f>
        <v>0</v>
      </c>
      <c r="R178" s="58">
        <f t="shared" si="25"/>
        <v>150000</v>
      </c>
      <c r="S178" s="64"/>
      <c r="T178" s="64">
        <f t="shared" si="29"/>
        <v>100000</v>
      </c>
      <c r="U178" s="64">
        <f t="shared" si="30"/>
        <v>0</v>
      </c>
      <c r="V178" s="100">
        <f t="shared" si="26"/>
        <v>100000</v>
      </c>
    </row>
    <row r="179" spans="1:22" s="8" customFormat="1" ht="15" customHeight="1" x14ac:dyDescent="0.2">
      <c r="A179" s="40" t="s">
        <v>161</v>
      </c>
      <c r="B179" s="88" t="s">
        <v>237</v>
      </c>
      <c r="C179" s="115">
        <v>106000</v>
      </c>
      <c r="D179" s="57"/>
      <c r="E179" s="57">
        <v>-175</v>
      </c>
      <c r="F179" s="57"/>
      <c r="G179" s="57">
        <v>0</v>
      </c>
      <c r="H179" s="57">
        <v>0</v>
      </c>
      <c r="I179" s="57"/>
      <c r="J179" s="57"/>
      <c r="K179" s="57">
        <v>0</v>
      </c>
      <c r="L179" s="57">
        <v>0</v>
      </c>
      <c r="M179" s="57">
        <v>26198.32</v>
      </c>
      <c r="N179" s="147">
        <v>50000</v>
      </c>
      <c r="O179" s="147">
        <v>29977</v>
      </c>
      <c r="P179" s="57">
        <v>0</v>
      </c>
      <c r="Q179" s="64">
        <f t="shared" si="28"/>
        <v>106000.32000000001</v>
      </c>
      <c r="R179" s="58">
        <f t="shared" si="25"/>
        <v>-0.32000000000698492</v>
      </c>
      <c r="S179" s="64"/>
      <c r="T179" s="64">
        <f t="shared" si="29"/>
        <v>70666.666666666672</v>
      </c>
      <c r="U179" s="64">
        <f t="shared" si="30"/>
        <v>-175</v>
      </c>
      <c r="V179" s="100">
        <f t="shared" si="26"/>
        <v>70841.666666666672</v>
      </c>
    </row>
    <row r="180" spans="1:22" s="8" customFormat="1" ht="15" customHeight="1" x14ac:dyDescent="0.2">
      <c r="A180" s="40" t="s">
        <v>277</v>
      </c>
      <c r="B180" s="88" t="s">
        <v>237</v>
      </c>
      <c r="C180" s="115">
        <v>0</v>
      </c>
      <c r="D180" s="123">
        <v>450</v>
      </c>
      <c r="E180" s="123">
        <v>830</v>
      </c>
      <c r="F180" s="123">
        <v>7400</v>
      </c>
      <c r="G180" s="123">
        <v>16380</v>
      </c>
      <c r="H180" s="123">
        <v>208.36</v>
      </c>
      <c r="I180" s="57"/>
      <c r="J180" s="57"/>
      <c r="K180" s="123">
        <v>7304.9</v>
      </c>
      <c r="L180" s="57">
        <v>236.38</v>
      </c>
      <c r="M180" s="57">
        <v>0</v>
      </c>
      <c r="N180" s="147"/>
      <c r="O180" s="147">
        <v>100000</v>
      </c>
      <c r="P180" s="166">
        <v>-132810</v>
      </c>
      <c r="Q180" s="64">
        <f t="shared" si="28"/>
        <v>132809.64000000001</v>
      </c>
      <c r="R180" s="58">
        <f t="shared" si="25"/>
        <v>-132809.64000000001</v>
      </c>
      <c r="S180" s="64"/>
      <c r="T180" s="64">
        <f t="shared" si="29"/>
        <v>0</v>
      </c>
      <c r="U180" s="64">
        <f t="shared" si="30"/>
        <v>32573.260000000002</v>
      </c>
      <c r="V180" s="100">
        <f t="shared" si="26"/>
        <v>-32573.260000000002</v>
      </c>
    </row>
    <row r="181" spans="1:22" s="8" customFormat="1" ht="15" customHeight="1" x14ac:dyDescent="0.2">
      <c r="A181" s="12" t="s">
        <v>268</v>
      </c>
      <c r="B181" s="80" t="s">
        <v>237</v>
      </c>
      <c r="C181" s="106">
        <v>15900</v>
      </c>
      <c r="D181" s="57"/>
      <c r="E181" s="57"/>
      <c r="F181" s="57"/>
      <c r="G181" s="57">
        <v>0</v>
      </c>
      <c r="H181" s="57">
        <v>0</v>
      </c>
      <c r="I181" s="57"/>
      <c r="J181" s="57"/>
      <c r="K181" s="57">
        <v>0</v>
      </c>
      <c r="L181" s="57">
        <v>0</v>
      </c>
      <c r="M181" s="57">
        <v>0</v>
      </c>
      <c r="N181" s="147">
        <v>0</v>
      </c>
      <c r="O181" s="147">
        <v>0</v>
      </c>
      <c r="P181" s="168">
        <v>15900</v>
      </c>
      <c r="Q181" s="64">
        <f t="shared" si="28"/>
        <v>0</v>
      </c>
      <c r="R181" s="58">
        <f t="shared" si="25"/>
        <v>15900</v>
      </c>
      <c r="S181" s="64"/>
      <c r="T181" s="64">
        <f t="shared" si="29"/>
        <v>10600</v>
      </c>
      <c r="U181" s="64">
        <f t="shared" si="30"/>
        <v>0</v>
      </c>
      <c r="V181" s="100">
        <f t="shared" si="26"/>
        <v>10600</v>
      </c>
    </row>
    <row r="182" spans="1:22" s="8" customFormat="1" ht="15" customHeight="1" x14ac:dyDescent="0.2">
      <c r="A182" s="12" t="s">
        <v>250</v>
      </c>
      <c r="B182" s="183" t="s">
        <v>238</v>
      </c>
      <c r="C182" s="113">
        <v>848000</v>
      </c>
      <c r="D182" s="57"/>
      <c r="E182" s="57"/>
      <c r="F182" s="57">
        <v>344586.15</v>
      </c>
      <c r="G182" s="57">
        <v>22250</v>
      </c>
      <c r="H182" s="57">
        <v>0</v>
      </c>
      <c r="I182" s="57"/>
      <c r="J182" s="57">
        <v>12985</v>
      </c>
      <c r="K182" s="57">
        <v>0</v>
      </c>
      <c r="L182" s="57">
        <v>0</v>
      </c>
      <c r="M182" s="57">
        <v>12250</v>
      </c>
      <c r="N182" s="147">
        <v>12250</v>
      </c>
      <c r="O182" s="147">
        <v>0</v>
      </c>
      <c r="P182" s="165">
        <v>43679</v>
      </c>
      <c r="Q182" s="64">
        <f t="shared" si="28"/>
        <v>404321.15</v>
      </c>
      <c r="R182" s="58">
        <f t="shared" si="25"/>
        <v>443678.85</v>
      </c>
      <c r="S182" s="64"/>
      <c r="T182" s="64">
        <f t="shared" si="29"/>
        <v>565333.33333333337</v>
      </c>
      <c r="U182" s="64">
        <f t="shared" si="30"/>
        <v>379821.15</v>
      </c>
      <c r="V182" s="100">
        <f t="shared" si="26"/>
        <v>185512.18333333335</v>
      </c>
    </row>
    <row r="183" spans="1:22" s="8" customFormat="1" ht="15" customHeight="1" x14ac:dyDescent="0.2">
      <c r="A183" s="12" t="s">
        <v>162</v>
      </c>
      <c r="B183" s="80" t="s">
        <v>238</v>
      </c>
      <c r="C183" s="106">
        <v>106000</v>
      </c>
      <c r="D183" s="57"/>
      <c r="E183" s="57">
        <v>250</v>
      </c>
      <c r="F183" s="57"/>
      <c r="G183" s="57">
        <v>30867.200000000001</v>
      </c>
      <c r="H183" s="57">
        <v>5300</v>
      </c>
      <c r="I183" s="57">
        <v>6360</v>
      </c>
      <c r="J183" s="57">
        <v>24507.200000000001</v>
      </c>
      <c r="K183" s="57">
        <v>9010</v>
      </c>
      <c r="L183" s="57">
        <v>6360</v>
      </c>
      <c r="M183" s="57">
        <v>6360</v>
      </c>
      <c r="N183" s="147">
        <v>7426.5</v>
      </c>
      <c r="O183" s="147">
        <v>9559</v>
      </c>
      <c r="P183" s="57">
        <v>0</v>
      </c>
      <c r="Q183" s="64">
        <f t="shared" si="28"/>
        <v>105999.9</v>
      </c>
      <c r="R183" s="58">
        <f t="shared" si="25"/>
        <v>0.10000000000582077</v>
      </c>
      <c r="S183" s="64"/>
      <c r="T183" s="64">
        <f t="shared" si="29"/>
        <v>70666.666666666672</v>
      </c>
      <c r="U183" s="64">
        <f t="shared" si="30"/>
        <v>76294.399999999994</v>
      </c>
      <c r="V183" s="100">
        <f t="shared" si="26"/>
        <v>-5627.7333333333227</v>
      </c>
    </row>
    <row r="184" spans="1:22" s="8" customFormat="1" ht="15" customHeight="1" x14ac:dyDescent="0.2">
      <c r="A184" s="160" t="s">
        <v>294</v>
      </c>
      <c r="B184" s="80" t="s">
        <v>238</v>
      </c>
      <c r="C184" s="106">
        <v>0</v>
      </c>
      <c r="D184" s="57">
        <v>0</v>
      </c>
      <c r="E184" s="57">
        <v>0</v>
      </c>
      <c r="F184" s="57"/>
      <c r="G184" s="57"/>
      <c r="H184" s="57"/>
      <c r="I184" s="57"/>
      <c r="J184" s="57"/>
      <c r="K184" s="57"/>
      <c r="L184" s="57"/>
      <c r="M184" s="57"/>
      <c r="N184" s="147"/>
      <c r="O184" s="147"/>
      <c r="P184" s="57">
        <v>0</v>
      </c>
      <c r="Q184" s="64">
        <f t="shared" si="28"/>
        <v>0</v>
      </c>
      <c r="R184" s="58">
        <f t="shared" si="25"/>
        <v>0</v>
      </c>
      <c r="S184" s="64"/>
      <c r="T184" s="64">
        <f t="shared" si="29"/>
        <v>0</v>
      </c>
      <c r="U184" s="64">
        <f t="shared" si="30"/>
        <v>0</v>
      </c>
      <c r="V184" s="100">
        <f t="shared" si="26"/>
        <v>0</v>
      </c>
    </row>
    <row r="185" spans="1:22" s="8" customFormat="1" ht="15" customHeight="1" x14ac:dyDescent="0.2">
      <c r="A185" s="12" t="s">
        <v>301</v>
      </c>
      <c r="B185" s="80" t="s">
        <v>239</v>
      </c>
      <c r="C185" s="106">
        <v>212000</v>
      </c>
      <c r="D185" s="57">
        <v>0</v>
      </c>
      <c r="E185" s="57">
        <v>0</v>
      </c>
      <c r="F185" s="57">
        <v>19851.64</v>
      </c>
      <c r="G185" s="57">
        <v>0</v>
      </c>
      <c r="H185" s="57"/>
      <c r="I185" s="57"/>
      <c r="J185" s="57"/>
      <c r="K185" s="57"/>
      <c r="L185" s="57"/>
      <c r="M185" s="57"/>
      <c r="N185" s="147"/>
      <c r="O185" s="147"/>
      <c r="P185" s="165">
        <v>192148</v>
      </c>
      <c r="Q185" s="64">
        <f t="shared" si="28"/>
        <v>19851.64</v>
      </c>
      <c r="R185" s="58">
        <f t="shared" si="25"/>
        <v>192148.36</v>
      </c>
      <c r="S185" s="64"/>
      <c r="T185" s="64">
        <f t="shared" si="29"/>
        <v>141333.33333333334</v>
      </c>
      <c r="U185" s="64">
        <f t="shared" si="30"/>
        <v>19851.64</v>
      </c>
      <c r="V185" s="100">
        <f t="shared" si="26"/>
        <v>121481.69333333334</v>
      </c>
    </row>
    <row r="186" spans="1:22" s="8" customFormat="1" ht="25.5" customHeight="1" x14ac:dyDescent="0.2">
      <c r="A186" s="39" t="s">
        <v>163</v>
      </c>
      <c r="B186" s="182" t="s">
        <v>240</v>
      </c>
      <c r="C186" s="114">
        <v>265000.00000000006</v>
      </c>
      <c r="D186" s="57">
        <v>0</v>
      </c>
      <c r="E186" s="57">
        <v>0</v>
      </c>
      <c r="F186" s="57">
        <v>83481.179999999993</v>
      </c>
      <c r="G186" s="57">
        <v>1350</v>
      </c>
      <c r="H186" s="57">
        <v>50088.72</v>
      </c>
      <c r="I186" s="57">
        <v>0</v>
      </c>
      <c r="J186" s="57">
        <v>0</v>
      </c>
      <c r="K186" s="57">
        <v>72508.94</v>
      </c>
      <c r="L186" s="57">
        <v>0</v>
      </c>
      <c r="M186" s="57">
        <v>0</v>
      </c>
      <c r="N186" s="57">
        <v>0</v>
      </c>
      <c r="O186" s="147">
        <v>4050</v>
      </c>
      <c r="P186" s="165">
        <v>53000</v>
      </c>
      <c r="Q186" s="64">
        <f>SUM(D186:O186)</f>
        <v>211478.84</v>
      </c>
      <c r="R186" s="58">
        <f t="shared" si="25"/>
        <v>53521.160000000062</v>
      </c>
      <c r="S186" s="64"/>
      <c r="T186" s="64">
        <f t="shared" si="29"/>
        <v>176666.66666666672</v>
      </c>
      <c r="U186" s="64">
        <f t="shared" si="30"/>
        <v>207428.84</v>
      </c>
      <c r="V186" s="100">
        <f t="shared" si="26"/>
        <v>-30762.173333333281</v>
      </c>
    </row>
    <row r="187" spans="1:22" s="8" customFormat="1" ht="15.75" customHeight="1" x14ac:dyDescent="0.2">
      <c r="A187" s="39" t="s">
        <v>306</v>
      </c>
      <c r="B187" s="87" t="s">
        <v>239</v>
      </c>
      <c r="C187" s="114"/>
      <c r="D187" s="57">
        <v>0</v>
      </c>
      <c r="E187" s="57">
        <v>0</v>
      </c>
      <c r="F187" s="57">
        <v>0</v>
      </c>
      <c r="G187" s="57">
        <v>0</v>
      </c>
      <c r="H187" s="57">
        <v>0</v>
      </c>
      <c r="I187" s="57">
        <v>0</v>
      </c>
      <c r="J187" s="57">
        <v>0</v>
      </c>
      <c r="K187" s="57">
        <v>0</v>
      </c>
      <c r="L187" s="57">
        <v>0</v>
      </c>
      <c r="M187" s="57">
        <v>0</v>
      </c>
      <c r="N187" s="57">
        <v>0</v>
      </c>
      <c r="O187" s="147">
        <v>200000</v>
      </c>
      <c r="P187" s="166">
        <v>-200000</v>
      </c>
      <c r="Q187" s="64">
        <f t="shared" si="28"/>
        <v>200000</v>
      </c>
      <c r="R187" s="58">
        <f t="shared" si="25"/>
        <v>-200000</v>
      </c>
      <c r="S187" s="64"/>
      <c r="T187" s="64"/>
      <c r="U187" s="64"/>
      <c r="V187" s="100"/>
    </row>
    <row r="188" spans="1:22" s="8" customFormat="1" ht="15" customHeight="1" x14ac:dyDescent="0.2">
      <c r="A188" s="12" t="s">
        <v>164</v>
      </c>
      <c r="B188" s="80" t="s">
        <v>232</v>
      </c>
      <c r="C188" s="106">
        <v>21200</v>
      </c>
      <c r="D188" s="57">
        <v>0</v>
      </c>
      <c r="E188" s="57">
        <v>0</v>
      </c>
      <c r="F188" s="57">
        <v>0</v>
      </c>
      <c r="G188" s="57">
        <v>0</v>
      </c>
      <c r="H188" s="57">
        <v>0</v>
      </c>
      <c r="I188" s="57">
        <v>0</v>
      </c>
      <c r="J188" s="57">
        <v>0</v>
      </c>
      <c r="K188" s="57">
        <v>0</v>
      </c>
      <c r="L188" s="57">
        <v>0</v>
      </c>
      <c r="M188" s="57">
        <v>0</v>
      </c>
      <c r="N188" s="57">
        <v>0</v>
      </c>
      <c r="O188" s="57">
        <v>10000</v>
      </c>
      <c r="P188" s="165">
        <v>11200</v>
      </c>
      <c r="Q188" s="64">
        <f t="shared" si="28"/>
        <v>10000</v>
      </c>
      <c r="R188" s="58">
        <f t="shared" si="25"/>
        <v>11200</v>
      </c>
      <c r="S188" s="64"/>
      <c r="T188" s="64">
        <f t="shared" si="29"/>
        <v>14133.333333333334</v>
      </c>
      <c r="U188" s="64">
        <f t="shared" si="30"/>
        <v>0</v>
      </c>
      <c r="V188" s="100">
        <f t="shared" si="26"/>
        <v>14133.333333333334</v>
      </c>
    </row>
    <row r="189" spans="1:22" s="8" customFormat="1" ht="6.95" customHeight="1" x14ac:dyDescent="0.2">
      <c r="A189" s="12"/>
      <c r="B189" s="80"/>
      <c r="C189" s="106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141"/>
      <c r="O189" s="141"/>
      <c r="P189" s="60"/>
      <c r="Q189" s="58"/>
      <c r="R189" s="58">
        <f t="shared" si="25"/>
        <v>0</v>
      </c>
      <c r="S189" s="58"/>
      <c r="T189" s="58">
        <f t="shared" si="29"/>
        <v>0</v>
      </c>
      <c r="U189" s="58">
        <f t="shared" si="30"/>
        <v>0</v>
      </c>
      <c r="V189" s="100">
        <f t="shared" si="26"/>
        <v>0</v>
      </c>
    </row>
    <row r="190" spans="1:22" s="7" customFormat="1" ht="15" customHeight="1" x14ac:dyDescent="0.2">
      <c r="A190" s="15" t="str">
        <f>"TOTAL "&amp;A162</f>
        <v>TOTAL    COMMUNICATIONS</v>
      </c>
      <c r="B190" s="84"/>
      <c r="C190" s="111">
        <f>SUM(C164:C189)</f>
        <v>3225660</v>
      </c>
      <c r="D190" s="61">
        <f t="shared" ref="D190:O190" si="31">SUM(D164:D188)</f>
        <v>78983.76999999999</v>
      </c>
      <c r="E190" s="61">
        <f>SUM(E164:E188)</f>
        <v>6856.51</v>
      </c>
      <c r="F190" s="61">
        <f t="shared" si="31"/>
        <v>466318.97000000003</v>
      </c>
      <c r="G190" s="61">
        <f t="shared" si="31"/>
        <v>88377.2</v>
      </c>
      <c r="H190" s="61">
        <f t="shared" si="31"/>
        <v>242130.66999999998</v>
      </c>
      <c r="I190" s="61">
        <f t="shared" si="31"/>
        <v>32215.879999999997</v>
      </c>
      <c r="J190" s="61">
        <f t="shared" si="31"/>
        <v>551343.56999999995</v>
      </c>
      <c r="K190" s="61">
        <f t="shared" si="31"/>
        <v>152325.37</v>
      </c>
      <c r="L190" s="61">
        <f t="shared" si="31"/>
        <v>248618.62</v>
      </c>
      <c r="M190" s="61">
        <f t="shared" si="31"/>
        <v>79244.51999999999</v>
      </c>
      <c r="N190" s="148">
        <f t="shared" si="31"/>
        <v>112988.5</v>
      </c>
      <c r="O190" s="148">
        <f t="shared" si="31"/>
        <v>622802</v>
      </c>
      <c r="P190" s="61">
        <f>SUM(P164:P188)</f>
        <v>142366</v>
      </c>
      <c r="Q190" s="61">
        <f>SUM(D190:O190)</f>
        <v>2682205.58</v>
      </c>
      <c r="R190" s="58">
        <f t="shared" si="25"/>
        <v>543454.41999999993</v>
      </c>
      <c r="S190" s="61"/>
      <c r="T190" s="61">
        <f t="shared" si="29"/>
        <v>2150440</v>
      </c>
      <c r="U190" s="61">
        <f t="shared" si="30"/>
        <v>1618551.94</v>
      </c>
      <c r="V190" s="100">
        <f t="shared" si="26"/>
        <v>531888.06000000006</v>
      </c>
    </row>
    <row r="191" spans="1:22" s="7" customFormat="1" ht="6.95" customHeight="1" x14ac:dyDescent="0.2">
      <c r="A191" s="11"/>
      <c r="B191" s="86"/>
      <c r="C191" s="62"/>
      <c r="D191" s="62"/>
      <c r="E191" s="62"/>
      <c r="F191" s="62"/>
      <c r="G191" s="62"/>
      <c r="H191" s="62"/>
      <c r="I191" s="133"/>
      <c r="J191" s="133"/>
      <c r="K191" s="133"/>
      <c r="L191" s="133"/>
      <c r="M191" s="133"/>
      <c r="N191" s="149"/>
      <c r="O191" s="149"/>
      <c r="P191" s="62"/>
      <c r="Q191" s="62"/>
      <c r="R191" s="58">
        <f t="shared" si="25"/>
        <v>0</v>
      </c>
      <c r="S191" s="62"/>
      <c r="T191" s="62"/>
      <c r="U191" s="62"/>
      <c r="V191" s="100">
        <f t="shared" si="26"/>
        <v>0</v>
      </c>
    </row>
    <row r="192" spans="1:22" s="7" customFormat="1" ht="18" customHeight="1" x14ac:dyDescent="0.2">
      <c r="A192" s="99" t="s">
        <v>263</v>
      </c>
      <c r="B192" s="99"/>
      <c r="C192" s="109"/>
      <c r="D192" s="99"/>
      <c r="E192" s="99"/>
      <c r="F192" s="99"/>
      <c r="G192" s="99"/>
      <c r="H192" s="99"/>
      <c r="I192" s="132"/>
      <c r="J192" s="132"/>
      <c r="K192" s="132"/>
      <c r="L192" s="132"/>
      <c r="M192" s="132"/>
      <c r="N192" s="146"/>
      <c r="O192" s="146"/>
      <c r="P192" s="99"/>
      <c r="Q192" s="99"/>
      <c r="R192" s="58">
        <f t="shared" si="25"/>
        <v>0</v>
      </c>
      <c r="S192" s="99"/>
      <c r="T192" s="99"/>
      <c r="U192" s="99"/>
      <c r="V192" s="100">
        <f t="shared" si="26"/>
        <v>0</v>
      </c>
    </row>
    <row r="193" spans="1:25" s="7" customFormat="1" ht="6.95" customHeight="1" x14ac:dyDescent="0.2">
      <c r="A193" s="10"/>
      <c r="B193" s="83"/>
      <c r="C193" s="110"/>
      <c r="D193" s="56"/>
      <c r="E193" s="56"/>
      <c r="F193" s="56"/>
      <c r="G193" s="56"/>
      <c r="H193" s="56"/>
      <c r="I193" s="131"/>
      <c r="J193" s="131"/>
      <c r="K193" s="131"/>
      <c r="L193" s="131"/>
      <c r="M193" s="131"/>
      <c r="N193" s="145"/>
      <c r="O193" s="145"/>
      <c r="P193" s="56"/>
      <c r="Q193" s="56"/>
      <c r="R193" s="58">
        <f t="shared" si="25"/>
        <v>0</v>
      </c>
      <c r="S193" s="56"/>
      <c r="T193" s="56"/>
      <c r="U193" s="56"/>
      <c r="V193" s="100">
        <f t="shared" si="26"/>
        <v>0</v>
      </c>
    </row>
    <row r="194" spans="1:25" s="8" customFormat="1" ht="15" customHeight="1" x14ac:dyDescent="0.2">
      <c r="A194" s="12" t="s">
        <v>165</v>
      </c>
      <c r="B194" s="80" t="s">
        <v>225</v>
      </c>
      <c r="C194" s="106">
        <v>10000</v>
      </c>
      <c r="D194" s="63"/>
      <c r="E194" s="63"/>
      <c r="F194" s="63">
        <v>25270</v>
      </c>
      <c r="G194" s="63">
        <v>0</v>
      </c>
      <c r="H194" s="63">
        <v>0</v>
      </c>
      <c r="I194" s="63">
        <v>0</v>
      </c>
      <c r="J194" s="63">
        <v>1650</v>
      </c>
      <c r="K194" s="63">
        <v>0</v>
      </c>
      <c r="L194" s="63">
        <v>25000</v>
      </c>
      <c r="M194" s="63">
        <v>0</v>
      </c>
      <c r="N194" s="150">
        <v>0</v>
      </c>
      <c r="O194" s="150">
        <v>0</v>
      </c>
      <c r="P194" s="169">
        <v>-41920</v>
      </c>
      <c r="Q194" s="64">
        <f>SUM(D194:O194)</f>
        <v>51920</v>
      </c>
      <c r="R194" s="58">
        <f t="shared" si="25"/>
        <v>-41920</v>
      </c>
      <c r="S194" s="64"/>
      <c r="T194" s="64">
        <f t="shared" ref="T194:T209" si="32">C194/12*8</f>
        <v>6666.666666666667</v>
      </c>
      <c r="U194" s="64">
        <f t="shared" ref="U194:U209" si="33">SUM(D194:K194)</f>
        <v>26920</v>
      </c>
      <c r="V194" s="100">
        <f t="shared" si="26"/>
        <v>-20253.333333333332</v>
      </c>
    </row>
    <row r="195" spans="1:25" s="8" customFormat="1" ht="15" customHeight="1" x14ac:dyDescent="0.2">
      <c r="A195" s="12" t="s">
        <v>166</v>
      </c>
      <c r="B195" s="80" t="s">
        <v>225</v>
      </c>
      <c r="C195" s="106">
        <v>156000</v>
      </c>
      <c r="D195" s="63"/>
      <c r="E195" s="63">
        <v>2820</v>
      </c>
      <c r="F195" s="63">
        <v>1784.8</v>
      </c>
      <c r="G195" s="63">
        <v>15858.75</v>
      </c>
      <c r="H195" s="63">
        <v>12030</v>
      </c>
      <c r="I195" s="63">
        <v>13604.2</v>
      </c>
      <c r="J195" s="63">
        <v>12030</v>
      </c>
      <c r="K195" s="63">
        <v>14113.77</v>
      </c>
      <c r="L195" s="63">
        <v>12030</v>
      </c>
      <c r="M195" s="63">
        <v>12230</v>
      </c>
      <c r="N195" s="150">
        <v>29749</v>
      </c>
      <c r="O195" s="150">
        <f>29749+6149</f>
        <v>35898</v>
      </c>
      <c r="P195" s="63">
        <v>0</v>
      </c>
      <c r="Q195" s="64">
        <f t="shared" ref="Q195:Q207" si="34">SUM(D195:O195)</f>
        <v>162148.52000000002</v>
      </c>
      <c r="R195" s="58">
        <f t="shared" si="25"/>
        <v>-6148.5200000000186</v>
      </c>
      <c r="S195" s="64"/>
      <c r="T195" s="64">
        <f t="shared" si="32"/>
        <v>104000</v>
      </c>
      <c r="U195" s="64">
        <f t="shared" si="33"/>
        <v>72241.52</v>
      </c>
      <c r="V195" s="100">
        <f t="shared" si="26"/>
        <v>31758.479999999996</v>
      </c>
    </row>
    <row r="196" spans="1:25" s="8" customFormat="1" ht="15" customHeight="1" x14ac:dyDescent="0.2">
      <c r="A196" s="12" t="s">
        <v>167</v>
      </c>
      <c r="B196" s="80" t="s">
        <v>225</v>
      </c>
      <c r="C196" s="106">
        <v>120000</v>
      </c>
      <c r="D196" s="63"/>
      <c r="E196" s="63"/>
      <c r="F196" s="63"/>
      <c r="G196" s="63">
        <v>0</v>
      </c>
      <c r="H196" s="63">
        <v>0</v>
      </c>
      <c r="I196" s="63"/>
      <c r="J196" s="63"/>
      <c r="K196" s="63">
        <v>0</v>
      </c>
      <c r="L196" s="63">
        <v>0</v>
      </c>
      <c r="M196" s="63">
        <v>125000</v>
      </c>
      <c r="N196" s="150"/>
      <c r="O196" s="150">
        <v>0</v>
      </c>
      <c r="P196" s="170">
        <v>-5000</v>
      </c>
      <c r="Q196" s="64">
        <f t="shared" si="34"/>
        <v>125000</v>
      </c>
      <c r="R196" s="58">
        <f t="shared" si="25"/>
        <v>-5000</v>
      </c>
      <c r="S196" s="64"/>
      <c r="T196" s="64">
        <f t="shared" si="32"/>
        <v>80000</v>
      </c>
      <c r="U196" s="64">
        <f t="shared" si="33"/>
        <v>0</v>
      </c>
      <c r="V196" s="100">
        <f t="shared" si="26"/>
        <v>80000</v>
      </c>
    </row>
    <row r="197" spans="1:25" s="8" customFormat="1" ht="15" customHeight="1" x14ac:dyDescent="0.2">
      <c r="A197" s="12" t="s">
        <v>168</v>
      </c>
      <c r="B197" s="80" t="s">
        <v>225</v>
      </c>
      <c r="C197" s="106">
        <v>20000</v>
      </c>
      <c r="D197" s="63"/>
      <c r="E197" s="63"/>
      <c r="F197" s="63"/>
      <c r="G197" s="63">
        <v>0</v>
      </c>
      <c r="H197" s="63">
        <v>0</v>
      </c>
      <c r="I197" s="63"/>
      <c r="J197" s="63"/>
      <c r="K197" s="63">
        <v>0</v>
      </c>
      <c r="L197" s="63">
        <v>0</v>
      </c>
      <c r="M197" s="63">
        <v>0</v>
      </c>
      <c r="N197" s="150">
        <v>20000</v>
      </c>
      <c r="O197" s="150">
        <v>0</v>
      </c>
      <c r="P197" s="63">
        <v>0</v>
      </c>
      <c r="Q197" s="64">
        <f t="shared" si="34"/>
        <v>20000</v>
      </c>
      <c r="R197" s="58">
        <f t="shared" si="25"/>
        <v>0</v>
      </c>
      <c r="S197" s="64"/>
      <c r="T197" s="64">
        <f t="shared" si="32"/>
        <v>13333.333333333334</v>
      </c>
      <c r="U197" s="64">
        <f t="shared" si="33"/>
        <v>0</v>
      </c>
      <c r="V197" s="100">
        <f t="shared" si="26"/>
        <v>13333.333333333334</v>
      </c>
    </row>
    <row r="198" spans="1:25" s="8" customFormat="1" ht="15" customHeight="1" x14ac:dyDescent="0.2">
      <c r="A198" s="12" t="s">
        <v>253</v>
      </c>
      <c r="B198" s="80" t="s">
        <v>225</v>
      </c>
      <c r="C198" s="106">
        <v>500000</v>
      </c>
      <c r="D198" s="63"/>
      <c r="E198" s="63">
        <v>250000</v>
      </c>
      <c r="F198" s="63"/>
      <c r="G198" s="63">
        <v>9014.2800000000007</v>
      </c>
      <c r="H198" s="63">
        <v>127414.9</v>
      </c>
      <c r="I198" s="63">
        <v>93844.94</v>
      </c>
      <c r="J198" s="63">
        <v>23484.06</v>
      </c>
      <c r="K198" s="63">
        <v>413.4</v>
      </c>
      <c r="L198" s="63">
        <v>0</v>
      </c>
      <c r="M198" s="63"/>
      <c r="N198" s="150"/>
      <c r="O198" s="147"/>
      <c r="P198" s="166">
        <v>-4172</v>
      </c>
      <c r="Q198" s="64">
        <f t="shared" si="34"/>
        <v>504171.58</v>
      </c>
      <c r="R198" s="58">
        <f t="shared" si="25"/>
        <v>-4171.5800000000163</v>
      </c>
      <c r="S198" s="64"/>
      <c r="T198" s="64">
        <f t="shared" si="32"/>
        <v>333333.33333333331</v>
      </c>
      <c r="U198" s="64">
        <f t="shared" si="33"/>
        <v>504171.58</v>
      </c>
      <c r="V198" s="100">
        <f t="shared" si="26"/>
        <v>-170838.2466666667</v>
      </c>
      <c r="W198" s="8">
        <f>624845-249938</f>
        <v>374907</v>
      </c>
    </row>
    <row r="199" spans="1:25" s="7" customFormat="1" ht="15" customHeight="1" x14ac:dyDescent="0.2">
      <c r="A199" s="12" t="s">
        <v>169</v>
      </c>
      <c r="B199" s="80" t="s">
        <v>225</v>
      </c>
      <c r="C199" s="106">
        <v>600000</v>
      </c>
      <c r="D199" s="65">
        <v>253560</v>
      </c>
      <c r="E199" s="65">
        <v>205850</v>
      </c>
      <c r="F199" s="65">
        <v>123807.85</v>
      </c>
      <c r="G199" s="65">
        <v>18436.810000000001</v>
      </c>
      <c r="H199" s="65">
        <v>0</v>
      </c>
      <c r="I199" s="63"/>
      <c r="J199" s="63"/>
      <c r="K199" s="63">
        <v>0</v>
      </c>
      <c r="L199" s="63">
        <v>0</v>
      </c>
      <c r="M199" s="63">
        <v>2960</v>
      </c>
      <c r="N199" s="150">
        <v>0</v>
      </c>
      <c r="O199" s="147">
        <v>100000</v>
      </c>
      <c r="P199" s="162">
        <v>-104615</v>
      </c>
      <c r="Q199" s="64">
        <f t="shared" si="34"/>
        <v>704614.66</v>
      </c>
      <c r="R199" s="58">
        <f t="shared" si="25"/>
        <v>-104614.66000000003</v>
      </c>
      <c r="S199" s="64"/>
      <c r="T199" s="64">
        <f t="shared" si="32"/>
        <v>400000</v>
      </c>
      <c r="U199" s="64">
        <f t="shared" si="33"/>
        <v>601654.66</v>
      </c>
      <c r="V199" s="100">
        <f t="shared" si="26"/>
        <v>-201654.66000000003</v>
      </c>
    </row>
    <row r="200" spans="1:25" s="8" customFormat="1" ht="15" customHeight="1" x14ac:dyDescent="0.2">
      <c r="A200" s="12" t="s">
        <v>249</v>
      </c>
      <c r="B200" s="80" t="s">
        <v>225</v>
      </c>
      <c r="C200" s="106">
        <v>800000</v>
      </c>
      <c r="D200" s="65"/>
      <c r="E200" s="65"/>
      <c r="F200" s="65">
        <v>16250</v>
      </c>
      <c r="G200" s="63">
        <v>216250</v>
      </c>
      <c r="H200" s="65">
        <v>430226.6</v>
      </c>
      <c r="I200" s="63">
        <v>23235.3</v>
      </c>
      <c r="J200" s="63">
        <v>24731.66</v>
      </c>
      <c r="K200" s="63">
        <f t="array" ref="K200">[1]!'!UBS1!R553C10'</f>
        <v>14349.88</v>
      </c>
      <c r="L200" s="63">
        <v>256519.82</v>
      </c>
      <c r="M200" s="63">
        <v>-243030.85</v>
      </c>
      <c r="N200" s="150">
        <v>249938</v>
      </c>
      <c r="O200" s="150">
        <v>600000</v>
      </c>
      <c r="P200" s="189">
        <v>-788470</v>
      </c>
      <c r="Q200" s="64">
        <f>SUM(D200:O200)</f>
        <v>1588470.4100000001</v>
      </c>
      <c r="R200" s="58">
        <f t="shared" si="25"/>
        <v>-788470.41000000015</v>
      </c>
      <c r="S200" s="64"/>
      <c r="T200" s="64">
        <f t="shared" si="32"/>
        <v>533333.33333333337</v>
      </c>
      <c r="U200" s="64">
        <f t="shared" si="33"/>
        <v>725043.44000000006</v>
      </c>
      <c r="V200" s="100">
        <f t="shared" si="26"/>
        <v>-191710.10666666669</v>
      </c>
      <c r="W200" s="100">
        <f>SUM(F200:K200)</f>
        <v>725043.44000000006</v>
      </c>
    </row>
    <row r="201" spans="1:25" s="8" customFormat="1" ht="15" customHeight="1" x14ac:dyDescent="0.2">
      <c r="A201" s="12" t="s">
        <v>300</v>
      </c>
      <c r="B201" s="80" t="s">
        <v>225</v>
      </c>
      <c r="C201" s="106">
        <v>30000</v>
      </c>
      <c r="D201" s="63"/>
      <c r="E201" s="63"/>
      <c r="F201" s="63"/>
      <c r="G201" s="63">
        <v>0</v>
      </c>
      <c r="H201" s="63"/>
      <c r="I201" s="63"/>
      <c r="J201" s="63"/>
      <c r="K201" s="63">
        <v>30000</v>
      </c>
      <c r="L201" s="63">
        <v>0</v>
      </c>
      <c r="M201" s="63">
        <v>0</v>
      </c>
      <c r="N201" s="150">
        <v>0</v>
      </c>
      <c r="O201" s="150">
        <v>0</v>
      </c>
      <c r="P201" s="63">
        <v>0</v>
      </c>
      <c r="Q201" s="64">
        <f t="shared" si="34"/>
        <v>30000</v>
      </c>
      <c r="R201" s="58">
        <f t="shared" si="25"/>
        <v>0</v>
      </c>
      <c r="S201" s="64"/>
      <c r="T201" s="64">
        <f t="shared" si="32"/>
        <v>20000</v>
      </c>
      <c r="U201" s="64">
        <f t="shared" si="33"/>
        <v>30000</v>
      </c>
      <c r="V201" s="100">
        <f t="shared" si="26"/>
        <v>-10000</v>
      </c>
      <c r="W201" s="8">
        <v>249938</v>
      </c>
    </row>
    <row r="202" spans="1:25" s="8" customFormat="1" ht="15" customHeight="1" x14ac:dyDescent="0.2">
      <c r="A202" s="12" t="s">
        <v>278</v>
      </c>
      <c r="B202" s="80" t="s">
        <v>225</v>
      </c>
      <c r="C202" s="106">
        <v>0</v>
      </c>
      <c r="D202" s="63"/>
      <c r="E202" s="63"/>
      <c r="F202" s="63"/>
      <c r="G202" s="63">
        <v>0</v>
      </c>
      <c r="H202" s="171">
        <v>9480</v>
      </c>
      <c r="I202" s="171">
        <v>10480</v>
      </c>
      <c r="J202" s="63">
        <v>0</v>
      </c>
      <c r="K202" s="63"/>
      <c r="L202" s="63"/>
      <c r="M202" s="63"/>
      <c r="N202" s="150"/>
      <c r="O202" s="150"/>
      <c r="P202" s="170">
        <v>-19960</v>
      </c>
      <c r="Q202" s="64">
        <f t="shared" si="34"/>
        <v>19960</v>
      </c>
      <c r="R202" s="58">
        <f t="shared" si="25"/>
        <v>-19960</v>
      </c>
      <c r="S202" s="64"/>
      <c r="T202" s="64">
        <f t="shared" si="32"/>
        <v>0</v>
      </c>
      <c r="U202" s="64">
        <f t="shared" si="33"/>
        <v>19960</v>
      </c>
      <c r="V202" s="100">
        <f t="shared" si="26"/>
        <v>-19960</v>
      </c>
      <c r="W202" s="8">
        <v>374907</v>
      </c>
    </row>
    <row r="203" spans="1:25" s="8" customFormat="1" ht="15" customHeight="1" x14ac:dyDescent="0.2">
      <c r="A203" s="12" t="s">
        <v>170</v>
      </c>
      <c r="B203" s="80" t="s">
        <v>225</v>
      </c>
      <c r="C203" s="106">
        <v>4000</v>
      </c>
      <c r="D203" s="63"/>
      <c r="E203" s="63"/>
      <c r="F203" s="63"/>
      <c r="G203" s="63">
        <v>0</v>
      </c>
      <c r="H203" s="63">
        <v>0</v>
      </c>
      <c r="I203" s="63"/>
      <c r="J203" s="63"/>
      <c r="K203" s="63">
        <v>0</v>
      </c>
      <c r="L203" s="63">
        <v>0</v>
      </c>
      <c r="M203" s="63">
        <v>0</v>
      </c>
      <c r="N203" s="150">
        <v>0</v>
      </c>
      <c r="O203" s="150">
        <v>0</v>
      </c>
      <c r="P203" s="181">
        <v>4000</v>
      </c>
      <c r="Q203" s="64">
        <f t="shared" si="34"/>
        <v>0</v>
      </c>
      <c r="R203" s="58">
        <f t="shared" si="25"/>
        <v>4000</v>
      </c>
      <c r="S203" s="64"/>
      <c r="T203" s="64">
        <f t="shared" si="32"/>
        <v>2666.6666666666665</v>
      </c>
      <c r="U203" s="64">
        <f t="shared" si="33"/>
        <v>0</v>
      </c>
      <c r="V203" s="100">
        <f t="shared" si="26"/>
        <v>2666.6666666666665</v>
      </c>
      <c r="W203" s="100">
        <f>SUM(W200:W202)</f>
        <v>1349888.44</v>
      </c>
      <c r="X203" s="8">
        <f>1490000</f>
        <v>1490000</v>
      </c>
      <c r="Y203" s="100">
        <f>X203-W203</f>
        <v>140111.56000000006</v>
      </c>
    </row>
    <row r="204" spans="1:25" s="8" customFormat="1" ht="15" customHeight="1" x14ac:dyDescent="0.2">
      <c r="A204" s="12" t="s">
        <v>295</v>
      </c>
      <c r="B204" s="80" t="s">
        <v>225</v>
      </c>
      <c r="C204" s="106">
        <v>30000</v>
      </c>
      <c r="D204" s="63"/>
      <c r="E204" s="63"/>
      <c r="F204" s="63"/>
      <c r="G204" s="63"/>
      <c r="H204" s="63"/>
      <c r="I204" s="63"/>
      <c r="J204" s="63"/>
      <c r="K204" s="63">
        <v>20699</v>
      </c>
      <c r="L204" s="63">
        <v>2285.9</v>
      </c>
      <c r="M204" s="63">
        <v>0</v>
      </c>
      <c r="N204" s="150"/>
      <c r="O204" s="150"/>
      <c r="P204" s="63">
        <v>0</v>
      </c>
      <c r="Q204" s="64">
        <f t="shared" si="34"/>
        <v>22984.9</v>
      </c>
      <c r="R204" s="58">
        <f t="shared" si="25"/>
        <v>7015.0999999999985</v>
      </c>
      <c r="S204" s="64"/>
      <c r="T204" s="64">
        <f t="shared" si="32"/>
        <v>20000</v>
      </c>
      <c r="U204" s="64">
        <f t="shared" si="33"/>
        <v>20699</v>
      </c>
      <c r="V204" s="100"/>
    </row>
    <row r="205" spans="1:25" s="8" customFormat="1" ht="15" customHeight="1" x14ac:dyDescent="0.2">
      <c r="A205" s="161" t="s">
        <v>171</v>
      </c>
      <c r="B205" s="80" t="s">
        <v>225</v>
      </c>
      <c r="C205" s="106">
        <v>0</v>
      </c>
      <c r="D205" s="63"/>
      <c r="E205" s="63"/>
      <c r="F205" s="63"/>
      <c r="G205" s="63">
        <v>0</v>
      </c>
      <c r="H205" s="63">
        <v>0</v>
      </c>
      <c r="I205" s="63"/>
      <c r="J205" s="63"/>
      <c r="K205" s="63">
        <v>0</v>
      </c>
      <c r="L205" s="63">
        <v>0</v>
      </c>
      <c r="M205" s="63">
        <v>0</v>
      </c>
      <c r="N205" s="150">
        <v>0</v>
      </c>
      <c r="O205" s="150"/>
      <c r="P205" s="102"/>
      <c r="Q205" s="64">
        <f t="shared" si="34"/>
        <v>0</v>
      </c>
      <c r="R205" s="58">
        <f t="shared" si="25"/>
        <v>0</v>
      </c>
      <c r="S205" s="64"/>
      <c r="T205" s="64">
        <f t="shared" si="32"/>
        <v>0</v>
      </c>
      <c r="U205" s="64">
        <f t="shared" si="33"/>
        <v>0</v>
      </c>
      <c r="V205" s="100">
        <f t="shared" si="26"/>
        <v>0</v>
      </c>
    </row>
    <row r="206" spans="1:25" s="8" customFormat="1" ht="15" customHeight="1" x14ac:dyDescent="0.2">
      <c r="A206" s="161" t="s">
        <v>172</v>
      </c>
      <c r="B206" s="80" t="s">
        <v>225</v>
      </c>
      <c r="C206" s="106">
        <v>0</v>
      </c>
      <c r="D206" s="63"/>
      <c r="E206" s="63"/>
      <c r="F206" s="63"/>
      <c r="G206" s="63">
        <v>0</v>
      </c>
      <c r="H206" s="63">
        <v>0</v>
      </c>
      <c r="I206" s="63"/>
      <c r="J206" s="63"/>
      <c r="K206" s="63">
        <v>0</v>
      </c>
      <c r="L206" s="63"/>
      <c r="M206" s="63">
        <v>0</v>
      </c>
      <c r="N206" s="150">
        <v>0</v>
      </c>
      <c r="O206" s="150">
        <v>0</v>
      </c>
      <c r="P206" s="63">
        <v>0</v>
      </c>
      <c r="Q206" s="64">
        <f t="shared" si="34"/>
        <v>0</v>
      </c>
      <c r="R206" s="58">
        <f t="shared" si="25"/>
        <v>0</v>
      </c>
      <c r="S206" s="64"/>
      <c r="T206" s="64">
        <f t="shared" si="32"/>
        <v>0</v>
      </c>
      <c r="U206" s="64">
        <f t="shared" si="33"/>
        <v>0</v>
      </c>
      <c r="V206" s="100">
        <f t="shared" si="26"/>
        <v>0</v>
      </c>
    </row>
    <row r="207" spans="1:25" s="8" customFormat="1" ht="15" customHeight="1" x14ac:dyDescent="0.2">
      <c r="A207" s="12" t="s">
        <v>164</v>
      </c>
      <c r="B207" s="80" t="s">
        <v>225</v>
      </c>
      <c r="C207" s="106">
        <v>20000</v>
      </c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150"/>
      <c r="O207" s="150">
        <v>8000</v>
      </c>
      <c r="P207" s="173">
        <v>20000</v>
      </c>
      <c r="Q207" s="64">
        <f t="shared" si="34"/>
        <v>8000</v>
      </c>
      <c r="R207" s="58">
        <f t="shared" si="25"/>
        <v>12000</v>
      </c>
      <c r="S207" s="64"/>
      <c r="T207" s="64">
        <f t="shared" si="32"/>
        <v>13333.333333333334</v>
      </c>
      <c r="U207" s="64">
        <f t="shared" si="33"/>
        <v>0</v>
      </c>
      <c r="V207" s="100">
        <f t="shared" si="26"/>
        <v>13333.333333333334</v>
      </c>
    </row>
    <row r="208" spans="1:25" s="7" customFormat="1" ht="6.95" customHeight="1" x14ac:dyDescent="0.2">
      <c r="A208" s="13"/>
      <c r="B208" s="80"/>
      <c r="C208" s="106"/>
      <c r="D208" s="70"/>
      <c r="E208" s="70"/>
      <c r="F208" s="70"/>
      <c r="G208" s="70"/>
      <c r="H208" s="70"/>
      <c r="I208" s="66"/>
      <c r="J208" s="66"/>
      <c r="K208" s="66"/>
      <c r="L208" s="66"/>
      <c r="M208" s="66"/>
      <c r="N208" s="151"/>
      <c r="O208" s="141"/>
      <c r="P208" s="52"/>
      <c r="Q208" s="53"/>
      <c r="R208" s="58">
        <f t="shared" si="25"/>
        <v>0</v>
      </c>
      <c r="S208" s="53"/>
      <c r="T208" s="53">
        <f t="shared" si="32"/>
        <v>0</v>
      </c>
      <c r="U208" s="53">
        <f t="shared" si="33"/>
        <v>0</v>
      </c>
      <c r="V208" s="100">
        <f t="shared" si="26"/>
        <v>0</v>
      </c>
    </row>
    <row r="209" spans="1:22" s="8" customFormat="1" ht="15" customHeight="1" x14ac:dyDescent="0.2">
      <c r="A209" s="16" t="str">
        <f>"TOTAL "&amp;A192</f>
        <v>TOTAL    EVENTS</v>
      </c>
      <c r="B209" s="84"/>
      <c r="C209" s="111">
        <f>SUM(C194:C208)</f>
        <v>2290000</v>
      </c>
      <c r="D209" s="71">
        <f t="shared" ref="D209:O209" si="35">SUM(D194:D207)</f>
        <v>253560</v>
      </c>
      <c r="E209" s="71">
        <f>SUM(E194:E207)</f>
        <v>458670</v>
      </c>
      <c r="F209" s="71">
        <f t="shared" si="35"/>
        <v>167112.65</v>
      </c>
      <c r="G209" s="71">
        <f t="shared" si="35"/>
        <v>259559.84</v>
      </c>
      <c r="H209" s="71">
        <f t="shared" si="35"/>
        <v>579151.5</v>
      </c>
      <c r="I209" s="61">
        <f t="shared" si="35"/>
        <v>141164.44</v>
      </c>
      <c r="J209" s="61">
        <f t="shared" si="35"/>
        <v>61895.72</v>
      </c>
      <c r="K209" s="61">
        <f t="shared" si="35"/>
        <v>79576.05</v>
      </c>
      <c r="L209" s="61">
        <f t="shared" si="35"/>
        <v>295835.72000000003</v>
      </c>
      <c r="M209" s="61">
        <f t="shared" si="35"/>
        <v>-102840.85</v>
      </c>
      <c r="N209" s="148">
        <f t="shared" si="35"/>
        <v>299687</v>
      </c>
      <c r="O209" s="148">
        <f t="shared" si="35"/>
        <v>743898</v>
      </c>
      <c r="P209" s="71">
        <f>SUM(P194:P207)</f>
        <v>-940137</v>
      </c>
      <c r="Q209" s="71">
        <f t="shared" ref="Q209" si="36">SUM(D209:O209)</f>
        <v>3237270.07</v>
      </c>
      <c r="R209" s="58">
        <f t="shared" si="25"/>
        <v>-947270.06999999983</v>
      </c>
      <c r="S209" s="71"/>
      <c r="T209" s="71">
        <f t="shared" si="32"/>
        <v>1526666.6666666667</v>
      </c>
      <c r="U209" s="71">
        <f t="shared" si="33"/>
        <v>2000690.2</v>
      </c>
      <c r="V209" s="100">
        <f t="shared" si="26"/>
        <v>-474023.53333333321</v>
      </c>
    </row>
    <row r="210" spans="1:22" s="7" customFormat="1" ht="6.95" customHeight="1" x14ac:dyDescent="0.2">
      <c r="A210" s="11"/>
      <c r="B210" s="86"/>
      <c r="C210" s="62"/>
      <c r="D210" s="62"/>
      <c r="E210" s="62"/>
      <c r="F210" s="62"/>
      <c r="G210" s="62"/>
      <c r="H210" s="62"/>
      <c r="I210" s="133"/>
      <c r="J210" s="133"/>
      <c r="K210" s="133"/>
      <c r="L210" s="133"/>
      <c r="M210" s="133"/>
      <c r="N210" s="149"/>
      <c r="O210" s="149"/>
      <c r="P210" s="62"/>
      <c r="Q210" s="62"/>
      <c r="R210" s="58">
        <f t="shared" si="25"/>
        <v>0</v>
      </c>
      <c r="S210" s="62"/>
      <c r="T210" s="62"/>
      <c r="U210" s="62"/>
      <c r="V210" s="100">
        <f t="shared" si="26"/>
        <v>0</v>
      </c>
    </row>
    <row r="211" spans="1:22" s="7" customFormat="1" ht="18" customHeight="1" x14ac:dyDescent="0.2">
      <c r="A211" s="99" t="s">
        <v>264</v>
      </c>
      <c r="B211" s="99"/>
      <c r="C211" s="109"/>
      <c r="D211" s="99"/>
      <c r="E211" s="99"/>
      <c r="F211" s="99"/>
      <c r="G211" s="99"/>
      <c r="H211" s="99"/>
      <c r="I211" s="132"/>
      <c r="J211" s="132"/>
      <c r="K211" s="132"/>
      <c r="L211" s="132"/>
      <c r="M211" s="132"/>
      <c r="N211" s="146"/>
      <c r="O211" s="146"/>
      <c r="P211" s="99"/>
      <c r="Q211" s="99"/>
      <c r="R211" s="58">
        <f t="shared" si="25"/>
        <v>0</v>
      </c>
      <c r="S211" s="99"/>
      <c r="T211" s="99"/>
      <c r="U211" s="99"/>
      <c r="V211" s="100">
        <f t="shared" si="26"/>
        <v>0</v>
      </c>
    </row>
    <row r="212" spans="1:22" s="7" customFormat="1" ht="6.95" customHeight="1" x14ac:dyDescent="0.2">
      <c r="A212" s="10"/>
      <c r="B212" s="83"/>
      <c r="C212" s="110"/>
      <c r="D212" s="56"/>
      <c r="E212" s="56"/>
      <c r="F212" s="56"/>
      <c r="G212" s="56"/>
      <c r="H212" s="56"/>
      <c r="I212" s="131"/>
      <c r="J212" s="131"/>
      <c r="K212" s="131"/>
      <c r="L212" s="131"/>
      <c r="M212" s="131"/>
      <c r="N212" s="145"/>
      <c r="O212" s="145"/>
      <c r="P212" s="56"/>
      <c r="Q212" s="56"/>
      <c r="R212" s="58">
        <f t="shared" si="25"/>
        <v>0</v>
      </c>
      <c r="S212" s="56"/>
      <c r="T212" s="56"/>
      <c r="U212" s="56"/>
      <c r="V212" s="100">
        <f t="shared" si="26"/>
        <v>0</v>
      </c>
    </row>
    <row r="213" spans="1:22" s="8" customFormat="1" ht="15" customHeight="1" x14ac:dyDescent="0.2">
      <c r="A213" s="12" t="s">
        <v>173</v>
      </c>
      <c r="B213" s="80" t="s">
        <v>241</v>
      </c>
      <c r="C213" s="106">
        <v>110000.00000000001</v>
      </c>
      <c r="D213" s="57"/>
      <c r="E213" s="57"/>
      <c r="F213" s="57">
        <v>29.6</v>
      </c>
      <c r="G213" s="57">
        <v>19426.900000000001</v>
      </c>
      <c r="H213" s="57">
        <v>8898.2000000000007</v>
      </c>
      <c r="I213" s="57">
        <v>14.25</v>
      </c>
      <c r="J213" s="57">
        <v>9167.4</v>
      </c>
      <c r="K213" s="57">
        <v>5448.5</v>
      </c>
      <c r="L213" s="57">
        <v>18120</v>
      </c>
      <c r="M213" s="57">
        <v>-217.5</v>
      </c>
      <c r="N213" s="147">
        <v>6600</v>
      </c>
      <c r="O213" s="147">
        <f>98103+7844+18000</f>
        <v>123947</v>
      </c>
      <c r="P213" s="166">
        <v>-78434</v>
      </c>
      <c r="Q213" s="64">
        <f t="shared" ref="Q213:Q227" si="37">SUM(D213:O213)</f>
        <v>191434.35</v>
      </c>
      <c r="R213" s="58">
        <f t="shared" si="25"/>
        <v>-81434.349999999991</v>
      </c>
      <c r="S213" s="64"/>
      <c r="T213" s="64">
        <f t="shared" ref="T213:T229" si="38">C213/12*8</f>
        <v>73333.333333333343</v>
      </c>
      <c r="U213" s="64">
        <f t="shared" ref="U213:U229" si="39">SUM(D213:K213)</f>
        <v>42984.85</v>
      </c>
      <c r="V213" s="100">
        <f t="shared" si="26"/>
        <v>30348.483333333344</v>
      </c>
    </row>
    <row r="214" spans="1:22" s="8" customFormat="1" ht="15" customHeight="1" x14ac:dyDescent="0.2">
      <c r="A214" s="12" t="s">
        <v>174</v>
      </c>
      <c r="B214" s="80" t="s">
        <v>225</v>
      </c>
      <c r="C214" s="106">
        <v>6000</v>
      </c>
      <c r="D214" s="57"/>
      <c r="E214" s="57"/>
      <c r="F214" s="57"/>
      <c r="G214" s="57">
        <v>0</v>
      </c>
      <c r="H214" s="57">
        <v>400</v>
      </c>
      <c r="I214" s="57">
        <v>0</v>
      </c>
      <c r="J214" s="57">
        <v>180</v>
      </c>
      <c r="K214" s="57">
        <v>990</v>
      </c>
      <c r="L214" s="57">
        <v>950</v>
      </c>
      <c r="M214" s="57">
        <v>990</v>
      </c>
      <c r="N214" s="147"/>
      <c r="O214" s="147">
        <v>2490</v>
      </c>
      <c r="P214" s="57">
        <v>0</v>
      </c>
      <c r="Q214" s="64">
        <f t="shared" si="37"/>
        <v>6000</v>
      </c>
      <c r="R214" s="58">
        <f t="shared" si="25"/>
        <v>0</v>
      </c>
      <c r="S214" s="64"/>
      <c r="T214" s="64">
        <f t="shared" si="38"/>
        <v>4000</v>
      </c>
      <c r="U214" s="64">
        <f t="shared" si="39"/>
        <v>1570</v>
      </c>
      <c r="V214" s="100">
        <f t="shared" si="26"/>
        <v>2430</v>
      </c>
    </row>
    <row r="215" spans="1:22" s="8" customFormat="1" ht="15" customHeight="1" x14ac:dyDescent="0.2">
      <c r="A215" s="12" t="s">
        <v>175</v>
      </c>
      <c r="B215" s="80" t="s">
        <v>224</v>
      </c>
      <c r="C215" s="106">
        <v>47500</v>
      </c>
      <c r="D215" s="57">
        <v>12096</v>
      </c>
      <c r="E215" s="57">
        <v>18130</v>
      </c>
      <c r="F215" s="57">
        <v>0</v>
      </c>
      <c r="G215" s="57">
        <v>0</v>
      </c>
      <c r="H215" s="57">
        <v>0</v>
      </c>
      <c r="I215" s="57">
        <v>10154.799999999999</v>
      </c>
      <c r="J215" s="57">
        <v>2650</v>
      </c>
      <c r="K215" s="57">
        <v>0</v>
      </c>
      <c r="L215" s="57">
        <v>9964</v>
      </c>
      <c r="M215" s="57">
        <v>0</v>
      </c>
      <c r="N215" s="147"/>
      <c r="O215" s="147"/>
      <c r="P215" s="166">
        <v>-5495</v>
      </c>
      <c r="Q215" s="64">
        <f t="shared" si="37"/>
        <v>52994.8</v>
      </c>
      <c r="R215" s="58">
        <f t="shared" si="25"/>
        <v>-5494.8000000000029</v>
      </c>
      <c r="S215" s="64"/>
      <c r="T215" s="64">
        <f t="shared" si="38"/>
        <v>31666.666666666668</v>
      </c>
      <c r="U215" s="64">
        <f t="shared" si="39"/>
        <v>43030.8</v>
      </c>
      <c r="V215" s="100">
        <f t="shared" si="26"/>
        <v>-11364.133333333335</v>
      </c>
    </row>
    <row r="216" spans="1:22" s="8" customFormat="1" ht="15" customHeight="1" x14ac:dyDescent="0.2">
      <c r="A216" s="12" t="s">
        <v>176</v>
      </c>
      <c r="B216" s="80" t="s">
        <v>224</v>
      </c>
      <c r="C216" s="106">
        <v>40000</v>
      </c>
      <c r="D216" s="57"/>
      <c r="E216" s="57">
        <v>7460</v>
      </c>
      <c r="F216" s="57"/>
      <c r="G216" s="57">
        <v>0</v>
      </c>
      <c r="H216" s="57">
        <v>7460</v>
      </c>
      <c r="I216" s="57">
        <v>447.6</v>
      </c>
      <c r="J216" s="57">
        <v>0</v>
      </c>
      <c r="K216" s="57"/>
      <c r="L216" s="57"/>
      <c r="M216" s="57"/>
      <c r="N216" s="147"/>
      <c r="O216" s="147"/>
      <c r="P216" s="165">
        <v>24632</v>
      </c>
      <c r="Q216" s="64">
        <f t="shared" si="37"/>
        <v>15367.6</v>
      </c>
      <c r="R216" s="58">
        <f t="shared" si="25"/>
        <v>24632.400000000001</v>
      </c>
      <c r="S216" s="64"/>
      <c r="T216" s="64">
        <f t="shared" si="38"/>
        <v>26666.666666666668</v>
      </c>
      <c r="U216" s="64">
        <f t="shared" si="39"/>
        <v>15367.6</v>
      </c>
      <c r="V216" s="100">
        <f t="shared" si="26"/>
        <v>11299.066666666668</v>
      </c>
    </row>
    <row r="217" spans="1:22" s="8" customFormat="1" ht="15" customHeight="1" x14ac:dyDescent="0.2">
      <c r="A217" s="12" t="s">
        <v>177</v>
      </c>
      <c r="B217" s="80" t="s">
        <v>224</v>
      </c>
      <c r="C217" s="106">
        <v>32500</v>
      </c>
      <c r="D217" s="57"/>
      <c r="E217" s="57"/>
      <c r="F217" s="57"/>
      <c r="G217" s="57">
        <v>6090</v>
      </c>
      <c r="H217" s="57">
        <v>0</v>
      </c>
      <c r="I217" s="57">
        <v>8872.2000000000007</v>
      </c>
      <c r="J217" s="57">
        <v>0</v>
      </c>
      <c r="K217" s="57"/>
      <c r="L217" s="57"/>
      <c r="M217" s="57"/>
      <c r="N217" s="147">
        <v>6000</v>
      </c>
      <c r="O217" s="147"/>
      <c r="P217" s="165">
        <v>11538</v>
      </c>
      <c r="Q217" s="64">
        <f t="shared" si="37"/>
        <v>20962.2</v>
      </c>
      <c r="R217" s="58">
        <f t="shared" ref="R217:R262" si="40">C217-Q217</f>
        <v>11537.8</v>
      </c>
      <c r="S217" s="64"/>
      <c r="T217" s="64">
        <f t="shared" si="38"/>
        <v>21666.666666666668</v>
      </c>
      <c r="U217" s="64">
        <f t="shared" si="39"/>
        <v>14962.2</v>
      </c>
      <c r="V217" s="100">
        <f t="shared" si="26"/>
        <v>6704.4666666666672</v>
      </c>
    </row>
    <row r="218" spans="1:22" s="8" customFormat="1" ht="15" customHeight="1" x14ac:dyDescent="0.2">
      <c r="A218" s="12" t="s">
        <v>178</v>
      </c>
      <c r="B218" s="80" t="s">
        <v>224</v>
      </c>
      <c r="C218" s="106">
        <v>25500</v>
      </c>
      <c r="D218" s="57">
        <v>0</v>
      </c>
      <c r="E218" s="57">
        <v>0</v>
      </c>
      <c r="F218" s="57">
        <v>5400</v>
      </c>
      <c r="G218" s="57"/>
      <c r="H218" s="57"/>
      <c r="I218" s="57">
        <v>0</v>
      </c>
      <c r="J218" s="57">
        <v>13515</v>
      </c>
      <c r="K218" s="57"/>
      <c r="L218" s="57"/>
      <c r="M218" s="57"/>
      <c r="N218" s="147"/>
      <c r="O218" s="147">
        <v>14000</v>
      </c>
      <c r="P218" s="166">
        <v>-7415</v>
      </c>
      <c r="Q218" s="64">
        <f t="shared" si="37"/>
        <v>32915</v>
      </c>
      <c r="R218" s="58">
        <f t="shared" si="40"/>
        <v>-7415</v>
      </c>
      <c r="S218" s="64"/>
      <c r="T218" s="64">
        <f t="shared" si="38"/>
        <v>17000</v>
      </c>
      <c r="U218" s="64">
        <f t="shared" si="39"/>
        <v>18915</v>
      </c>
      <c r="V218" s="100">
        <f t="shared" si="26"/>
        <v>-1915</v>
      </c>
    </row>
    <row r="219" spans="1:22" s="8" customFormat="1" ht="15" customHeight="1" x14ac:dyDescent="0.2">
      <c r="A219" s="12" t="s">
        <v>179</v>
      </c>
      <c r="B219" s="80" t="s">
        <v>224</v>
      </c>
      <c r="C219" s="106">
        <v>20000</v>
      </c>
      <c r="D219" s="57"/>
      <c r="E219" s="57"/>
      <c r="F219" s="57">
        <v>13550</v>
      </c>
      <c r="G219" s="57"/>
      <c r="H219" s="57"/>
      <c r="I219" s="57"/>
      <c r="J219" s="57"/>
      <c r="K219" s="57"/>
      <c r="L219" s="57">
        <v>0</v>
      </c>
      <c r="M219" s="57">
        <v>1279.31</v>
      </c>
      <c r="N219" s="147">
        <v>6450</v>
      </c>
      <c r="O219" s="147"/>
      <c r="P219" s="166">
        <v>-1279</v>
      </c>
      <c r="Q219" s="64">
        <f t="shared" si="37"/>
        <v>21279.309999999998</v>
      </c>
      <c r="R219" s="58">
        <f t="shared" si="40"/>
        <v>-1279.3099999999977</v>
      </c>
      <c r="S219" s="64"/>
      <c r="T219" s="64">
        <f t="shared" si="38"/>
        <v>13333.333333333334</v>
      </c>
      <c r="U219" s="64">
        <f t="shared" si="39"/>
        <v>13550</v>
      </c>
      <c r="V219" s="100">
        <f t="shared" si="26"/>
        <v>-216.66666666666606</v>
      </c>
    </row>
    <row r="220" spans="1:22" s="8" customFormat="1" ht="15" customHeight="1" x14ac:dyDescent="0.2">
      <c r="A220" s="12" t="s">
        <v>180</v>
      </c>
      <c r="B220" s="80" t="s">
        <v>224</v>
      </c>
      <c r="C220" s="106">
        <v>3000</v>
      </c>
      <c r="D220" s="57"/>
      <c r="E220" s="57">
        <v>515</v>
      </c>
      <c r="F220" s="57"/>
      <c r="G220" s="57"/>
      <c r="H220" s="57"/>
      <c r="I220" s="57">
        <v>498.2</v>
      </c>
      <c r="J220" s="57">
        <v>0</v>
      </c>
      <c r="K220" s="57"/>
      <c r="L220" s="57">
        <v>0</v>
      </c>
      <c r="M220" s="57">
        <v>636</v>
      </c>
      <c r="N220" s="147"/>
      <c r="O220" s="147">
        <v>1987</v>
      </c>
      <c r="P220" s="166">
        <v>-636</v>
      </c>
      <c r="Q220" s="64">
        <f t="shared" si="37"/>
        <v>3636.2</v>
      </c>
      <c r="R220" s="58">
        <f t="shared" si="40"/>
        <v>-636.19999999999982</v>
      </c>
      <c r="S220" s="64"/>
      <c r="T220" s="64">
        <f t="shared" si="38"/>
        <v>2000</v>
      </c>
      <c r="U220" s="64">
        <f t="shared" si="39"/>
        <v>1013.2</v>
      </c>
      <c r="V220" s="100">
        <f t="shared" si="26"/>
        <v>986.8</v>
      </c>
    </row>
    <row r="221" spans="1:22" s="8" customFormat="1" ht="15" customHeight="1" x14ac:dyDescent="0.2">
      <c r="A221" s="12" t="s">
        <v>181</v>
      </c>
      <c r="B221" s="80" t="s">
        <v>224</v>
      </c>
      <c r="C221" s="106">
        <v>1500</v>
      </c>
      <c r="D221" s="57"/>
      <c r="E221" s="57">
        <v>285</v>
      </c>
      <c r="F221" s="57"/>
      <c r="G221" s="57">
        <v>285</v>
      </c>
      <c r="H221" s="57">
        <v>0</v>
      </c>
      <c r="I221" s="57"/>
      <c r="J221" s="57"/>
      <c r="K221" s="57"/>
      <c r="L221" s="57"/>
      <c r="M221" s="57"/>
      <c r="N221" s="147"/>
      <c r="O221" s="147">
        <v>0</v>
      </c>
      <c r="P221" s="167">
        <v>930</v>
      </c>
      <c r="Q221" s="64">
        <f t="shared" si="37"/>
        <v>570</v>
      </c>
      <c r="R221" s="58">
        <f t="shared" si="40"/>
        <v>930</v>
      </c>
      <c r="S221" s="64"/>
      <c r="T221" s="64">
        <f t="shared" si="38"/>
        <v>1000</v>
      </c>
      <c r="U221" s="64">
        <f t="shared" si="39"/>
        <v>570</v>
      </c>
      <c r="V221" s="100">
        <f t="shared" ref="V221:V263" si="41">T221-U221</f>
        <v>430</v>
      </c>
    </row>
    <row r="222" spans="1:22" s="8" customFormat="1" ht="15" customHeight="1" x14ac:dyDescent="0.2">
      <c r="A222" s="12" t="s">
        <v>182</v>
      </c>
      <c r="B222" s="80" t="s">
        <v>242</v>
      </c>
      <c r="C222" s="106">
        <v>10000</v>
      </c>
      <c r="D222" s="57"/>
      <c r="E222" s="57"/>
      <c r="F222" s="57">
        <v>1650</v>
      </c>
      <c r="G222" s="57"/>
      <c r="H222" s="57"/>
      <c r="I222" s="57"/>
      <c r="J222" s="57"/>
      <c r="K222" s="57"/>
      <c r="L222" s="57"/>
      <c r="M222" s="57"/>
      <c r="N222" s="147"/>
      <c r="O222" s="147"/>
      <c r="P222" s="165">
        <v>8350</v>
      </c>
      <c r="Q222" s="64">
        <f t="shared" si="37"/>
        <v>1650</v>
      </c>
      <c r="R222" s="58">
        <f t="shared" si="40"/>
        <v>8350</v>
      </c>
      <c r="S222" s="64"/>
      <c r="T222" s="64">
        <f t="shared" si="38"/>
        <v>6666.666666666667</v>
      </c>
      <c r="U222" s="64">
        <f t="shared" si="39"/>
        <v>1650</v>
      </c>
      <c r="V222" s="100">
        <f t="shared" si="41"/>
        <v>5016.666666666667</v>
      </c>
    </row>
    <row r="223" spans="1:22" s="8" customFormat="1" ht="15" customHeight="1" x14ac:dyDescent="0.2">
      <c r="A223" s="12" t="s">
        <v>183</v>
      </c>
      <c r="B223" s="80" t="s">
        <v>225</v>
      </c>
      <c r="C223" s="106">
        <v>9000</v>
      </c>
      <c r="D223" s="57"/>
      <c r="E223" s="57"/>
      <c r="F223" s="57"/>
      <c r="G223" s="57"/>
      <c r="H223" s="57"/>
      <c r="I223" s="57"/>
      <c r="J223" s="57"/>
      <c r="K223" s="57">
        <v>490</v>
      </c>
      <c r="L223" s="57">
        <v>0</v>
      </c>
      <c r="M223" s="57">
        <v>327.10000000000002</v>
      </c>
      <c r="N223" s="147"/>
      <c r="O223" s="147">
        <v>1000</v>
      </c>
      <c r="P223" s="165">
        <v>7183</v>
      </c>
      <c r="Q223" s="64">
        <f t="shared" si="37"/>
        <v>1817.1</v>
      </c>
      <c r="R223" s="58">
        <f t="shared" si="40"/>
        <v>7182.9</v>
      </c>
      <c r="S223" s="64"/>
      <c r="T223" s="64">
        <f t="shared" si="38"/>
        <v>6000</v>
      </c>
      <c r="U223" s="64">
        <f t="shared" si="39"/>
        <v>490</v>
      </c>
      <c r="V223" s="100">
        <f t="shared" si="41"/>
        <v>5510</v>
      </c>
    </row>
    <row r="224" spans="1:22" s="7" customFormat="1" ht="15" customHeight="1" x14ac:dyDescent="0.2">
      <c r="A224" s="12" t="s">
        <v>184</v>
      </c>
      <c r="B224" s="80" t="s">
        <v>243</v>
      </c>
      <c r="C224" s="106">
        <v>200000</v>
      </c>
      <c r="D224" s="59"/>
      <c r="E224" s="59"/>
      <c r="F224" s="59"/>
      <c r="G224" s="59"/>
      <c r="H224" s="59">
        <v>0</v>
      </c>
      <c r="I224" s="57">
        <v>39856</v>
      </c>
      <c r="J224" s="57">
        <v>0</v>
      </c>
      <c r="K224" s="57">
        <v>39856</v>
      </c>
      <c r="L224" s="57">
        <v>0</v>
      </c>
      <c r="M224" s="57">
        <v>39856</v>
      </c>
      <c r="N224" s="147">
        <v>0</v>
      </c>
      <c r="O224" s="147">
        <f>39856*2</f>
        <v>79712</v>
      </c>
      <c r="P224" s="172">
        <v>720</v>
      </c>
      <c r="Q224" s="64">
        <f t="shared" si="37"/>
        <v>199280</v>
      </c>
      <c r="R224" s="58">
        <f t="shared" si="40"/>
        <v>720</v>
      </c>
      <c r="S224" s="64"/>
      <c r="T224" s="64">
        <f t="shared" si="38"/>
        <v>133333.33333333334</v>
      </c>
      <c r="U224" s="64">
        <f t="shared" si="39"/>
        <v>79712</v>
      </c>
      <c r="V224" s="100">
        <f t="shared" si="41"/>
        <v>53621.333333333343</v>
      </c>
    </row>
    <row r="225" spans="1:22" s="8" customFormat="1" ht="15" customHeight="1" x14ac:dyDescent="0.2">
      <c r="A225" s="12" t="s">
        <v>185</v>
      </c>
      <c r="B225" s="80" t="s">
        <v>224</v>
      </c>
      <c r="C225" s="106">
        <v>90000</v>
      </c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147"/>
      <c r="O225" s="147"/>
      <c r="P225" s="167">
        <v>90000</v>
      </c>
      <c r="Q225" s="64">
        <f t="shared" si="37"/>
        <v>0</v>
      </c>
      <c r="R225" s="58">
        <f t="shared" si="40"/>
        <v>90000</v>
      </c>
      <c r="S225" s="64"/>
      <c r="T225" s="64">
        <f t="shared" si="38"/>
        <v>60000</v>
      </c>
      <c r="U225" s="64">
        <f t="shared" si="39"/>
        <v>0</v>
      </c>
      <c r="V225" s="100">
        <f t="shared" si="41"/>
        <v>60000</v>
      </c>
    </row>
    <row r="226" spans="1:22" s="8" customFormat="1" ht="15" customHeight="1" x14ac:dyDescent="0.2">
      <c r="A226" s="12" t="s">
        <v>282</v>
      </c>
      <c r="B226" s="80" t="s">
        <v>297</v>
      </c>
      <c r="C226" s="106">
        <v>0</v>
      </c>
      <c r="D226" s="57"/>
      <c r="E226" s="57"/>
      <c r="F226" s="57"/>
      <c r="G226" s="57"/>
      <c r="H226" s="57"/>
      <c r="I226" s="57">
        <v>1250</v>
      </c>
      <c r="J226" s="57">
        <v>5000</v>
      </c>
      <c r="K226" s="57"/>
      <c r="L226" s="57">
        <v>2500</v>
      </c>
      <c r="M226" s="57">
        <v>2500</v>
      </c>
      <c r="N226" s="147">
        <v>2500</v>
      </c>
      <c r="O226" s="147">
        <v>2500</v>
      </c>
      <c r="P226" s="166">
        <v>-16250</v>
      </c>
      <c r="Q226" s="64">
        <f t="shared" si="37"/>
        <v>16250</v>
      </c>
      <c r="R226" s="58">
        <f t="shared" si="40"/>
        <v>-16250</v>
      </c>
      <c r="S226" s="64"/>
      <c r="T226" s="64">
        <f t="shared" si="38"/>
        <v>0</v>
      </c>
      <c r="U226" s="64">
        <f t="shared" si="39"/>
        <v>6250</v>
      </c>
      <c r="V226" s="100">
        <f t="shared" si="41"/>
        <v>-6250</v>
      </c>
    </row>
    <row r="227" spans="1:22" s="7" customFormat="1" ht="15" customHeight="1" x14ac:dyDescent="0.2">
      <c r="A227" s="12" t="s">
        <v>150</v>
      </c>
      <c r="B227" s="80" t="s">
        <v>309</v>
      </c>
      <c r="C227" s="106">
        <v>40000</v>
      </c>
      <c r="D227" s="59"/>
      <c r="E227" s="59"/>
      <c r="F227" s="59"/>
      <c r="G227" s="59"/>
      <c r="H227" s="59"/>
      <c r="I227" s="57"/>
      <c r="J227" s="57"/>
      <c r="K227" s="57"/>
      <c r="L227" s="57">
        <v>0</v>
      </c>
      <c r="M227" s="57">
        <v>3800</v>
      </c>
      <c r="N227" s="147">
        <v>3800</v>
      </c>
      <c r="O227" s="147"/>
      <c r="P227" s="172">
        <v>32400</v>
      </c>
      <c r="Q227" s="53">
        <f t="shared" si="37"/>
        <v>7600</v>
      </c>
      <c r="R227" s="58">
        <f t="shared" si="40"/>
        <v>32400</v>
      </c>
      <c r="S227" s="53"/>
      <c r="T227" s="53">
        <f t="shared" si="38"/>
        <v>26666.666666666668</v>
      </c>
      <c r="U227" s="53">
        <f t="shared" si="39"/>
        <v>0</v>
      </c>
      <c r="V227" s="100">
        <f t="shared" si="41"/>
        <v>26666.666666666668</v>
      </c>
    </row>
    <row r="228" spans="1:22" s="8" customFormat="1" ht="6.95" customHeight="1" x14ac:dyDescent="0.2">
      <c r="A228" s="12"/>
      <c r="B228" s="80"/>
      <c r="C228" s="106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141"/>
      <c r="O228" s="141"/>
      <c r="P228" s="60"/>
      <c r="Q228" s="64"/>
      <c r="R228" s="58">
        <f t="shared" si="40"/>
        <v>0</v>
      </c>
      <c r="S228" s="64"/>
      <c r="T228" s="64">
        <f t="shared" si="38"/>
        <v>0</v>
      </c>
      <c r="U228" s="64">
        <f t="shared" si="39"/>
        <v>0</v>
      </c>
      <c r="V228" s="100">
        <f t="shared" si="41"/>
        <v>0</v>
      </c>
    </row>
    <row r="229" spans="1:22" s="7" customFormat="1" ht="15" customHeight="1" x14ac:dyDescent="0.2">
      <c r="A229" s="15" t="str">
        <f>"TOTAL "&amp;A211</f>
        <v>TOTAL    TOURISM SERVICES</v>
      </c>
      <c r="B229" s="84"/>
      <c r="C229" s="111">
        <f>SUM(C213:C228)</f>
        <v>635000</v>
      </c>
      <c r="D229" s="61">
        <f t="shared" ref="D229:P229" si="42">SUM(D213:D227)</f>
        <v>12096</v>
      </c>
      <c r="E229" s="61">
        <f>SUM(E213:E227)</f>
        <v>26390</v>
      </c>
      <c r="F229" s="61">
        <f t="shared" si="42"/>
        <v>20629.599999999999</v>
      </c>
      <c r="G229" s="61">
        <f t="shared" si="42"/>
        <v>25801.9</v>
      </c>
      <c r="H229" s="61">
        <f t="shared" si="42"/>
        <v>16758.2</v>
      </c>
      <c r="I229" s="61">
        <f t="shared" si="42"/>
        <v>61093.05</v>
      </c>
      <c r="J229" s="61">
        <f t="shared" si="42"/>
        <v>30512.400000000001</v>
      </c>
      <c r="K229" s="61">
        <f t="shared" si="42"/>
        <v>46784.5</v>
      </c>
      <c r="L229" s="61">
        <f t="shared" si="42"/>
        <v>31534</v>
      </c>
      <c r="M229" s="61">
        <f t="shared" si="42"/>
        <v>49170.91</v>
      </c>
      <c r="N229" s="148">
        <f t="shared" si="42"/>
        <v>25350</v>
      </c>
      <c r="O229" s="148">
        <f t="shared" si="42"/>
        <v>225636</v>
      </c>
      <c r="P229" s="61">
        <f t="shared" si="42"/>
        <v>66244</v>
      </c>
      <c r="Q229" s="61">
        <f t="shared" ref="Q229" si="43">SUM(D229:O229)</f>
        <v>571756.56000000006</v>
      </c>
      <c r="R229" s="58">
        <f t="shared" si="40"/>
        <v>63243.439999999944</v>
      </c>
      <c r="S229" s="61"/>
      <c r="T229" s="61">
        <f t="shared" si="38"/>
        <v>423333.33333333331</v>
      </c>
      <c r="U229" s="61">
        <f t="shared" si="39"/>
        <v>240065.65</v>
      </c>
      <c r="V229" s="100">
        <f t="shared" si="41"/>
        <v>183267.68333333332</v>
      </c>
    </row>
    <row r="230" spans="1:22" s="7" customFormat="1" ht="6.95" customHeight="1" x14ac:dyDescent="0.2">
      <c r="A230" s="11"/>
      <c r="B230" s="86"/>
      <c r="C230" s="62"/>
      <c r="D230" s="62"/>
      <c r="E230" s="62"/>
      <c r="F230" s="62"/>
      <c r="G230" s="62"/>
      <c r="H230" s="62"/>
      <c r="I230" s="133"/>
      <c r="J230" s="133"/>
      <c r="K230" s="133"/>
      <c r="L230" s="133"/>
      <c r="M230" s="133"/>
      <c r="N230" s="149"/>
      <c r="O230" s="149"/>
      <c r="P230" s="62"/>
      <c r="Q230" s="62"/>
      <c r="R230" s="58">
        <f t="shared" si="40"/>
        <v>0</v>
      </c>
      <c r="S230" s="62"/>
      <c r="T230" s="62"/>
      <c r="U230" s="62"/>
      <c r="V230" s="100">
        <f t="shared" si="41"/>
        <v>0</v>
      </c>
    </row>
    <row r="231" spans="1:22" s="7" customFormat="1" ht="18" customHeight="1" x14ac:dyDescent="0.2">
      <c r="A231" s="99" t="s">
        <v>265</v>
      </c>
      <c r="B231" s="99"/>
      <c r="C231" s="109"/>
      <c r="D231" s="99"/>
      <c r="E231" s="99"/>
      <c r="F231" s="99"/>
      <c r="G231" s="99"/>
      <c r="H231" s="99"/>
      <c r="I231" s="132"/>
      <c r="J231" s="132"/>
      <c r="K231" s="132"/>
      <c r="L231" s="132"/>
      <c r="M231" s="132"/>
      <c r="N231" s="146"/>
      <c r="O231" s="146"/>
      <c r="P231" s="99"/>
      <c r="Q231" s="99"/>
      <c r="R231" s="58">
        <f t="shared" si="40"/>
        <v>0</v>
      </c>
      <c r="S231" s="99"/>
      <c r="T231" s="99"/>
      <c r="U231" s="99"/>
      <c r="V231" s="100">
        <f t="shared" si="41"/>
        <v>0</v>
      </c>
    </row>
    <row r="232" spans="1:22" s="7" customFormat="1" ht="6.95" customHeight="1" x14ac:dyDescent="0.2">
      <c r="A232" s="10"/>
      <c r="B232" s="83"/>
      <c r="C232" s="110"/>
      <c r="D232" s="56"/>
      <c r="E232" s="56"/>
      <c r="F232" s="56"/>
      <c r="G232" s="56"/>
      <c r="H232" s="56"/>
      <c r="I232" s="131"/>
      <c r="J232" s="131"/>
      <c r="K232" s="131"/>
      <c r="L232" s="131"/>
      <c r="M232" s="131"/>
      <c r="N232" s="145"/>
      <c r="O232" s="145"/>
      <c r="P232" s="56"/>
      <c r="Q232" s="56"/>
      <c r="R232" s="58">
        <f t="shared" si="40"/>
        <v>0</v>
      </c>
      <c r="S232" s="56"/>
      <c r="T232" s="56"/>
      <c r="U232" s="56"/>
      <c r="V232" s="100">
        <f t="shared" si="41"/>
        <v>0</v>
      </c>
    </row>
    <row r="233" spans="1:22" s="8" customFormat="1" ht="15" customHeight="1" x14ac:dyDescent="0.2">
      <c r="A233" s="12" t="s">
        <v>186</v>
      </c>
      <c r="B233" s="80" t="s">
        <v>225</v>
      </c>
      <c r="C233" s="106">
        <v>270000</v>
      </c>
      <c r="D233" s="57">
        <v>1050</v>
      </c>
      <c r="E233" s="57">
        <v>2215.1799999999998</v>
      </c>
      <c r="F233" s="57">
        <v>23750</v>
      </c>
      <c r="G233" s="57">
        <v>7019.6</v>
      </c>
      <c r="H233" s="57">
        <v>2020.9</v>
      </c>
      <c r="I233" s="57">
        <v>-2000</v>
      </c>
      <c r="J233" s="57">
        <v>25232.3</v>
      </c>
      <c r="K233" s="57">
        <v>21250</v>
      </c>
      <c r="L233" s="57">
        <v>1646.9</v>
      </c>
      <c r="M233" s="57">
        <v>61007.75</v>
      </c>
      <c r="N233" s="147">
        <v>0</v>
      </c>
      <c r="O233" s="147">
        <f>63403.5*2</f>
        <v>126807</v>
      </c>
      <c r="P233" s="57">
        <v>0</v>
      </c>
      <c r="Q233" s="64">
        <f t="shared" ref="Q233:Q234" si="44">SUM(D233:O233)</f>
        <v>269999.63</v>
      </c>
      <c r="R233" s="58">
        <f t="shared" si="40"/>
        <v>0.36999999999534339</v>
      </c>
      <c r="S233" s="64"/>
      <c r="T233" s="64">
        <f t="shared" ref="T233:T236" si="45">C233/12*8</f>
        <v>180000</v>
      </c>
      <c r="U233" s="64">
        <f t="shared" ref="U233:U236" si="46">SUM(D233:K233)</f>
        <v>80537.98</v>
      </c>
      <c r="V233" s="100">
        <f t="shared" si="41"/>
        <v>99462.02</v>
      </c>
    </row>
    <row r="234" spans="1:22" s="7" customFormat="1" ht="15" customHeight="1" x14ac:dyDescent="0.2">
      <c r="A234" s="12" t="s">
        <v>187</v>
      </c>
      <c r="B234" s="80" t="s">
        <v>225</v>
      </c>
      <c r="C234" s="106">
        <v>0</v>
      </c>
      <c r="D234" s="59">
        <v>-1250</v>
      </c>
      <c r="E234" s="59"/>
      <c r="F234" s="59"/>
      <c r="G234" s="59">
        <v>0</v>
      </c>
      <c r="H234" s="59">
        <v>0</v>
      </c>
      <c r="I234" s="57"/>
      <c r="J234" s="57">
        <v>0</v>
      </c>
      <c r="K234" s="57">
        <v>0</v>
      </c>
      <c r="L234" s="57">
        <v>0</v>
      </c>
      <c r="M234" s="57">
        <v>0</v>
      </c>
      <c r="N234" s="147">
        <v>0</v>
      </c>
      <c r="O234" s="147">
        <v>0</v>
      </c>
      <c r="P234" s="59"/>
      <c r="Q234" s="53">
        <f t="shared" si="44"/>
        <v>-1250</v>
      </c>
      <c r="R234" s="58">
        <f t="shared" si="40"/>
        <v>1250</v>
      </c>
      <c r="S234" s="53"/>
      <c r="T234" s="53">
        <f t="shared" si="45"/>
        <v>0</v>
      </c>
      <c r="U234" s="53">
        <f t="shared" si="46"/>
        <v>-1250</v>
      </c>
      <c r="V234" s="100">
        <f t="shared" si="41"/>
        <v>1250</v>
      </c>
    </row>
    <row r="235" spans="1:22" s="8" customFormat="1" ht="6.95" customHeight="1" x14ac:dyDescent="0.2">
      <c r="A235" s="12"/>
      <c r="B235" s="80"/>
      <c r="C235" s="106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141"/>
      <c r="O235" s="141"/>
      <c r="P235" s="60"/>
      <c r="Q235" s="64"/>
      <c r="R235" s="58">
        <f t="shared" si="40"/>
        <v>0</v>
      </c>
      <c r="S235" s="64"/>
      <c r="T235" s="64">
        <f t="shared" si="45"/>
        <v>0</v>
      </c>
      <c r="U235" s="64">
        <f t="shared" si="46"/>
        <v>0</v>
      </c>
      <c r="V235" s="100">
        <f t="shared" si="41"/>
        <v>0</v>
      </c>
    </row>
    <row r="236" spans="1:22" s="7" customFormat="1" ht="15" customHeight="1" x14ac:dyDescent="0.2">
      <c r="A236" s="15" t="str">
        <f>"TOTAL "&amp;A231</f>
        <v xml:space="preserve">TOTAL    PENANG CENTRE OF EDUCATION TOURISM </v>
      </c>
      <c r="B236" s="84"/>
      <c r="C236" s="111">
        <f>SUM(C233:C235)</f>
        <v>270000</v>
      </c>
      <c r="D236" s="61">
        <f t="shared" ref="D236:O236" si="47">SUM(D233:D234)</f>
        <v>-200</v>
      </c>
      <c r="E236" s="61">
        <f>SUM(E233:E234)</f>
        <v>2215.1799999999998</v>
      </c>
      <c r="F236" s="61">
        <f t="shared" si="47"/>
        <v>23750</v>
      </c>
      <c r="G236" s="61">
        <f t="shared" si="47"/>
        <v>7019.6</v>
      </c>
      <c r="H236" s="61">
        <f t="shared" si="47"/>
        <v>2020.9</v>
      </c>
      <c r="I236" s="61">
        <f t="shared" si="47"/>
        <v>-2000</v>
      </c>
      <c r="J236" s="61">
        <f t="shared" si="47"/>
        <v>25232.3</v>
      </c>
      <c r="K236" s="61">
        <f t="shared" si="47"/>
        <v>21250</v>
      </c>
      <c r="L236" s="61">
        <f t="shared" si="47"/>
        <v>1646.9</v>
      </c>
      <c r="M236" s="61">
        <f t="shared" si="47"/>
        <v>61007.75</v>
      </c>
      <c r="N236" s="148">
        <f t="shared" si="47"/>
        <v>0</v>
      </c>
      <c r="O236" s="148">
        <f t="shared" si="47"/>
        <v>126807</v>
      </c>
      <c r="P236" s="148">
        <f>SUM(P233:P234)</f>
        <v>0</v>
      </c>
      <c r="Q236" s="61">
        <f t="shared" ref="Q236" si="48">SUM(D236:O236)</f>
        <v>268749.63</v>
      </c>
      <c r="R236" s="58">
        <f t="shared" si="40"/>
        <v>1250.3699999999953</v>
      </c>
      <c r="S236" s="61"/>
      <c r="T236" s="61">
        <f t="shared" si="45"/>
        <v>180000</v>
      </c>
      <c r="U236" s="61">
        <f t="shared" si="46"/>
        <v>79287.98</v>
      </c>
      <c r="V236" s="100">
        <f t="shared" si="41"/>
        <v>100712.02</v>
      </c>
    </row>
    <row r="237" spans="1:22" s="7" customFormat="1" ht="15" customHeight="1" x14ac:dyDescent="0.2">
      <c r="A237" s="38"/>
      <c r="B237" s="85"/>
      <c r="C237" s="112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143"/>
      <c r="O237" s="143"/>
      <c r="P237" s="53"/>
      <c r="Q237" s="53"/>
      <c r="R237" s="58">
        <f t="shared" si="40"/>
        <v>0</v>
      </c>
      <c r="S237" s="53"/>
      <c r="T237" s="53"/>
      <c r="U237" s="53"/>
      <c r="V237" s="100">
        <f t="shared" si="41"/>
        <v>0</v>
      </c>
    </row>
    <row r="238" spans="1:22" s="7" customFormat="1" ht="18" customHeight="1" x14ac:dyDescent="0.2">
      <c r="A238" s="99" t="s">
        <v>285</v>
      </c>
      <c r="B238" s="99"/>
      <c r="C238" s="109"/>
      <c r="D238" s="99"/>
      <c r="E238" s="99"/>
      <c r="F238" s="99"/>
      <c r="G238" s="99"/>
      <c r="H238" s="99"/>
      <c r="I238" s="132"/>
      <c r="J238" s="132"/>
      <c r="K238" s="132"/>
      <c r="L238" s="132"/>
      <c r="M238" s="132"/>
      <c r="N238" s="146"/>
      <c r="O238" s="146"/>
      <c r="P238" s="99"/>
      <c r="Q238" s="99"/>
      <c r="R238" s="58">
        <f t="shared" si="40"/>
        <v>0</v>
      </c>
      <c r="S238" s="99"/>
      <c r="T238" s="99"/>
      <c r="U238" s="99"/>
      <c r="V238" s="100">
        <f t="shared" si="41"/>
        <v>0</v>
      </c>
    </row>
    <row r="239" spans="1:22" s="7" customFormat="1" ht="6.95" customHeight="1" x14ac:dyDescent="0.2">
      <c r="A239" s="10"/>
      <c r="B239" s="83"/>
      <c r="C239" s="110"/>
      <c r="D239" s="56"/>
      <c r="E239" s="56"/>
      <c r="F239" s="56"/>
      <c r="G239" s="56"/>
      <c r="H239" s="56"/>
      <c r="I239" s="131"/>
      <c r="J239" s="131"/>
      <c r="K239" s="131"/>
      <c r="L239" s="131"/>
      <c r="M239" s="131"/>
      <c r="N239" s="145"/>
      <c r="O239" s="145"/>
      <c r="P239" s="56"/>
      <c r="Q239" s="56"/>
      <c r="R239" s="58">
        <f t="shared" si="40"/>
        <v>0</v>
      </c>
      <c r="S239" s="56"/>
      <c r="T239" s="56"/>
      <c r="U239" s="56"/>
      <c r="V239" s="100">
        <f t="shared" si="41"/>
        <v>0</v>
      </c>
    </row>
    <row r="240" spans="1:22" s="8" customFormat="1" ht="15" customHeight="1" x14ac:dyDescent="0.2">
      <c r="A240" s="12" t="s">
        <v>286</v>
      </c>
      <c r="B240" s="80" t="s">
        <v>225</v>
      </c>
      <c r="C240" s="106">
        <v>1200000</v>
      </c>
      <c r="D240" s="57"/>
      <c r="E240" s="57"/>
      <c r="F240" s="57"/>
      <c r="G240" s="57"/>
      <c r="H240" s="57"/>
      <c r="I240" s="57">
        <v>0</v>
      </c>
      <c r="J240" s="57">
        <v>70355.33</v>
      </c>
      <c r="K240" s="57">
        <v>15695.33</v>
      </c>
      <c r="L240" s="57">
        <v>95617.84</v>
      </c>
      <c r="M240" s="57">
        <v>17302.2</v>
      </c>
      <c r="N240" s="190">
        <f>508775.97+492253</f>
        <v>1001028.97</v>
      </c>
      <c r="O240" s="147"/>
      <c r="P240" s="57">
        <v>0</v>
      </c>
      <c r="Q240" s="64">
        <f t="shared" ref="Q240" si="49">SUM(D240:O240)</f>
        <v>1199999.67</v>
      </c>
      <c r="R240" s="58">
        <f t="shared" si="40"/>
        <v>0.33000000007450581</v>
      </c>
      <c r="S240" s="64"/>
      <c r="T240" s="64">
        <f t="shared" ref="T240:T243" si="50">C240/12*8</f>
        <v>800000</v>
      </c>
      <c r="U240" s="64">
        <f>SUM(D240:K240)</f>
        <v>86050.66</v>
      </c>
      <c r="V240" s="100">
        <f t="shared" si="41"/>
        <v>713949.34</v>
      </c>
    </row>
    <row r="241" spans="1:22" s="7" customFormat="1" ht="15" customHeight="1" x14ac:dyDescent="0.2">
      <c r="A241" s="12"/>
      <c r="B241" s="80"/>
      <c r="C241" s="106">
        <v>0</v>
      </c>
      <c r="D241" s="59"/>
      <c r="E241" s="59"/>
      <c r="F241" s="59"/>
      <c r="G241" s="59"/>
      <c r="H241" s="59"/>
      <c r="I241" s="57"/>
      <c r="J241" s="57"/>
      <c r="K241" s="57"/>
      <c r="L241" s="57"/>
      <c r="M241" s="57"/>
      <c r="N241" s="147"/>
      <c r="O241" s="147"/>
      <c r="P241" s="59"/>
      <c r="Q241" s="53">
        <f>SUM(D241:P241)</f>
        <v>0</v>
      </c>
      <c r="R241" s="58">
        <f t="shared" si="40"/>
        <v>0</v>
      </c>
      <c r="S241" s="53"/>
      <c r="T241" s="53">
        <f t="shared" si="50"/>
        <v>0</v>
      </c>
      <c r="U241" s="53">
        <v>0</v>
      </c>
      <c r="V241" s="100">
        <f t="shared" si="41"/>
        <v>0</v>
      </c>
    </row>
    <row r="242" spans="1:22" s="8" customFormat="1" ht="6.95" customHeight="1" x14ac:dyDescent="0.2">
      <c r="A242" s="12"/>
      <c r="B242" s="80"/>
      <c r="C242" s="106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141"/>
      <c r="O242" s="141"/>
      <c r="P242" s="60"/>
      <c r="Q242" s="64"/>
      <c r="R242" s="58">
        <f t="shared" si="40"/>
        <v>0</v>
      </c>
      <c r="S242" s="64"/>
      <c r="T242" s="64">
        <f t="shared" si="50"/>
        <v>0</v>
      </c>
      <c r="U242" s="64">
        <f>SUM(D242:F242)</f>
        <v>0</v>
      </c>
      <c r="V242" s="100">
        <f t="shared" si="41"/>
        <v>0</v>
      </c>
    </row>
    <row r="243" spans="1:22" s="7" customFormat="1" ht="15" customHeight="1" x14ac:dyDescent="0.2">
      <c r="A243" s="15" t="str">
        <f>"TOTAL "&amp;A238</f>
        <v>TOTAL    AD-HOC PROJECTS</v>
      </c>
      <c r="B243" s="84"/>
      <c r="C243" s="111">
        <f>SUM(C240:C242)</f>
        <v>1200000</v>
      </c>
      <c r="D243" s="61">
        <f t="shared" ref="D243" si="51">SUM(D240:D241)</f>
        <v>0</v>
      </c>
      <c r="E243" s="61">
        <f>SUM(E240:E241)</f>
        <v>0</v>
      </c>
      <c r="F243" s="61">
        <f t="shared" ref="F243:N243" si="52">SUM(F240:F241)</f>
        <v>0</v>
      </c>
      <c r="G243" s="61">
        <f t="shared" si="52"/>
        <v>0</v>
      </c>
      <c r="H243" s="61">
        <f t="shared" si="52"/>
        <v>0</v>
      </c>
      <c r="I243" s="61">
        <f t="shared" si="52"/>
        <v>0</v>
      </c>
      <c r="J243" s="61">
        <f>SUM(J240:J241)</f>
        <v>70355.33</v>
      </c>
      <c r="K243" s="61">
        <f t="shared" si="52"/>
        <v>15695.33</v>
      </c>
      <c r="L243" s="61">
        <f t="shared" si="52"/>
        <v>95617.84</v>
      </c>
      <c r="M243" s="61">
        <f t="shared" si="52"/>
        <v>17302.2</v>
      </c>
      <c r="N243" s="148">
        <f t="shared" si="52"/>
        <v>1001028.97</v>
      </c>
      <c r="O243" s="148">
        <f>SUM(O240:O241)</f>
        <v>0</v>
      </c>
      <c r="P243" s="61">
        <f>SUM(P240:P241)</f>
        <v>0</v>
      </c>
      <c r="Q243" s="61">
        <f>SUM(D243:O243)</f>
        <v>1199999.67</v>
      </c>
      <c r="R243" s="58">
        <f t="shared" si="40"/>
        <v>0.33000000007450581</v>
      </c>
      <c r="S243" s="61"/>
      <c r="T243" s="61">
        <f t="shared" si="50"/>
        <v>800000</v>
      </c>
      <c r="U243" s="61">
        <f>SUM(D243:K243)</f>
        <v>86050.66</v>
      </c>
      <c r="V243" s="100">
        <f t="shared" si="41"/>
        <v>713949.34</v>
      </c>
    </row>
    <row r="244" spans="1:22" s="7" customFormat="1" ht="15" customHeight="1" x14ac:dyDescent="0.2">
      <c r="A244" s="38"/>
      <c r="B244" s="85"/>
      <c r="C244" s="112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143"/>
      <c r="O244" s="143"/>
      <c r="P244" s="53"/>
      <c r="Q244" s="53"/>
      <c r="R244" s="58">
        <f t="shared" si="40"/>
        <v>0</v>
      </c>
      <c r="S244" s="53"/>
      <c r="T244" s="53"/>
      <c r="U244" s="53"/>
      <c r="V244" s="100">
        <f t="shared" si="41"/>
        <v>0</v>
      </c>
    </row>
    <row r="245" spans="1:22" s="7" customFormat="1" ht="15" customHeight="1" x14ac:dyDescent="0.2">
      <c r="A245" s="38"/>
      <c r="B245" s="85"/>
      <c r="C245" s="112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143"/>
      <c r="O245" s="143"/>
      <c r="P245" s="53"/>
      <c r="Q245" s="53"/>
      <c r="R245" s="58">
        <f t="shared" si="40"/>
        <v>0</v>
      </c>
      <c r="S245" s="53"/>
      <c r="T245" s="53"/>
      <c r="U245" s="53"/>
      <c r="V245" s="100">
        <f t="shared" si="41"/>
        <v>0</v>
      </c>
    </row>
    <row r="246" spans="1:22" s="7" customFormat="1" ht="18" customHeight="1" x14ac:dyDescent="0.2">
      <c r="A246" s="99" t="s">
        <v>270</v>
      </c>
      <c r="B246" s="99"/>
      <c r="C246" s="109"/>
      <c r="D246" s="99"/>
      <c r="E246" s="99"/>
      <c r="F246" s="99"/>
      <c r="G246" s="99"/>
      <c r="H246" s="99"/>
      <c r="I246" s="132"/>
      <c r="J246" s="132"/>
      <c r="K246" s="132"/>
      <c r="L246" s="132"/>
      <c r="M246" s="132"/>
      <c r="N246" s="146"/>
      <c r="O246" s="146"/>
      <c r="P246" s="122"/>
      <c r="Q246" s="99"/>
      <c r="R246" s="58">
        <f t="shared" si="40"/>
        <v>0</v>
      </c>
      <c r="S246" s="99"/>
      <c r="T246" s="99"/>
      <c r="U246" s="99"/>
      <c r="V246" s="100">
        <f t="shared" si="41"/>
        <v>0</v>
      </c>
    </row>
    <row r="247" spans="1:22" s="7" customFormat="1" ht="15" customHeight="1" x14ac:dyDescent="0.2">
      <c r="A247" s="38"/>
      <c r="B247" s="85"/>
      <c r="C247" s="112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143"/>
      <c r="O247" s="143"/>
      <c r="P247" s="53"/>
      <c r="Q247" s="53"/>
      <c r="R247" s="58">
        <f t="shared" si="40"/>
        <v>0</v>
      </c>
      <c r="S247" s="53"/>
      <c r="T247" s="53"/>
      <c r="U247" s="53"/>
      <c r="V247" s="100">
        <f t="shared" si="41"/>
        <v>0</v>
      </c>
    </row>
    <row r="248" spans="1:22" s="8" customFormat="1" ht="15" customHeight="1" x14ac:dyDescent="0.2">
      <c r="A248" s="12" t="s">
        <v>280</v>
      </c>
      <c r="B248" s="80"/>
      <c r="C248" s="106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147"/>
      <c r="O248" s="147"/>
      <c r="P248" s="57">
        <f>P62+P79+P88+P160+P190+P209+P229+P236</f>
        <v>-252191</v>
      </c>
      <c r="Q248" s="64">
        <f>SUM(D248:P248)</f>
        <v>-252191</v>
      </c>
      <c r="R248" s="58">
        <f t="shared" si="40"/>
        <v>252191</v>
      </c>
      <c r="S248" s="64"/>
      <c r="T248" s="64">
        <f>C248/12*3</f>
        <v>0</v>
      </c>
      <c r="U248" s="64">
        <f>SUM(D248:F248)</f>
        <v>0</v>
      </c>
      <c r="V248" s="100">
        <f t="shared" si="41"/>
        <v>0</v>
      </c>
    </row>
    <row r="249" spans="1:22" s="8" customFormat="1" ht="15" customHeight="1" x14ac:dyDescent="0.2">
      <c r="A249" s="12" t="s">
        <v>273</v>
      </c>
      <c r="B249" s="80"/>
      <c r="C249" s="106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147"/>
      <c r="O249" s="147"/>
      <c r="P249" s="57">
        <v>1000000</v>
      </c>
      <c r="Q249" s="64">
        <f t="shared" ref="Q249:Q255" si="53">SUM(D249:P249)</f>
        <v>1000000</v>
      </c>
      <c r="R249" s="58">
        <f t="shared" si="40"/>
        <v>-1000000</v>
      </c>
      <c r="S249" s="64"/>
      <c r="T249" s="64">
        <f>C249/12*3</f>
        <v>0</v>
      </c>
      <c r="U249" s="64">
        <f>SUM(D249:F249)</f>
        <v>0</v>
      </c>
      <c r="V249" s="100">
        <f t="shared" si="41"/>
        <v>0</v>
      </c>
    </row>
    <row r="250" spans="1:22" s="7" customFormat="1" ht="15" customHeight="1" x14ac:dyDescent="0.2">
      <c r="A250" s="12" t="s">
        <v>271</v>
      </c>
      <c r="B250" s="80"/>
      <c r="C250" s="106"/>
      <c r="D250" s="59"/>
      <c r="E250" s="59"/>
      <c r="F250" s="59"/>
      <c r="G250" s="59"/>
      <c r="H250" s="59"/>
      <c r="I250" s="57"/>
      <c r="J250" s="57"/>
      <c r="K250" s="57"/>
      <c r="L250" s="57"/>
      <c r="M250" s="57"/>
      <c r="N250" s="147"/>
      <c r="O250" s="147"/>
      <c r="P250" s="59">
        <v>-120000</v>
      </c>
      <c r="Q250" s="53">
        <f t="shared" si="53"/>
        <v>-120000</v>
      </c>
      <c r="R250" s="58">
        <f t="shared" si="40"/>
        <v>120000</v>
      </c>
      <c r="S250" s="53"/>
      <c r="T250" s="53">
        <v>0</v>
      </c>
      <c r="U250" s="53">
        <v>0</v>
      </c>
      <c r="V250" s="100">
        <f t="shared" si="41"/>
        <v>0</v>
      </c>
    </row>
    <row r="251" spans="1:22" s="7" customFormat="1" ht="15" customHeight="1" x14ac:dyDescent="0.2">
      <c r="A251" s="12" t="s">
        <v>272</v>
      </c>
      <c r="B251" s="80"/>
      <c r="C251" s="106"/>
      <c r="D251" s="59"/>
      <c r="E251" s="59"/>
      <c r="F251" s="59"/>
      <c r="G251" s="59"/>
      <c r="H251" s="59"/>
      <c r="I251" s="57"/>
      <c r="J251" s="57"/>
      <c r="K251" s="57"/>
      <c r="L251" s="57"/>
      <c r="M251" s="57"/>
      <c r="N251" s="147"/>
      <c r="O251" s="147"/>
      <c r="P251" s="59">
        <v>-21000</v>
      </c>
      <c r="Q251" s="53">
        <f t="shared" si="53"/>
        <v>-21000</v>
      </c>
      <c r="R251" s="58">
        <f t="shared" si="40"/>
        <v>21000</v>
      </c>
      <c r="S251" s="53"/>
      <c r="T251" s="53">
        <v>0</v>
      </c>
      <c r="U251" s="53">
        <v>0</v>
      </c>
      <c r="V251" s="100">
        <f t="shared" si="41"/>
        <v>0</v>
      </c>
    </row>
    <row r="252" spans="1:22" s="7" customFormat="1" ht="15" customHeight="1" x14ac:dyDescent="0.2">
      <c r="A252" s="12" t="s">
        <v>274</v>
      </c>
      <c r="B252" s="80"/>
      <c r="C252" s="106"/>
      <c r="D252" s="59"/>
      <c r="E252" s="59"/>
      <c r="F252" s="59"/>
      <c r="G252" s="59"/>
      <c r="H252" s="59"/>
      <c r="I252" s="57"/>
      <c r="J252" s="57"/>
      <c r="K252" s="57"/>
      <c r="L252" s="57"/>
      <c r="M252" s="57"/>
      <c r="N252" s="147"/>
      <c r="O252" s="147"/>
      <c r="P252" s="59">
        <v>-30000</v>
      </c>
      <c r="Q252" s="53">
        <f t="shared" si="53"/>
        <v>-30000</v>
      </c>
      <c r="R252" s="58">
        <f t="shared" si="40"/>
        <v>30000</v>
      </c>
      <c r="S252" s="53"/>
      <c r="T252" s="53">
        <v>0</v>
      </c>
      <c r="U252" s="53">
        <v>0</v>
      </c>
      <c r="V252" s="100">
        <f t="shared" si="41"/>
        <v>0</v>
      </c>
    </row>
    <row r="253" spans="1:22" s="7" customFormat="1" ht="15" customHeight="1" x14ac:dyDescent="0.2">
      <c r="A253" s="12" t="s">
        <v>281</v>
      </c>
      <c r="B253" s="80"/>
      <c r="C253" s="106"/>
      <c r="D253" s="59"/>
      <c r="E253" s="59"/>
      <c r="F253" s="59"/>
      <c r="G253" s="59"/>
      <c r="H253" s="59"/>
      <c r="I253" s="57"/>
      <c r="J253" s="57"/>
      <c r="K253" s="57"/>
      <c r="L253" s="57"/>
      <c r="M253" s="57"/>
      <c r="N253" s="147"/>
      <c r="O253" s="147"/>
      <c r="P253" s="59">
        <v>-150000</v>
      </c>
      <c r="Q253" s="53">
        <f t="shared" si="53"/>
        <v>-150000</v>
      </c>
      <c r="R253" s="58">
        <f t="shared" si="40"/>
        <v>150000</v>
      </c>
      <c r="S253" s="53"/>
      <c r="T253" s="53">
        <v>0</v>
      </c>
      <c r="U253" s="53">
        <v>0</v>
      </c>
      <c r="V253" s="100">
        <f t="shared" si="41"/>
        <v>0</v>
      </c>
    </row>
    <row r="254" spans="1:22" s="7" customFormat="1" ht="15" customHeight="1" x14ac:dyDescent="0.2">
      <c r="A254" s="12" t="s">
        <v>296</v>
      </c>
      <c r="B254" s="80"/>
      <c r="C254" s="106"/>
      <c r="D254" s="59"/>
      <c r="E254" s="59"/>
      <c r="F254" s="59"/>
      <c r="G254" s="59"/>
      <c r="H254" s="59"/>
      <c r="I254" s="57"/>
      <c r="J254" s="57"/>
      <c r="K254" s="57"/>
      <c r="L254" s="57"/>
      <c r="M254" s="57"/>
      <c r="N254" s="147"/>
      <c r="O254" s="147"/>
      <c r="P254" s="59">
        <v>-20000</v>
      </c>
      <c r="Q254" s="53">
        <f t="shared" si="53"/>
        <v>-20000</v>
      </c>
      <c r="R254" s="58">
        <f t="shared" si="40"/>
        <v>20000</v>
      </c>
      <c r="S254" s="53"/>
      <c r="T254" s="53"/>
      <c r="U254" s="53"/>
      <c r="V254" s="100"/>
    </row>
    <row r="255" spans="1:22" s="7" customFormat="1" ht="15" customHeight="1" x14ac:dyDescent="0.2">
      <c r="A255" s="12"/>
      <c r="B255" s="80"/>
      <c r="C255" s="106"/>
      <c r="D255" s="59"/>
      <c r="E255" s="59"/>
      <c r="F255" s="59"/>
      <c r="G255" s="59"/>
      <c r="H255" s="59"/>
      <c r="I255" s="57"/>
      <c r="J255" s="57"/>
      <c r="K255" s="57"/>
      <c r="L255" s="57"/>
      <c r="M255" s="57"/>
      <c r="N255" s="147"/>
      <c r="O255" s="147"/>
      <c r="P255" s="59"/>
      <c r="Q255" s="53">
        <f t="shared" si="53"/>
        <v>0</v>
      </c>
      <c r="R255" s="58">
        <f t="shared" si="40"/>
        <v>0</v>
      </c>
      <c r="S255" s="53"/>
      <c r="T255" s="53">
        <v>0</v>
      </c>
      <c r="U255" s="53">
        <v>0</v>
      </c>
      <c r="V255" s="100">
        <f t="shared" si="41"/>
        <v>0</v>
      </c>
    </row>
    <row r="256" spans="1:22" s="7" customFormat="1" ht="15" customHeight="1" x14ac:dyDescent="0.2">
      <c r="A256" s="38"/>
      <c r="B256" s="85"/>
      <c r="C256" s="112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143"/>
      <c r="O256" s="143"/>
      <c r="P256" s="53"/>
      <c r="Q256" s="53"/>
      <c r="R256" s="58">
        <f t="shared" si="40"/>
        <v>0</v>
      </c>
      <c r="S256" s="53"/>
      <c r="T256" s="53"/>
      <c r="U256" s="53"/>
      <c r="V256" s="100">
        <f t="shared" si="41"/>
        <v>0</v>
      </c>
    </row>
    <row r="257" spans="1:22" s="7" customFormat="1" ht="15" customHeight="1" x14ac:dyDescent="0.2">
      <c r="A257" s="15" t="str">
        <f>"TOTAL "&amp;A247</f>
        <v xml:space="preserve">TOTAL </v>
      </c>
      <c r="B257" s="84"/>
      <c r="C257" s="111"/>
      <c r="D257" s="61">
        <f t="shared" ref="D257:O257" si="54">SUM(D250:D255)</f>
        <v>0</v>
      </c>
      <c r="E257" s="61">
        <f t="shared" si="54"/>
        <v>0</v>
      </c>
      <c r="F257" s="61">
        <f t="shared" si="54"/>
        <v>0</v>
      </c>
      <c r="G257" s="61">
        <f t="shared" si="54"/>
        <v>0</v>
      </c>
      <c r="H257" s="61">
        <f t="shared" si="54"/>
        <v>0</v>
      </c>
      <c r="I257" s="61"/>
      <c r="J257" s="61">
        <f t="shared" si="54"/>
        <v>0</v>
      </c>
      <c r="K257" s="61">
        <f t="shared" si="54"/>
        <v>0</v>
      </c>
      <c r="L257" s="61">
        <f t="shared" si="54"/>
        <v>0</v>
      </c>
      <c r="M257" s="61">
        <f t="shared" si="54"/>
        <v>0</v>
      </c>
      <c r="N257" s="148">
        <f t="shared" si="54"/>
        <v>0</v>
      </c>
      <c r="O257" s="148">
        <f t="shared" si="54"/>
        <v>0</v>
      </c>
      <c r="P257" s="61">
        <f>SUM(P248:P255)</f>
        <v>406809</v>
      </c>
      <c r="Q257" s="61">
        <f>SUM(D257:P257)</f>
        <v>406809</v>
      </c>
      <c r="R257" s="58">
        <f t="shared" si="40"/>
        <v>-406809</v>
      </c>
      <c r="S257" s="61"/>
      <c r="T257" s="61">
        <f>C257/12*3</f>
        <v>0</v>
      </c>
      <c r="U257" s="61">
        <f>SUM(D257:F257)</f>
        <v>0</v>
      </c>
      <c r="V257" s="100">
        <f t="shared" si="41"/>
        <v>0</v>
      </c>
    </row>
    <row r="258" spans="1:22" s="7" customFormat="1" ht="10.5" customHeight="1" x14ac:dyDescent="0.2">
      <c r="A258" s="38"/>
      <c r="B258" s="85"/>
      <c r="C258" s="112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143"/>
      <c r="O258" s="143"/>
      <c r="P258" s="53"/>
      <c r="Q258" s="53"/>
      <c r="R258" s="58">
        <f t="shared" si="40"/>
        <v>0</v>
      </c>
      <c r="S258" s="53"/>
      <c r="T258" s="53"/>
      <c r="U258" s="53"/>
      <c r="V258" s="100">
        <f t="shared" si="41"/>
        <v>0</v>
      </c>
    </row>
    <row r="259" spans="1:22" s="180" customFormat="1" ht="16.5" customHeight="1" x14ac:dyDescent="0.2">
      <c r="A259" s="174" t="s">
        <v>299</v>
      </c>
      <c r="B259" s="175"/>
      <c r="C259" s="176"/>
      <c r="D259" s="176"/>
      <c r="E259" s="176"/>
      <c r="F259" s="176"/>
      <c r="G259" s="176"/>
      <c r="H259" s="176"/>
      <c r="I259" s="177"/>
      <c r="J259" s="177"/>
      <c r="K259" s="177"/>
      <c r="L259" s="177"/>
      <c r="M259" s="177"/>
      <c r="N259" s="178"/>
      <c r="O259" s="178"/>
      <c r="P259" s="176"/>
      <c r="Q259" s="177">
        <f>Q62+Q79+Q88+Q97+Q160+Q190+Q209+Q229+Q236+Q243</f>
        <v>11185747.090000002</v>
      </c>
      <c r="R259" s="58">
        <f t="shared" si="40"/>
        <v>-11185747.090000002</v>
      </c>
      <c r="S259" s="177"/>
      <c r="T259" s="176"/>
      <c r="U259" s="176"/>
      <c r="V259" s="179">
        <f t="shared" si="41"/>
        <v>0</v>
      </c>
    </row>
    <row r="260" spans="1:22" ht="6.95" customHeight="1" x14ac:dyDescent="0.2">
      <c r="R260" s="58">
        <f t="shared" si="40"/>
        <v>0</v>
      </c>
      <c r="V260" s="100">
        <f t="shared" si="41"/>
        <v>0</v>
      </c>
    </row>
    <row r="261" spans="1:22" s="7" customFormat="1" ht="20.100000000000001" customHeight="1" x14ac:dyDescent="0.2">
      <c r="A261" s="98" t="s">
        <v>266</v>
      </c>
      <c r="B261" s="98"/>
      <c r="C261" s="108"/>
      <c r="D261" s="98"/>
      <c r="E261" s="98"/>
      <c r="F261" s="98"/>
      <c r="G261" s="98"/>
      <c r="H261" s="98"/>
      <c r="I261" s="130"/>
      <c r="J261" s="130"/>
      <c r="K261" s="130"/>
      <c r="L261" s="130"/>
      <c r="M261" s="130"/>
      <c r="N261" s="144"/>
      <c r="O261" s="144"/>
      <c r="P261" s="98"/>
      <c r="Q261" s="98"/>
      <c r="R261" s="58">
        <f t="shared" si="40"/>
        <v>0</v>
      </c>
      <c r="S261" s="98"/>
      <c r="T261" s="98"/>
      <c r="U261" s="98"/>
      <c r="V261" s="100">
        <f t="shared" si="41"/>
        <v>0</v>
      </c>
    </row>
    <row r="262" spans="1:22" ht="6.95" customHeight="1" x14ac:dyDescent="0.2">
      <c r="A262" s="18"/>
      <c r="B262" s="90"/>
      <c r="C262" s="117"/>
      <c r="D262" s="73"/>
      <c r="E262" s="73"/>
      <c r="F262" s="73"/>
      <c r="G262" s="73"/>
      <c r="H262" s="73"/>
      <c r="I262" s="117"/>
      <c r="J262" s="117"/>
      <c r="K262" s="117"/>
      <c r="L262" s="117"/>
      <c r="M262" s="117"/>
      <c r="N262" s="156"/>
      <c r="O262" s="156"/>
      <c r="P262" s="73"/>
      <c r="Q262" s="73"/>
      <c r="R262" s="58">
        <f t="shared" si="40"/>
        <v>0</v>
      </c>
      <c r="S262" s="73"/>
      <c r="T262" s="73"/>
      <c r="U262" s="73"/>
      <c r="V262" s="100">
        <f t="shared" si="41"/>
        <v>0</v>
      </c>
    </row>
    <row r="263" spans="1:22" s="8" customFormat="1" ht="15" customHeight="1" x14ac:dyDescent="0.2">
      <c r="A263" s="19" t="s">
        <v>18</v>
      </c>
      <c r="B263" s="91"/>
      <c r="C263" s="118">
        <v>10044000</v>
      </c>
      <c r="D263" s="74">
        <f>D14</f>
        <v>2204.6200000000003</v>
      </c>
      <c r="E263" s="74">
        <f t="shared" ref="E263:O263" si="55">E14+D266</f>
        <v>-468451.08</v>
      </c>
      <c r="F263" s="74">
        <f t="shared" si="55"/>
        <v>344508.89999999991</v>
      </c>
      <c r="G263" s="74">
        <f t="shared" si="55"/>
        <v>-489653.79000000021</v>
      </c>
      <c r="H263" s="74">
        <f t="shared" si="55"/>
        <v>351931.04999999981</v>
      </c>
      <c r="I263" s="126">
        <f t="shared" si="55"/>
        <v>-677485.29000000015</v>
      </c>
      <c r="J263" s="126">
        <f t="shared" si="55"/>
        <v>1075556.4899999998</v>
      </c>
      <c r="K263" s="126">
        <f t="shared" si="55"/>
        <v>1156829.0499999998</v>
      </c>
      <c r="L263" s="126">
        <f t="shared" si="55"/>
        <v>2182493.4</v>
      </c>
      <c r="M263" s="126">
        <f t="shared" si="55"/>
        <v>2160970.4299999997</v>
      </c>
      <c r="N263" s="157">
        <f t="shared" si="55"/>
        <v>3340048.0999999996</v>
      </c>
      <c r="O263" s="157">
        <f t="shared" si="55"/>
        <v>2547391.6149999998</v>
      </c>
      <c r="P263" s="74">
        <v>0</v>
      </c>
      <c r="Q263" s="74">
        <f>Q14</f>
        <v>11234959.689999999</v>
      </c>
      <c r="R263" s="58"/>
      <c r="S263" s="74"/>
      <c r="T263" s="74"/>
      <c r="U263" s="74"/>
      <c r="V263" s="100">
        <f t="shared" si="41"/>
        <v>0</v>
      </c>
    </row>
    <row r="264" spans="1:22" s="8" customFormat="1" ht="15" customHeight="1" x14ac:dyDescent="0.2">
      <c r="A264" s="19" t="s">
        <v>19</v>
      </c>
      <c r="B264" s="91"/>
      <c r="C264" s="118">
        <f>C62+C79+C88+C97+C160+C190+C209+C229+C236+C240</f>
        <v>11304297.087200001</v>
      </c>
      <c r="D264" s="126">
        <f t="shared" ref="D264:N264" si="56">SUM(D62,D79,D97,D88,D160,D190,D209,D229,D236,D240)</f>
        <v>473276.87</v>
      </c>
      <c r="E264" s="126">
        <f t="shared" si="56"/>
        <v>689415.82000000007</v>
      </c>
      <c r="F264" s="126">
        <f t="shared" si="56"/>
        <v>837813.39000000013</v>
      </c>
      <c r="G264" s="126">
        <f t="shared" si="56"/>
        <v>660644.76</v>
      </c>
      <c r="H264" s="126">
        <f t="shared" si="56"/>
        <v>1030942.84</v>
      </c>
      <c r="I264" s="126">
        <f t="shared" si="56"/>
        <v>448217.12</v>
      </c>
      <c r="J264" s="126">
        <f t="shared" si="56"/>
        <v>921819.84</v>
      </c>
      <c r="K264" s="126">
        <f t="shared" si="56"/>
        <v>478335.65</v>
      </c>
      <c r="L264" s="126">
        <f t="shared" si="56"/>
        <v>1025522.97</v>
      </c>
      <c r="M264" s="126">
        <f t="shared" si="56"/>
        <v>324922.32999999996</v>
      </c>
      <c r="N264" s="157">
        <f t="shared" si="56"/>
        <v>1796656.4849999999</v>
      </c>
      <c r="O264" s="157">
        <f>SUM(O62,O79,O97,O88,O160,O190,O209,O229,O236,O240)</f>
        <v>2498179.0149999997</v>
      </c>
      <c r="P264" s="74">
        <f>SUM(P62,P79,P97,P88,P160,P190,P209,P229,P236)</f>
        <v>-382191</v>
      </c>
      <c r="Q264" s="74">
        <f>SUM(Q62,Q79,Q97,Q88,Q160,Q190,Q209,Q229,Q236,Q243)</f>
        <v>11185747.090000002</v>
      </c>
      <c r="R264" s="74"/>
      <c r="S264" s="74"/>
      <c r="T264" s="74"/>
      <c r="U264" s="74"/>
    </row>
    <row r="265" spans="1:22" x14ac:dyDescent="0.2">
      <c r="A265" s="18"/>
      <c r="B265" s="90"/>
      <c r="C265" s="117"/>
      <c r="D265" s="73"/>
      <c r="E265" s="73"/>
      <c r="F265" s="73"/>
      <c r="G265" s="73"/>
      <c r="H265" s="73"/>
      <c r="I265" s="117"/>
      <c r="J265" s="117"/>
      <c r="K265" s="117"/>
      <c r="L265" s="117"/>
      <c r="M265" s="117"/>
      <c r="N265" s="156"/>
      <c r="O265" s="156"/>
      <c r="P265" s="73"/>
      <c r="Q265" s="73"/>
      <c r="R265" s="73"/>
      <c r="S265" s="73"/>
      <c r="T265" s="73"/>
      <c r="U265" s="73"/>
    </row>
    <row r="266" spans="1:22" s="8" customFormat="1" ht="18" customHeight="1" x14ac:dyDescent="0.2">
      <c r="A266" s="20" t="s">
        <v>188</v>
      </c>
      <c r="B266" s="92"/>
      <c r="C266" s="119"/>
      <c r="D266" s="75">
        <f>D263-D264</f>
        <v>-471072.25</v>
      </c>
      <c r="E266" s="75">
        <f t="shared" ref="E266:N266" si="57">E263-E264</f>
        <v>-1157866.9000000001</v>
      </c>
      <c r="F266" s="75">
        <f t="shared" si="57"/>
        <v>-493304.49000000022</v>
      </c>
      <c r="G266" s="75">
        <f t="shared" si="57"/>
        <v>-1150298.5500000003</v>
      </c>
      <c r="H266" s="75">
        <f t="shared" si="57"/>
        <v>-679011.79000000015</v>
      </c>
      <c r="I266" s="75">
        <f>I263-I264</f>
        <v>-1125702.4100000001</v>
      </c>
      <c r="J266" s="75">
        <f t="shared" si="57"/>
        <v>153736.64999999979</v>
      </c>
      <c r="K266" s="75">
        <f t="shared" si="57"/>
        <v>678493.39999999979</v>
      </c>
      <c r="L266" s="75">
        <f>L263-L264</f>
        <v>1156970.43</v>
      </c>
      <c r="M266" s="75">
        <f t="shared" si="57"/>
        <v>1836048.0999999996</v>
      </c>
      <c r="N266" s="158">
        <f t="shared" si="57"/>
        <v>1543391.6149999998</v>
      </c>
      <c r="O266" s="158">
        <f>O263-O264</f>
        <v>49212.600000000093</v>
      </c>
      <c r="P266" s="75"/>
      <c r="Q266" s="75">
        <f>Q263-Q264</f>
        <v>49212.599999997765</v>
      </c>
      <c r="R266" s="75"/>
      <c r="S266" s="75"/>
      <c r="T266" s="75"/>
      <c r="U266" s="75"/>
    </row>
    <row r="268" spans="1:22" x14ac:dyDescent="0.2">
      <c r="D268" s="72">
        <f t="shared" ref="D268:H268" si="58">SUBTOTAL(9,D8:D236)</f>
        <v>950962.9800000001</v>
      </c>
      <c r="E268" s="72">
        <f t="shared" si="58"/>
        <v>1384073.98</v>
      </c>
      <c r="F268" s="72">
        <f t="shared" si="58"/>
        <v>4680378.379999999</v>
      </c>
      <c r="G268" s="72">
        <f t="shared" si="58"/>
        <v>1328590.9200000002</v>
      </c>
      <c r="H268" s="72">
        <f t="shared" si="58"/>
        <v>5066344.8800000008</v>
      </c>
      <c r="I268" s="116">
        <f>SUBTOTAL(9,I8:I236)</f>
        <v>899487.24000000011</v>
      </c>
      <c r="J268" s="116">
        <f>SUBTOTAL(9,J8:J240)</f>
        <v>6175802.1499999994</v>
      </c>
      <c r="K268" s="116">
        <f>SUBTOTAL(9,K8:K240)</f>
        <v>2947160.7700000009</v>
      </c>
      <c r="L268" s="116">
        <f>SUBTOTAL(9,L8:L240)</f>
        <v>4963428.1000000015</v>
      </c>
      <c r="M268" s="116">
        <f>SUBTOTAL(9,M8:M240)</f>
        <v>2640542.4600000014</v>
      </c>
      <c r="N268" s="155">
        <f>SUBTOTAL(9,N8:N234)</f>
        <v>4599255.0299999993</v>
      </c>
      <c r="O268" s="155">
        <f>SUBTOTAL(9,O8:O236)</f>
        <v>7004358.0299999993</v>
      </c>
    </row>
  </sheetData>
  <autoFilter ref="A4:Q264"/>
  <mergeCells count="7">
    <mergeCell ref="C3:C4"/>
    <mergeCell ref="T3:T4"/>
    <mergeCell ref="Q3:Q4"/>
    <mergeCell ref="U3:U4"/>
    <mergeCell ref="P3:P4"/>
    <mergeCell ref="L3:O3"/>
    <mergeCell ref="D3:K3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5" orientation="landscape" r:id="rId1"/>
  <headerFooter alignWithMargins="0"/>
  <rowBreaks count="4" manualBreakCount="4">
    <brk id="62" max="16" man="1"/>
    <brk id="126" max="16" man="1"/>
    <brk id="160" max="16" man="1"/>
    <brk id="229" max="1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17"/>
  <sheetViews>
    <sheetView showGridLines="0" topLeftCell="A52" zoomScale="85" zoomScaleNormal="85" workbookViewId="0">
      <selection activeCell="T58" sqref="T58"/>
    </sheetView>
  </sheetViews>
  <sheetFormatPr defaultRowHeight="12.75" x14ac:dyDescent="0.2"/>
  <cols>
    <col min="1" max="16384" width="9.140625" style="2"/>
  </cols>
  <sheetData>
    <row r="1" spans="1:17" ht="35.1" customHeight="1" x14ac:dyDescent="0.2">
      <c r="A1" s="199" t="s">
        <v>31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</row>
    <row r="2" spans="1:17" s="3" customFormat="1" x14ac:dyDescent="0.2">
      <c r="A2" s="200"/>
      <c r="B2" s="200"/>
      <c r="C2" s="200"/>
      <c r="D2" s="200"/>
      <c r="E2" s="200"/>
      <c r="F2" s="200"/>
      <c r="G2" s="200"/>
      <c r="H2" s="200"/>
      <c r="Q2" s="4"/>
    </row>
    <row r="4" spans="1:17" s="21" customFormat="1" ht="20.100000000000001" customHeight="1" x14ac:dyDescent="0.2">
      <c r="A4" s="198" t="s">
        <v>18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</row>
    <row r="22" spans="1:17" s="21" customFormat="1" ht="20.100000000000001" customHeight="1" x14ac:dyDescent="0.2">
      <c r="A22" s="198" t="s">
        <v>19</v>
      </c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</row>
    <row r="25" spans="1:17" x14ac:dyDescent="0.2">
      <c r="C25" s="22" t="str">
        <f>'Personal Budget'!D4</f>
        <v>JAN</v>
      </c>
      <c r="D25" s="22" t="str">
        <f>'Personal Budget'!E4</f>
        <v>FEB</v>
      </c>
      <c r="E25" s="22" t="str">
        <f>'Personal Budget'!F4</f>
        <v>MAR</v>
      </c>
      <c r="F25" s="22" t="str">
        <f>'Personal Budget'!G4</f>
        <v>APR</v>
      </c>
      <c r="G25" s="22" t="str">
        <f>'Personal Budget'!H4</f>
        <v>MAY</v>
      </c>
      <c r="H25" s="22" t="e">
        <f>'Personal Budget'!#REF!</f>
        <v>#REF!</v>
      </c>
      <c r="I25" s="22" t="str">
        <f>'Personal Budget'!J4</f>
        <v>JUL</v>
      </c>
      <c r="J25" s="22" t="str">
        <f>'Personal Budget'!K4</f>
        <v>AUG</v>
      </c>
      <c r="K25" s="22" t="str">
        <f>'Personal Budget'!L4</f>
        <v>SEP</v>
      </c>
      <c r="L25" s="22" t="str">
        <f>'Personal Budget'!M4</f>
        <v>OCT</v>
      </c>
      <c r="M25" s="22">
        <f>'Personal Budget'!N4</f>
        <v>0</v>
      </c>
      <c r="N25" s="22" t="str">
        <f>'Personal Budget'!O4</f>
        <v>DEC</v>
      </c>
      <c r="O25" s="22">
        <f>'Personal Budget'!Q4</f>
        <v>0</v>
      </c>
    </row>
    <row r="26" spans="1:17" x14ac:dyDescent="0.2">
      <c r="B26" s="2" t="str">
        <f>'Personal Budget'!A19</f>
        <v xml:space="preserve">   OPERATING EXPENSES (OPEX) - PGT</v>
      </c>
      <c r="C26" s="23">
        <f>'Personal Budget'!D62</f>
        <v>85792.62000000001</v>
      </c>
      <c r="D26" s="23">
        <f>'Personal Budget'!E62</f>
        <v>100373.06</v>
      </c>
      <c r="E26" s="23">
        <f>'Personal Budget'!F62</f>
        <v>130942.37000000002</v>
      </c>
      <c r="F26" s="23">
        <f>'Personal Budget'!G62</f>
        <v>101362.13000000002</v>
      </c>
      <c r="G26" s="23">
        <f>'Personal Budget'!H62</f>
        <v>104839.75</v>
      </c>
      <c r="H26" s="23" t="e">
        <f>'Personal Budget'!#REF!</f>
        <v>#REF!</v>
      </c>
      <c r="I26" s="23">
        <f>'Personal Budget'!J62</f>
        <v>144287.28000000003</v>
      </c>
      <c r="J26" s="23">
        <f>'Personal Budget'!K62</f>
        <v>98775.950000000012</v>
      </c>
      <c r="K26" s="23">
        <f>'Personal Budget'!L62</f>
        <v>103988.88999999998</v>
      </c>
      <c r="L26" s="23">
        <f>'Personal Budget'!M62</f>
        <v>99438.91</v>
      </c>
      <c r="M26" s="23">
        <f>'Personal Budget'!N62</f>
        <v>129635.075</v>
      </c>
      <c r="N26" s="23">
        <f>'Personal Budget'!O62</f>
        <v>262808.07499999995</v>
      </c>
      <c r="O26" s="23">
        <f>'Personal Budget'!Q62</f>
        <v>1468202.6300000001</v>
      </c>
    </row>
    <row r="27" spans="1:17" x14ac:dyDescent="0.2">
      <c r="B27" s="2" t="str">
        <f>'Personal Budget'!A81</f>
        <v xml:space="preserve">   CAPITAL EXPENDITURE (CAPEX) - PGT</v>
      </c>
      <c r="C27" s="23">
        <f>'Personal Budget'!D88</f>
        <v>0</v>
      </c>
      <c r="D27" s="23">
        <f>'Personal Budget'!E88</f>
        <v>17110</v>
      </c>
      <c r="E27" s="23">
        <f>'Personal Budget'!F88</f>
        <v>0</v>
      </c>
      <c r="F27" s="23">
        <f>'Personal Budget'!G88</f>
        <v>5925</v>
      </c>
      <c r="G27" s="23">
        <f>'Personal Budget'!H88</f>
        <v>0</v>
      </c>
      <c r="H27" s="23" t="e">
        <f>'Personal Budget'!#REF!</f>
        <v>#REF!</v>
      </c>
      <c r="I27" s="23">
        <f>'Personal Budget'!J88</f>
        <v>0</v>
      </c>
      <c r="J27" s="23">
        <f>'Personal Budget'!K88</f>
        <v>0</v>
      </c>
      <c r="K27" s="23">
        <f>'Personal Budget'!L88</f>
        <v>0</v>
      </c>
      <c r="L27" s="23">
        <f>'Personal Budget'!M88</f>
        <v>1717</v>
      </c>
      <c r="M27" s="23">
        <f>'Personal Budget'!N88</f>
        <v>6298</v>
      </c>
      <c r="N27" s="23">
        <f>'Personal Budget'!O88</f>
        <v>5000</v>
      </c>
      <c r="O27" s="23">
        <f>'Personal Budget'!Q88</f>
        <v>36050</v>
      </c>
    </row>
    <row r="28" spans="1:17" x14ac:dyDescent="0.2">
      <c r="B28" s="2" t="str">
        <f>'Personal Budget'!A99</f>
        <v xml:space="preserve">   MARKETING/TOURISM PROMOTION</v>
      </c>
      <c r="C28" s="23">
        <f>'Personal Budget'!D160</f>
        <v>19709.25</v>
      </c>
      <c r="D28" s="23">
        <f>'Personal Budget'!E160</f>
        <v>56945.609999999993</v>
      </c>
      <c r="E28" s="23">
        <f>'Personal Budget'!F160</f>
        <v>5296.01</v>
      </c>
      <c r="F28" s="23">
        <f>'Personal Budget'!G160</f>
        <v>150036.79999999999</v>
      </c>
      <c r="G28" s="23">
        <f>'Personal Budget'!H160</f>
        <v>67121.259999999995</v>
      </c>
      <c r="H28" s="23" t="e">
        <f>'Personal Budget'!#REF!</f>
        <v>#REF!</v>
      </c>
      <c r="I28" s="23">
        <f>'Personal Budget'!J160</f>
        <v>14636.21</v>
      </c>
      <c r="J28" s="23">
        <f>'Personal Budget'!K160</f>
        <v>46502.619999999995</v>
      </c>
      <c r="K28" s="23">
        <f>'Personal Budget'!L160</f>
        <v>230283.68</v>
      </c>
      <c r="L28" s="23">
        <f>'Personal Budget'!M160</f>
        <v>101571.47</v>
      </c>
      <c r="M28" s="23">
        <f>'Personal Budget'!N160</f>
        <v>200723.5</v>
      </c>
      <c r="N28" s="23">
        <f>'Personal Budget'!O160</f>
        <v>338017.5</v>
      </c>
      <c r="O28" s="23">
        <f>'Personal Budget'!Q160</f>
        <v>1322423.21</v>
      </c>
    </row>
    <row r="29" spans="1:17" x14ac:dyDescent="0.2">
      <c r="B29" s="2" t="str">
        <f>'Personal Budget'!A162</f>
        <v xml:space="preserve">   COMMUNICATIONS</v>
      </c>
      <c r="C29" s="23">
        <f>'Personal Budget'!D190</f>
        <v>78983.76999999999</v>
      </c>
      <c r="D29" s="23">
        <f>'Personal Budget'!E190</f>
        <v>6856.51</v>
      </c>
      <c r="E29" s="23">
        <f>'Personal Budget'!F190</f>
        <v>466318.97000000003</v>
      </c>
      <c r="F29" s="23">
        <f>'Personal Budget'!G190</f>
        <v>88377.2</v>
      </c>
      <c r="G29" s="23">
        <f>'Personal Budget'!H190</f>
        <v>242130.66999999998</v>
      </c>
      <c r="H29" s="23" t="e">
        <f>'Personal Budget'!#REF!</f>
        <v>#REF!</v>
      </c>
      <c r="I29" s="23">
        <f>'Personal Budget'!J190</f>
        <v>551343.56999999995</v>
      </c>
      <c r="J29" s="23">
        <f>'Personal Budget'!K190</f>
        <v>152325.37</v>
      </c>
      <c r="K29" s="23">
        <f>'Personal Budget'!L190</f>
        <v>248618.62</v>
      </c>
      <c r="L29" s="23">
        <f>'Personal Budget'!M190</f>
        <v>79244.51999999999</v>
      </c>
      <c r="M29" s="23">
        <f>'Personal Budget'!N190</f>
        <v>112988.5</v>
      </c>
      <c r="N29" s="23">
        <f>'Personal Budget'!O190</f>
        <v>622802</v>
      </c>
      <c r="O29" s="23">
        <f>'Personal Budget'!Q190</f>
        <v>2682205.58</v>
      </c>
    </row>
    <row r="30" spans="1:17" x14ac:dyDescent="0.2">
      <c r="B30" s="2" t="str">
        <f>'Personal Budget'!A192</f>
        <v xml:space="preserve">   EVENTS</v>
      </c>
      <c r="C30" s="23">
        <f>'Personal Budget'!D209</f>
        <v>253560</v>
      </c>
      <c r="D30" s="23">
        <f>'Personal Budget'!E209</f>
        <v>458670</v>
      </c>
      <c r="E30" s="23">
        <f>'Personal Budget'!F209</f>
        <v>167112.65</v>
      </c>
      <c r="F30" s="23">
        <f>'Personal Budget'!G209</f>
        <v>259559.84</v>
      </c>
      <c r="G30" s="23">
        <f>'Personal Budget'!H209</f>
        <v>579151.5</v>
      </c>
      <c r="H30" s="23" t="e">
        <f>'Personal Budget'!#REF!</f>
        <v>#REF!</v>
      </c>
      <c r="I30" s="23">
        <f>'Personal Budget'!J209</f>
        <v>61895.72</v>
      </c>
      <c r="J30" s="23">
        <f>'Personal Budget'!K209</f>
        <v>79576.05</v>
      </c>
      <c r="K30" s="23">
        <f>'Personal Budget'!L209</f>
        <v>295835.72000000003</v>
      </c>
      <c r="L30" s="23">
        <f>'Personal Budget'!M209</f>
        <v>-102840.85</v>
      </c>
      <c r="M30" s="23">
        <f>'Personal Budget'!N209</f>
        <v>299687</v>
      </c>
      <c r="N30" s="23">
        <f>'Personal Budget'!O209</f>
        <v>743898</v>
      </c>
      <c r="O30" s="23">
        <f>'Personal Budget'!Q209</f>
        <v>3237270.07</v>
      </c>
    </row>
    <row r="31" spans="1:17" x14ac:dyDescent="0.2">
      <c r="B31" s="2" t="str">
        <f>'Personal Budget'!A211</f>
        <v xml:space="preserve">   TOURISM SERVICES</v>
      </c>
      <c r="C31" s="23">
        <f>'Personal Budget'!D229</f>
        <v>12096</v>
      </c>
      <c r="D31" s="23">
        <f>'Personal Budget'!E229</f>
        <v>26390</v>
      </c>
      <c r="E31" s="23">
        <f>'Personal Budget'!F229</f>
        <v>20629.599999999999</v>
      </c>
      <c r="F31" s="23">
        <f>'Personal Budget'!G229</f>
        <v>25801.9</v>
      </c>
      <c r="G31" s="23">
        <f>'Personal Budget'!H229</f>
        <v>16758.2</v>
      </c>
      <c r="H31" s="23" t="e">
        <f>'Personal Budget'!#REF!</f>
        <v>#REF!</v>
      </c>
      <c r="I31" s="23">
        <f>'Personal Budget'!J229</f>
        <v>30512.400000000001</v>
      </c>
      <c r="J31" s="23">
        <f>'Personal Budget'!K229</f>
        <v>46784.5</v>
      </c>
      <c r="K31" s="23">
        <f>'Personal Budget'!L229</f>
        <v>31534</v>
      </c>
      <c r="L31" s="23">
        <f>'Personal Budget'!M229</f>
        <v>49170.91</v>
      </c>
      <c r="M31" s="23">
        <f>'Personal Budget'!N229</f>
        <v>25350</v>
      </c>
      <c r="N31" s="23">
        <f>'Personal Budget'!O229</f>
        <v>225636</v>
      </c>
      <c r="O31" s="23">
        <f>'Personal Budget'!Q229</f>
        <v>571756.56000000006</v>
      </c>
    </row>
    <row r="32" spans="1:17" x14ac:dyDescent="0.2">
      <c r="B32" s="2" t="str">
        <f>'Personal Budget'!A231</f>
        <v xml:space="preserve">   PENANG CENTRE OF EDUCATION TOURISM </v>
      </c>
      <c r="C32" s="23">
        <f>'Personal Budget'!D236</f>
        <v>-200</v>
      </c>
      <c r="D32" s="23">
        <f>'Personal Budget'!E236</f>
        <v>2215.1799999999998</v>
      </c>
      <c r="E32" s="23">
        <f>'Personal Budget'!F236</f>
        <v>23750</v>
      </c>
      <c r="F32" s="23">
        <f>'Personal Budget'!G236</f>
        <v>7019.6</v>
      </c>
      <c r="G32" s="23">
        <f>'Personal Budget'!H236</f>
        <v>2020.9</v>
      </c>
      <c r="H32" s="23" t="e">
        <f>'Personal Budget'!#REF!</f>
        <v>#REF!</v>
      </c>
      <c r="I32" s="23">
        <f>'Personal Budget'!J236</f>
        <v>25232.3</v>
      </c>
      <c r="J32" s="23">
        <f>'Personal Budget'!K236</f>
        <v>21250</v>
      </c>
      <c r="K32" s="23">
        <f>'Personal Budget'!L236</f>
        <v>1646.9</v>
      </c>
      <c r="L32" s="23">
        <f>'Personal Budget'!M236</f>
        <v>61007.75</v>
      </c>
      <c r="M32" s="23">
        <f>'Personal Budget'!N236</f>
        <v>0</v>
      </c>
      <c r="N32" s="23">
        <f>'Personal Budget'!O236</f>
        <v>126807</v>
      </c>
      <c r="O32" s="23">
        <f>'Personal Budget'!Q236</f>
        <v>268749.63</v>
      </c>
    </row>
    <row r="33" spans="2:15" x14ac:dyDescent="0.2">
      <c r="B33" s="2" t="e">
        <f>'Personal Budget'!#REF!</f>
        <v>#REF!</v>
      </c>
      <c r="C33" s="23" t="e">
        <f>'Personal Budget'!#REF!</f>
        <v>#REF!</v>
      </c>
      <c r="D33" s="23" t="e">
        <f>'Personal Budget'!#REF!</f>
        <v>#REF!</v>
      </c>
      <c r="E33" s="23" t="e">
        <f>'Personal Budget'!#REF!</f>
        <v>#REF!</v>
      </c>
      <c r="F33" s="23" t="e">
        <f>'Personal Budget'!#REF!</f>
        <v>#REF!</v>
      </c>
      <c r="G33" s="23" t="e">
        <f>'Personal Budget'!#REF!</f>
        <v>#REF!</v>
      </c>
      <c r="H33" s="23" t="e">
        <f>'Personal Budget'!#REF!</f>
        <v>#REF!</v>
      </c>
      <c r="I33" s="23" t="e">
        <f>'Personal Budget'!#REF!</f>
        <v>#REF!</v>
      </c>
      <c r="J33" s="23" t="e">
        <f>'Personal Budget'!#REF!</f>
        <v>#REF!</v>
      </c>
      <c r="K33" s="23" t="e">
        <f>'Personal Budget'!#REF!</f>
        <v>#REF!</v>
      </c>
      <c r="L33" s="23" t="e">
        <f>'Personal Budget'!#REF!</f>
        <v>#REF!</v>
      </c>
      <c r="M33" s="23" t="e">
        <f>'Personal Budget'!#REF!</f>
        <v>#REF!</v>
      </c>
      <c r="N33" s="23" t="e">
        <f>'Personal Budget'!#REF!</f>
        <v>#REF!</v>
      </c>
      <c r="O33" s="23" t="e">
        <f>'Personal Budget'!#REF!</f>
        <v>#REF!</v>
      </c>
    </row>
    <row r="34" spans="2:15" x14ac:dyDescent="0.2">
      <c r="B34" s="2" t="e">
        <f>'Personal Budget'!#REF!</f>
        <v>#REF!</v>
      </c>
      <c r="C34" s="23" t="e">
        <f>'Personal Budget'!#REF!</f>
        <v>#REF!</v>
      </c>
      <c r="D34" s="23" t="e">
        <f>'Personal Budget'!#REF!</f>
        <v>#REF!</v>
      </c>
      <c r="E34" s="23" t="e">
        <f>'Personal Budget'!#REF!</f>
        <v>#REF!</v>
      </c>
      <c r="F34" s="23" t="e">
        <f>'Personal Budget'!#REF!</f>
        <v>#REF!</v>
      </c>
      <c r="G34" s="23" t="e">
        <f>'Personal Budget'!#REF!</f>
        <v>#REF!</v>
      </c>
      <c r="H34" s="23" t="e">
        <f>'Personal Budget'!#REF!</f>
        <v>#REF!</v>
      </c>
      <c r="I34" s="23" t="e">
        <f>'Personal Budget'!#REF!</f>
        <v>#REF!</v>
      </c>
      <c r="J34" s="23" t="e">
        <f>'Personal Budget'!#REF!</f>
        <v>#REF!</v>
      </c>
      <c r="K34" s="23" t="e">
        <f>'Personal Budget'!#REF!</f>
        <v>#REF!</v>
      </c>
      <c r="L34" s="23" t="e">
        <f>'Personal Budget'!#REF!</f>
        <v>#REF!</v>
      </c>
      <c r="M34" s="23" t="e">
        <f>'Personal Budget'!#REF!</f>
        <v>#REF!</v>
      </c>
      <c r="N34" s="23" t="e">
        <f>'Personal Budget'!#REF!</f>
        <v>#REF!</v>
      </c>
      <c r="O34" s="23" t="e">
        <f>'Personal Budget'!#REF!</f>
        <v>#REF!</v>
      </c>
    </row>
    <row r="35" spans="2:15" x14ac:dyDescent="0.2">
      <c r="B35" s="2" t="e">
        <f>'Personal Budget'!#REF!</f>
        <v>#REF!</v>
      </c>
      <c r="C35" s="23" t="e">
        <f>'Personal Budget'!#REF!</f>
        <v>#REF!</v>
      </c>
      <c r="D35" s="23" t="e">
        <f>'Personal Budget'!#REF!</f>
        <v>#REF!</v>
      </c>
      <c r="E35" s="23" t="e">
        <f>'Personal Budget'!#REF!</f>
        <v>#REF!</v>
      </c>
      <c r="F35" s="23" t="e">
        <f>'Personal Budget'!#REF!</f>
        <v>#REF!</v>
      </c>
      <c r="G35" s="23" t="e">
        <f>'Personal Budget'!#REF!</f>
        <v>#REF!</v>
      </c>
      <c r="H35" s="23" t="e">
        <f>'Personal Budget'!#REF!</f>
        <v>#REF!</v>
      </c>
      <c r="I35" s="23" t="e">
        <f>'Personal Budget'!#REF!</f>
        <v>#REF!</v>
      </c>
      <c r="J35" s="23" t="e">
        <f>'Personal Budget'!#REF!</f>
        <v>#REF!</v>
      </c>
      <c r="K35" s="23" t="e">
        <f>'Personal Budget'!#REF!</f>
        <v>#REF!</v>
      </c>
      <c r="L35" s="23" t="e">
        <f>'Personal Budget'!#REF!</f>
        <v>#REF!</v>
      </c>
      <c r="M35" s="23" t="e">
        <f>'Personal Budget'!#REF!</f>
        <v>#REF!</v>
      </c>
      <c r="N35" s="23" t="e">
        <f>'Personal Budget'!#REF!</f>
        <v>#REF!</v>
      </c>
      <c r="O35" s="23" t="e">
        <f>'Personal Budget'!#REF!</f>
        <v>#REF!</v>
      </c>
    </row>
    <row r="36" spans="2:15" x14ac:dyDescent="0.2">
      <c r="B36" s="2" t="e">
        <f>'Personal Budget'!#REF!</f>
        <v>#REF!</v>
      </c>
      <c r="C36" s="23" t="e">
        <f>'Personal Budget'!#REF!</f>
        <v>#REF!</v>
      </c>
      <c r="D36" s="23" t="e">
        <f>'Personal Budget'!#REF!</f>
        <v>#REF!</v>
      </c>
      <c r="E36" s="23" t="e">
        <f>'Personal Budget'!#REF!</f>
        <v>#REF!</v>
      </c>
      <c r="F36" s="23" t="e">
        <f>'Personal Budget'!#REF!</f>
        <v>#REF!</v>
      </c>
      <c r="G36" s="23" t="e">
        <f>'Personal Budget'!#REF!</f>
        <v>#REF!</v>
      </c>
      <c r="H36" s="23" t="e">
        <f>'Personal Budget'!#REF!</f>
        <v>#REF!</v>
      </c>
      <c r="I36" s="23" t="e">
        <f>'Personal Budget'!#REF!</f>
        <v>#REF!</v>
      </c>
      <c r="J36" s="23" t="e">
        <f>'Personal Budget'!#REF!</f>
        <v>#REF!</v>
      </c>
      <c r="K36" s="23" t="e">
        <f>'Personal Budget'!#REF!</f>
        <v>#REF!</v>
      </c>
      <c r="L36" s="23" t="e">
        <f>'Personal Budget'!#REF!</f>
        <v>#REF!</v>
      </c>
      <c r="M36" s="23" t="e">
        <f>'Personal Budget'!#REF!</f>
        <v>#REF!</v>
      </c>
      <c r="N36" s="23" t="e">
        <f>'Personal Budget'!#REF!</f>
        <v>#REF!</v>
      </c>
      <c r="O36" s="23" t="e">
        <f>'Personal Budget'!#REF!</f>
        <v>#REF!</v>
      </c>
    </row>
    <row r="93" spans="1:17" s="21" customFormat="1" ht="20.100000000000001" customHeight="1" x14ac:dyDescent="0.2">
      <c r="A93" s="198" t="s">
        <v>58</v>
      </c>
      <c r="B93" s="198"/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8"/>
      <c r="Q93" s="198"/>
    </row>
    <row r="117" spans="1:17" s="21" customFormat="1" ht="20.100000000000001" customHeight="1" x14ac:dyDescent="0.2">
      <c r="A117" s="198" t="s">
        <v>189</v>
      </c>
      <c r="B117" s="198"/>
      <c r="C117" s="198"/>
      <c r="D117" s="198"/>
      <c r="E117" s="198"/>
      <c r="F117" s="198"/>
      <c r="G117" s="198"/>
      <c r="H117" s="198"/>
      <c r="I117" s="198"/>
      <c r="J117" s="198"/>
      <c r="K117" s="198"/>
      <c r="L117" s="198"/>
      <c r="M117" s="198"/>
      <c r="N117" s="198"/>
      <c r="O117" s="198"/>
      <c r="P117" s="198"/>
      <c r="Q117" s="198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54"/>
  <sheetViews>
    <sheetView showGridLines="0" topLeftCell="A31" workbookViewId="0">
      <selection activeCell="J3" sqref="J3"/>
    </sheetView>
  </sheetViews>
  <sheetFormatPr defaultRowHeight="12.75" x14ac:dyDescent="0.2"/>
  <cols>
    <col min="1" max="8" width="9.140625" style="31"/>
    <col min="9" max="9" width="35.42578125" style="31" customWidth="1"/>
    <col min="10" max="16384" width="9.140625" style="31"/>
  </cols>
  <sheetData>
    <row r="1" spans="1:21" s="26" customFormat="1" ht="30" customHeight="1" x14ac:dyDescent="0.5">
      <c r="A1" s="205" t="s">
        <v>32</v>
      </c>
      <c r="B1" s="205"/>
      <c r="C1" s="205"/>
      <c r="D1" s="205"/>
      <c r="E1" s="205"/>
      <c r="F1" s="205"/>
      <c r="G1" s="205"/>
      <c r="H1" s="205"/>
      <c r="I1" s="205"/>
      <c r="J1" s="24"/>
      <c r="K1" s="24"/>
      <c r="L1" s="24"/>
      <c r="M1" s="25"/>
      <c r="N1" s="25"/>
      <c r="O1" s="25"/>
      <c r="P1" s="25"/>
      <c r="Q1" s="25"/>
      <c r="T1" s="27"/>
      <c r="U1" s="27"/>
    </row>
    <row r="2" spans="1:21" s="26" customFormat="1" x14ac:dyDescent="0.2">
      <c r="A2" s="28"/>
      <c r="B2" s="28"/>
      <c r="C2" s="28"/>
      <c r="D2" s="28"/>
      <c r="E2" s="28"/>
      <c r="F2" s="28"/>
      <c r="G2" s="28"/>
      <c r="H2" s="28"/>
      <c r="I2" s="29"/>
      <c r="J2" s="28"/>
      <c r="K2" s="28"/>
      <c r="L2" s="28"/>
    </row>
    <row r="3" spans="1:21" x14ac:dyDescent="0.2">
      <c r="A3" s="30"/>
      <c r="B3" s="30"/>
      <c r="I3" s="32" t="str">
        <f ca="1">"© "&amp;YEAR(TODAY())&amp;" Spreadsheet123 LTD. All rights reserved"</f>
        <v>© 2015 Spreadsheet123 LTD. All rights reserved</v>
      </c>
    </row>
    <row r="4" spans="1:21" ht="5.0999999999999996" customHeight="1" x14ac:dyDescent="0.2"/>
    <row r="5" spans="1:21" ht="15" x14ac:dyDescent="0.25">
      <c r="A5" s="204" t="s">
        <v>1</v>
      </c>
      <c r="B5" s="204"/>
      <c r="C5" s="204"/>
      <c r="D5" s="204"/>
      <c r="E5" s="204"/>
      <c r="F5" s="204"/>
      <c r="G5" s="204"/>
      <c r="H5" s="204"/>
      <c r="I5" s="204"/>
    </row>
    <row r="6" spans="1:21" s="26" customFormat="1" x14ac:dyDescent="0.2">
      <c r="A6" s="206" t="s">
        <v>2</v>
      </c>
      <c r="B6" s="206"/>
      <c r="C6" s="206"/>
      <c r="D6" s="206"/>
      <c r="E6" s="206"/>
      <c r="F6" s="206"/>
      <c r="G6" s="206"/>
      <c r="H6" s="206"/>
      <c r="I6" s="206"/>
    </row>
    <row r="7" spans="1:21" s="26" customFormat="1" x14ac:dyDescent="0.2">
      <c r="A7" s="201" t="s">
        <v>33</v>
      </c>
      <c r="B7" s="201"/>
      <c r="C7" s="201"/>
      <c r="D7" s="201"/>
      <c r="E7" s="201"/>
      <c r="F7" s="201"/>
      <c r="G7" s="201"/>
      <c r="H7" s="201"/>
      <c r="I7" s="201"/>
    </row>
    <row r="8" spans="1:21" s="26" customFormat="1" x14ac:dyDescent="0.2">
      <c r="A8" s="33" t="s">
        <v>34</v>
      </c>
      <c r="B8" s="33"/>
      <c r="C8" s="33"/>
      <c r="D8" s="33"/>
      <c r="E8" s="33"/>
      <c r="F8" s="33"/>
      <c r="G8" s="33"/>
      <c r="H8" s="33"/>
      <c r="I8" s="33"/>
    </row>
    <row r="9" spans="1:21" s="26" customFormat="1" x14ac:dyDescent="0.2">
      <c r="A9" s="201"/>
      <c r="B9" s="201"/>
      <c r="C9" s="201"/>
      <c r="D9" s="201"/>
      <c r="E9" s="201"/>
      <c r="F9" s="201"/>
      <c r="G9" s="201"/>
      <c r="H9" s="201"/>
      <c r="I9" s="201"/>
    </row>
    <row r="10" spans="1:21" s="26" customFormat="1" x14ac:dyDescent="0.2">
      <c r="A10" s="201" t="s">
        <v>35</v>
      </c>
      <c r="B10" s="201"/>
      <c r="C10" s="201"/>
      <c r="D10" s="201"/>
      <c r="E10" s="201"/>
      <c r="F10" s="201"/>
      <c r="G10" s="201"/>
      <c r="H10" s="201"/>
      <c r="I10" s="201"/>
    </row>
    <row r="11" spans="1:21" s="26" customFormat="1" x14ac:dyDescent="0.2">
      <c r="A11" s="201" t="s">
        <v>36</v>
      </c>
      <c r="B11" s="201"/>
      <c r="C11" s="201"/>
      <c r="D11" s="201"/>
      <c r="E11" s="201"/>
      <c r="F11" s="201"/>
      <c r="G11" s="201"/>
      <c r="H11" s="201"/>
      <c r="I11" s="201"/>
    </row>
    <row r="12" spans="1:21" s="26" customFormat="1" x14ac:dyDescent="0.2">
      <c r="A12" s="33"/>
      <c r="B12" s="33"/>
      <c r="C12" s="33"/>
      <c r="D12" s="33"/>
      <c r="E12" s="33"/>
      <c r="F12" s="33"/>
      <c r="G12" s="33"/>
      <c r="H12" s="33"/>
      <c r="I12" s="33"/>
    </row>
    <row r="13" spans="1:21" ht="15" x14ac:dyDescent="0.25">
      <c r="A13" s="204" t="s">
        <v>3</v>
      </c>
      <c r="B13" s="204"/>
      <c r="C13" s="204"/>
      <c r="D13" s="204"/>
      <c r="E13" s="204"/>
      <c r="F13" s="204"/>
      <c r="G13" s="204"/>
      <c r="H13" s="204"/>
      <c r="I13" s="204"/>
    </row>
    <row r="14" spans="1:21" s="26" customFormat="1" x14ac:dyDescent="0.2">
      <c r="A14" s="201" t="s">
        <v>4</v>
      </c>
      <c r="B14" s="201"/>
      <c r="C14" s="201"/>
      <c r="D14" s="201"/>
      <c r="E14" s="201"/>
      <c r="F14" s="201"/>
      <c r="G14" s="201"/>
      <c r="H14" s="201"/>
      <c r="I14" s="201"/>
    </row>
    <row r="15" spans="1:21" s="26" customFormat="1" x14ac:dyDescent="0.2">
      <c r="A15" s="201" t="s">
        <v>5</v>
      </c>
      <c r="B15" s="201"/>
      <c r="C15" s="201"/>
      <c r="D15" s="201"/>
      <c r="E15" s="201"/>
      <c r="F15" s="201"/>
      <c r="G15" s="201"/>
      <c r="H15" s="201"/>
      <c r="I15" s="201"/>
    </row>
    <row r="16" spans="1:21" s="26" customFormat="1" x14ac:dyDescent="0.2">
      <c r="A16" s="33"/>
      <c r="B16" s="33"/>
      <c r="C16" s="33"/>
      <c r="D16" s="33"/>
      <c r="E16" s="33"/>
      <c r="F16" s="33"/>
      <c r="G16" s="33"/>
      <c r="H16" s="33"/>
      <c r="I16" s="33"/>
    </row>
    <row r="17" spans="1:9" ht="15" x14ac:dyDescent="0.25">
      <c r="A17" s="204" t="s">
        <v>6</v>
      </c>
      <c r="B17" s="204"/>
      <c r="C17" s="204"/>
      <c r="D17" s="204"/>
      <c r="E17" s="204"/>
      <c r="F17" s="204"/>
      <c r="G17" s="204"/>
      <c r="H17" s="204"/>
      <c r="I17" s="204"/>
    </row>
    <row r="18" spans="1:9" s="26" customFormat="1" x14ac:dyDescent="0.2">
      <c r="A18" s="201" t="s">
        <v>37</v>
      </c>
      <c r="B18" s="201"/>
      <c r="C18" s="201"/>
      <c r="D18" s="201"/>
      <c r="E18" s="201"/>
      <c r="F18" s="201"/>
      <c r="G18" s="201"/>
      <c r="H18" s="201"/>
      <c r="I18" s="201"/>
    </row>
    <row r="19" spans="1:9" s="26" customFormat="1" x14ac:dyDescent="0.2">
      <c r="A19" s="201" t="s">
        <v>38</v>
      </c>
      <c r="B19" s="201"/>
      <c r="C19" s="201"/>
      <c r="D19" s="201"/>
      <c r="E19" s="201"/>
      <c r="F19" s="201"/>
      <c r="G19" s="201"/>
      <c r="H19" s="201"/>
      <c r="I19" s="201"/>
    </row>
    <row r="20" spans="1:9" s="26" customFormat="1" x14ac:dyDescent="0.2">
      <c r="A20" s="201" t="s">
        <v>39</v>
      </c>
      <c r="B20" s="201"/>
      <c r="C20" s="201"/>
      <c r="D20" s="201"/>
      <c r="E20" s="201"/>
      <c r="F20" s="201"/>
      <c r="G20" s="201"/>
      <c r="H20" s="201"/>
      <c r="I20" s="201"/>
    </row>
    <row r="21" spans="1:9" s="26" customFormat="1" x14ac:dyDescent="0.2">
      <c r="A21" s="201" t="s">
        <v>40</v>
      </c>
      <c r="B21" s="201"/>
      <c r="C21" s="201"/>
      <c r="D21" s="201"/>
      <c r="E21" s="201"/>
      <c r="F21" s="201"/>
      <c r="G21" s="201"/>
      <c r="H21" s="201"/>
      <c r="I21" s="201"/>
    </row>
    <row r="22" spans="1:9" s="26" customFormat="1" ht="15" x14ac:dyDescent="0.25">
      <c r="A22" s="203" t="s">
        <v>41</v>
      </c>
      <c r="B22" s="203"/>
      <c r="C22" s="203"/>
      <c r="D22" s="203"/>
      <c r="E22" s="203"/>
      <c r="F22" s="203"/>
      <c r="G22" s="203"/>
      <c r="H22" s="203"/>
      <c r="I22" s="203"/>
    </row>
    <row r="23" spans="1:9" s="26" customFormat="1" ht="15" x14ac:dyDescent="0.25">
      <c r="A23" s="203" t="s">
        <v>42</v>
      </c>
      <c r="B23" s="203"/>
      <c r="C23" s="203"/>
      <c r="D23" s="203"/>
      <c r="E23" s="203"/>
      <c r="F23" s="203"/>
      <c r="G23" s="203"/>
      <c r="H23" s="203"/>
      <c r="I23" s="203"/>
    </row>
    <row r="24" spans="1:9" s="26" customFormat="1" ht="15" x14ac:dyDescent="0.25">
      <c r="A24" s="34" t="s">
        <v>43</v>
      </c>
      <c r="B24" s="34"/>
      <c r="C24" s="34"/>
      <c r="D24" s="34"/>
      <c r="E24" s="34"/>
      <c r="F24" s="34"/>
      <c r="G24" s="34"/>
      <c r="H24" s="34"/>
      <c r="I24" s="34"/>
    </row>
    <row r="25" spans="1:9" s="26" customFormat="1" ht="15" x14ac:dyDescent="0.25">
      <c r="A25" s="34" t="s">
        <v>44</v>
      </c>
      <c r="B25" s="34"/>
      <c r="C25" s="34"/>
      <c r="D25" s="34"/>
      <c r="E25" s="34"/>
      <c r="F25" s="34"/>
      <c r="G25" s="34"/>
      <c r="H25" s="34"/>
      <c r="I25" s="34"/>
    </row>
    <row r="26" spans="1:9" s="26" customFormat="1" ht="15" x14ac:dyDescent="0.25">
      <c r="A26" s="34" t="s">
        <v>45</v>
      </c>
      <c r="B26" s="34"/>
      <c r="C26" s="34"/>
      <c r="D26" s="34"/>
      <c r="E26" s="34"/>
      <c r="F26" s="34"/>
      <c r="G26" s="34"/>
      <c r="H26" s="34"/>
      <c r="I26" s="34"/>
    </row>
    <row r="27" spans="1:9" s="26" customFormat="1" x14ac:dyDescent="0.2">
      <c r="A27" s="33"/>
      <c r="B27" s="33"/>
      <c r="C27" s="33"/>
      <c r="D27" s="33"/>
      <c r="E27" s="33"/>
      <c r="F27" s="33"/>
      <c r="G27" s="33"/>
      <c r="H27" s="33"/>
      <c r="I27" s="33"/>
    </row>
    <row r="28" spans="1:9" ht="15" x14ac:dyDescent="0.25">
      <c r="A28" s="204" t="s">
        <v>46</v>
      </c>
      <c r="B28" s="204"/>
      <c r="C28" s="204"/>
      <c r="D28" s="204"/>
      <c r="E28" s="204"/>
      <c r="F28" s="204"/>
      <c r="G28" s="204"/>
      <c r="H28" s="204"/>
      <c r="I28" s="204"/>
    </row>
    <row r="29" spans="1:9" s="26" customFormat="1" ht="15" customHeight="1" x14ac:dyDescent="0.2">
      <c r="A29" s="202" t="s">
        <v>47</v>
      </c>
      <c r="B29" s="202"/>
      <c r="C29" s="202"/>
      <c r="D29" s="202"/>
      <c r="E29" s="202"/>
      <c r="F29" s="202"/>
      <c r="G29" s="202"/>
      <c r="H29" s="202"/>
      <c r="I29" s="202"/>
    </row>
    <row r="30" spans="1:9" s="26" customFormat="1" ht="15" customHeight="1" x14ac:dyDescent="0.2">
      <c r="A30" s="202" t="s">
        <v>48</v>
      </c>
      <c r="B30" s="202"/>
      <c r="C30" s="202"/>
      <c r="D30" s="202"/>
      <c r="E30" s="202"/>
      <c r="F30" s="202"/>
      <c r="G30" s="202"/>
      <c r="H30" s="202"/>
      <c r="I30" s="202"/>
    </row>
    <row r="31" spans="1:9" s="26" customFormat="1" x14ac:dyDescent="0.2">
      <c r="A31" s="202" t="s">
        <v>49</v>
      </c>
      <c r="B31" s="201"/>
      <c r="C31" s="201"/>
      <c r="D31" s="201"/>
      <c r="E31" s="201"/>
      <c r="F31" s="201"/>
      <c r="G31" s="201"/>
      <c r="H31" s="201"/>
      <c r="I31" s="201"/>
    </row>
    <row r="32" spans="1:9" s="26" customFormat="1" x14ac:dyDescent="0.2">
      <c r="A32" s="202" t="s">
        <v>50</v>
      </c>
      <c r="B32" s="202"/>
      <c r="C32" s="202"/>
      <c r="D32" s="202"/>
      <c r="E32" s="202"/>
      <c r="F32" s="202"/>
      <c r="G32" s="202"/>
      <c r="H32" s="202"/>
      <c r="I32" s="202"/>
    </row>
    <row r="33" spans="1:9" s="26" customFormat="1" x14ac:dyDescent="0.2">
      <c r="A33" s="33"/>
      <c r="B33" s="33"/>
      <c r="C33" s="33"/>
      <c r="D33" s="33"/>
      <c r="E33" s="33"/>
      <c r="F33" s="33"/>
      <c r="G33" s="33"/>
      <c r="H33" s="33"/>
      <c r="I33" s="33"/>
    </row>
    <row r="34" spans="1:9" ht="15" x14ac:dyDescent="0.25">
      <c r="A34" s="204" t="s">
        <v>51</v>
      </c>
      <c r="B34" s="204"/>
      <c r="C34" s="204"/>
      <c r="D34" s="204"/>
      <c r="E34" s="204"/>
      <c r="F34" s="204"/>
      <c r="G34" s="204"/>
      <c r="H34" s="204"/>
      <c r="I34" s="204"/>
    </row>
    <row r="35" spans="1:9" s="26" customFormat="1" ht="15" x14ac:dyDescent="0.25">
      <c r="A35" s="201" t="s">
        <v>52</v>
      </c>
      <c r="B35" s="201"/>
      <c r="C35" s="201"/>
      <c r="D35" s="201"/>
      <c r="E35" s="201"/>
      <c r="F35" s="201"/>
      <c r="G35" s="201"/>
      <c r="H35" s="201"/>
      <c r="I35" s="201"/>
    </row>
    <row r="36" spans="1:9" s="26" customFormat="1" x14ac:dyDescent="0.2">
      <c r="A36" s="201" t="s">
        <v>7</v>
      </c>
      <c r="B36" s="201"/>
      <c r="C36" s="201"/>
      <c r="D36" s="201"/>
      <c r="E36" s="201"/>
      <c r="F36" s="201"/>
      <c r="G36" s="201"/>
      <c r="H36" s="201"/>
      <c r="I36" s="201"/>
    </row>
    <row r="37" spans="1:9" s="26" customFormat="1" x14ac:dyDescent="0.2">
      <c r="A37" s="33"/>
      <c r="B37" s="33"/>
      <c r="C37" s="33"/>
      <c r="D37" s="33"/>
      <c r="E37" s="33"/>
      <c r="F37" s="33"/>
      <c r="G37" s="33"/>
      <c r="H37" s="33"/>
      <c r="I37" s="33"/>
    </row>
    <row r="38" spans="1:9" ht="15" x14ac:dyDescent="0.25">
      <c r="A38" s="204" t="s">
        <v>53</v>
      </c>
      <c r="B38" s="204"/>
      <c r="C38" s="204"/>
      <c r="D38" s="204"/>
      <c r="E38" s="204"/>
      <c r="F38" s="204"/>
      <c r="G38" s="204"/>
      <c r="H38" s="204"/>
      <c r="I38" s="204"/>
    </row>
    <row r="39" spans="1:9" s="26" customFormat="1" x14ac:dyDescent="0.2">
      <c r="A39" s="201" t="s">
        <v>8</v>
      </c>
      <c r="B39" s="201"/>
      <c r="C39" s="201"/>
      <c r="D39" s="201"/>
      <c r="E39" s="201"/>
      <c r="F39" s="201"/>
      <c r="G39" s="201"/>
      <c r="H39" s="201"/>
      <c r="I39" s="201"/>
    </row>
    <row r="40" spans="1:9" s="26" customFormat="1" x14ac:dyDescent="0.2">
      <c r="A40" s="201" t="s">
        <v>9</v>
      </c>
      <c r="B40" s="201"/>
      <c r="C40" s="201"/>
      <c r="D40" s="201"/>
      <c r="E40" s="201"/>
      <c r="F40" s="201"/>
      <c r="G40" s="201"/>
      <c r="H40" s="201"/>
      <c r="I40" s="201"/>
    </row>
    <row r="41" spans="1:9" s="26" customFormat="1" x14ac:dyDescent="0.2">
      <c r="A41" s="201" t="s">
        <v>10</v>
      </c>
      <c r="B41" s="201"/>
      <c r="C41" s="201"/>
      <c r="D41" s="201"/>
      <c r="E41" s="201"/>
      <c r="F41" s="201"/>
      <c r="G41" s="201"/>
      <c r="H41" s="201"/>
      <c r="I41" s="201"/>
    </row>
    <row r="42" spans="1:9" s="26" customFormat="1" x14ac:dyDescent="0.2">
      <c r="A42" s="201" t="s">
        <v>11</v>
      </c>
      <c r="B42" s="201"/>
      <c r="C42" s="201"/>
      <c r="D42" s="201"/>
      <c r="E42" s="201"/>
      <c r="F42" s="201"/>
      <c r="G42" s="201"/>
      <c r="H42" s="201"/>
      <c r="I42" s="201"/>
    </row>
    <row r="43" spans="1:9" s="26" customFormat="1" x14ac:dyDescent="0.2">
      <c r="A43" s="201" t="s">
        <v>12</v>
      </c>
      <c r="B43" s="201"/>
      <c r="C43" s="201"/>
      <c r="D43" s="201"/>
      <c r="E43" s="201"/>
      <c r="F43" s="201"/>
      <c r="G43" s="201"/>
      <c r="H43" s="201"/>
      <c r="I43" s="201"/>
    </row>
    <row r="44" spans="1:9" s="26" customFormat="1" x14ac:dyDescent="0.2">
      <c r="A44" s="201" t="s">
        <v>13</v>
      </c>
      <c r="B44" s="201"/>
      <c r="C44" s="201"/>
      <c r="D44" s="201"/>
      <c r="E44" s="201"/>
      <c r="F44" s="201"/>
      <c r="G44" s="201"/>
      <c r="H44" s="201"/>
      <c r="I44" s="201"/>
    </row>
    <row r="45" spans="1:9" s="26" customFormat="1" x14ac:dyDescent="0.2">
      <c r="A45" s="201" t="s">
        <v>14</v>
      </c>
      <c r="B45" s="201"/>
      <c r="C45" s="201"/>
      <c r="D45" s="201"/>
      <c r="E45" s="201"/>
      <c r="F45" s="201"/>
      <c r="G45" s="201"/>
      <c r="H45" s="201"/>
      <c r="I45" s="201"/>
    </row>
    <row r="46" spans="1:9" s="26" customFormat="1" x14ac:dyDescent="0.2">
      <c r="A46" s="201" t="s">
        <v>15</v>
      </c>
      <c r="B46" s="201"/>
      <c r="C46" s="201"/>
      <c r="D46" s="201"/>
      <c r="E46" s="201"/>
      <c r="F46" s="201"/>
      <c r="G46" s="201"/>
      <c r="H46" s="201"/>
      <c r="I46" s="201"/>
    </row>
    <row r="47" spans="1:9" s="26" customFormat="1" x14ac:dyDescent="0.2">
      <c r="A47" s="33"/>
      <c r="B47" s="33"/>
      <c r="C47" s="33"/>
      <c r="D47" s="33"/>
      <c r="E47" s="33"/>
      <c r="F47" s="33"/>
      <c r="G47" s="33"/>
      <c r="H47" s="33"/>
      <c r="I47" s="33"/>
    </row>
    <row r="48" spans="1:9" s="37" customFormat="1" ht="9" x14ac:dyDescent="0.15">
      <c r="A48" s="35" t="s">
        <v>54</v>
      </c>
      <c r="B48" s="36"/>
      <c r="C48" s="36"/>
      <c r="D48" s="36"/>
      <c r="E48" s="36"/>
      <c r="F48" s="36"/>
      <c r="G48" s="36"/>
      <c r="H48" s="36"/>
      <c r="I48" s="36"/>
    </row>
    <row r="49" spans="1:9" s="37" customFormat="1" ht="9" x14ac:dyDescent="0.15">
      <c r="A49" s="36" t="s">
        <v>55</v>
      </c>
      <c r="B49" s="36"/>
      <c r="C49" s="36"/>
      <c r="D49" s="36"/>
      <c r="E49" s="36"/>
      <c r="F49" s="36"/>
      <c r="G49" s="36"/>
      <c r="H49" s="36"/>
      <c r="I49" s="36"/>
    </row>
    <row r="50" spans="1:9" s="37" customFormat="1" ht="9" x14ac:dyDescent="0.15">
      <c r="A50" s="36" t="s">
        <v>56</v>
      </c>
      <c r="B50" s="36"/>
      <c r="C50" s="36"/>
      <c r="D50" s="36"/>
      <c r="E50" s="36"/>
      <c r="F50" s="36"/>
      <c r="G50" s="36"/>
      <c r="H50" s="36"/>
      <c r="I50" s="36"/>
    </row>
    <row r="51" spans="1:9" s="26" customFormat="1" x14ac:dyDescent="0.2">
      <c r="A51" s="33"/>
      <c r="B51" s="33"/>
      <c r="C51" s="33"/>
      <c r="D51" s="33"/>
      <c r="E51" s="33"/>
      <c r="F51" s="33"/>
      <c r="G51" s="33"/>
      <c r="H51" s="33"/>
      <c r="I51" s="33"/>
    </row>
    <row r="52" spans="1:9" ht="15" x14ac:dyDescent="0.25">
      <c r="A52" s="204" t="s">
        <v>57</v>
      </c>
      <c r="B52" s="204"/>
      <c r="C52" s="204"/>
      <c r="D52" s="204"/>
      <c r="E52" s="204"/>
      <c r="F52" s="204"/>
      <c r="G52" s="204"/>
      <c r="H52" s="204"/>
      <c r="I52" s="204"/>
    </row>
    <row r="53" spans="1:9" s="26" customFormat="1" x14ac:dyDescent="0.2">
      <c r="A53" s="201" t="s">
        <v>16</v>
      </c>
      <c r="B53" s="201"/>
      <c r="C53" s="201"/>
      <c r="D53" s="201"/>
      <c r="E53" s="201"/>
      <c r="F53" s="201"/>
      <c r="G53" s="201"/>
      <c r="H53" s="201"/>
      <c r="I53" s="201"/>
    </row>
    <row r="54" spans="1:9" s="26" customFormat="1" x14ac:dyDescent="0.2">
      <c r="A54" s="33" t="s">
        <v>17</v>
      </c>
      <c r="B54" s="33"/>
      <c r="C54" s="33"/>
      <c r="D54" s="33"/>
      <c r="E54" s="33"/>
      <c r="F54" s="33"/>
      <c r="G54" s="33"/>
      <c r="H54" s="33"/>
      <c r="I54" s="33"/>
    </row>
  </sheetData>
  <sheetProtection selectLockedCells="1" selectUnlockedCells="1"/>
  <mergeCells count="36">
    <mergeCell ref="A40:I40"/>
    <mergeCell ref="A41:I41"/>
    <mergeCell ref="A42:I42"/>
    <mergeCell ref="A43:I43"/>
    <mergeCell ref="A53:I53"/>
    <mergeCell ref="A44:I44"/>
    <mergeCell ref="A45:I45"/>
    <mergeCell ref="A46:I46"/>
    <mergeCell ref="A52:I52"/>
    <mergeCell ref="A1:I1"/>
    <mergeCell ref="A18:I18"/>
    <mergeCell ref="A19:I19"/>
    <mergeCell ref="A5:I5"/>
    <mergeCell ref="A9:I9"/>
    <mergeCell ref="A10:I10"/>
    <mergeCell ref="A15:I15"/>
    <mergeCell ref="A11:I11"/>
    <mergeCell ref="A6:I6"/>
    <mergeCell ref="A7:I7"/>
    <mergeCell ref="A13:I13"/>
    <mergeCell ref="A14:I14"/>
    <mergeCell ref="A17:I17"/>
    <mergeCell ref="A38:I38"/>
    <mergeCell ref="A28:I28"/>
    <mergeCell ref="A29:I29"/>
    <mergeCell ref="A30:I30"/>
    <mergeCell ref="A39:I39"/>
    <mergeCell ref="A32:I32"/>
    <mergeCell ref="A34:I34"/>
    <mergeCell ref="A35:I35"/>
    <mergeCell ref="A36:I36"/>
    <mergeCell ref="A21:I21"/>
    <mergeCell ref="A31:I31"/>
    <mergeCell ref="A20:I20"/>
    <mergeCell ref="A22:I22"/>
    <mergeCell ref="A23:I2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Personal Budget</vt:lpstr>
      <vt:lpstr>Dashboards</vt:lpstr>
      <vt:lpstr>EULA</vt:lpstr>
      <vt:lpstr>Dashboards!Print_Area</vt:lpstr>
      <vt:lpstr>'Personal Budget'!Print_Area</vt:lpstr>
      <vt:lpstr>'Personal Budget'!Print_Titles</vt:lpstr>
    </vt:vector>
  </TitlesOfParts>
  <Company>Spreadsheet123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Spreadsheet123.com</dc:creator>
  <dc:description>© 2013 Spreadsheet123 LTD. All rights reserved</dc:description>
  <cp:lastModifiedBy>Michelle</cp:lastModifiedBy>
  <cp:lastPrinted>2015-11-13T04:12:41Z</cp:lastPrinted>
  <dcterms:created xsi:type="dcterms:W3CDTF">2001-05-18T00:29:33Z</dcterms:created>
  <dcterms:modified xsi:type="dcterms:W3CDTF">2015-12-16T03:10:50Z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