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426"/>
  <workbookPr codeName="ThisWorkbook"/>
  <mc:AlternateContent xmlns:mc="http://schemas.openxmlformats.org/markup-compatibility/2006">
    <mc:Choice Requires="x15">
      <x15ac:absPath xmlns:x15ac="http://schemas.microsoft.com/office/spreadsheetml/2010/11/ac" url="C:\Users\MICHELLE\Documents\Accounting\Budget\Budget 2016\"/>
    </mc:Choice>
  </mc:AlternateContent>
  <bookViews>
    <workbookView xWindow="300" yWindow="4980" windowWidth="23970" windowHeight="5250"/>
  </bookViews>
  <sheets>
    <sheet name="Personal Budget" sheetId="3" r:id="rId1"/>
    <sheet name="Dashboards" sheetId="4" r:id="rId2"/>
    <sheet name="EULA" sheetId="7" r:id="rId3"/>
  </sheets>
  <definedNames>
    <definedName name="_xlnm._FilterDatabase" localSheetId="0" hidden="1">'Personal Budget'!$A$4:$P$251</definedName>
    <definedName name="_xlnm.Print_Area" localSheetId="1">Dashboards!$A$1:$Q$138</definedName>
    <definedName name="_xlnm.Print_Area" localSheetId="2">EULA!#REF!</definedName>
    <definedName name="_xlnm.Print_Area" localSheetId="0">'Personal Budget'!$A$1:$Q$262</definedName>
    <definedName name="_xlnm.Print_Titles" localSheetId="0">'Personal Budget'!$1:$4</definedName>
  </definedNames>
  <calcPr calcId="162913"/>
</workbook>
</file>

<file path=xl/calcChain.xml><?xml version="1.0" encoding="utf-8"?>
<calcChain xmlns="http://schemas.openxmlformats.org/spreadsheetml/2006/main">
  <c r="O168" i="3" l="1"/>
  <c r="O241" i="3" l="1"/>
  <c r="P149" i="3" l="1"/>
  <c r="P148" i="3"/>
  <c r="P147" i="3"/>
  <c r="O193" i="3"/>
  <c r="P193" i="3" s="1"/>
  <c r="Q193" i="3" s="1"/>
  <c r="O206" i="3"/>
  <c r="O163" i="3"/>
  <c r="P241" i="3"/>
  <c r="O164" i="3"/>
  <c r="O115" i="3"/>
  <c r="P125" i="3"/>
  <c r="Q125" i="3" s="1"/>
  <c r="O71" i="3" l="1"/>
  <c r="O25" i="3"/>
  <c r="P24" i="3"/>
  <c r="R182" i="3"/>
  <c r="R154" i="3"/>
  <c r="R151" i="3"/>
  <c r="R150" i="3"/>
  <c r="P22" i="3"/>
  <c r="Q22" i="3" s="1"/>
  <c r="R22" i="3" s="1"/>
  <c r="E263" i="3"/>
  <c r="F263" i="3"/>
  <c r="G263" i="3"/>
  <c r="H263" i="3"/>
  <c r="I263" i="3"/>
  <c r="J263" i="3"/>
  <c r="K263" i="3"/>
  <c r="L263" i="3"/>
  <c r="M263" i="3"/>
  <c r="N263" i="3"/>
  <c r="O263" i="3"/>
  <c r="D263" i="3"/>
  <c r="N161" i="3" l="1"/>
  <c r="M161" i="3"/>
  <c r="P61" i="3" l="1"/>
  <c r="Q61" i="3" s="1"/>
  <c r="R61" i="3" s="1"/>
  <c r="Q148" i="3"/>
  <c r="R148" i="3" s="1"/>
  <c r="Q147" i="3"/>
  <c r="R147" i="3" s="1"/>
  <c r="P103" i="3" l="1"/>
  <c r="R80" i="3"/>
  <c r="Q172" i="3"/>
  <c r="R172" i="3" s="1"/>
  <c r="P195" i="3" l="1"/>
  <c r="Q195" i="3" s="1"/>
  <c r="R195" i="3" s="1"/>
  <c r="C134" i="3"/>
  <c r="P143" i="3"/>
  <c r="P142" i="3"/>
  <c r="Q142" i="3" s="1"/>
  <c r="R142" i="3" s="1"/>
  <c r="P138" i="3"/>
  <c r="Q138" i="3" s="1"/>
  <c r="R138" i="3" s="1"/>
  <c r="P113" i="3"/>
  <c r="Q113" i="3" s="1"/>
  <c r="R113" i="3" s="1"/>
  <c r="P10" i="3" l="1"/>
  <c r="P164" i="3"/>
  <c r="I40" i="3"/>
  <c r="P240" i="3" l="1"/>
  <c r="B34" i="4" l="1"/>
  <c r="B33" i="4"/>
  <c r="A244" i="3"/>
  <c r="D244" i="3"/>
  <c r="C34" i="4" s="1"/>
  <c r="E244" i="3"/>
  <c r="D34" i="4" s="1"/>
  <c r="F244" i="3"/>
  <c r="E34" i="4" s="1"/>
  <c r="G244" i="3"/>
  <c r="F34" i="4" s="1"/>
  <c r="H244" i="3"/>
  <c r="G34" i="4" s="1"/>
  <c r="I244" i="3"/>
  <c r="H34" i="4" s="1"/>
  <c r="J244" i="3"/>
  <c r="I34" i="4" s="1"/>
  <c r="K244" i="3"/>
  <c r="J34" i="4" s="1"/>
  <c r="L244" i="3"/>
  <c r="K34" i="4" s="1"/>
  <c r="M244" i="3"/>
  <c r="L34" i="4" s="1"/>
  <c r="N244" i="3"/>
  <c r="M34" i="4" s="1"/>
  <c r="O244" i="3"/>
  <c r="N34" i="4" s="1"/>
  <c r="C244" i="3"/>
  <c r="C235" i="3"/>
  <c r="A235" i="3"/>
  <c r="C25" i="4"/>
  <c r="D25" i="4"/>
  <c r="P153" i="3" l="1"/>
  <c r="Q153" i="3" s="1"/>
  <c r="R153" i="3" s="1"/>
  <c r="P140" i="3"/>
  <c r="Q140" i="3" s="1"/>
  <c r="R140" i="3" s="1"/>
  <c r="P141" i="3"/>
  <c r="P129" i="3"/>
  <c r="Q129" i="3" s="1"/>
  <c r="R129" i="3" s="1"/>
  <c r="P130" i="3"/>
  <c r="Q130" i="3" s="1"/>
  <c r="R130" i="3" s="1"/>
  <c r="P131" i="3"/>
  <c r="P132" i="3"/>
  <c r="P133" i="3"/>
  <c r="P134" i="3"/>
  <c r="P135" i="3"/>
  <c r="P136" i="3"/>
  <c r="P137" i="3"/>
  <c r="P139" i="3"/>
  <c r="P123" i="3"/>
  <c r="Q123" i="3" s="1"/>
  <c r="R123" i="3" s="1"/>
  <c r="P119" i="3"/>
  <c r="Q119" i="3" s="1"/>
  <c r="R119" i="3" s="1"/>
  <c r="P117" i="3"/>
  <c r="Q117" i="3" s="1"/>
  <c r="R117" i="3" s="1"/>
  <c r="P116" i="3"/>
  <c r="Q116" i="3" s="1"/>
  <c r="R116" i="3" s="1"/>
  <c r="Q164" i="3"/>
  <c r="R164" i="3" s="1"/>
  <c r="Q63" i="3"/>
  <c r="D251" i="3"/>
  <c r="G218" i="3"/>
  <c r="E235" i="3"/>
  <c r="D33" i="4" s="1"/>
  <c r="D235" i="3"/>
  <c r="C33" i="4" s="1"/>
  <c r="D221" i="3"/>
  <c r="C31" i="4" s="1"/>
  <c r="E228" i="3"/>
  <c r="D32" i="4" s="1"/>
  <c r="F228" i="3"/>
  <c r="G228" i="3"/>
  <c r="D228" i="3"/>
  <c r="C32" i="4" s="1"/>
  <c r="P242" i="3" l="1"/>
  <c r="P37" i="3"/>
  <c r="Q37" i="3" s="1"/>
  <c r="R37" i="3" s="1"/>
  <c r="E249" i="3"/>
  <c r="D249" i="3"/>
  <c r="E251" i="3"/>
  <c r="E221" i="3"/>
  <c r="D31" i="4" s="1"/>
  <c r="E200" i="3"/>
  <c r="D30" i="4" s="1"/>
  <c r="D200" i="3"/>
  <c r="C30" i="4" s="1"/>
  <c r="E183" i="3"/>
  <c r="D29" i="4" s="1"/>
  <c r="D183" i="3"/>
  <c r="C29" i="4" s="1"/>
  <c r="E157" i="3"/>
  <c r="D28" i="4" s="1"/>
  <c r="D157" i="3"/>
  <c r="C28" i="4" s="1"/>
  <c r="E99" i="3"/>
  <c r="D99" i="3"/>
  <c r="E90" i="3"/>
  <c r="D27" i="4" s="1"/>
  <c r="D90" i="3"/>
  <c r="C27" i="4" s="1"/>
  <c r="E81" i="3"/>
  <c r="D81" i="3"/>
  <c r="E64" i="3"/>
  <c r="D64" i="3"/>
  <c r="H251" i="3"/>
  <c r="D255" i="3" l="1"/>
  <c r="D26" i="4"/>
  <c r="E255" i="3"/>
  <c r="C26" i="4"/>
  <c r="D250" i="3"/>
  <c r="E250" i="3"/>
  <c r="D253" i="3" l="1"/>
  <c r="D264" i="3"/>
  <c r="E253" i="3"/>
  <c r="E264" i="3"/>
  <c r="P260" i="3"/>
  <c r="Q260" i="3" s="1"/>
  <c r="P11" i="3" l="1"/>
  <c r="P12" i="3"/>
  <c r="P13" i="3"/>
  <c r="P196" i="3"/>
  <c r="Q196" i="3" s="1"/>
  <c r="R196" i="3" s="1"/>
  <c r="P197" i="3"/>
  <c r="Q197" i="3" s="1"/>
  <c r="R197" i="3" s="1"/>
  <c r="P262" i="3" l="1"/>
  <c r="F251" i="3"/>
  <c r="G251" i="3"/>
  <c r="P9" i="3"/>
  <c r="Q262" i="3" l="1"/>
  <c r="R262" i="3" s="1"/>
  <c r="P244" i="3"/>
  <c r="O34" i="4" s="1"/>
  <c r="P146" i="3"/>
  <c r="Q146" i="3" s="1"/>
  <c r="R146" i="3" s="1"/>
  <c r="P111" i="3" l="1"/>
  <c r="Q111" i="3" s="1"/>
  <c r="R111" i="3" s="1"/>
  <c r="P155" i="3"/>
  <c r="Q155" i="3" s="1"/>
  <c r="R155" i="3" s="1"/>
  <c r="Q149" i="3"/>
  <c r="R149" i="3" s="1"/>
  <c r="P145" i="3"/>
  <c r="Q145" i="3" s="1"/>
  <c r="R145" i="3" s="1"/>
  <c r="P144" i="3"/>
  <c r="Q144" i="3" s="1"/>
  <c r="R144" i="3" s="1"/>
  <c r="Q143" i="3"/>
  <c r="R143" i="3" s="1"/>
  <c r="Q141" i="3"/>
  <c r="R141" i="3" s="1"/>
  <c r="Q139" i="3"/>
  <c r="R139" i="3" s="1"/>
  <c r="Q137" i="3"/>
  <c r="R137" i="3" s="1"/>
  <c r="Q136" i="3"/>
  <c r="R136" i="3" s="1"/>
  <c r="Q132" i="3"/>
  <c r="R132" i="3" s="1"/>
  <c r="Q131" i="3"/>
  <c r="R131" i="3" s="1"/>
  <c r="F221" i="3" l="1"/>
  <c r="H221" i="3"/>
  <c r="I221" i="3"/>
  <c r="J221" i="3"/>
  <c r="K221" i="3"/>
  <c r="L221" i="3"/>
  <c r="M221" i="3"/>
  <c r="N221" i="3"/>
  <c r="O221" i="3"/>
  <c r="P212" i="3"/>
  <c r="Q212" i="3" s="1"/>
  <c r="R212" i="3" s="1"/>
  <c r="P213" i="3"/>
  <c r="Q213" i="3" s="1"/>
  <c r="R213" i="3" s="1"/>
  <c r="P219" i="3"/>
  <c r="Q219" i="3" s="1"/>
  <c r="R219" i="3" s="1"/>
  <c r="P198" i="3"/>
  <c r="Q198" i="3" s="1"/>
  <c r="R198" i="3" s="1"/>
  <c r="P176" i="3"/>
  <c r="Q176" i="3" s="1"/>
  <c r="R176" i="3" s="1"/>
  <c r="P166" i="3"/>
  <c r="Q166" i="3" s="1"/>
  <c r="R166" i="3" s="1"/>
  <c r="C99" i="3"/>
  <c r="C90" i="3"/>
  <c r="C81" i="3"/>
  <c r="C64" i="3"/>
  <c r="O235" i="3"/>
  <c r="N33" i="4" s="1"/>
  <c r="N235" i="3"/>
  <c r="M33" i="4" s="1"/>
  <c r="M235" i="3"/>
  <c r="L33" i="4" s="1"/>
  <c r="L235" i="3"/>
  <c r="K33" i="4" s="1"/>
  <c r="K235" i="3"/>
  <c r="J33" i="4" s="1"/>
  <c r="J235" i="3"/>
  <c r="I33" i="4" s="1"/>
  <c r="I235" i="3"/>
  <c r="H33" i="4" s="1"/>
  <c r="H235" i="3"/>
  <c r="G33" i="4" s="1"/>
  <c r="G235" i="3"/>
  <c r="F33" i="4" s="1"/>
  <c r="F235" i="3"/>
  <c r="E33" i="4" s="1"/>
  <c r="P233" i="3"/>
  <c r="Q233" i="3" s="1"/>
  <c r="R233" i="3" s="1"/>
  <c r="C228" i="3"/>
  <c r="C221" i="3"/>
  <c r="C200" i="3"/>
  <c r="C183" i="3"/>
  <c r="C157" i="3"/>
  <c r="C246" i="3" l="1"/>
  <c r="P204" i="3"/>
  <c r="Q204" i="3" s="1"/>
  <c r="R204" i="3" s="1"/>
  <c r="G221" i="3"/>
  <c r="P232" i="3"/>
  <c r="Q232" i="3" s="1"/>
  <c r="R232" i="3" s="1"/>
  <c r="P205" i="3"/>
  <c r="Q205" i="3" s="1"/>
  <c r="R205" i="3" s="1"/>
  <c r="P235" i="3"/>
  <c r="O33" i="4" s="1"/>
  <c r="P208" i="3"/>
  <c r="Q208" i="3" s="1"/>
  <c r="R208" i="3" s="1"/>
  <c r="P221" i="3" l="1"/>
  <c r="Q103" i="3"/>
  <c r="R103" i="3" s="1"/>
  <c r="P69" i="3" l="1"/>
  <c r="Q69" i="3" s="1"/>
  <c r="R69" i="3" s="1"/>
  <c r="P70" i="3"/>
  <c r="Q70" i="3" s="1"/>
  <c r="R70" i="3" s="1"/>
  <c r="P71" i="3"/>
  <c r="Q71" i="3" s="1"/>
  <c r="R71" i="3" s="1"/>
  <c r="P72" i="3"/>
  <c r="Q72" i="3" s="1"/>
  <c r="R72" i="3" s="1"/>
  <c r="P73" i="3"/>
  <c r="Q73" i="3" s="1"/>
  <c r="R73" i="3" s="1"/>
  <c r="P74" i="3"/>
  <c r="Q74" i="3" s="1"/>
  <c r="R74" i="3" s="1"/>
  <c r="P75" i="3"/>
  <c r="Q75" i="3" s="1"/>
  <c r="R75" i="3" s="1"/>
  <c r="P76" i="3"/>
  <c r="Q76" i="3" s="1"/>
  <c r="R76" i="3" s="1"/>
  <c r="P77" i="3"/>
  <c r="Q77" i="3" s="1"/>
  <c r="R77" i="3" s="1"/>
  <c r="P78" i="3"/>
  <c r="Q78" i="3" s="1"/>
  <c r="R78" i="3" s="1"/>
  <c r="P79" i="3"/>
  <c r="Q79" i="3" s="1"/>
  <c r="R79" i="3" s="1"/>
  <c r="P68" i="3"/>
  <c r="Q68" i="3" s="1"/>
  <c r="R68" i="3" s="1"/>
  <c r="P62" i="3"/>
  <c r="Q62" i="3" s="1"/>
  <c r="R62" i="3" s="1"/>
  <c r="P23" i="3"/>
  <c r="Q23" i="3" s="1"/>
  <c r="R23" i="3" s="1"/>
  <c r="Q24" i="3"/>
  <c r="R24" i="3" s="1"/>
  <c r="P26" i="3"/>
  <c r="Q26" i="3" s="1"/>
  <c r="R26" i="3" s="1"/>
  <c r="P27" i="3"/>
  <c r="Q27" i="3" s="1"/>
  <c r="R27" i="3" s="1"/>
  <c r="P28" i="3"/>
  <c r="Q28" i="3" s="1"/>
  <c r="R28" i="3" s="1"/>
  <c r="P29" i="3"/>
  <c r="Q29" i="3" s="1"/>
  <c r="R29" i="3" s="1"/>
  <c r="P30" i="3"/>
  <c r="Q30" i="3" s="1"/>
  <c r="R30" i="3" s="1"/>
  <c r="P31" i="3"/>
  <c r="Q31" i="3" s="1"/>
  <c r="R31" i="3" s="1"/>
  <c r="P32" i="3"/>
  <c r="Q32" i="3" s="1"/>
  <c r="R32" i="3" s="1"/>
  <c r="P33" i="3"/>
  <c r="Q33" i="3" s="1"/>
  <c r="R33" i="3" s="1"/>
  <c r="P34" i="3"/>
  <c r="Q34" i="3" s="1"/>
  <c r="R34" i="3" s="1"/>
  <c r="P35" i="3"/>
  <c r="Q35" i="3" s="1"/>
  <c r="R35" i="3" s="1"/>
  <c r="P36" i="3"/>
  <c r="Q36" i="3" s="1"/>
  <c r="R36" i="3" s="1"/>
  <c r="P38" i="3"/>
  <c r="Q38" i="3" s="1"/>
  <c r="R38" i="3" s="1"/>
  <c r="P39" i="3"/>
  <c r="Q39" i="3" s="1"/>
  <c r="R39" i="3" s="1"/>
  <c r="P40" i="3"/>
  <c r="Q40" i="3" s="1"/>
  <c r="R40" i="3" s="1"/>
  <c r="P41" i="3"/>
  <c r="Q41" i="3" s="1"/>
  <c r="R41" i="3" s="1"/>
  <c r="P42" i="3"/>
  <c r="Q42" i="3" s="1"/>
  <c r="R42" i="3" s="1"/>
  <c r="P43" i="3"/>
  <c r="Q43" i="3" s="1"/>
  <c r="R43" i="3" s="1"/>
  <c r="P44" i="3"/>
  <c r="Q44" i="3" s="1"/>
  <c r="R44" i="3" s="1"/>
  <c r="P45" i="3"/>
  <c r="Q45" i="3" s="1"/>
  <c r="R45" i="3" s="1"/>
  <c r="P46" i="3"/>
  <c r="Q46" i="3" s="1"/>
  <c r="R46" i="3" s="1"/>
  <c r="P47" i="3"/>
  <c r="Q47" i="3" s="1"/>
  <c r="R47" i="3" s="1"/>
  <c r="P48" i="3"/>
  <c r="Q48" i="3" s="1"/>
  <c r="R48" i="3" s="1"/>
  <c r="P49" i="3"/>
  <c r="Q49" i="3" s="1"/>
  <c r="R49" i="3" s="1"/>
  <c r="P50" i="3"/>
  <c r="Q50" i="3" s="1"/>
  <c r="R50" i="3" s="1"/>
  <c r="P51" i="3"/>
  <c r="Q51" i="3" s="1"/>
  <c r="R51" i="3" s="1"/>
  <c r="P52" i="3"/>
  <c r="Q52" i="3" s="1"/>
  <c r="R52" i="3" s="1"/>
  <c r="P53" i="3"/>
  <c r="Q53" i="3" s="1"/>
  <c r="R53" i="3" s="1"/>
  <c r="P54" i="3"/>
  <c r="Q54" i="3" s="1"/>
  <c r="R54" i="3" s="1"/>
  <c r="P55" i="3"/>
  <c r="Q55" i="3" s="1"/>
  <c r="R55" i="3" s="1"/>
  <c r="P56" i="3"/>
  <c r="Q56" i="3" s="1"/>
  <c r="R56" i="3" s="1"/>
  <c r="P57" i="3"/>
  <c r="Q57" i="3" s="1"/>
  <c r="R57" i="3" s="1"/>
  <c r="P58" i="3"/>
  <c r="Q58" i="3" s="1"/>
  <c r="R58" i="3" s="1"/>
  <c r="P59" i="3"/>
  <c r="Q59" i="3" s="1"/>
  <c r="R59" i="3" s="1"/>
  <c r="P60" i="3"/>
  <c r="Q60" i="3" s="1"/>
  <c r="R60" i="3" s="1"/>
  <c r="F64" i="3"/>
  <c r="G64" i="3"/>
  <c r="I64" i="3"/>
  <c r="J64" i="3"/>
  <c r="K64" i="3"/>
  <c r="L64" i="3"/>
  <c r="M64" i="3"/>
  <c r="N64" i="3"/>
  <c r="O64" i="3"/>
  <c r="P207" i="3"/>
  <c r="Q207" i="3" s="1"/>
  <c r="R207" i="3" s="1"/>
  <c r="P209" i="3"/>
  <c r="Q209" i="3" s="1"/>
  <c r="R209" i="3" s="1"/>
  <c r="P210" i="3"/>
  <c r="Q210" i="3" s="1"/>
  <c r="R210" i="3" s="1"/>
  <c r="P211" i="3"/>
  <c r="Q211" i="3" s="1"/>
  <c r="R211" i="3" s="1"/>
  <c r="P214" i="3"/>
  <c r="Q214" i="3" s="1"/>
  <c r="R214" i="3" s="1"/>
  <c r="P215" i="3"/>
  <c r="Q215" i="3" s="1"/>
  <c r="R215" i="3" s="1"/>
  <c r="P216" i="3"/>
  <c r="Q216" i="3" s="1"/>
  <c r="R216" i="3" s="1"/>
  <c r="P217" i="3"/>
  <c r="Q217" i="3" s="1"/>
  <c r="R217" i="3" s="1"/>
  <c r="P194" i="3"/>
  <c r="Q194" i="3" s="1"/>
  <c r="R194" i="3" s="1"/>
  <c r="P192" i="3"/>
  <c r="Q192" i="3" s="1"/>
  <c r="R192" i="3" s="1"/>
  <c r="P191" i="3"/>
  <c r="Q191" i="3" s="1"/>
  <c r="R191" i="3" s="1"/>
  <c r="P190" i="3"/>
  <c r="Q190" i="3" s="1"/>
  <c r="R190" i="3" s="1"/>
  <c r="P189" i="3"/>
  <c r="Q189" i="3" s="1"/>
  <c r="R189" i="3" s="1"/>
  <c r="P188" i="3"/>
  <c r="Q188" i="3" s="1"/>
  <c r="R188" i="3" s="1"/>
  <c r="P187" i="3"/>
  <c r="Q187" i="3" s="1"/>
  <c r="R187" i="3" s="1"/>
  <c r="P181" i="3"/>
  <c r="Q181" i="3" s="1"/>
  <c r="R181" i="3" s="1"/>
  <c r="P180" i="3"/>
  <c r="Q180" i="3" s="1"/>
  <c r="R180" i="3" s="1"/>
  <c r="P179" i="3"/>
  <c r="Q179" i="3" s="1"/>
  <c r="R179" i="3" s="1"/>
  <c r="P178" i="3"/>
  <c r="Q178" i="3" s="1"/>
  <c r="R178" i="3" s="1"/>
  <c r="P177" i="3"/>
  <c r="P175" i="3"/>
  <c r="Q175" i="3" s="1"/>
  <c r="R175" i="3" s="1"/>
  <c r="P174" i="3"/>
  <c r="Q174" i="3" s="1"/>
  <c r="R174" i="3" s="1"/>
  <c r="P173" i="3"/>
  <c r="Q173" i="3" s="1"/>
  <c r="R173" i="3" s="1"/>
  <c r="P171" i="3"/>
  <c r="Q171" i="3" s="1"/>
  <c r="R171" i="3" s="1"/>
  <c r="P170" i="3"/>
  <c r="Q170" i="3" s="1"/>
  <c r="R170" i="3" s="1"/>
  <c r="P169" i="3"/>
  <c r="Q169" i="3" s="1"/>
  <c r="R169" i="3" s="1"/>
  <c r="P168" i="3"/>
  <c r="Q168" i="3" s="1"/>
  <c r="R168" i="3" s="1"/>
  <c r="P167" i="3"/>
  <c r="Q167" i="3" s="1"/>
  <c r="R167" i="3" s="1"/>
  <c r="P165" i="3"/>
  <c r="Q165" i="3" s="1"/>
  <c r="R165" i="3" s="1"/>
  <c r="P163" i="3"/>
  <c r="Q163" i="3" s="1"/>
  <c r="R163" i="3" s="1"/>
  <c r="P162" i="3"/>
  <c r="Q162" i="3" s="1"/>
  <c r="R162" i="3" s="1"/>
  <c r="P152" i="3"/>
  <c r="Q152" i="3" s="1"/>
  <c r="R152" i="3" s="1"/>
  <c r="P124" i="3"/>
  <c r="Q124" i="3" s="1"/>
  <c r="R124" i="3" s="1"/>
  <c r="R125" i="3"/>
  <c r="P126" i="3"/>
  <c r="Q126" i="3" s="1"/>
  <c r="R126" i="3" s="1"/>
  <c r="P127" i="3"/>
  <c r="Q127" i="3" s="1"/>
  <c r="R127" i="3" s="1"/>
  <c r="P128" i="3"/>
  <c r="Q128" i="3" s="1"/>
  <c r="R128" i="3" s="1"/>
  <c r="Q133" i="3"/>
  <c r="R133" i="3" s="1"/>
  <c r="Q134" i="3"/>
  <c r="R134" i="3" s="1"/>
  <c r="Q135" i="3"/>
  <c r="R135" i="3" s="1"/>
  <c r="P104" i="3"/>
  <c r="Q104" i="3" s="1"/>
  <c r="R104" i="3" s="1"/>
  <c r="P105" i="3"/>
  <c r="Q105" i="3" s="1"/>
  <c r="R105" i="3" s="1"/>
  <c r="P206" i="3"/>
  <c r="Q206" i="3" s="1"/>
  <c r="R206" i="3" s="1"/>
  <c r="P106" i="3"/>
  <c r="Q106" i="3" s="1"/>
  <c r="R106" i="3" s="1"/>
  <c r="P107" i="3"/>
  <c r="Q107" i="3" s="1"/>
  <c r="R107" i="3" s="1"/>
  <c r="P108" i="3"/>
  <c r="Q108" i="3" s="1"/>
  <c r="R108" i="3" s="1"/>
  <c r="P109" i="3"/>
  <c r="Q109" i="3" s="1"/>
  <c r="R109" i="3" s="1"/>
  <c r="P110" i="3"/>
  <c r="Q110" i="3" s="1"/>
  <c r="R110" i="3" s="1"/>
  <c r="P112" i="3"/>
  <c r="Q112" i="3" s="1"/>
  <c r="R112" i="3" s="1"/>
  <c r="P114" i="3"/>
  <c r="Q114" i="3" s="1"/>
  <c r="R114" i="3" s="1"/>
  <c r="P115" i="3"/>
  <c r="Q115" i="3" s="1"/>
  <c r="R115" i="3" s="1"/>
  <c r="P118" i="3"/>
  <c r="Q118" i="3" s="1"/>
  <c r="R118" i="3" s="1"/>
  <c r="P261" i="3"/>
  <c r="Q261" i="3" s="1"/>
  <c r="P120" i="3"/>
  <c r="Q120" i="3" s="1"/>
  <c r="R120" i="3" s="1"/>
  <c r="P121" i="3"/>
  <c r="Q121" i="3" s="1"/>
  <c r="R121" i="3" s="1"/>
  <c r="P122" i="3"/>
  <c r="Q122" i="3" s="1"/>
  <c r="R122" i="3" s="1"/>
  <c r="P85" i="3"/>
  <c r="Q85" i="3" s="1"/>
  <c r="R85" i="3" s="1"/>
  <c r="A157" i="3"/>
  <c r="O99" i="3"/>
  <c r="N99" i="3"/>
  <c r="M99" i="3"/>
  <c r="L99" i="3"/>
  <c r="K99" i="3"/>
  <c r="J99" i="3"/>
  <c r="I99" i="3"/>
  <c r="H99" i="3"/>
  <c r="G99" i="3"/>
  <c r="F99" i="3"/>
  <c r="A99" i="3"/>
  <c r="P97" i="3"/>
  <c r="Q97" i="3" s="1"/>
  <c r="R97" i="3" s="1"/>
  <c r="P96" i="3"/>
  <c r="Q96" i="3" s="1"/>
  <c r="R96" i="3" s="1"/>
  <c r="P95" i="3"/>
  <c r="Q95" i="3" s="1"/>
  <c r="R95" i="3" s="1"/>
  <c r="P94" i="3"/>
  <c r="Q94" i="3" s="1"/>
  <c r="R94" i="3" s="1"/>
  <c r="F81" i="3"/>
  <c r="G81" i="3"/>
  <c r="H81" i="3"/>
  <c r="I81" i="3"/>
  <c r="J81" i="3"/>
  <c r="K81" i="3"/>
  <c r="L81" i="3"/>
  <c r="M81" i="3"/>
  <c r="N81" i="3"/>
  <c r="O81" i="3"/>
  <c r="A81" i="3"/>
  <c r="A64" i="3"/>
  <c r="P8" i="3"/>
  <c r="Q177" i="3" l="1"/>
  <c r="R177" i="3" s="1"/>
  <c r="Q157" i="3"/>
  <c r="P99" i="3"/>
  <c r="P81" i="3"/>
  <c r="I3" i="7"/>
  <c r="F90" i="3" l="1"/>
  <c r="G90" i="3"/>
  <c r="H90" i="3"/>
  <c r="I90" i="3"/>
  <c r="J90" i="3"/>
  <c r="K90" i="3"/>
  <c r="L90" i="3"/>
  <c r="M90" i="3"/>
  <c r="N90" i="3"/>
  <c r="O90" i="3"/>
  <c r="F157" i="3"/>
  <c r="G157" i="3"/>
  <c r="H157" i="3"/>
  <c r="I157" i="3"/>
  <c r="J157" i="3"/>
  <c r="K157" i="3"/>
  <c r="L157" i="3"/>
  <c r="M157" i="3"/>
  <c r="N157" i="3"/>
  <c r="O157" i="3"/>
  <c r="F183" i="3"/>
  <c r="G183" i="3"/>
  <c r="F29" i="4" s="1"/>
  <c r="H183" i="3"/>
  <c r="G29" i="4" s="1"/>
  <c r="I183" i="3"/>
  <c r="H29" i="4" s="1"/>
  <c r="J183" i="3"/>
  <c r="I29" i="4" s="1"/>
  <c r="K183" i="3"/>
  <c r="J29" i="4" s="1"/>
  <c r="L183" i="3"/>
  <c r="K29" i="4" s="1"/>
  <c r="M183" i="3"/>
  <c r="L29" i="4" s="1"/>
  <c r="N183" i="3"/>
  <c r="M29" i="4" s="1"/>
  <c r="O183" i="3"/>
  <c r="N29" i="4" s="1"/>
  <c r="F200" i="3"/>
  <c r="E30" i="4" s="1"/>
  <c r="G200" i="3"/>
  <c r="F30" i="4" s="1"/>
  <c r="H200" i="3"/>
  <c r="G30" i="4" s="1"/>
  <c r="I200" i="3"/>
  <c r="H30" i="4" s="1"/>
  <c r="J200" i="3"/>
  <c r="I30" i="4" s="1"/>
  <c r="K200" i="3"/>
  <c r="J30" i="4" s="1"/>
  <c r="L200" i="3"/>
  <c r="M200" i="3"/>
  <c r="L30" i="4" s="1"/>
  <c r="N200" i="3"/>
  <c r="M30" i="4" s="1"/>
  <c r="O200" i="3"/>
  <c r="N30" i="4" s="1"/>
  <c r="E31" i="4"/>
  <c r="F31" i="4"/>
  <c r="G31" i="4"/>
  <c r="H31" i="4"/>
  <c r="I31" i="4"/>
  <c r="J31" i="4"/>
  <c r="K31" i="4"/>
  <c r="L31" i="4"/>
  <c r="M31" i="4"/>
  <c r="N31" i="4"/>
  <c r="E32" i="4"/>
  <c r="F32" i="4"/>
  <c r="H228" i="3"/>
  <c r="G32" i="4" s="1"/>
  <c r="I228" i="3"/>
  <c r="H32" i="4" s="1"/>
  <c r="J228" i="3"/>
  <c r="I32" i="4" s="1"/>
  <c r="K228" i="3"/>
  <c r="J32" i="4" s="1"/>
  <c r="L228" i="3"/>
  <c r="K32" i="4" s="1"/>
  <c r="M228" i="3"/>
  <c r="L32" i="4" s="1"/>
  <c r="N228" i="3"/>
  <c r="M32" i="4" s="1"/>
  <c r="O228" i="3"/>
  <c r="N32" i="4" s="1"/>
  <c r="O15" i="3"/>
  <c r="O255" i="3" s="1"/>
  <c r="N35" i="4"/>
  <c r="N36" i="4"/>
  <c r="N15" i="3"/>
  <c r="M35" i="4"/>
  <c r="M36" i="4"/>
  <c r="M15" i="3"/>
  <c r="L35" i="4"/>
  <c r="L36" i="4"/>
  <c r="L15" i="3"/>
  <c r="K35" i="4"/>
  <c r="K36" i="4"/>
  <c r="K15" i="3"/>
  <c r="J35" i="4"/>
  <c r="J36" i="4"/>
  <c r="J15" i="3"/>
  <c r="I35" i="4"/>
  <c r="I36" i="4"/>
  <c r="I15" i="3"/>
  <c r="H35" i="4"/>
  <c r="H36" i="4"/>
  <c r="H15" i="3"/>
  <c r="G35" i="4"/>
  <c r="G36" i="4"/>
  <c r="G15" i="3"/>
  <c r="F35" i="4"/>
  <c r="F36" i="4"/>
  <c r="F15" i="3"/>
  <c r="E35" i="4"/>
  <c r="E36" i="4"/>
  <c r="D35" i="4"/>
  <c r="D36" i="4"/>
  <c r="C36" i="4"/>
  <c r="O25" i="4"/>
  <c r="N25" i="4"/>
  <c r="M25" i="4"/>
  <c r="L25" i="4"/>
  <c r="K25" i="4"/>
  <c r="J25" i="4"/>
  <c r="I25" i="4"/>
  <c r="H25" i="4"/>
  <c r="G25" i="4"/>
  <c r="F25" i="4"/>
  <c r="E25" i="4"/>
  <c r="B36" i="4"/>
  <c r="C35" i="4"/>
  <c r="B35" i="4"/>
  <c r="B31" i="4"/>
  <c r="B32" i="4"/>
  <c r="B30" i="4"/>
  <c r="B29" i="4"/>
  <c r="B28" i="4"/>
  <c r="B27" i="4"/>
  <c r="F26" i="4"/>
  <c r="B26" i="4"/>
  <c r="A228" i="3"/>
  <c r="A221" i="3"/>
  <c r="A200" i="3"/>
  <c r="A183" i="3"/>
  <c r="A90" i="3"/>
  <c r="A15" i="3"/>
  <c r="P86" i="3"/>
  <c r="Q86" i="3" s="1"/>
  <c r="R86" i="3" s="1"/>
  <c r="P87" i="3"/>
  <c r="Q87" i="3" s="1"/>
  <c r="R87" i="3" s="1"/>
  <c r="P88" i="3"/>
  <c r="Q88" i="3" s="1"/>
  <c r="R88" i="3" s="1"/>
  <c r="P161" i="3"/>
  <c r="Q161" i="3" s="1"/>
  <c r="P218" i="3"/>
  <c r="Q218" i="3" s="1"/>
  <c r="R218" i="3" s="1"/>
  <c r="P225" i="3"/>
  <c r="Q225" i="3" s="1"/>
  <c r="R225" i="3" s="1"/>
  <c r="P226" i="3"/>
  <c r="Q226" i="3" s="1"/>
  <c r="R226" i="3" s="1"/>
  <c r="J255" i="3" l="1"/>
  <c r="F255" i="3"/>
  <c r="I255" i="3"/>
  <c r="N255" i="3"/>
  <c r="L255" i="3"/>
  <c r="M255" i="3"/>
  <c r="G255" i="3"/>
  <c r="K255" i="3"/>
  <c r="O250" i="3"/>
  <c r="O264" i="3" s="1"/>
  <c r="Q183" i="3"/>
  <c r="R161" i="3"/>
  <c r="L250" i="3"/>
  <c r="L264" i="3" s="1"/>
  <c r="K30" i="4"/>
  <c r="F250" i="3"/>
  <c r="F264" i="3" s="1"/>
  <c r="K27" i="4"/>
  <c r="J27" i="4"/>
  <c r="K250" i="3"/>
  <c r="K264" i="3" s="1"/>
  <c r="G250" i="3"/>
  <c r="G264" i="3" s="1"/>
  <c r="N250" i="3"/>
  <c r="N264" i="3" s="1"/>
  <c r="I27" i="4"/>
  <c r="J250" i="3"/>
  <c r="J264" i="3" s="1"/>
  <c r="L27" i="4"/>
  <c r="M250" i="3"/>
  <c r="M264" i="3" s="1"/>
  <c r="H27" i="4"/>
  <c r="I250" i="3"/>
  <c r="I264" i="3" s="1"/>
  <c r="F249" i="3"/>
  <c r="P200" i="3"/>
  <c r="I249" i="3"/>
  <c r="J249" i="3"/>
  <c r="K249" i="3"/>
  <c r="L249" i="3"/>
  <c r="M249" i="3"/>
  <c r="N249" i="3"/>
  <c r="O249" i="3"/>
  <c r="G249" i="3"/>
  <c r="H249" i="3"/>
  <c r="E29" i="4"/>
  <c r="F28" i="4"/>
  <c r="H28" i="4"/>
  <c r="K28" i="4"/>
  <c r="N28" i="4"/>
  <c r="J28" i="4"/>
  <c r="L28" i="4"/>
  <c r="G28" i="4"/>
  <c r="M28" i="4"/>
  <c r="I28" i="4"/>
  <c r="E28" i="4"/>
  <c r="M26" i="4"/>
  <c r="J26" i="4"/>
  <c r="I26" i="4"/>
  <c r="H26" i="4"/>
  <c r="E26" i="4"/>
  <c r="N26" i="4"/>
  <c r="O36" i="4"/>
  <c r="P90" i="3"/>
  <c r="M27" i="4"/>
  <c r="P183" i="3"/>
  <c r="O29" i="4" s="1"/>
  <c r="E27" i="4"/>
  <c r="P228" i="3"/>
  <c r="P157" i="3"/>
  <c r="P15" i="3"/>
  <c r="O35" i="4"/>
  <c r="K26" i="4"/>
  <c r="F27" i="4"/>
  <c r="N27" i="4"/>
  <c r="O31" i="4"/>
  <c r="L26" i="4"/>
  <c r="G27" i="4"/>
  <c r="P249" i="3" l="1"/>
  <c r="G253" i="3"/>
  <c r="O30" i="4"/>
  <c r="O253" i="3"/>
  <c r="O32" i="4"/>
  <c r="M253" i="3"/>
  <c r="N253" i="3"/>
  <c r="O27" i="4"/>
  <c r="K253" i="3"/>
  <c r="I253" i="3"/>
  <c r="F253" i="3"/>
  <c r="J253" i="3"/>
  <c r="L253" i="3"/>
  <c r="O28" i="4"/>
  <c r="P25" i="3"/>
  <c r="Q25" i="3" s="1"/>
  <c r="R25" i="3" s="1"/>
  <c r="H64" i="3"/>
  <c r="H255" i="3" s="1"/>
  <c r="H250" i="3" l="1"/>
  <c r="P64" i="3"/>
  <c r="P255" i="3" s="1"/>
  <c r="G26" i="4"/>
  <c r="H253" i="3" l="1"/>
  <c r="H264" i="3"/>
  <c r="P250" i="3"/>
  <c r="R249" i="3" s="1"/>
  <c r="O26" i="4"/>
  <c r="R252" i="3" l="1"/>
  <c r="P253" i="3"/>
</calcChain>
</file>

<file path=xl/comments1.xml><?xml version="1.0" encoding="utf-8"?>
<comments xmlns="http://schemas.openxmlformats.org/spreadsheetml/2006/main">
  <authors>
    <author>MICHELLE</author>
    <author>Michelle</author>
  </authors>
  <commentList>
    <comment ref="O115" authorId="0" shapeId="0">
      <text>
        <r>
          <rPr>
            <b/>
            <sz val="9"/>
            <color indexed="81"/>
            <rFont val="Tahoma"/>
            <family val="2"/>
          </rPr>
          <t>MICHELLE:</t>
        </r>
        <r>
          <rPr>
            <sz val="9"/>
            <color indexed="81"/>
            <rFont val="Tahoma"/>
            <family val="2"/>
          </rPr>
          <t xml:space="preserve">
Malaysia Airlines &amp; AirAsia RM50k
</t>
        </r>
      </text>
    </comment>
    <comment ref="C118" authorId="1" shapeId="0">
      <text>
        <r>
          <rPr>
            <b/>
            <sz val="9"/>
            <color indexed="81"/>
            <rFont val="Tahoma"/>
            <family val="2"/>
          </rPr>
          <t>Michelle:</t>
        </r>
        <r>
          <rPr>
            <sz val="9"/>
            <color indexed="81"/>
            <rFont val="Tahoma"/>
            <family val="2"/>
          </rPr>
          <t xml:space="preserve">
Use for ITB</t>
        </r>
      </text>
    </comment>
    <comment ref="O119" authorId="0" shapeId="0">
      <text>
        <r>
          <rPr>
            <b/>
            <sz val="9"/>
            <color indexed="81"/>
            <rFont val="Tahoma"/>
            <family val="2"/>
          </rPr>
          <t>MICHELLE:</t>
        </r>
        <r>
          <rPr>
            <sz val="9"/>
            <color indexed="81"/>
            <rFont val="Tahoma"/>
            <family val="2"/>
          </rPr>
          <t xml:space="preserve">
AirAsia Singapore</t>
        </r>
      </text>
    </comment>
    <comment ref="M120" authorId="1" shapeId="0">
      <text>
        <r>
          <rPr>
            <b/>
            <sz val="9"/>
            <color indexed="81"/>
            <rFont val="Tahoma"/>
            <family val="2"/>
          </rPr>
          <t>Michelle:</t>
        </r>
        <r>
          <rPr>
            <sz val="9"/>
            <color indexed="81"/>
            <rFont val="Tahoma"/>
            <family val="2"/>
          </rPr>
          <t xml:space="preserve">
Webjet</t>
        </r>
      </text>
    </comment>
    <comment ref="O126" authorId="0" shapeId="0">
      <text>
        <r>
          <rPr>
            <b/>
            <sz val="9"/>
            <color indexed="81"/>
            <rFont val="Tahoma"/>
            <family val="2"/>
          </rPr>
          <t>MICHELLE:</t>
        </r>
        <r>
          <rPr>
            <sz val="9"/>
            <color indexed="81"/>
            <rFont val="Tahoma"/>
            <family val="2"/>
          </rPr>
          <t xml:space="preserve">
AirAsia Indonesia - Pg Campaign for Jakarta, Medan &amp; Surabaya
</t>
        </r>
      </text>
    </comment>
    <comment ref="O127" authorId="0" shapeId="0">
      <text>
        <r>
          <rPr>
            <b/>
            <sz val="9"/>
            <color indexed="81"/>
            <rFont val="Tahoma"/>
            <family val="2"/>
          </rPr>
          <t>MICHELLE:</t>
        </r>
        <r>
          <rPr>
            <sz val="9"/>
            <color indexed="81"/>
            <rFont val="Tahoma"/>
            <family val="2"/>
          </rPr>
          <t xml:space="preserve">
Fly me to penang - Bal 50% &amp; Air Ticket RM1000 x 8 pax (winners)
</t>
        </r>
      </text>
    </comment>
    <comment ref="A161" authorId="1" shapeId="0">
      <text>
        <r>
          <rPr>
            <b/>
            <sz val="9"/>
            <color indexed="81"/>
            <rFont val="Tahoma"/>
            <family val="2"/>
          </rPr>
          <t>Michelle:</t>
        </r>
        <r>
          <rPr>
            <sz val="9"/>
            <color indexed="81"/>
            <rFont val="Tahoma"/>
            <family val="2"/>
          </rPr>
          <t xml:space="preserve">
New Trade Booklet (Orange cover) 
D.I.E Postcards 
Trade booklet (Taiwan)   
Trade booklet (Japanese)  
Here &amp; Now (Japanese)   
Here &amp; Now (english)   
New Marking George Town (Chinese)   RM5,724 
New Marking George Town (English)   RM5,724 
New Peranakan Brochure  
Penang Free Sheet (Louise Custard) 
Penang Trade Booklet for 2017 
Penang Leaflet for consumer 2017 
</t>
        </r>
      </text>
    </comment>
    <comment ref="M168" authorId="1" shapeId="0">
      <text>
        <r>
          <rPr>
            <b/>
            <sz val="9"/>
            <color indexed="81"/>
            <rFont val="Tahoma"/>
            <family val="2"/>
          </rPr>
          <t>Michelle:</t>
        </r>
        <r>
          <rPr>
            <sz val="9"/>
            <color indexed="81"/>
            <rFont val="Tahoma"/>
            <family val="2"/>
          </rPr>
          <t xml:space="preserve">
Tiger tales
</t>
        </r>
      </text>
    </comment>
    <comment ref="N168" authorId="1" shapeId="0">
      <text>
        <r>
          <rPr>
            <b/>
            <sz val="9"/>
            <color indexed="81"/>
            <rFont val="Tahoma"/>
            <family val="2"/>
          </rPr>
          <t xml:space="preserve">Michelle:
Penang Montly &amp; TigerTales
 </t>
        </r>
        <r>
          <rPr>
            <sz val="9"/>
            <color indexed="81"/>
            <rFont val="Tahoma"/>
            <family val="2"/>
          </rPr>
          <t xml:space="preserve">
</t>
        </r>
      </text>
    </comment>
    <comment ref="O168" authorId="1" shapeId="0">
      <text>
        <r>
          <rPr>
            <b/>
            <sz val="9"/>
            <color indexed="81"/>
            <rFont val="Tahoma"/>
            <family val="2"/>
          </rPr>
          <t>Michelle:</t>
        </r>
        <r>
          <rPr>
            <sz val="9"/>
            <color indexed="81"/>
            <rFont val="Tahoma"/>
            <family val="2"/>
          </rPr>
          <t xml:space="preserve">
Travel 3Sixty &amp; Escape Asia &amp; Travel &amp; Leisure &amp; national Geography
</t>
        </r>
      </text>
    </comment>
    <comment ref="C261" authorId="1" shapeId="0">
      <text>
        <r>
          <rPr>
            <b/>
            <sz val="9"/>
            <color indexed="81"/>
            <rFont val="Tahoma"/>
            <family val="2"/>
          </rPr>
          <t>Michelle:</t>
        </r>
        <r>
          <rPr>
            <sz val="9"/>
            <color indexed="81"/>
            <rFont val="Tahoma"/>
            <family val="2"/>
          </rPr>
          <t xml:space="preserve">
From JKN Levy</t>
        </r>
      </text>
    </comment>
    <comment ref="C262" authorId="1" shapeId="0">
      <text>
        <r>
          <rPr>
            <b/>
            <sz val="9"/>
            <color indexed="81"/>
            <rFont val="Tahoma"/>
            <family val="2"/>
          </rPr>
          <t>Michelle:</t>
        </r>
        <r>
          <rPr>
            <sz val="9"/>
            <color indexed="81"/>
            <rFont val="Tahoma"/>
            <family val="2"/>
          </rPr>
          <t xml:space="preserve">
From Levy (JKN)</t>
        </r>
      </text>
    </comment>
  </commentList>
</comments>
</file>

<file path=xl/sharedStrings.xml><?xml version="1.0" encoding="utf-8"?>
<sst xmlns="http://schemas.openxmlformats.org/spreadsheetml/2006/main" count="429" uniqueCount="304">
  <si>
    <t>Insurance</t>
  </si>
  <si>
    <t>IMPORTANT—READ CAREFULLY:</t>
  </si>
  <si>
    <t>This End-User License Agreement (”EULA”) is a legal agreement between you and Spreadsheet123.com that</t>
  </si>
  <si>
    <t>TEMPLATES LICENSE</t>
  </si>
  <si>
    <t>This TEMPLATE is protected by copyright laws and international copyright treaties, as well as other intellectual</t>
  </si>
  <si>
    <t>property laws and treaties. Each TEMPLATE is licensed, not sold.</t>
  </si>
  <si>
    <t>1. GRANT OF LICENSE.</t>
  </si>
  <si>
    <t>terms and conditions of this EULA. In such event, you must destroy all copies of any TEMPLATE.</t>
  </si>
  <si>
    <t xml:space="preserve">SPREADSHEET123.COM MAKE NO REPRESENTATIONS </t>
  </si>
  <si>
    <t>ABOUT THE SUITABILITY OF THE TEMPLATES FOR ANY PURPOSE. ALL TEMPLATES ARE PROVIDED</t>
  </si>
  <si>
    <t xml:space="preserve"> “AS IS” WITHOUT WARRANTY OF ANY KIND. SPREADSHEET123.COM HEREBY DISCLAIM ALL </t>
  </si>
  <si>
    <t>WARRANTIES AND CONDITIONS WITH REGARD TO THE TEMPLATES, INCLUDING ALL IMPLIED</t>
  </si>
  <si>
    <t>WARRANTIES AND CONDITIONS OF MERCHANTABILITY, FITNESS FOR A PARTICULAR PURPOSE, TITLE</t>
  </si>
  <si>
    <t>AND NON-INFRINGEMENT. IN NO EVENT SHALL SPREADSHEET123.COM BE LIABLE FOR ANY SPECIAL,</t>
  </si>
  <si>
    <t xml:space="preserve">INDIRECT OR CONSEQUENTIAL DAMAGES OR ANY DAMAGES WHATSOEVER RESULTING FROM LOSS </t>
  </si>
  <si>
    <t xml:space="preserve">OF USE, DATA OR PROFITS, WHETHER IN AN ACTION OF CONTRACT, NEGLIGENCE OR OTHER TORTIOUS </t>
  </si>
  <si>
    <t>Some states do not allow the limitation or exclusion of liability for incidental or consequential</t>
  </si>
  <si>
    <t>damages, so the above limitation may not apply to you.</t>
  </si>
  <si>
    <t>INCOME</t>
  </si>
  <si>
    <t>EXPENSES</t>
  </si>
  <si>
    <t>JAN</t>
  </si>
  <si>
    <t>FEB</t>
  </si>
  <si>
    <t>MAR</t>
  </si>
  <si>
    <t>APR</t>
  </si>
  <si>
    <t>MAY</t>
  </si>
  <si>
    <t>JUN</t>
  </si>
  <si>
    <t>JUL</t>
  </si>
  <si>
    <t>AUG</t>
  </si>
  <si>
    <t>SEP</t>
  </si>
  <si>
    <t>OCT</t>
  </si>
  <si>
    <t>NOV</t>
  </si>
  <si>
    <t>DEC</t>
  </si>
  <si>
    <t>YEAR</t>
  </si>
  <si>
    <t>PERSONAL BUDGET - DASHBOARDS</t>
  </si>
  <si>
    <t>TOTAL</t>
  </si>
  <si>
    <t>Terms of Use - EULA</t>
  </si>
  <si>
    <t>covers all Microsoft Excel and OpenOffice.org templates or spreadsheets (”TEMPLATES”) and software ("SOFTWARE") made</t>
  </si>
  <si>
    <t>by Spreadsheet123.com.</t>
  </si>
  <si>
    <t>By downloading, copying, accessing or otherwise using any TEMPLATES or/and SOFTWARE, you agree to be bound by the</t>
  </si>
  <si>
    <t>terms of this EULA.</t>
  </si>
  <si>
    <r>
      <t xml:space="preserve">This EULA grants you the right to download this TEMPLATE free of charge for </t>
    </r>
    <r>
      <rPr>
        <b/>
        <sz val="10"/>
        <color indexed="16"/>
        <rFont val="Arial"/>
        <family val="2"/>
      </rPr>
      <t>personal use or use within your family.</t>
    </r>
  </si>
  <si>
    <r>
      <t xml:space="preserve">You may customize this </t>
    </r>
    <r>
      <rPr>
        <b/>
        <sz val="10"/>
        <rFont val="Arial"/>
        <family val="2"/>
      </rPr>
      <t>TEMPLATE</t>
    </r>
    <r>
      <rPr>
        <sz val="10"/>
        <rFont val="Arial"/>
        <family val="2"/>
      </rPr>
      <t xml:space="preserve"> with you personal information and use for its intended purpose in personal calculations</t>
    </r>
  </si>
  <si>
    <t xml:space="preserve">documentation or/and communications, but you may not remove or alter any logo, trademark, copyright, hyperlinks, </t>
  </si>
  <si>
    <t>disclaimers, terms of use or other proprietary notices within this TEMPLATE.</t>
  </si>
  <si>
    <t>You may not sell, resell, license, rent, lease, lend or otherwise transfer for value without written</t>
  </si>
  <si>
    <r>
      <t xml:space="preserve">permission of </t>
    </r>
    <r>
      <rPr>
        <b/>
        <sz val="11"/>
        <color indexed="16"/>
        <rFont val="Calibri"/>
        <family val="2"/>
      </rPr>
      <t>SPREADSHEET123.COM</t>
    </r>
  </si>
  <si>
    <r>
      <t xml:space="preserve">You may not distribute this </t>
    </r>
    <r>
      <rPr>
        <b/>
        <sz val="11"/>
        <color indexed="16"/>
        <rFont val="Calibri"/>
        <family val="2"/>
      </rPr>
      <t>TEMPLATE</t>
    </r>
    <r>
      <rPr>
        <sz val="11"/>
        <color indexed="16"/>
        <rFont val="Calibri"/>
        <family val="2"/>
      </rPr>
      <t xml:space="preserve"> in any stand-alone products that contain only the TEMPLATE, or as part of any other </t>
    </r>
  </si>
  <si>
    <t>product. You may not copy or post any TEMPLATE on any network computer or broadcast it in any media without</t>
  </si>
  <si>
    <t>written permission of SPREADSHEET123.COM.</t>
  </si>
  <si>
    <t>2. RESERVATION OF RIGHTS.</t>
  </si>
  <si>
    <t xml:space="preserve">All title and copyrights in and to the Template, and any copies of the Template, are owned by Spreadsheet123.com. </t>
  </si>
  <si>
    <t xml:space="preserve">All rights not expressly granted are reserved by Spreadsheet123.com. In particular, this EULA does not grant you any </t>
  </si>
  <si>
    <t>rights in connection with any trademarks or service marks of Spreadsheet123.com. Use of any Template for any purpose</t>
  </si>
  <si>
    <t>other than expressly permitted in this EULA is prohibited, and may result in severe civil and criminal penalties.</t>
  </si>
  <si>
    <t>3. TERMINATION.</t>
  </si>
  <si>
    <r>
      <t xml:space="preserve">Without prejudice to any other rights, </t>
    </r>
    <r>
      <rPr>
        <b/>
        <sz val="11"/>
        <color indexed="8"/>
        <rFont val="Calibri"/>
        <family val="2"/>
      </rPr>
      <t>Spreadsheet123.com</t>
    </r>
    <r>
      <rPr>
        <sz val="10"/>
        <rFont val="Arial"/>
        <family val="2"/>
      </rPr>
      <t xml:space="preserve"> may terminate this EULA if you fail to comply with the</t>
    </r>
  </si>
  <si>
    <t>4. NOTICE SPECIFIC TO TEMPLATES.</t>
  </si>
  <si>
    <t>ANY REFERENCES TO EVENTS, PEOPLE, PLACES, OR ENTITIES IN THE TEMPLATES IS PURELY FICTITIOUS AND NOT INTENDED TO REPRESENT ANY ACTUAL EVENT,</t>
  </si>
  <si>
    <t>PERSON, PLACE, OR ENTITY. SPREADSHEET123.COM  DISCLAIMS ANY LIKENESS OR SIMILARITIES TO ACTUAL EVENTS, PEOPLE, PLACES, OR ENTITIES, AND</t>
  </si>
  <si>
    <t>ANY SUCH LIKENESS OR SIMILARITIES ARE UNINTENTIONAL AND PURELY COINCIDENTAL.</t>
  </si>
  <si>
    <t>5. MISCELLANEOUS.</t>
  </si>
  <si>
    <t>ANNUAL EXPENSE DISTRIBUTION PIE</t>
  </si>
  <si>
    <t>Sales - TIC</t>
  </si>
  <si>
    <t>Other Income</t>
  </si>
  <si>
    <t>Dividen Income</t>
  </si>
  <si>
    <t>OPERATING EXPENSES (OPEX) - PGT</t>
  </si>
  <si>
    <t xml:space="preserve">Salary </t>
  </si>
  <si>
    <t>Allowance</t>
  </si>
  <si>
    <t>Incentive/Bonus</t>
  </si>
  <si>
    <t>EPF</t>
  </si>
  <si>
    <t>Socso</t>
  </si>
  <si>
    <t>Medical Fee</t>
  </si>
  <si>
    <t>Overtime</t>
  </si>
  <si>
    <t>Trainee Allowance</t>
  </si>
  <si>
    <t>Mileage/Toll Claims/Petrol</t>
  </si>
  <si>
    <t>Gratuity</t>
  </si>
  <si>
    <t>OPERATING EXPENSES (OPEX) - TIC</t>
  </si>
  <si>
    <t>Telephone/Fax /Email</t>
  </si>
  <si>
    <t>Electricity &amp; Water</t>
  </si>
  <si>
    <t>Office Rental</t>
  </si>
  <si>
    <t>Team Building</t>
  </si>
  <si>
    <t>Skills Development</t>
  </si>
  <si>
    <t>Annual Dinner</t>
  </si>
  <si>
    <t>Postage &amp; Courier</t>
  </si>
  <si>
    <t>Stationery &amp; Supplies</t>
  </si>
  <si>
    <t xml:space="preserve">Photostating &amp; Others/Photography                 </t>
  </si>
  <si>
    <t>Newspapers/books</t>
  </si>
  <si>
    <t>Office Upkeep &amp; expenses</t>
  </si>
  <si>
    <t>Refreshment &amp; Food</t>
  </si>
  <si>
    <t>Meeting expenses</t>
  </si>
  <si>
    <t>Upkeep of M Vehicle</t>
  </si>
  <si>
    <t>Staff Uniform</t>
  </si>
  <si>
    <t>Miscellaneous Expenses</t>
  </si>
  <si>
    <t>Advertisement - Vacancy</t>
  </si>
  <si>
    <t xml:space="preserve">Audit Fee                            </t>
  </si>
  <si>
    <t>Accounting fee &amp; Payroll (Outsource)</t>
  </si>
  <si>
    <t>Secretarial fee</t>
  </si>
  <si>
    <t xml:space="preserve">Income tax consultancy fee                   </t>
  </si>
  <si>
    <t xml:space="preserve">Bank charges                            </t>
  </si>
  <si>
    <t xml:space="preserve">Filing fee                              </t>
  </si>
  <si>
    <t>Legal &amp; Professional Fees</t>
  </si>
  <si>
    <t>License Fee (TIC)</t>
  </si>
  <si>
    <t>Taxation</t>
  </si>
  <si>
    <t>Gain/Loss of Forex Exchange</t>
  </si>
  <si>
    <t xml:space="preserve">Others </t>
  </si>
  <si>
    <t>Depreciation of Fixed Assets</t>
  </si>
  <si>
    <t>Incentive / Bonus</t>
  </si>
  <si>
    <t>Medical fee</t>
  </si>
  <si>
    <t>Trainer &amp; Trainee Allowance</t>
  </si>
  <si>
    <t>Mileage /Toll claims/Petrol</t>
  </si>
  <si>
    <t xml:space="preserve">Office Rental </t>
  </si>
  <si>
    <t>CAPITAL EXPENDITURE (CAPEX) - PGT</t>
  </si>
  <si>
    <t>CAPITAL EXPENDITURE (CAPEX) - TIC</t>
  </si>
  <si>
    <t>Computers (Hardware &amp; Software)</t>
  </si>
  <si>
    <t xml:space="preserve">Office Equipment </t>
  </si>
  <si>
    <t xml:space="preserve">Furniture &amp; Fittings </t>
  </si>
  <si>
    <t>Motor Vehicle</t>
  </si>
  <si>
    <t xml:space="preserve">Computers (Hardware &amp; Software) </t>
  </si>
  <si>
    <t>Furniture &amp; Fittings</t>
  </si>
  <si>
    <t>Renovation</t>
  </si>
  <si>
    <t>MARKETING/TOURISM PROMOTION</t>
  </si>
  <si>
    <t>Banner Streamers &amp; artwork</t>
  </si>
  <si>
    <t>Printing of Business Card</t>
  </si>
  <si>
    <t xml:space="preserve">FAM Trip </t>
  </si>
  <si>
    <t>Welcoming reception</t>
  </si>
  <si>
    <t>Lunch/Dinner hosting</t>
  </si>
  <si>
    <t>Local Travel</t>
  </si>
  <si>
    <t>Product updates &amp; Networking for KL</t>
  </si>
  <si>
    <t>Tourism Malaysia (Business to Business)</t>
  </si>
  <si>
    <t xml:space="preserve">Europe - ITB Berlin (Germany) </t>
  </si>
  <si>
    <t>Singapore  - NATAS</t>
  </si>
  <si>
    <t>Australia -  Perth &amp; Adelaide TM Roadshow</t>
  </si>
  <si>
    <t>Taiwan - Taipei International Travel Fair</t>
  </si>
  <si>
    <t>Arabian Travel Market (ATM), Dubai</t>
  </si>
  <si>
    <t xml:space="preserve">Provisional </t>
  </si>
  <si>
    <t>COMMUNICATIONS</t>
  </si>
  <si>
    <t>New Brochures (2014 : Trade Show Booklet)</t>
  </si>
  <si>
    <t>Ad-Hoc Copy writing (as and when)</t>
  </si>
  <si>
    <t>Photo/Video Archiving</t>
  </si>
  <si>
    <t>My Penang, Unforgettable' website maintainance (translation, CMS data, Newsletter)</t>
  </si>
  <si>
    <t>Mobile App - D.I.E</t>
  </si>
  <si>
    <t>Advertisement in Magazines</t>
  </si>
  <si>
    <t>Hong Kong Media Campaign</t>
  </si>
  <si>
    <t xml:space="preserve">Production cost of ads on Billboards / CAT buses / CUBE </t>
  </si>
  <si>
    <t>Singapore Media Campaign</t>
  </si>
  <si>
    <t>LED advertising - Domestic (for events)</t>
  </si>
  <si>
    <t>Online Advertising</t>
  </si>
  <si>
    <t>Radio Advertising (ASTRO - LiteFM, Mix, Sinar &amp; Melody) - whole year advertising</t>
  </si>
  <si>
    <t>Provisional</t>
  </si>
  <si>
    <t>EVENTS</t>
  </si>
  <si>
    <t>Contribution/sponsor</t>
  </si>
  <si>
    <t>Last Fri, Sat &amp; Sun for the month (12 months)</t>
  </si>
  <si>
    <t>GT Literary  Festival</t>
  </si>
  <si>
    <t>In Between Art Festival</t>
  </si>
  <si>
    <t>Hot Air Balloon Festival</t>
  </si>
  <si>
    <t>Comic Fiesta Mini</t>
  </si>
  <si>
    <t>Raja Muda S'gor International Regatta</t>
  </si>
  <si>
    <t>TOURISM SERVICES</t>
  </si>
  <si>
    <t>Souvenirs/Gifts</t>
  </si>
  <si>
    <t xml:space="preserve">Heritage walk &amp; tour / Car Free Day Event </t>
  </si>
  <si>
    <t xml:space="preserve">Marking Georgetown Brochure (3 Languages) </t>
  </si>
  <si>
    <t>Trade Show Booklet  (4 Languages)</t>
  </si>
  <si>
    <t>Peranakan Brochure &amp; Booklet (4 Languages)</t>
  </si>
  <si>
    <t>George Town Heritage Site Map</t>
  </si>
  <si>
    <t xml:space="preserve">Discovery Balik Pulau </t>
  </si>
  <si>
    <t>Heritage Walkabout Brochure</t>
  </si>
  <si>
    <t>DVD Duplication  (D.I.E 5 language + MICE)</t>
  </si>
  <si>
    <t>PGT Networking with Tourism Players</t>
  </si>
  <si>
    <t xml:space="preserve">Development of surveys </t>
  </si>
  <si>
    <t>Production cost for Halal Travel Guide</t>
  </si>
  <si>
    <t xml:space="preserve">PENANG CENTRE OF EDUCATION TOURISM </t>
  </si>
  <si>
    <t>Membership fee collection</t>
  </si>
  <si>
    <t>BALANCE</t>
  </si>
  <si>
    <t>INCOME-EXPENSE CHART</t>
  </si>
  <si>
    <t>ESTIMATED INCOME</t>
  </si>
  <si>
    <t>Salary</t>
  </si>
  <si>
    <t>Bonus</t>
  </si>
  <si>
    <t>OT</t>
  </si>
  <si>
    <t>Trainee</t>
  </si>
  <si>
    <t>Mileage</t>
  </si>
  <si>
    <t>Tel</t>
  </si>
  <si>
    <t>Ele</t>
  </si>
  <si>
    <t>Rental</t>
  </si>
  <si>
    <t>Training</t>
  </si>
  <si>
    <t xml:space="preserve">Postage </t>
  </si>
  <si>
    <t>Stationery</t>
  </si>
  <si>
    <t>Photostat</t>
  </si>
  <si>
    <t>Newspaper</t>
  </si>
  <si>
    <t>Office Upkeep</t>
  </si>
  <si>
    <t>Refreshment</t>
  </si>
  <si>
    <t>Meeting Exp</t>
  </si>
  <si>
    <t>Upkeeo M/V</t>
  </si>
  <si>
    <t xml:space="preserve">Misc </t>
  </si>
  <si>
    <t>Ads- Vacancy</t>
  </si>
  <si>
    <t>Audit</t>
  </si>
  <si>
    <t>Accounting fee</t>
  </si>
  <si>
    <t>Income Tax</t>
  </si>
  <si>
    <t>Bank Charges</t>
  </si>
  <si>
    <t>Filing fee</t>
  </si>
  <si>
    <t>Legal</t>
  </si>
  <si>
    <t>License</t>
  </si>
  <si>
    <t>Tax</t>
  </si>
  <si>
    <t>N/A</t>
  </si>
  <si>
    <t>Computer</t>
  </si>
  <si>
    <t>O.Equipemnt</t>
  </si>
  <si>
    <t>FF</t>
  </si>
  <si>
    <t>M/V</t>
  </si>
  <si>
    <t>Banner</t>
  </si>
  <si>
    <t>Printing</t>
  </si>
  <si>
    <t>Hosting</t>
  </si>
  <si>
    <t>T. Promotion</t>
  </si>
  <si>
    <t>Tactical Campaign</t>
  </si>
  <si>
    <t>Copywriting</t>
  </si>
  <si>
    <t>Photo/Video</t>
  </si>
  <si>
    <t>Dev Website</t>
  </si>
  <si>
    <t>Dev Mobile App</t>
  </si>
  <si>
    <t>Ads - Mag</t>
  </si>
  <si>
    <t>Billboard</t>
  </si>
  <si>
    <t>Media Campaign</t>
  </si>
  <si>
    <t>Publicity</t>
  </si>
  <si>
    <t>Ads - Outdoor</t>
  </si>
  <si>
    <t>Ads - Social Media</t>
  </si>
  <si>
    <t>Ads - Radio</t>
  </si>
  <si>
    <t>Souvenirs</t>
  </si>
  <si>
    <t>DVD</t>
  </si>
  <si>
    <t>Survey</t>
  </si>
  <si>
    <t>BUDGET TRACKING FOR 2016</t>
  </si>
  <si>
    <t>Fund from State Govt - 2015</t>
  </si>
  <si>
    <t>Fund from State Govt - 2016</t>
  </si>
  <si>
    <t>Domestic Campaign (KL)</t>
  </si>
  <si>
    <t>Singapore - Tactical Campaign with Airlines</t>
  </si>
  <si>
    <t>Australia -   Tactical Promotion - OTA/Wholsaler</t>
  </si>
  <si>
    <t>Australia - Support TM Travel Fairs/Campaigns</t>
  </si>
  <si>
    <t>Taiwan - Taiwan Tactical Campaign with Taiwan Travel Agents/Airlines(1st half &amp; 2nd half)</t>
  </si>
  <si>
    <t>Indonesia - Jakarta Shopping Mall Campaign</t>
  </si>
  <si>
    <t>Indonesia - Tactical Campaign</t>
  </si>
  <si>
    <t>Thailand - Tactical Campaign</t>
  </si>
  <si>
    <t>Korea - Seoul &amp; Busan Sales Mission</t>
  </si>
  <si>
    <t>Philippines - Tactical Campaign (1st half &amp; 2nd half)</t>
  </si>
  <si>
    <t>Japan - Tactical Campaign</t>
  </si>
  <si>
    <t>Vietnam - ITE Vietnam</t>
  </si>
  <si>
    <t>China - Tactical Campaign (1st &amp; 2nd half)</t>
  </si>
  <si>
    <t>Hong Kong - Tactical Campaign</t>
  </si>
  <si>
    <t>State Exco - Trade fairs &amp; Roadshow (by Isabella)</t>
  </si>
  <si>
    <t>Ebuzz - EDMs/ Newsletter</t>
  </si>
  <si>
    <t>Penang Anime Matsuri - Summer Party</t>
  </si>
  <si>
    <t>Recee (PAM)</t>
  </si>
  <si>
    <t>Recee (HAB)</t>
  </si>
  <si>
    <t>Cruise Brochure</t>
  </si>
  <si>
    <t>Brochure Distribution fee</t>
  </si>
  <si>
    <t>Professional fee</t>
  </si>
  <si>
    <t xml:space="preserve">PENANG CENTRE MEDICAL TOURISM </t>
  </si>
  <si>
    <t>Pg Centre of Medical Tourism</t>
  </si>
  <si>
    <t>BUDGET</t>
  </si>
  <si>
    <t>Wedding Toursism - Asia</t>
  </si>
  <si>
    <t>Accrual</t>
  </si>
  <si>
    <t xml:space="preserve">Accrual </t>
  </si>
  <si>
    <t>Payment on behalf (Hai Ki Xin Lor)</t>
  </si>
  <si>
    <t>Payment on behalf</t>
  </si>
  <si>
    <t>Video Production</t>
  </si>
  <si>
    <t>Indonesia - Invest &amp; Promotion Mission to Aceh</t>
  </si>
  <si>
    <t>Hong Kong - ITE</t>
  </si>
  <si>
    <t>Indonesia - Medan Fair</t>
  </si>
  <si>
    <t>Seatrade Crusie Global</t>
  </si>
  <si>
    <t>Australia - Official visit to South Australia</t>
  </si>
  <si>
    <t>ACTUAL</t>
  </si>
  <si>
    <t>ESTIMATED</t>
  </si>
  <si>
    <t>Singapore - ITB Asia (Levy)</t>
  </si>
  <si>
    <t>WTM Conenct Asia (Levy)</t>
  </si>
  <si>
    <t>AirAsia Marketing Campaign -HCM City</t>
  </si>
  <si>
    <t xml:space="preserve">AA Marketing Campaign Yangoon </t>
  </si>
  <si>
    <t>WTM Conenct Asia (PGT)</t>
  </si>
  <si>
    <t>ACCRUAL</t>
  </si>
  <si>
    <t>Gain</t>
  </si>
  <si>
    <t>OTHERS</t>
  </si>
  <si>
    <t>China Campaign (Levy Fund)</t>
  </si>
  <si>
    <t>Publicity - Other Events</t>
  </si>
  <si>
    <t>Publicity - Penang Yosakoi Parade</t>
  </si>
  <si>
    <t>Publicity - 10 Days 3 Festivals' - GTLF, TIBF &amp; Jazz Festival</t>
  </si>
  <si>
    <t>Fund from Levy</t>
  </si>
  <si>
    <t>Yangon Sales Mission</t>
  </si>
  <si>
    <t>Japan - Jata Tourism Expo</t>
  </si>
  <si>
    <t>UK - World Travel Mart London</t>
  </si>
  <si>
    <t>Indonesia - Jakarta Mall Roadshow with Hospital</t>
  </si>
  <si>
    <t>Tactical Campaign - Wholesaler</t>
  </si>
  <si>
    <t>Thailand - Tesco Lotus Campaign</t>
  </si>
  <si>
    <t>Korea - Tactical Campaign (2nd half)</t>
  </si>
  <si>
    <t>Online Media Campaign - UK, Japan &amp; Korea</t>
  </si>
  <si>
    <t>LEVY FUND</t>
  </si>
  <si>
    <t>United Buddy Bear</t>
  </si>
  <si>
    <t>Thailand Media Campaign</t>
  </si>
  <si>
    <t>Digital Campaign</t>
  </si>
  <si>
    <t>KLIA Billboard (KLIA &amp; KLIA2)</t>
  </si>
  <si>
    <t>AA India Campaign</t>
  </si>
  <si>
    <t>World Tourism Conference</t>
  </si>
  <si>
    <t>Levy</t>
  </si>
  <si>
    <t xml:space="preserve">Allowance - BOD </t>
  </si>
  <si>
    <t>Allowance - BOD</t>
  </si>
  <si>
    <t>Philippines - TM Products Updates</t>
  </si>
  <si>
    <t>Hot Air Balloon Mini Fiesta</t>
  </si>
  <si>
    <t>Prepayments</t>
  </si>
  <si>
    <t xml:space="preserve">AED </t>
  </si>
  <si>
    <t>Prepaymetn</t>
  </si>
  <si>
    <t xml:space="preserve">Pg Centre of Education Tourism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</si>
</sst>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_-;\-* #,##0.00_-;_-* &quot;-&quot;??_-;_-@_-"/>
    <numFmt numFmtId="165" formatCode="_(* #,##0_);_(* \(#,##0\);_(* &quot;-&quot;??_);_(@_)"/>
  </numFmts>
  <fonts count="45" x14ac:knownFonts="1">
    <font>
      <sz val="10"/>
      <name val="Arial"/>
    </font>
    <font>
      <b/>
      <sz val="12"/>
      <name val="Arial"/>
      <family val="2"/>
    </font>
    <font>
      <b/>
      <sz val="10"/>
      <name val="Arial"/>
      <family val="2"/>
    </font>
    <font>
      <sz val="8"/>
      <name val="Arial"/>
      <family val="2"/>
    </font>
    <font>
      <sz val="12"/>
      <color indexed="9"/>
      <name val="Arial"/>
      <family val="2"/>
    </font>
    <font>
      <sz val="12"/>
      <color indexed="10"/>
      <name val="Arial"/>
      <family val="2"/>
    </font>
    <font>
      <sz val="10"/>
      <name val="Arial"/>
      <family val="2"/>
    </font>
    <font>
      <u/>
      <sz val="10"/>
      <color indexed="12"/>
      <name val="Arial"/>
      <family val="2"/>
    </font>
    <font>
      <b/>
      <sz val="11"/>
      <name val="Arial"/>
      <family val="2"/>
    </font>
    <font>
      <b/>
      <sz val="10"/>
      <name val="Arial"/>
      <family val="2"/>
    </font>
    <font>
      <sz val="10"/>
      <name val="Arial"/>
      <family val="2"/>
    </font>
    <font>
      <b/>
      <sz val="12"/>
      <color indexed="9"/>
      <name val="Arial"/>
      <family val="2"/>
    </font>
    <font>
      <sz val="18"/>
      <color indexed="9"/>
      <name val="Arial"/>
      <family val="2"/>
    </font>
    <font>
      <b/>
      <sz val="11"/>
      <color indexed="8"/>
      <name val="Calibri"/>
      <family val="2"/>
    </font>
    <font>
      <sz val="11"/>
      <name val="Arial"/>
      <family val="2"/>
    </font>
    <font>
      <sz val="9"/>
      <color indexed="9"/>
      <name val="Arial"/>
      <family val="2"/>
    </font>
    <font>
      <b/>
      <sz val="10"/>
      <color indexed="10"/>
      <name val="Arial"/>
      <family val="2"/>
    </font>
    <font>
      <sz val="10"/>
      <color indexed="9"/>
      <name val="Arial"/>
      <family val="2"/>
    </font>
    <font>
      <sz val="16"/>
      <name val="Arial"/>
      <family val="2"/>
    </font>
    <font>
      <b/>
      <sz val="22"/>
      <color indexed="18"/>
      <name val="Arial"/>
      <family val="2"/>
    </font>
    <font>
      <sz val="18"/>
      <color indexed="18"/>
      <name val="Arial"/>
      <family val="2"/>
    </font>
    <font>
      <b/>
      <sz val="24"/>
      <color indexed="9"/>
      <name val="Calibri"/>
      <family val="2"/>
    </font>
    <font>
      <sz val="10"/>
      <color indexed="8"/>
      <name val="Arial"/>
      <family val="2"/>
    </font>
    <font>
      <b/>
      <sz val="10"/>
      <color indexed="16"/>
      <name val="Arial"/>
      <family val="2"/>
    </font>
    <font>
      <sz val="11"/>
      <color indexed="16"/>
      <name val="Calibri"/>
      <family val="2"/>
    </font>
    <font>
      <b/>
      <sz val="11"/>
      <color indexed="16"/>
      <name val="Calibri"/>
      <family val="2"/>
    </font>
    <font>
      <sz val="7"/>
      <color indexed="8"/>
      <name val="Verdana"/>
      <family val="2"/>
    </font>
    <font>
      <sz val="7"/>
      <color indexed="8"/>
      <name val="Calibri"/>
      <family val="2"/>
    </font>
    <font>
      <sz val="10"/>
      <name val="Arial"/>
      <family val="2"/>
    </font>
    <font>
      <u/>
      <sz val="8"/>
      <color indexed="12"/>
      <name val="Arial"/>
      <family val="2"/>
    </font>
    <font>
      <b/>
      <sz val="8"/>
      <name val="Arial"/>
      <family val="2"/>
    </font>
    <font>
      <sz val="8"/>
      <color indexed="9"/>
      <name val="Arial"/>
      <family val="2"/>
    </font>
    <font>
      <b/>
      <sz val="8"/>
      <color indexed="9"/>
      <name val="Arial"/>
      <family val="2"/>
    </font>
    <font>
      <b/>
      <sz val="8"/>
      <color indexed="10"/>
      <name val="Arial"/>
      <family val="2"/>
    </font>
    <font>
      <sz val="9"/>
      <color indexed="81"/>
      <name val="Tahoma"/>
      <family val="2"/>
    </font>
    <font>
      <b/>
      <sz val="9"/>
      <color indexed="81"/>
      <name val="Tahoma"/>
      <family val="2"/>
    </font>
    <font>
      <u/>
      <sz val="10"/>
      <name val="Arial"/>
      <family val="2"/>
    </font>
    <font>
      <sz val="12"/>
      <name val="Arial"/>
      <family val="2"/>
    </font>
    <font>
      <sz val="10"/>
      <color rgb="FFFF0000"/>
      <name val="Arial"/>
      <family val="2"/>
    </font>
    <font>
      <strike/>
      <sz val="10"/>
      <name val="Arial"/>
      <family val="2"/>
    </font>
    <font>
      <sz val="9"/>
      <name val="Arial"/>
      <family val="2"/>
    </font>
    <font>
      <u/>
      <sz val="9"/>
      <color indexed="12"/>
      <name val="Arial"/>
      <family val="2"/>
    </font>
    <font>
      <b/>
      <sz val="9"/>
      <name val="Arial"/>
      <family val="2"/>
    </font>
    <font>
      <b/>
      <sz val="9"/>
      <color indexed="9"/>
      <name val="Arial"/>
      <family val="2"/>
    </font>
    <font>
      <b/>
      <sz val="9"/>
      <color indexed="10"/>
      <name val="Arial"/>
      <family val="2"/>
    </font>
  </fonts>
  <fills count="20">
    <fill>
      <patternFill patternType="none"/>
    </fill>
    <fill>
      <patternFill patternType="gray125"/>
    </fill>
    <fill>
      <patternFill patternType="solid">
        <fgColor indexed="18"/>
        <bgColor indexed="64"/>
      </patternFill>
    </fill>
    <fill>
      <patternFill patternType="solid">
        <fgColor indexed="12"/>
        <bgColor indexed="64"/>
      </patternFill>
    </fill>
    <fill>
      <patternFill patternType="solid">
        <fgColor indexed="48"/>
        <bgColor indexed="64"/>
      </patternFill>
    </fill>
    <fill>
      <patternFill patternType="solid">
        <fgColor indexed="58"/>
        <bgColor indexed="64"/>
      </patternFill>
    </fill>
    <fill>
      <patternFill patternType="solid">
        <fgColor indexed="17"/>
        <bgColor indexed="64"/>
      </patternFill>
    </fill>
    <fill>
      <patternFill patternType="solid">
        <fgColor indexed="40"/>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theme="7"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249977111117893"/>
        <bgColor indexed="64"/>
      </patternFill>
    </fill>
    <fill>
      <patternFill patternType="solid">
        <fgColor rgb="FF00B050"/>
        <bgColor indexed="64"/>
      </patternFill>
    </fill>
  </fills>
  <borders count="6">
    <border>
      <left/>
      <right/>
      <top/>
      <bottom/>
      <diagonal/>
    </border>
    <border>
      <left style="hair">
        <color indexed="55"/>
      </left>
      <right style="hair">
        <color indexed="55"/>
      </right>
      <top style="hair">
        <color indexed="55"/>
      </top>
      <bottom style="hair">
        <color indexed="55"/>
      </bottom>
      <diagonal/>
    </border>
    <border>
      <left/>
      <right/>
      <top style="hair">
        <color indexed="55"/>
      </top>
      <bottom style="hair">
        <color indexed="55"/>
      </bottom>
      <diagonal/>
    </border>
    <border>
      <left/>
      <right/>
      <top style="hair">
        <color indexed="55"/>
      </top>
      <bottom/>
      <diagonal/>
    </border>
    <border>
      <left/>
      <right/>
      <top/>
      <bottom style="hair">
        <color indexed="55"/>
      </bottom>
      <diagonal/>
    </border>
    <border>
      <left/>
      <right/>
      <top style="thin">
        <color indexed="64"/>
      </top>
      <bottom style="medium">
        <color indexed="64"/>
      </bottom>
      <diagonal/>
    </border>
  </borders>
  <cellStyleXfs count="3">
    <xf numFmtId="0" fontId="0"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cellStyleXfs>
  <cellXfs count="176">
    <xf numFmtId="0" fontId="0" fillId="0" borderId="0" xfId="0"/>
    <xf numFmtId="0" fontId="1" fillId="0" borderId="0" xfId="0" applyFont="1" applyFill="1" applyBorder="1" applyAlignment="1" applyProtection="1">
      <alignment vertical="center"/>
      <protection locked="0" hidden="1"/>
    </xf>
    <xf numFmtId="0" fontId="6" fillId="0" borderId="0" xfId="0" applyFont="1" applyFill="1" applyBorder="1"/>
    <xf numFmtId="0" fontId="10" fillId="0" borderId="0" xfId="0" applyFont="1" applyFill="1" applyBorder="1"/>
    <xf numFmtId="0" fontId="10" fillId="0" borderId="0" xfId="0" applyFont="1" applyFill="1" applyBorder="1" applyAlignment="1">
      <alignment horizontal="right"/>
    </xf>
    <xf numFmtId="0" fontId="8" fillId="0" borderId="0" xfId="0" applyFont="1" applyFill="1" applyBorder="1" applyAlignment="1">
      <alignment horizontal="center"/>
    </xf>
    <xf numFmtId="0" fontId="15" fillId="0" borderId="0" xfId="0" applyFont="1" applyFill="1" applyBorder="1" applyAlignment="1">
      <alignment vertical="center"/>
    </xf>
    <xf numFmtId="0" fontId="6" fillId="0" borderId="0" xfId="0" applyFont="1" applyFill="1" applyBorder="1" applyAlignment="1">
      <alignment vertical="center"/>
    </xf>
    <xf numFmtId="0" fontId="10" fillId="0" borderId="0" xfId="0" applyFont="1" applyFill="1" applyBorder="1" applyAlignment="1">
      <alignment vertical="center"/>
    </xf>
    <xf numFmtId="40" fontId="2" fillId="0" borderId="0" xfId="0" applyNumberFormat="1" applyFont="1" applyFill="1" applyBorder="1" applyAlignment="1" applyProtection="1">
      <alignment vertical="center"/>
      <protection hidden="1"/>
    </xf>
    <xf numFmtId="0" fontId="11" fillId="0" borderId="0" xfId="0" applyFont="1" applyFill="1" applyBorder="1" applyAlignment="1" applyProtection="1">
      <alignment vertical="center"/>
      <protection locked="0" hidden="1"/>
    </xf>
    <xf numFmtId="0" fontId="16" fillId="0" borderId="0" xfId="0" applyFont="1" applyFill="1" applyBorder="1" applyAlignment="1">
      <alignment vertical="center"/>
    </xf>
    <xf numFmtId="0" fontId="6" fillId="0" borderId="0" xfId="0" applyFont="1" applyFill="1" applyBorder="1" applyAlignment="1" applyProtection="1">
      <alignment horizontal="left" vertical="center" indent="1"/>
      <protection locked="0" hidden="1"/>
    </xf>
    <xf numFmtId="0" fontId="10" fillId="0" borderId="0" xfId="0" applyFont="1" applyFill="1" applyBorder="1" applyAlignment="1" applyProtection="1">
      <alignment horizontal="left" vertical="center" indent="1"/>
      <protection locked="0" hidden="1"/>
    </xf>
    <xf numFmtId="40" fontId="9" fillId="6" borderId="0" xfId="0" applyNumberFormat="1" applyFont="1" applyFill="1" applyBorder="1" applyAlignment="1" applyProtection="1">
      <alignment horizontal="left" vertical="center" indent="1"/>
      <protection hidden="1"/>
    </xf>
    <xf numFmtId="40" fontId="2" fillId="7" borderId="0" xfId="0" applyNumberFormat="1" applyFont="1" applyFill="1" applyBorder="1" applyAlignment="1" applyProtection="1">
      <alignment horizontal="left" vertical="center" indent="1"/>
      <protection hidden="1"/>
    </xf>
    <xf numFmtId="40" fontId="9" fillId="7" borderId="0" xfId="0" applyNumberFormat="1" applyFont="1" applyFill="1" applyBorder="1" applyAlignment="1" applyProtection="1">
      <alignment horizontal="left" vertical="center" indent="1"/>
      <protection hidden="1"/>
    </xf>
    <xf numFmtId="0" fontId="7" fillId="0" borderId="0" xfId="1" applyFont="1" applyFill="1" applyBorder="1" applyAlignment="1" applyProtection="1">
      <alignment vertical="center"/>
    </xf>
    <xf numFmtId="0" fontId="10" fillId="8" borderId="0" xfId="0" applyFont="1" applyFill="1" applyBorder="1"/>
    <xf numFmtId="0" fontId="10" fillId="8" borderId="0" xfId="0" applyFont="1" applyFill="1" applyBorder="1" applyAlignment="1">
      <alignment horizontal="left" vertical="center" indent="1"/>
    </xf>
    <xf numFmtId="0" fontId="2" fillId="9" borderId="0" xfId="0" applyFont="1" applyFill="1" applyBorder="1" applyAlignment="1">
      <alignment horizontal="left" vertical="center" indent="1"/>
    </xf>
    <xf numFmtId="0" fontId="6" fillId="0" borderId="0" xfId="0" applyFont="1" applyFill="1" applyBorder="1" applyAlignment="1">
      <alignment horizontal="left" vertical="center" indent="1"/>
    </xf>
    <xf numFmtId="40" fontId="6" fillId="0" borderId="0" xfId="0" applyNumberFormat="1" applyFont="1" applyFill="1" applyBorder="1"/>
    <xf numFmtId="164" fontId="6" fillId="0" borderId="0" xfId="0" applyNumberFormat="1" applyFont="1" applyFill="1" applyBorder="1"/>
    <xf numFmtId="0" fontId="20" fillId="0" borderId="0" xfId="0" applyFont="1" applyFill="1" applyBorder="1" applyAlignment="1">
      <alignment vertical="center"/>
    </xf>
    <xf numFmtId="0" fontId="21" fillId="0" borderId="0" xfId="0" applyFont="1" applyFill="1" applyBorder="1" applyAlignment="1"/>
    <xf numFmtId="0" fontId="0" fillId="0" borderId="0" xfId="0" applyFill="1" applyBorder="1"/>
    <xf numFmtId="2" fontId="0" fillId="0" borderId="0" xfId="0" applyNumberFormat="1" applyFill="1" applyBorder="1"/>
    <xf numFmtId="0" fontId="0" fillId="0" borderId="0" xfId="0" applyFill="1" applyBorder="1" applyAlignment="1"/>
    <xf numFmtId="0" fontId="0" fillId="0" borderId="0" xfId="0" applyFill="1" applyBorder="1" applyAlignment="1">
      <alignment horizontal="right"/>
    </xf>
    <xf numFmtId="0" fontId="7" fillId="0" borderId="0" xfId="1" applyBorder="1" applyAlignment="1" applyProtection="1"/>
    <xf numFmtId="0" fontId="0" fillId="0" borderId="0" xfId="0" applyBorder="1"/>
    <xf numFmtId="0" fontId="22" fillId="0" borderId="0" xfId="0" applyFont="1" applyBorder="1" applyAlignment="1">
      <alignment horizontal="right" readingOrder="1"/>
    </xf>
    <xf numFmtId="0" fontId="0" fillId="0" borderId="0" xfId="0" applyFill="1" applyBorder="1" applyAlignment="1">
      <alignment horizontal="left"/>
    </xf>
    <xf numFmtId="0" fontId="24" fillId="0" borderId="0" xfId="0" applyFont="1" applyFill="1" applyBorder="1" applyAlignment="1">
      <alignment horizontal="left"/>
    </xf>
    <xf numFmtId="0" fontId="26" fillId="0" borderId="0" xfId="0" applyFont="1" applyFill="1" applyBorder="1"/>
    <xf numFmtId="0" fontId="27" fillId="0" borderId="0" xfId="0" applyFont="1" applyFill="1" applyBorder="1" applyAlignment="1">
      <alignment horizontal="left"/>
    </xf>
    <xf numFmtId="0" fontId="27" fillId="0" borderId="0" xfId="0" applyFont="1" applyFill="1" applyBorder="1"/>
    <xf numFmtId="40" fontId="2" fillId="0" borderId="0" xfId="0" applyNumberFormat="1" applyFont="1" applyFill="1" applyBorder="1" applyAlignment="1" applyProtection="1">
      <alignment horizontal="left" vertical="center" indent="1"/>
      <protection hidden="1"/>
    </xf>
    <xf numFmtId="0" fontId="6" fillId="0" borderId="0" xfId="0" applyFont="1" applyFill="1" applyBorder="1" applyAlignment="1" applyProtection="1">
      <alignment horizontal="left" vertical="center" wrapText="1" indent="1"/>
      <protection locked="0" hidden="1"/>
    </xf>
    <xf numFmtId="0" fontId="6" fillId="0" borderId="0" xfId="0" quotePrefix="1" applyFont="1" applyFill="1" applyBorder="1" applyAlignment="1" applyProtection="1">
      <alignment horizontal="left" vertical="center" indent="1"/>
      <protection locked="0" hidden="1"/>
    </xf>
    <xf numFmtId="165" fontId="7" fillId="0" borderId="0" xfId="2" applyNumberFormat="1" applyFont="1" applyFill="1" applyBorder="1" applyAlignment="1" applyProtection="1">
      <alignment vertical="center"/>
    </xf>
    <xf numFmtId="165" fontId="10" fillId="0" borderId="0" xfId="2" applyNumberFormat="1" applyFont="1" applyFill="1" applyBorder="1" applyAlignment="1">
      <alignment vertical="center"/>
    </xf>
    <xf numFmtId="165" fontId="10" fillId="0" borderId="0" xfId="2" applyNumberFormat="1" applyFont="1" applyFill="1" applyBorder="1" applyAlignment="1">
      <alignment horizontal="right" vertical="center"/>
    </xf>
    <xf numFmtId="165" fontId="14" fillId="0" borderId="0" xfId="2" applyNumberFormat="1" applyFont="1" applyFill="1" applyBorder="1" applyAlignment="1"/>
    <xf numFmtId="165" fontId="17" fillId="2" borderId="0" xfId="2" applyNumberFormat="1" applyFont="1" applyFill="1" applyBorder="1" applyAlignment="1">
      <alignment horizontal="centerContinuous" vertical="center"/>
    </xf>
    <xf numFmtId="165" fontId="6" fillId="0" borderId="0" xfId="2" applyNumberFormat="1" applyFont="1" applyFill="1" applyBorder="1" applyAlignment="1">
      <alignment horizontal="centerContinuous" vertical="center"/>
    </xf>
    <xf numFmtId="165" fontId="17" fillId="0" borderId="0" xfId="2" applyNumberFormat="1" applyFont="1" applyFill="1" applyBorder="1" applyAlignment="1">
      <alignment horizontal="centerContinuous" vertical="center"/>
    </xf>
    <xf numFmtId="165" fontId="1" fillId="0" borderId="0" xfId="2" applyNumberFormat="1" applyFont="1" applyFill="1" applyBorder="1" applyAlignment="1">
      <alignment vertical="center"/>
    </xf>
    <xf numFmtId="165" fontId="6" fillId="0" borderId="1" xfId="2" applyNumberFormat="1" applyFont="1" applyFill="1" applyBorder="1" applyAlignment="1" applyProtection="1">
      <alignment horizontal="right" vertical="center"/>
      <protection locked="0" hidden="1"/>
    </xf>
    <xf numFmtId="165" fontId="9" fillId="0" borderId="0" xfId="2" applyNumberFormat="1" applyFont="1" applyFill="1" applyBorder="1" applyAlignment="1" applyProtection="1">
      <alignment horizontal="right" vertical="center"/>
      <protection hidden="1"/>
    </xf>
    <xf numFmtId="165" fontId="10" fillId="0" borderId="1" xfId="2" applyNumberFormat="1" applyFont="1" applyFill="1" applyBorder="1" applyAlignment="1" applyProtection="1">
      <alignment horizontal="right" vertical="center"/>
      <protection locked="0" hidden="1"/>
    </xf>
    <xf numFmtId="165" fontId="10" fillId="0" borderId="0" xfId="2" applyNumberFormat="1" applyFont="1" applyFill="1" applyBorder="1" applyAlignment="1" applyProtection="1">
      <alignment vertical="center"/>
      <protection locked="0" hidden="1"/>
    </xf>
    <xf numFmtId="165" fontId="2" fillId="0" borderId="0" xfId="2" applyNumberFormat="1" applyFont="1" applyFill="1" applyBorder="1" applyAlignment="1" applyProtection="1">
      <alignment vertical="center"/>
      <protection hidden="1"/>
    </xf>
    <xf numFmtId="165" fontId="9" fillId="6" borderId="0" xfId="2" applyNumberFormat="1" applyFont="1" applyFill="1" applyBorder="1" applyAlignment="1" applyProtection="1">
      <alignment horizontal="right" vertical="center"/>
      <protection hidden="1"/>
    </xf>
    <xf numFmtId="165" fontId="5" fillId="0" borderId="0" xfId="2" applyNumberFormat="1" applyFont="1" applyFill="1" applyBorder="1" applyAlignment="1">
      <alignment vertical="center"/>
    </xf>
    <xf numFmtId="165" fontId="4" fillId="0" borderId="0" xfId="2" applyNumberFormat="1" applyFont="1" applyFill="1" applyBorder="1" applyAlignment="1">
      <alignment vertical="center"/>
    </xf>
    <xf numFmtId="165" fontId="6" fillId="0" borderId="1" xfId="2" applyNumberFormat="1" applyFont="1" applyFill="1" applyBorder="1" applyAlignment="1" applyProtection="1">
      <alignment vertical="center"/>
      <protection locked="0" hidden="1"/>
    </xf>
    <xf numFmtId="165" fontId="9" fillId="0" borderId="0" xfId="2" applyNumberFormat="1" applyFont="1" applyFill="1" applyBorder="1" applyAlignment="1" applyProtection="1">
      <alignment vertical="center"/>
      <protection locked="0" hidden="1"/>
    </xf>
    <xf numFmtId="165" fontId="10" fillId="0" borderId="1" xfId="2" applyNumberFormat="1" applyFont="1" applyFill="1" applyBorder="1" applyAlignment="1" applyProtection="1">
      <alignment vertical="center"/>
      <protection locked="0" hidden="1"/>
    </xf>
    <xf numFmtId="165" fontId="6" fillId="0" borderId="0" xfId="2" applyNumberFormat="1" applyFont="1" applyFill="1" applyBorder="1" applyAlignment="1" applyProtection="1">
      <alignment vertical="center"/>
      <protection locked="0" hidden="1"/>
    </xf>
    <xf numFmtId="165" fontId="2" fillId="7" borderId="0" xfId="2" applyNumberFormat="1" applyFont="1" applyFill="1" applyBorder="1" applyAlignment="1" applyProtection="1">
      <alignment vertical="center"/>
      <protection hidden="1"/>
    </xf>
    <xf numFmtId="165" fontId="16" fillId="0" borderId="0" xfId="2" applyNumberFormat="1" applyFont="1" applyFill="1" applyBorder="1" applyAlignment="1">
      <alignment vertical="center"/>
    </xf>
    <xf numFmtId="165" fontId="6" fillId="0" borderId="1" xfId="2" applyNumberFormat="1" applyFont="1" applyFill="1" applyBorder="1" applyAlignment="1" applyProtection="1">
      <alignment vertical="center"/>
      <protection hidden="1"/>
    </xf>
    <xf numFmtId="165" fontId="9" fillId="0" borderId="0" xfId="2" applyNumberFormat="1" applyFont="1" applyFill="1" applyBorder="1" applyAlignment="1" applyProtection="1">
      <alignment vertical="center"/>
      <protection hidden="1"/>
    </xf>
    <xf numFmtId="165" fontId="10" fillId="0" borderId="1" xfId="2" applyNumberFormat="1" applyFont="1" applyFill="1" applyBorder="1" applyAlignment="1" applyProtection="1">
      <alignment vertical="center"/>
      <protection hidden="1"/>
    </xf>
    <xf numFmtId="165" fontId="6" fillId="0" borderId="0" xfId="2" applyNumberFormat="1" applyFont="1" applyFill="1" applyBorder="1" applyAlignment="1" applyProtection="1">
      <alignment vertical="center"/>
      <protection hidden="1"/>
    </xf>
    <xf numFmtId="165" fontId="6" fillId="0" borderId="2" xfId="2" applyNumberFormat="1" applyFont="1" applyFill="1" applyBorder="1" applyAlignment="1" applyProtection="1">
      <alignment vertical="center"/>
      <protection locked="0" hidden="1"/>
    </xf>
    <xf numFmtId="165" fontId="6" fillId="0" borderId="3" xfId="2" applyNumberFormat="1" applyFont="1" applyFill="1" applyBorder="1" applyAlignment="1" applyProtection="1">
      <alignment vertical="center"/>
      <protection locked="0" hidden="1"/>
    </xf>
    <xf numFmtId="165" fontId="6" fillId="0" borderId="4" xfId="2" applyNumberFormat="1" applyFont="1" applyFill="1" applyBorder="1" applyAlignment="1" applyProtection="1">
      <alignment vertical="center"/>
      <protection locked="0" hidden="1"/>
    </xf>
    <xf numFmtId="165" fontId="10" fillId="0" borderId="0" xfId="2" applyNumberFormat="1" applyFont="1" applyFill="1" applyBorder="1" applyAlignment="1" applyProtection="1">
      <alignment vertical="center"/>
      <protection hidden="1"/>
    </xf>
    <xf numFmtId="165" fontId="9" fillId="7" borderId="0" xfId="2" applyNumberFormat="1" applyFont="1" applyFill="1" applyBorder="1" applyAlignment="1" applyProtection="1">
      <alignment vertical="center"/>
      <protection hidden="1"/>
    </xf>
    <xf numFmtId="165" fontId="10" fillId="0" borderId="0" xfId="2" applyNumberFormat="1" applyFont="1" applyFill="1" applyBorder="1"/>
    <xf numFmtId="165" fontId="10" fillId="8" borderId="0" xfId="2" applyNumberFormat="1" applyFont="1" applyFill="1" applyBorder="1"/>
    <xf numFmtId="165" fontId="10" fillId="8" borderId="0" xfId="2" applyNumberFormat="1" applyFont="1" applyFill="1" applyBorder="1" applyAlignment="1">
      <alignment vertical="center"/>
    </xf>
    <xf numFmtId="165" fontId="2" fillId="9" borderId="0" xfId="2" applyNumberFormat="1" applyFont="1" applyFill="1" applyBorder="1" applyAlignment="1">
      <alignment vertical="center"/>
    </xf>
    <xf numFmtId="0" fontId="29" fillId="0" borderId="0" xfId="1" applyFont="1" applyFill="1" applyBorder="1" applyAlignment="1" applyProtection="1">
      <alignment vertical="center"/>
    </xf>
    <xf numFmtId="0" fontId="30" fillId="0" borderId="0" xfId="0" applyFont="1" applyFill="1" applyBorder="1" applyAlignment="1">
      <alignment horizontal="center"/>
    </xf>
    <xf numFmtId="0" fontId="31" fillId="0" borderId="0" xfId="0" applyFont="1" applyFill="1" applyBorder="1" applyAlignment="1">
      <alignment vertical="center"/>
    </xf>
    <xf numFmtId="0" fontId="30" fillId="0" borderId="0" xfId="0" applyFont="1" applyFill="1" applyBorder="1" applyAlignment="1" applyProtection="1">
      <alignment vertical="center"/>
      <protection locked="0" hidden="1"/>
    </xf>
    <xf numFmtId="0" fontId="3" fillId="0" borderId="0" xfId="0" applyFont="1" applyFill="1" applyBorder="1" applyAlignment="1" applyProtection="1">
      <alignment horizontal="left" vertical="center" indent="1"/>
      <protection locked="0" hidden="1"/>
    </xf>
    <xf numFmtId="40" fontId="30" fillId="6" borderId="0" xfId="0" applyNumberFormat="1" applyFont="1" applyFill="1" applyBorder="1" applyAlignment="1" applyProtection="1">
      <alignment horizontal="left" vertical="center" indent="1"/>
      <protection hidden="1"/>
    </xf>
    <xf numFmtId="40" fontId="30" fillId="0" borderId="0"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protection locked="0" hidden="1"/>
    </xf>
    <xf numFmtId="40" fontId="30" fillId="7" borderId="0" xfId="0" applyNumberFormat="1" applyFont="1" applyFill="1" applyBorder="1" applyAlignment="1" applyProtection="1">
      <alignment horizontal="left" vertical="center" indent="1"/>
      <protection hidden="1"/>
    </xf>
    <xf numFmtId="40" fontId="30" fillId="0" borderId="0" xfId="0" applyNumberFormat="1" applyFont="1" applyFill="1" applyBorder="1" applyAlignment="1" applyProtection="1">
      <alignment horizontal="left" vertical="center" indent="1"/>
      <protection hidden="1"/>
    </xf>
    <xf numFmtId="0" fontId="33" fillId="0" borderId="0" xfId="0" applyFont="1" applyFill="1" applyBorder="1" applyAlignment="1">
      <alignment vertical="center"/>
    </xf>
    <xf numFmtId="0" fontId="3" fillId="0" borderId="0" xfId="0" applyFont="1" applyFill="1" applyBorder="1" applyAlignment="1" applyProtection="1">
      <alignment horizontal="left" vertical="center" wrapText="1" indent="1"/>
      <protection locked="0" hidden="1"/>
    </xf>
    <xf numFmtId="0" fontId="3" fillId="0" borderId="0" xfId="0" quotePrefix="1" applyFont="1" applyFill="1" applyBorder="1" applyAlignment="1" applyProtection="1">
      <alignment horizontal="left" vertical="center" indent="1"/>
      <protection locked="0" hidden="1"/>
    </xf>
    <xf numFmtId="0" fontId="3" fillId="0" borderId="0" xfId="0" applyFont="1" applyFill="1" applyBorder="1"/>
    <xf numFmtId="0" fontId="3" fillId="8" borderId="0" xfId="0" applyFont="1" applyFill="1" applyBorder="1"/>
    <xf numFmtId="0" fontId="3" fillId="8" borderId="0" xfId="0" applyFont="1" applyFill="1" applyBorder="1" applyAlignment="1">
      <alignment horizontal="left" vertical="center" indent="1"/>
    </xf>
    <xf numFmtId="0" fontId="30" fillId="9" borderId="0" xfId="0" applyFont="1" applyFill="1" applyBorder="1" applyAlignment="1">
      <alignment horizontal="left" vertical="center" indent="1"/>
    </xf>
    <xf numFmtId="165" fontId="6" fillId="0" borderId="0" xfId="0" applyNumberFormat="1" applyFont="1" applyFill="1" applyBorder="1" applyAlignment="1">
      <alignment vertical="center"/>
    </xf>
    <xf numFmtId="165" fontId="10" fillId="0" borderId="0" xfId="0" applyNumberFormat="1" applyFont="1" applyFill="1" applyBorder="1" applyAlignment="1">
      <alignment vertical="center"/>
    </xf>
    <xf numFmtId="165" fontId="10" fillId="0" borderId="0" xfId="0" applyNumberFormat="1" applyFont="1" applyFill="1" applyBorder="1"/>
    <xf numFmtId="165" fontId="6" fillId="0" borderId="0" xfId="2" applyNumberFormat="1" applyFont="1" applyFill="1" applyBorder="1"/>
    <xf numFmtId="165" fontId="36" fillId="0" borderId="0" xfId="2" applyNumberFormat="1" applyFont="1" applyFill="1" applyBorder="1" applyAlignment="1" applyProtection="1">
      <alignment vertical="center"/>
    </xf>
    <xf numFmtId="165" fontId="2" fillId="6" borderId="0" xfId="2" applyNumberFormat="1" applyFont="1" applyFill="1" applyBorder="1" applyAlignment="1" applyProtection="1">
      <alignment horizontal="right" vertical="center"/>
      <protection hidden="1"/>
    </xf>
    <xf numFmtId="165" fontId="37" fillId="0" borderId="0" xfId="2" applyNumberFormat="1" applyFont="1" applyFill="1" applyBorder="1" applyAlignment="1">
      <alignment vertical="center"/>
    </xf>
    <xf numFmtId="165" fontId="2" fillId="0" borderId="0" xfId="2" applyNumberFormat="1" applyFont="1" applyFill="1" applyBorder="1" applyAlignment="1">
      <alignment vertical="center"/>
    </xf>
    <xf numFmtId="165" fontId="6" fillId="8" borderId="0" xfId="2" applyNumberFormat="1" applyFont="1" applyFill="1" applyBorder="1"/>
    <xf numFmtId="165" fontId="6" fillId="8" borderId="0" xfId="2" applyNumberFormat="1" applyFont="1" applyFill="1" applyBorder="1" applyAlignment="1">
      <alignment vertical="center"/>
    </xf>
    <xf numFmtId="0" fontId="6" fillId="8" borderId="0" xfId="0" applyFont="1" applyFill="1" applyBorder="1" applyAlignment="1">
      <alignment horizontal="left" vertical="center" indent="1"/>
    </xf>
    <xf numFmtId="43" fontId="6" fillId="0" borderId="0" xfId="0" applyNumberFormat="1" applyFont="1" applyFill="1" applyBorder="1" applyAlignment="1">
      <alignment vertical="center"/>
    </xf>
    <xf numFmtId="43" fontId="10" fillId="0" borderId="0" xfId="0" applyNumberFormat="1" applyFont="1" applyFill="1" applyBorder="1" applyAlignment="1">
      <alignment vertical="center"/>
    </xf>
    <xf numFmtId="165" fontId="38" fillId="0" borderId="1" xfId="2" applyNumberFormat="1" applyFont="1" applyFill="1" applyBorder="1" applyAlignment="1" applyProtection="1">
      <alignment vertical="center"/>
      <protection locked="0" hidden="1"/>
    </xf>
    <xf numFmtId="0" fontId="4" fillId="0" borderId="0" xfId="0" applyFont="1" applyFill="1" applyBorder="1" applyAlignment="1" applyProtection="1">
      <alignment horizontal="left" vertical="center" indent="1"/>
      <protection locked="0" hidden="1"/>
    </xf>
    <xf numFmtId="0" fontId="4" fillId="0" borderId="0" xfId="0" applyFont="1" applyFill="1" applyBorder="1" applyAlignment="1">
      <alignment horizontal="left" vertical="center" indent="1"/>
    </xf>
    <xf numFmtId="0" fontId="3" fillId="0" borderId="0" xfId="0" applyFont="1" applyFill="1" applyBorder="1" applyAlignment="1">
      <alignment vertical="center"/>
    </xf>
    <xf numFmtId="165" fontId="6" fillId="0" borderId="0" xfId="2" applyNumberFormat="1" applyFont="1" applyFill="1" applyBorder="1" applyAlignment="1">
      <alignment vertical="center"/>
    </xf>
    <xf numFmtId="165" fontId="2" fillId="7" borderId="0" xfId="2" applyNumberFormat="1" applyFont="1" applyFill="1" applyBorder="1" applyAlignment="1" applyProtection="1">
      <alignment horizontal="left" vertical="center" indent="1"/>
      <protection hidden="1"/>
    </xf>
    <xf numFmtId="165" fontId="6" fillId="12" borderId="1" xfId="2" applyNumberFormat="1" applyFont="1" applyFill="1" applyBorder="1" applyAlignment="1" applyProtection="1">
      <alignment vertical="center"/>
      <protection locked="0" hidden="1"/>
    </xf>
    <xf numFmtId="43" fontId="6" fillId="0" borderId="1" xfId="0" applyNumberFormat="1" applyFont="1" applyFill="1" applyBorder="1" applyAlignment="1">
      <alignment vertical="center"/>
    </xf>
    <xf numFmtId="165" fontId="6" fillId="14" borderId="0" xfId="0" applyNumberFormat="1" applyFont="1" applyFill="1" applyBorder="1" applyAlignment="1">
      <alignment vertical="center"/>
    </xf>
    <xf numFmtId="165" fontId="6" fillId="15" borderId="0" xfId="0" applyNumberFormat="1" applyFont="1" applyFill="1" applyBorder="1" applyAlignment="1">
      <alignment vertical="center"/>
    </xf>
    <xf numFmtId="0" fontId="39" fillId="0" borderId="0" xfId="0" applyFont="1" applyFill="1" applyBorder="1" applyAlignment="1" applyProtection="1">
      <alignment horizontal="left" vertical="center" indent="1"/>
      <protection locked="0" hidden="1"/>
    </xf>
    <xf numFmtId="165" fontId="6" fillId="2" borderId="0" xfId="2" applyNumberFormat="1" applyFont="1" applyFill="1" applyBorder="1" applyAlignment="1">
      <alignment horizontal="centerContinuous" vertical="center"/>
    </xf>
    <xf numFmtId="165" fontId="6" fillId="0" borderId="1" xfId="2" applyNumberFormat="1" applyFont="1" applyFill="1" applyBorder="1" applyAlignment="1" applyProtection="1">
      <alignment horizontal="left" vertical="center" indent="1"/>
      <protection locked="0" hidden="1"/>
    </xf>
    <xf numFmtId="0" fontId="37" fillId="0" borderId="0" xfId="0" applyFont="1" applyFill="1" applyBorder="1" applyAlignment="1">
      <alignment horizontal="left" vertical="center" indent="1"/>
    </xf>
    <xf numFmtId="165" fontId="38" fillId="0" borderId="1" xfId="2" applyNumberFormat="1" applyFont="1" applyFill="1" applyBorder="1" applyAlignment="1" applyProtection="1">
      <alignment horizontal="left" vertical="center" indent="1"/>
      <protection locked="0" hidden="1"/>
    </xf>
    <xf numFmtId="165" fontId="6" fillId="0" borderId="1" xfId="0" applyNumberFormat="1" applyFont="1" applyFill="1" applyBorder="1" applyAlignment="1">
      <alignment vertical="center"/>
    </xf>
    <xf numFmtId="165" fontId="37" fillId="0" borderId="0" xfId="0" applyNumberFormat="1" applyFont="1" applyFill="1" applyBorder="1" applyAlignment="1">
      <alignment horizontal="left" vertical="center" indent="1"/>
    </xf>
    <xf numFmtId="165" fontId="40" fillId="0" borderId="0" xfId="2" applyNumberFormat="1" applyFont="1" applyFill="1" applyBorder="1" applyAlignment="1" applyProtection="1">
      <alignment horizontal="left" vertical="center" indent="1"/>
      <protection locked="0" hidden="1"/>
    </xf>
    <xf numFmtId="165" fontId="41" fillId="0" borderId="0" xfId="2" applyNumberFormat="1" applyFont="1" applyFill="1" applyBorder="1" applyAlignment="1" applyProtection="1">
      <alignment vertical="center"/>
    </xf>
    <xf numFmtId="165" fontId="42" fillId="0" borderId="0" xfId="2" applyNumberFormat="1" applyFont="1" applyFill="1" applyBorder="1" applyAlignment="1">
      <alignment horizontal="center"/>
    </xf>
    <xf numFmtId="165" fontId="40" fillId="0" borderId="0" xfId="2" applyNumberFormat="1" applyFont="1" applyFill="1" applyBorder="1" applyAlignment="1">
      <alignment horizontal="center" vertical="center"/>
    </xf>
    <xf numFmtId="165" fontId="15" fillId="0" borderId="0" xfId="2" applyNumberFormat="1" applyFont="1" applyFill="1" applyBorder="1" applyAlignment="1">
      <alignment vertical="center"/>
    </xf>
    <xf numFmtId="165" fontId="42" fillId="0" borderId="0" xfId="2" applyNumberFormat="1" applyFont="1" applyFill="1" applyBorder="1" applyAlignment="1" applyProtection="1">
      <alignment vertical="center"/>
      <protection locked="0" hidden="1"/>
    </xf>
    <xf numFmtId="165" fontId="42" fillId="6" borderId="0" xfId="2" applyNumberFormat="1" applyFont="1" applyFill="1" applyBorder="1" applyAlignment="1" applyProtection="1">
      <alignment horizontal="left" vertical="center" indent="1"/>
      <protection hidden="1"/>
    </xf>
    <xf numFmtId="165" fontId="42" fillId="0" borderId="0" xfId="2" applyNumberFormat="1" applyFont="1" applyFill="1" applyBorder="1" applyAlignment="1" applyProtection="1">
      <alignment vertical="center"/>
      <protection hidden="1"/>
    </xf>
    <xf numFmtId="165" fontId="43" fillId="0" borderId="0" xfId="2" applyNumberFormat="1" applyFont="1" applyFill="1" applyBorder="1" applyAlignment="1" applyProtection="1">
      <alignment vertical="center"/>
      <protection locked="0" hidden="1"/>
    </xf>
    <xf numFmtId="165" fontId="42" fillId="7" borderId="0" xfId="2" applyNumberFormat="1" applyFont="1" applyFill="1" applyBorder="1" applyAlignment="1" applyProtection="1">
      <alignment horizontal="left" vertical="center" indent="1"/>
      <protection hidden="1"/>
    </xf>
    <xf numFmtId="165" fontId="42" fillId="0" borderId="0" xfId="2" applyNumberFormat="1" applyFont="1" applyFill="1" applyBorder="1" applyAlignment="1" applyProtection="1">
      <alignment horizontal="left" vertical="center" indent="1"/>
      <protection hidden="1"/>
    </xf>
    <xf numFmtId="165" fontId="44" fillId="0" borderId="0" xfId="2" applyNumberFormat="1" applyFont="1" applyFill="1" applyBorder="1" applyAlignment="1">
      <alignment vertical="center"/>
    </xf>
    <xf numFmtId="165" fontId="40" fillId="0" borderId="0" xfId="2" applyNumberFormat="1" applyFont="1" applyFill="1" applyBorder="1" applyAlignment="1" applyProtection="1">
      <alignment horizontal="left" vertical="center" wrapText="1" indent="1"/>
      <protection locked="0" hidden="1"/>
    </xf>
    <xf numFmtId="165" fontId="40" fillId="0" borderId="0" xfId="2" quotePrefix="1" applyNumberFormat="1" applyFont="1" applyFill="1" applyBorder="1" applyAlignment="1" applyProtection="1">
      <alignment horizontal="left" vertical="center" indent="1"/>
      <protection locked="0" hidden="1"/>
    </xf>
    <xf numFmtId="165" fontId="40" fillId="0" borderId="0" xfId="2" applyNumberFormat="1" applyFont="1" applyFill="1" applyBorder="1"/>
    <xf numFmtId="0" fontId="15" fillId="0" borderId="0" xfId="0" applyFont="1" applyFill="1" applyBorder="1" applyAlignment="1" applyProtection="1">
      <alignment horizontal="left" vertical="center" indent="1"/>
      <protection locked="0" hidden="1"/>
    </xf>
    <xf numFmtId="165" fontId="42" fillId="0" borderId="0" xfId="2" applyNumberFormat="1" applyFont="1" applyFill="1" applyBorder="1" applyAlignment="1">
      <alignment vertical="center"/>
    </xf>
    <xf numFmtId="165" fontId="40" fillId="8" borderId="0" xfId="2" applyNumberFormat="1" applyFont="1" applyFill="1" applyBorder="1"/>
    <xf numFmtId="165" fontId="40" fillId="8" borderId="0" xfId="2" applyNumberFormat="1" applyFont="1" applyFill="1" applyBorder="1" applyAlignment="1">
      <alignment horizontal="left" vertical="center" indent="1"/>
    </xf>
    <xf numFmtId="165" fontId="42" fillId="9" borderId="0" xfId="2" applyNumberFormat="1" applyFont="1" applyFill="1" applyBorder="1" applyAlignment="1">
      <alignment horizontal="left" vertical="center" indent="1"/>
    </xf>
    <xf numFmtId="165" fontId="40" fillId="12" borderId="1" xfId="2" applyNumberFormat="1" applyFont="1" applyFill="1" applyBorder="1" applyAlignment="1" applyProtection="1">
      <alignment horizontal="left" vertical="center" indent="1"/>
      <protection locked="0" hidden="1"/>
    </xf>
    <xf numFmtId="165" fontId="40" fillId="12" borderId="0" xfId="2" applyNumberFormat="1" applyFont="1" applyFill="1" applyBorder="1" applyAlignment="1" applyProtection="1">
      <alignment horizontal="left" vertical="center" indent="1"/>
      <protection locked="0" hidden="1"/>
    </xf>
    <xf numFmtId="165" fontId="6" fillId="17" borderId="0" xfId="0" applyNumberFormat="1" applyFont="1" applyFill="1" applyBorder="1" applyAlignment="1">
      <alignment vertical="center"/>
    </xf>
    <xf numFmtId="165" fontId="6" fillId="18" borderId="0" xfId="0" applyNumberFormat="1" applyFont="1" applyFill="1" applyBorder="1" applyAlignment="1">
      <alignment vertical="center"/>
    </xf>
    <xf numFmtId="165" fontId="10" fillId="19" borderId="0" xfId="0" applyNumberFormat="1" applyFont="1" applyFill="1" applyBorder="1" applyAlignment="1">
      <alignment vertical="center"/>
    </xf>
    <xf numFmtId="165" fontId="6" fillId="14" borderId="0" xfId="2" applyNumberFormat="1" applyFont="1" applyFill="1" applyBorder="1" applyAlignment="1">
      <alignment vertical="center"/>
    </xf>
    <xf numFmtId="165" fontId="6" fillId="15" borderId="0" xfId="2" applyNumberFormat="1" applyFont="1" applyFill="1" applyBorder="1" applyAlignment="1">
      <alignment vertical="center"/>
    </xf>
    <xf numFmtId="165" fontId="6" fillId="18" borderId="0" xfId="2" applyNumberFormat="1" applyFont="1" applyFill="1" applyBorder="1" applyAlignment="1">
      <alignment vertical="center"/>
    </xf>
    <xf numFmtId="0" fontId="2" fillId="0" borderId="5" xfId="0" applyFont="1" applyFill="1" applyBorder="1"/>
    <xf numFmtId="0" fontId="30" fillId="0" borderId="5" xfId="0" applyFont="1" applyFill="1" applyBorder="1"/>
    <xf numFmtId="165" fontId="42" fillId="0" borderId="5" xfId="2" applyNumberFormat="1" applyFont="1" applyFill="1" applyBorder="1"/>
    <xf numFmtId="165" fontId="2" fillId="0" borderId="5" xfId="2" applyNumberFormat="1" applyFont="1" applyFill="1" applyBorder="1"/>
    <xf numFmtId="165" fontId="6" fillId="0" borderId="1" xfId="2" applyNumberFormat="1" applyFont="1" applyFill="1" applyBorder="1" applyAlignment="1">
      <alignment vertical="center"/>
    </xf>
    <xf numFmtId="165" fontId="4" fillId="0" borderId="0" xfId="2" applyNumberFormat="1" applyFont="1" applyFill="1" applyBorder="1" applyAlignment="1">
      <alignment horizontal="left" vertical="center" indent="1"/>
    </xf>
    <xf numFmtId="0" fontId="4" fillId="16" borderId="0" xfId="0" applyFont="1" applyFill="1" applyBorder="1" applyAlignment="1" applyProtection="1">
      <alignment horizontal="left" vertical="center" indent="1"/>
      <protection locked="0" hidden="1"/>
    </xf>
    <xf numFmtId="0" fontId="4" fillId="16" borderId="0" xfId="0" applyFont="1" applyFill="1" applyBorder="1" applyAlignment="1">
      <alignment horizontal="left" vertical="center" indent="1"/>
    </xf>
    <xf numFmtId="0" fontId="4" fillId="3" borderId="0" xfId="0" applyFont="1" applyFill="1" applyBorder="1" applyAlignment="1" applyProtection="1">
      <alignment horizontal="left" vertical="center" indent="1"/>
      <protection locked="0" hidden="1"/>
    </xf>
    <xf numFmtId="0" fontId="4" fillId="3" borderId="0" xfId="0" applyFont="1" applyFill="1" applyBorder="1" applyAlignment="1">
      <alignment horizontal="left" vertical="center" indent="1"/>
    </xf>
    <xf numFmtId="0" fontId="4" fillId="4" borderId="0" xfId="0" applyFont="1" applyFill="1" applyBorder="1" applyAlignment="1" applyProtection="1">
      <alignment horizontal="left" vertical="center" indent="1"/>
      <protection locked="0" hidden="1"/>
    </xf>
    <xf numFmtId="0" fontId="4" fillId="4" borderId="0" xfId="0" applyFont="1" applyFill="1" applyBorder="1" applyAlignment="1">
      <alignment horizontal="left" vertical="center" indent="1"/>
    </xf>
    <xf numFmtId="0" fontId="12" fillId="2" borderId="0" xfId="0" applyFont="1" applyFill="1" applyBorder="1" applyAlignment="1">
      <alignment horizontal="left" vertical="center"/>
    </xf>
    <xf numFmtId="0" fontId="4" fillId="5" borderId="0" xfId="0" applyFont="1" applyFill="1" applyBorder="1" applyAlignment="1" applyProtection="1">
      <alignment horizontal="left" vertical="center" indent="1"/>
      <protection locked="0" hidden="1"/>
    </xf>
    <xf numFmtId="0" fontId="4" fillId="5" borderId="0" xfId="0" applyFont="1" applyFill="1" applyBorder="1" applyAlignment="1">
      <alignment horizontal="left" vertical="center" indent="1"/>
    </xf>
    <xf numFmtId="165" fontId="14" fillId="11" borderId="0" xfId="2" applyNumberFormat="1" applyFont="1" applyFill="1" applyBorder="1" applyAlignment="1">
      <alignment horizontal="center"/>
    </xf>
    <xf numFmtId="165" fontId="14" fillId="13" borderId="0" xfId="2" applyNumberFormat="1" applyFont="1" applyFill="1" applyBorder="1" applyAlignment="1">
      <alignment horizontal="center"/>
    </xf>
    <xf numFmtId="0" fontId="18" fillId="7" borderId="0" xfId="0" applyFont="1" applyFill="1" applyBorder="1" applyAlignment="1" applyProtection="1">
      <alignment horizontal="left" vertical="center" indent="1"/>
      <protection locked="0" hidden="1"/>
    </xf>
    <xf numFmtId="0" fontId="7" fillId="0" borderId="0" xfId="1" applyFont="1" applyFill="1" applyBorder="1" applyAlignment="1" applyProtection="1">
      <alignment horizontal="left"/>
    </xf>
    <xf numFmtId="0" fontId="0" fillId="0" borderId="0" xfId="0" applyFill="1" applyBorder="1" applyAlignment="1">
      <alignment horizontal="left"/>
    </xf>
    <xf numFmtId="0" fontId="8" fillId="10" borderId="0" xfId="0" applyFont="1" applyFill="1" applyBorder="1" applyAlignment="1">
      <alignment horizontal="left"/>
    </xf>
    <xf numFmtId="0" fontId="19" fillId="0" borderId="0" xfId="0" applyFont="1" applyFill="1" applyBorder="1" applyAlignment="1">
      <alignment horizontal="left" vertical="center"/>
    </xf>
    <xf numFmtId="0" fontId="0" fillId="0" borderId="0" xfId="0" applyFill="1" applyBorder="1" applyAlignment="1">
      <alignment horizontal="left" vertical="justify"/>
    </xf>
    <xf numFmtId="0" fontId="0" fillId="0" borderId="0" xfId="0" applyFill="1" applyBorder="1" applyAlignment="1">
      <alignment horizontal="left" wrapText="1"/>
    </xf>
    <xf numFmtId="0" fontId="24" fillId="0" borderId="0" xfId="0" applyFont="1" applyFill="1" applyBorder="1" applyAlignment="1">
      <alignment horizontal="left"/>
    </xf>
  </cellXfs>
  <cellStyles count="3">
    <cellStyle name="Comma" xfId="2" builtinId="3"/>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B8E84"/>
      <rgbColor rgb="00D9EDC1"/>
      <rgbColor rgb="00336887"/>
      <rgbColor rgb="00FFF3B9"/>
      <rgbColor rgb="00EFB6B1"/>
      <rgbColor rgb="00ACD8F1"/>
      <rgbColor rgb="00B3122D"/>
      <rgbColor rgb="007FA516"/>
      <rgbColor rgb="00004269"/>
      <rgbColor rgb="00FFE14F"/>
      <rgbColor rgb="00C2ADC4"/>
      <rgbColor rgb="0059B1E2"/>
      <rgbColor rgb="00E6E6E6"/>
      <rgbColor rgb="00808080"/>
      <rgbColor rgb="00309DDB"/>
      <rgbColor rgb="00B3DB84"/>
      <rgbColor rgb="00DB8E84"/>
      <rgbColor rgb="0099779D"/>
      <rgbColor rgb="00FFE14F"/>
      <rgbColor rgb="00D9C293"/>
      <rgbColor rgb="00004269"/>
      <rgbColor rgb="00597A7B"/>
      <rgbColor rgb="00004269"/>
      <rgbColor rgb="00587F03"/>
      <rgbColor rgb="00B3122D"/>
      <rgbColor rgb="0057445A"/>
      <rgbColor rgb="00EFA143"/>
      <rgbColor rgb="006D4129"/>
      <rgbColor rgb="00309DDB"/>
      <rgbColor rgb="00DDDDDD"/>
      <rgbColor rgb="0099B3C3"/>
      <rgbColor rgb="00D6EBF8"/>
      <rgbColor rgb="00F0F8E6"/>
      <rgbColor rgb="00FFF9DC"/>
      <rgbColor rgb="00CCD9E1"/>
      <rgbColor rgb="00F8E8E6"/>
      <rgbColor rgb="00EBE4EB"/>
      <rgbColor rgb="00EED6AD"/>
      <rgbColor rgb="00668EA5"/>
      <rgbColor rgb="0083C4E9"/>
      <rgbColor rgb="00FFE772"/>
      <rgbColor rgb="00F4C80F"/>
      <rgbColor rgb="00CDAF71"/>
      <rgbColor rgb="00EFA143"/>
      <rgbColor rgb="0099779D"/>
      <rgbColor rgb="00B2B2B2"/>
      <rgbColor rgb="00309DDB"/>
      <rgbColor rgb="00B3DB84"/>
      <rgbColor rgb="00587F03"/>
      <rgbColor rgb="006D4129"/>
      <rgbColor rgb="00597A7B"/>
      <rgbColor rgb="00D6C9D8"/>
      <rgbColor rgb="0057445A"/>
      <rgbColor rgb="004D4D4D"/>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420262856666485"/>
          <c:y val="1.8450217745001416E-2"/>
          <c:w val="0.54784265244023933"/>
          <c:h val="0.8524000598190653"/>
        </c:manualLayout>
      </c:layout>
      <c:pie3DChart>
        <c:varyColors val="1"/>
        <c:ser>
          <c:idx val="0"/>
          <c:order val="0"/>
          <c:spPr>
            <a:solidFill>
              <a:srgbClr val="309DDB"/>
            </a:solidFill>
            <a:ln w="25400">
              <a:noFill/>
            </a:ln>
          </c:spPr>
          <c:explosion val="8"/>
          <c:dPt>
            <c:idx val="0"/>
            <c:bubble3D val="0"/>
            <c:spPr>
              <a:solidFill>
                <a:srgbClr val="309DDB"/>
              </a:solidFill>
              <a:ln w="3175">
                <a:solidFill>
                  <a:srgbClr val="309DDB"/>
                </a:solidFill>
                <a:prstDash val="solid"/>
              </a:ln>
            </c:spPr>
            <c:extLst>
              <c:ext xmlns:c16="http://schemas.microsoft.com/office/drawing/2014/chart" uri="{C3380CC4-5D6E-409C-BE32-E72D297353CC}">
                <c16:uniqueId val="{00000001-2164-410F-91F1-827A30864269}"/>
              </c:ext>
            </c:extLst>
          </c:dPt>
          <c:dPt>
            <c:idx val="1"/>
            <c:bubble3D val="0"/>
            <c:spPr>
              <a:solidFill>
                <a:srgbClr val="7FA516"/>
              </a:solidFill>
              <a:ln w="12700">
                <a:solidFill>
                  <a:srgbClr val="7FA516"/>
                </a:solidFill>
                <a:prstDash val="solid"/>
              </a:ln>
            </c:spPr>
            <c:extLst>
              <c:ext xmlns:c16="http://schemas.microsoft.com/office/drawing/2014/chart" uri="{C3380CC4-5D6E-409C-BE32-E72D297353CC}">
                <c16:uniqueId val="{00000003-2164-410F-91F1-827A30864269}"/>
              </c:ext>
            </c:extLst>
          </c:dPt>
          <c:dPt>
            <c:idx val="2"/>
            <c:bubble3D val="0"/>
            <c:spPr>
              <a:solidFill>
                <a:srgbClr val="B3122D"/>
              </a:solidFill>
              <a:ln w="3175">
                <a:solidFill>
                  <a:srgbClr val="B3122D"/>
                </a:solidFill>
                <a:prstDash val="solid"/>
              </a:ln>
            </c:spPr>
            <c:extLst>
              <c:ext xmlns:c16="http://schemas.microsoft.com/office/drawing/2014/chart" uri="{C3380CC4-5D6E-409C-BE32-E72D297353CC}">
                <c16:uniqueId val="{00000005-2164-410F-91F1-827A30864269}"/>
              </c:ext>
            </c:extLst>
          </c:dPt>
          <c:dPt>
            <c:idx val="3"/>
            <c:bubble3D val="0"/>
            <c:spPr>
              <a:solidFill>
                <a:srgbClr val="99779D"/>
              </a:solidFill>
              <a:ln w="3175">
                <a:solidFill>
                  <a:srgbClr val="99779D"/>
                </a:solidFill>
                <a:prstDash val="solid"/>
              </a:ln>
            </c:spPr>
            <c:extLst>
              <c:ext xmlns:c16="http://schemas.microsoft.com/office/drawing/2014/chart" uri="{C3380CC4-5D6E-409C-BE32-E72D297353CC}">
                <c16:uniqueId val="{00000007-2164-410F-91F1-827A30864269}"/>
              </c:ext>
            </c:extLst>
          </c:dPt>
          <c:dPt>
            <c:idx val="4"/>
            <c:bubble3D val="0"/>
            <c:spPr>
              <a:solidFill>
                <a:srgbClr val="FFE14F"/>
              </a:solidFill>
              <a:ln w="3175">
                <a:solidFill>
                  <a:srgbClr val="FFE14F"/>
                </a:solidFill>
                <a:prstDash val="solid"/>
              </a:ln>
            </c:spPr>
            <c:extLst>
              <c:ext xmlns:c16="http://schemas.microsoft.com/office/drawing/2014/chart" uri="{C3380CC4-5D6E-409C-BE32-E72D297353CC}">
                <c16:uniqueId val="{00000009-2164-410F-91F1-827A30864269}"/>
              </c:ext>
            </c:extLst>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'Personal Budget'!$A$8:$A$13</c:f>
              <c:strCache>
                <c:ptCount val="6"/>
                <c:pt idx="0">
                  <c:v>Fund from State Govt - 2015</c:v>
                </c:pt>
                <c:pt idx="1">
                  <c:v>Fund from State Govt - 2016</c:v>
                </c:pt>
                <c:pt idx="2">
                  <c:v>Fund from Levy</c:v>
                </c:pt>
                <c:pt idx="3">
                  <c:v>Sales - TIC</c:v>
                </c:pt>
                <c:pt idx="4">
                  <c:v>Other Income</c:v>
                </c:pt>
                <c:pt idx="5">
                  <c:v>Dividen Income</c:v>
                </c:pt>
              </c:strCache>
            </c:strRef>
          </c:cat>
          <c:val>
            <c:numRef>
              <c:f>'Personal Budget'!$P$8:$P$13</c:f>
              <c:numCache>
                <c:formatCode>_(* #,##0_);_(* \(#,##0\);_(* "-"??_);_(@_)</c:formatCode>
                <c:ptCount val="6"/>
                <c:pt idx="0">
                  <c:v>1000000</c:v>
                </c:pt>
                <c:pt idx="1">
                  <c:v>8900000</c:v>
                </c:pt>
                <c:pt idx="2">
                  <c:v>1499242.6</c:v>
                </c:pt>
                <c:pt idx="3">
                  <c:v>0</c:v>
                </c:pt>
                <c:pt idx="4">
                  <c:v>150000</c:v>
                </c:pt>
                <c:pt idx="5">
                  <c:v>0</c:v>
                </c:pt>
              </c:numCache>
            </c:numRef>
          </c:val>
          <c:extLst>
            <c:ext xmlns:c16="http://schemas.microsoft.com/office/drawing/2014/chart" uri="{C3380CC4-5D6E-409C-BE32-E72D297353CC}">
              <c16:uniqueId val="{0000000A-2164-410F-91F1-827A30864269}"/>
            </c:ext>
          </c:extLst>
        </c:ser>
        <c:dLbls>
          <c:showLegendKey val="0"/>
          <c:showVal val="0"/>
          <c:showCatName val="0"/>
          <c:showSerName val="0"/>
          <c:showPercent val="0"/>
          <c:showBubbleSize val="0"/>
          <c:showLeaderLines val="1"/>
        </c:dLbls>
      </c:pie3DChart>
      <c:spPr>
        <a:noFill/>
        <a:ln w="25400">
          <a:noFill/>
        </a:ln>
      </c:spPr>
    </c:plotArea>
    <c:legend>
      <c:legendPos val="l"/>
      <c:layout>
        <c:manualLayout>
          <c:xMode val="edge"/>
          <c:yMode val="edge"/>
          <c:x val="1.0318954069936015E-2"/>
          <c:y val="1.8450217745001416E-2"/>
          <c:w val="0.14540344371273475"/>
          <c:h val="0.38376452909602943"/>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73664084714186"/>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7.2289440141190306E-2"/>
          <c:y val="0.1244984802431611"/>
          <c:w val="0.85944112167859599"/>
          <c:h val="0.85944112167859599"/>
        </c:manualLayout>
      </c:layout>
      <c:doughnutChart>
        <c:varyColors val="1"/>
        <c:ser>
          <c:idx val="0"/>
          <c:order val="0"/>
          <c:tx>
            <c:strRef>
              <c:f>Dashboards!$J$25</c:f>
              <c:strCache>
                <c:ptCount val="1"/>
                <c:pt idx="0">
                  <c:v>AUG</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4F83-4C08-8655-ED6A04C8E837}"/>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4F83-4C08-8655-ED6A04C8E837}"/>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4F83-4C08-8655-ED6A04C8E837}"/>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4F83-4C08-8655-ED6A04C8E837}"/>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4F83-4C08-8655-ED6A04C8E837}"/>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4F83-4C08-8655-ED6A04C8E837}"/>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4F83-4C08-8655-ED6A04C8E837}"/>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4F83-4C08-8655-ED6A04C8E837}"/>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4F83-4C08-8655-ED6A04C8E837}"/>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4F83-4C08-8655-ED6A04C8E837}"/>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4F83-4C08-8655-ED6A04C8E837}"/>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Dashboards!$J$26:$J$36</c:f>
              <c:numCache>
                <c:formatCode>_-* #,##0.00_-;\-* #,##0.00_-;_-* "-"??_-;_-@_-</c:formatCode>
                <c:ptCount val="11"/>
                <c:pt idx="0">
                  <c:v>109456.51</c:v>
                </c:pt>
                <c:pt idx="1">
                  <c:v>0</c:v>
                </c:pt>
                <c:pt idx="2">
                  <c:v>87782.01999999999</c:v>
                </c:pt>
                <c:pt idx="3">
                  <c:v>464008.4</c:v>
                </c:pt>
                <c:pt idx="4">
                  <c:v>60178.75</c:v>
                </c:pt>
                <c:pt idx="5">
                  <c:v>25724.6</c:v>
                </c:pt>
                <c:pt idx="6">
                  <c:v>14671</c:v>
                </c:pt>
                <c:pt idx="7">
                  <c:v>-1993.1</c:v>
                </c:pt>
                <c:pt idx="8">
                  <c:v>0</c:v>
                </c:pt>
                <c:pt idx="9">
                  <c:v>0</c:v>
                </c:pt>
                <c:pt idx="10">
                  <c:v>0</c:v>
                </c:pt>
              </c:numCache>
            </c:numRef>
          </c:val>
          <c:extLst>
            <c:ext xmlns:c16="http://schemas.microsoft.com/office/drawing/2014/chart" uri="{C3380CC4-5D6E-409C-BE32-E72D297353CC}">
              <c16:uniqueId val="{00000015-4F83-4C08-8655-ED6A04C8E83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089601949956929"/>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5040908603708564E-2"/>
          <c:y val="0.1244984802431611"/>
          <c:w val="0.86992215257460215"/>
          <c:h val="0.85944112167859599"/>
        </c:manualLayout>
      </c:layout>
      <c:doughnutChart>
        <c:varyColors val="1"/>
        <c:ser>
          <c:idx val="0"/>
          <c:order val="0"/>
          <c:tx>
            <c:strRef>
              <c:f>Dashboards!$K$25</c:f>
              <c:strCache>
                <c:ptCount val="1"/>
                <c:pt idx="0">
                  <c:v>SEP</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D1BF-4C94-BC2B-A66E5947F5B3}"/>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D1BF-4C94-BC2B-A66E5947F5B3}"/>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D1BF-4C94-BC2B-A66E5947F5B3}"/>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D1BF-4C94-BC2B-A66E5947F5B3}"/>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D1BF-4C94-BC2B-A66E5947F5B3}"/>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D1BF-4C94-BC2B-A66E5947F5B3}"/>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D1BF-4C94-BC2B-A66E5947F5B3}"/>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D1BF-4C94-BC2B-A66E5947F5B3}"/>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D1BF-4C94-BC2B-A66E5947F5B3}"/>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D1BF-4C94-BC2B-A66E5947F5B3}"/>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D1BF-4C94-BC2B-A66E5947F5B3}"/>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Dashboards!$K$26:$K$36</c:f>
              <c:numCache>
                <c:formatCode>_-* #,##0.00_-;\-* #,##0.00_-;_-* "-"??_-;_-@_-</c:formatCode>
                <c:ptCount val="11"/>
                <c:pt idx="0">
                  <c:v>97818.969999999987</c:v>
                </c:pt>
                <c:pt idx="1">
                  <c:v>3943.2</c:v>
                </c:pt>
                <c:pt idx="2">
                  <c:v>42007.31</c:v>
                </c:pt>
                <c:pt idx="3">
                  <c:v>97046.86</c:v>
                </c:pt>
                <c:pt idx="4">
                  <c:v>193463.16999999998</c:v>
                </c:pt>
                <c:pt idx="5">
                  <c:v>42338.05</c:v>
                </c:pt>
                <c:pt idx="6">
                  <c:v>7888</c:v>
                </c:pt>
                <c:pt idx="7">
                  <c:v>1760</c:v>
                </c:pt>
                <c:pt idx="8">
                  <c:v>0</c:v>
                </c:pt>
                <c:pt idx="9">
                  <c:v>0</c:v>
                </c:pt>
                <c:pt idx="10">
                  <c:v>0</c:v>
                </c:pt>
              </c:numCache>
            </c:numRef>
          </c:val>
          <c:extLst>
            <c:ext xmlns:c16="http://schemas.microsoft.com/office/drawing/2014/chart" uri="{C3380CC4-5D6E-409C-BE32-E72D297353CC}">
              <c16:uniqueId val="{00000015-D1BF-4C94-BC2B-A66E5947F5B3}"/>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915064593608843"/>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826046989750034E-2"/>
          <c:y val="0.1244984802431611"/>
          <c:w val="0.86639847387097091"/>
          <c:h val="0.85944112167859599"/>
        </c:manualLayout>
      </c:layout>
      <c:doughnutChart>
        <c:varyColors val="1"/>
        <c:ser>
          <c:idx val="0"/>
          <c:order val="0"/>
          <c:tx>
            <c:strRef>
              <c:f>Dashboards!$L$25</c:f>
              <c:strCache>
                <c:ptCount val="1"/>
                <c:pt idx="0">
                  <c:v>OCT</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DFA3-4EFC-9731-D8D12AD369ED}"/>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DFA3-4EFC-9731-D8D12AD369ED}"/>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DFA3-4EFC-9731-D8D12AD369ED}"/>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DFA3-4EFC-9731-D8D12AD369ED}"/>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DFA3-4EFC-9731-D8D12AD369ED}"/>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DFA3-4EFC-9731-D8D12AD369ED}"/>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DFA3-4EFC-9731-D8D12AD369ED}"/>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DFA3-4EFC-9731-D8D12AD369ED}"/>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DFA3-4EFC-9731-D8D12AD369ED}"/>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DFA3-4EFC-9731-D8D12AD369ED}"/>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DFA3-4EFC-9731-D8D12AD369ED}"/>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Dashboards!$L$26:$L$36</c:f>
              <c:numCache>
                <c:formatCode>_-* #,##0.00_-;\-* #,##0.00_-;_-* "-"??_-;_-@_-</c:formatCode>
                <c:ptCount val="11"/>
                <c:pt idx="0">
                  <c:v>106040.62</c:v>
                </c:pt>
                <c:pt idx="1">
                  <c:v>0</c:v>
                </c:pt>
                <c:pt idx="2">
                  <c:v>132422.27999999997</c:v>
                </c:pt>
                <c:pt idx="3">
                  <c:v>121937.29000000001</c:v>
                </c:pt>
                <c:pt idx="4">
                  <c:v>166641.34</c:v>
                </c:pt>
                <c:pt idx="5">
                  <c:v>37915.300000000003</c:v>
                </c:pt>
                <c:pt idx="6">
                  <c:v>4423.8999999999996</c:v>
                </c:pt>
                <c:pt idx="7">
                  <c:v>0</c:v>
                </c:pt>
                <c:pt idx="8">
                  <c:v>0</c:v>
                </c:pt>
                <c:pt idx="9">
                  <c:v>0</c:v>
                </c:pt>
                <c:pt idx="10">
                  <c:v>0</c:v>
                </c:pt>
              </c:numCache>
            </c:numRef>
          </c:val>
          <c:extLst>
            <c:ext xmlns:c16="http://schemas.microsoft.com/office/drawing/2014/chart" uri="{C3380CC4-5D6E-409C-BE32-E72D297353CC}">
              <c16:uniqueId val="{00000015-DFA3-4EFC-9731-D8D12AD369ED}"/>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145161290322581"/>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548387096774188E-2"/>
          <c:y val="0.1244984802431611"/>
          <c:w val="0.86290322580645162"/>
          <c:h val="0.85944112167859599"/>
        </c:manualLayout>
      </c:layout>
      <c:doughnutChart>
        <c:varyColors val="1"/>
        <c:ser>
          <c:idx val="0"/>
          <c:order val="0"/>
          <c:tx>
            <c:strRef>
              <c:f>Dashboards!$M$25</c:f>
              <c:strCache>
                <c:ptCount val="1"/>
                <c:pt idx="0">
                  <c:v>NOV</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3B92-4FCF-8D75-C2E0CA7D2A29}"/>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3B92-4FCF-8D75-C2E0CA7D2A29}"/>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3B92-4FCF-8D75-C2E0CA7D2A29}"/>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3B92-4FCF-8D75-C2E0CA7D2A29}"/>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3B92-4FCF-8D75-C2E0CA7D2A29}"/>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3B92-4FCF-8D75-C2E0CA7D2A29}"/>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3B92-4FCF-8D75-C2E0CA7D2A29}"/>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3B92-4FCF-8D75-C2E0CA7D2A29}"/>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3B92-4FCF-8D75-C2E0CA7D2A29}"/>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3B92-4FCF-8D75-C2E0CA7D2A29}"/>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3B92-4FCF-8D75-C2E0CA7D2A29}"/>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Dashboards!$M$26:$M$36</c:f>
              <c:numCache>
                <c:formatCode>_-* #,##0.00_-;\-* #,##0.00_-;_-* "-"??_-;_-@_-</c:formatCode>
                <c:ptCount val="11"/>
                <c:pt idx="0">
                  <c:v>115038.23999999998</c:v>
                </c:pt>
                <c:pt idx="1">
                  <c:v>0</c:v>
                </c:pt>
                <c:pt idx="2">
                  <c:v>58095.890000000007</c:v>
                </c:pt>
                <c:pt idx="3">
                  <c:v>133137.59</c:v>
                </c:pt>
                <c:pt idx="4">
                  <c:v>44585.34</c:v>
                </c:pt>
                <c:pt idx="5">
                  <c:v>119353.16</c:v>
                </c:pt>
                <c:pt idx="6">
                  <c:v>21971.84</c:v>
                </c:pt>
                <c:pt idx="7">
                  <c:v>0</c:v>
                </c:pt>
                <c:pt idx="8">
                  <c:v>0</c:v>
                </c:pt>
                <c:pt idx="9">
                  <c:v>0</c:v>
                </c:pt>
                <c:pt idx="10">
                  <c:v>0</c:v>
                </c:pt>
              </c:numCache>
            </c:numRef>
          </c:val>
          <c:extLst>
            <c:ext xmlns:c16="http://schemas.microsoft.com/office/drawing/2014/chart" uri="{C3380CC4-5D6E-409C-BE32-E72D297353CC}">
              <c16:uniqueId val="{00000015-3B92-4FCF-8D75-C2E0CA7D2A29}"/>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972056083929799"/>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7.2289440141190306E-2"/>
          <c:y val="0.1244984802431611"/>
          <c:w val="0.85944112167859599"/>
          <c:h val="0.85944112167859599"/>
        </c:manualLayout>
      </c:layout>
      <c:doughnutChart>
        <c:varyColors val="1"/>
        <c:ser>
          <c:idx val="0"/>
          <c:order val="0"/>
          <c:tx>
            <c:strRef>
              <c:f>Dashboards!$N$25</c:f>
              <c:strCache>
                <c:ptCount val="1"/>
                <c:pt idx="0">
                  <c:v>DEC</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70BE-42A9-9B05-4E3EB69763F8}"/>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70BE-42A9-9B05-4E3EB69763F8}"/>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70BE-42A9-9B05-4E3EB69763F8}"/>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70BE-42A9-9B05-4E3EB69763F8}"/>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70BE-42A9-9B05-4E3EB69763F8}"/>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70BE-42A9-9B05-4E3EB69763F8}"/>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70BE-42A9-9B05-4E3EB69763F8}"/>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70BE-42A9-9B05-4E3EB69763F8}"/>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70BE-42A9-9B05-4E3EB69763F8}"/>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70BE-42A9-9B05-4E3EB69763F8}"/>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70BE-42A9-9B05-4E3EB69763F8}"/>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Dashboards!$N$26:$N$36</c:f>
              <c:numCache>
                <c:formatCode>_-* #,##0.00_-;\-* #,##0.00_-;_-* "-"??_-;_-@_-</c:formatCode>
                <c:ptCount val="11"/>
                <c:pt idx="0">
                  <c:v>305290.98250000004</c:v>
                </c:pt>
                <c:pt idx="1">
                  <c:v>0</c:v>
                </c:pt>
                <c:pt idx="2">
                  <c:v>688129.28999999992</c:v>
                </c:pt>
                <c:pt idx="3">
                  <c:v>637426.56999999995</c:v>
                </c:pt>
                <c:pt idx="4">
                  <c:v>87796.72</c:v>
                </c:pt>
                <c:pt idx="5">
                  <c:v>197836.85</c:v>
                </c:pt>
                <c:pt idx="6">
                  <c:v>150000</c:v>
                </c:pt>
                <c:pt idx="7">
                  <c:v>100000</c:v>
                </c:pt>
                <c:pt idx="8">
                  <c:v>495077.2</c:v>
                </c:pt>
                <c:pt idx="9">
                  <c:v>0</c:v>
                </c:pt>
                <c:pt idx="10">
                  <c:v>0</c:v>
                </c:pt>
              </c:numCache>
            </c:numRef>
          </c:val>
          <c:extLst>
            <c:ext xmlns:c16="http://schemas.microsoft.com/office/drawing/2014/chart" uri="{C3380CC4-5D6E-409C-BE32-E72D297353CC}">
              <c16:uniqueId val="{00000015-70BE-42A9-9B05-4E3EB69763F8}"/>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677125562904982E-2"/>
          <c:y val="6.7750856810152041E-2"/>
          <c:w val="0.88776488820510513"/>
          <c:h val="0.73441928782204813"/>
        </c:manualLayout>
      </c:layout>
      <c:lineChart>
        <c:grouping val="standard"/>
        <c:varyColors val="0"/>
        <c:ser>
          <c:idx val="0"/>
          <c:order val="0"/>
          <c:tx>
            <c:strRef>
              <c:f>'Personal Budget'!$A$249</c:f>
              <c:strCache>
                <c:ptCount val="1"/>
                <c:pt idx="0">
                  <c:v>INCOME</c:v>
                </c:pt>
              </c:strCache>
            </c:strRef>
          </c:tx>
          <c:spPr>
            <a:ln w="38100">
              <a:solidFill>
                <a:srgbClr val="004269"/>
              </a:solidFill>
              <a:prstDash val="solid"/>
            </a:ln>
          </c:spPr>
          <c:marker>
            <c:symbol val="none"/>
          </c:marker>
          <c:cat>
            <c:strRef>
              <c:f>'Personal Budget'!$D$4:$P$4</c:f>
              <c:strCache>
                <c:ptCount val="13"/>
                <c:pt idx="0">
                  <c:v>JAN</c:v>
                </c:pt>
                <c:pt idx="1">
                  <c:v>FEB</c:v>
                </c:pt>
                <c:pt idx="2">
                  <c:v>MAR</c:v>
                </c:pt>
                <c:pt idx="3">
                  <c:v>APR</c:v>
                </c:pt>
                <c:pt idx="4">
                  <c:v>MAY</c:v>
                </c:pt>
                <c:pt idx="5">
                  <c:v>JUN</c:v>
                </c:pt>
                <c:pt idx="6">
                  <c:v>JUL</c:v>
                </c:pt>
                <c:pt idx="7">
                  <c:v>AUG</c:v>
                </c:pt>
                <c:pt idx="8">
                  <c:v>SEP</c:v>
                </c:pt>
                <c:pt idx="9">
                  <c:v>OCT</c:v>
                </c:pt>
                <c:pt idx="10">
                  <c:v>NOV</c:v>
                </c:pt>
                <c:pt idx="11">
                  <c:v>DEC</c:v>
                </c:pt>
                <c:pt idx="12">
                  <c:v>YEAR</c:v>
                </c:pt>
              </c:strCache>
            </c:strRef>
          </c:cat>
          <c:val>
            <c:numRef>
              <c:f>'Personal Budget'!$D$249:$O$249</c:f>
              <c:numCache>
                <c:formatCode>_(* #,##0_);_(* \(#,##0\);_(* "-"??_);_(@_)</c:formatCode>
                <c:ptCount val="12"/>
                <c:pt idx="0">
                  <c:v>0</c:v>
                </c:pt>
                <c:pt idx="1">
                  <c:v>0</c:v>
                </c:pt>
                <c:pt idx="2">
                  <c:v>1685000</c:v>
                </c:pt>
                <c:pt idx="3">
                  <c:v>1000000</c:v>
                </c:pt>
                <c:pt idx="4">
                  <c:v>1000000</c:v>
                </c:pt>
                <c:pt idx="5">
                  <c:v>1114242.6000000001</c:v>
                </c:pt>
                <c:pt idx="6">
                  <c:v>1000000</c:v>
                </c:pt>
                <c:pt idx="7">
                  <c:v>1000000</c:v>
                </c:pt>
                <c:pt idx="8">
                  <c:v>1000000</c:v>
                </c:pt>
                <c:pt idx="9">
                  <c:v>1000000</c:v>
                </c:pt>
                <c:pt idx="10">
                  <c:v>1000000</c:v>
                </c:pt>
                <c:pt idx="11">
                  <c:v>400000</c:v>
                </c:pt>
              </c:numCache>
            </c:numRef>
          </c:val>
          <c:smooth val="0"/>
          <c:extLst>
            <c:ext xmlns:c16="http://schemas.microsoft.com/office/drawing/2014/chart" uri="{C3380CC4-5D6E-409C-BE32-E72D297353CC}">
              <c16:uniqueId val="{00000000-F5DC-461D-9BD8-8100041690F1}"/>
            </c:ext>
          </c:extLst>
        </c:ser>
        <c:ser>
          <c:idx val="1"/>
          <c:order val="1"/>
          <c:tx>
            <c:strRef>
              <c:f>'Personal Budget'!$A$250</c:f>
              <c:strCache>
                <c:ptCount val="1"/>
                <c:pt idx="0">
                  <c:v>EXPENSES</c:v>
                </c:pt>
              </c:strCache>
            </c:strRef>
          </c:tx>
          <c:spPr>
            <a:ln w="38100">
              <a:solidFill>
                <a:srgbClr val="587F03"/>
              </a:solidFill>
              <a:prstDash val="solid"/>
            </a:ln>
          </c:spPr>
          <c:marker>
            <c:symbol val="none"/>
          </c:marker>
          <c:cat>
            <c:strRef>
              <c:f>'Personal Budget'!$D$4:$P$4</c:f>
              <c:strCache>
                <c:ptCount val="13"/>
                <c:pt idx="0">
                  <c:v>JAN</c:v>
                </c:pt>
                <c:pt idx="1">
                  <c:v>FEB</c:v>
                </c:pt>
                <c:pt idx="2">
                  <c:v>MAR</c:v>
                </c:pt>
                <c:pt idx="3">
                  <c:v>APR</c:v>
                </c:pt>
                <c:pt idx="4">
                  <c:v>MAY</c:v>
                </c:pt>
                <c:pt idx="5">
                  <c:v>JUN</c:v>
                </c:pt>
                <c:pt idx="6">
                  <c:v>JUL</c:v>
                </c:pt>
                <c:pt idx="7">
                  <c:v>AUG</c:v>
                </c:pt>
                <c:pt idx="8">
                  <c:v>SEP</c:v>
                </c:pt>
                <c:pt idx="9">
                  <c:v>OCT</c:v>
                </c:pt>
                <c:pt idx="10">
                  <c:v>NOV</c:v>
                </c:pt>
                <c:pt idx="11">
                  <c:v>DEC</c:v>
                </c:pt>
                <c:pt idx="12">
                  <c:v>YEAR</c:v>
                </c:pt>
              </c:strCache>
            </c:strRef>
          </c:cat>
          <c:val>
            <c:numRef>
              <c:f>'Personal Budget'!$D$250:$O$250</c:f>
              <c:numCache>
                <c:formatCode>_(* #,##0_);_(* \(#,##0\);_(* "-"??_);_(@_)</c:formatCode>
                <c:ptCount val="12"/>
                <c:pt idx="0">
                  <c:v>740356.54</c:v>
                </c:pt>
                <c:pt idx="1">
                  <c:v>484839.77</c:v>
                </c:pt>
                <c:pt idx="2">
                  <c:v>321716.33999999997</c:v>
                </c:pt>
                <c:pt idx="3">
                  <c:v>706237.63</c:v>
                </c:pt>
                <c:pt idx="4">
                  <c:v>774615.8899999999</c:v>
                </c:pt>
                <c:pt idx="5">
                  <c:v>881982.39</c:v>
                </c:pt>
                <c:pt idx="6">
                  <c:v>375993.50999999995</c:v>
                </c:pt>
                <c:pt idx="7">
                  <c:v>778578.33000000007</c:v>
                </c:pt>
                <c:pt idx="8">
                  <c:v>502409.34999999992</c:v>
                </c:pt>
                <c:pt idx="9">
                  <c:v>596433.17000000004</c:v>
                </c:pt>
                <c:pt idx="10">
                  <c:v>509554.63000000006</c:v>
                </c:pt>
                <c:pt idx="11">
                  <c:v>2211587.8025000002</c:v>
                </c:pt>
              </c:numCache>
            </c:numRef>
          </c:val>
          <c:smooth val="0"/>
          <c:extLst>
            <c:ext xmlns:c16="http://schemas.microsoft.com/office/drawing/2014/chart" uri="{C3380CC4-5D6E-409C-BE32-E72D297353CC}">
              <c16:uniqueId val="{00000001-F5DC-461D-9BD8-8100041690F1}"/>
            </c:ext>
          </c:extLst>
        </c:ser>
        <c:ser>
          <c:idx val="2"/>
          <c:order val="2"/>
          <c:tx>
            <c:strRef>
              <c:f>'Personal Budget'!$A$253</c:f>
              <c:strCache>
                <c:ptCount val="1"/>
                <c:pt idx="0">
                  <c:v>BALANCE</c:v>
                </c:pt>
              </c:strCache>
            </c:strRef>
          </c:tx>
          <c:spPr>
            <a:ln w="38100">
              <a:solidFill>
                <a:srgbClr val="B3122D"/>
              </a:solidFill>
              <a:prstDash val="solid"/>
            </a:ln>
          </c:spPr>
          <c:marker>
            <c:symbol val="none"/>
          </c:marker>
          <c:cat>
            <c:strRef>
              <c:f>'Personal Budget'!$D$4:$P$4</c:f>
              <c:strCache>
                <c:ptCount val="13"/>
                <c:pt idx="0">
                  <c:v>JAN</c:v>
                </c:pt>
                <c:pt idx="1">
                  <c:v>FEB</c:v>
                </c:pt>
                <c:pt idx="2">
                  <c:v>MAR</c:v>
                </c:pt>
                <c:pt idx="3">
                  <c:v>APR</c:v>
                </c:pt>
                <c:pt idx="4">
                  <c:v>MAY</c:v>
                </c:pt>
                <c:pt idx="5">
                  <c:v>JUN</c:v>
                </c:pt>
                <c:pt idx="6">
                  <c:v>JUL</c:v>
                </c:pt>
                <c:pt idx="7">
                  <c:v>AUG</c:v>
                </c:pt>
                <c:pt idx="8">
                  <c:v>SEP</c:v>
                </c:pt>
                <c:pt idx="9">
                  <c:v>OCT</c:v>
                </c:pt>
                <c:pt idx="10">
                  <c:v>NOV</c:v>
                </c:pt>
                <c:pt idx="11">
                  <c:v>DEC</c:v>
                </c:pt>
                <c:pt idx="12">
                  <c:v>YEAR</c:v>
                </c:pt>
              </c:strCache>
            </c:strRef>
          </c:cat>
          <c:val>
            <c:numRef>
              <c:f>'Personal Budget'!$D$253:$O$253</c:f>
              <c:numCache>
                <c:formatCode>_(* #,##0_);_(* \(#,##0\);_(* "-"??_);_(@_)</c:formatCode>
                <c:ptCount val="12"/>
                <c:pt idx="0">
                  <c:v>-905138.26</c:v>
                </c:pt>
                <c:pt idx="1">
                  <c:v>-484839.77</c:v>
                </c:pt>
                <c:pt idx="2">
                  <c:v>1363283.6600000001</c:v>
                </c:pt>
                <c:pt idx="3">
                  <c:v>293762.37</c:v>
                </c:pt>
                <c:pt idx="4">
                  <c:v>225384.1100000001</c:v>
                </c:pt>
                <c:pt idx="5">
                  <c:v>232260.21000000008</c:v>
                </c:pt>
                <c:pt idx="6">
                  <c:v>624006.49</c:v>
                </c:pt>
                <c:pt idx="7">
                  <c:v>221421.66999999993</c:v>
                </c:pt>
                <c:pt idx="8">
                  <c:v>497590.65000000008</c:v>
                </c:pt>
                <c:pt idx="9">
                  <c:v>403566.82999999996</c:v>
                </c:pt>
                <c:pt idx="10">
                  <c:v>490445.36999999994</c:v>
                </c:pt>
                <c:pt idx="11">
                  <c:v>-1811587.8025000002</c:v>
                </c:pt>
              </c:numCache>
            </c:numRef>
          </c:val>
          <c:smooth val="0"/>
          <c:extLst>
            <c:ext xmlns:c16="http://schemas.microsoft.com/office/drawing/2014/chart" uri="{C3380CC4-5D6E-409C-BE32-E72D297353CC}">
              <c16:uniqueId val="{00000002-F5DC-461D-9BD8-8100041690F1}"/>
            </c:ext>
          </c:extLst>
        </c:ser>
        <c:ser>
          <c:idx val="3"/>
          <c:order val="3"/>
          <c:tx>
            <c:strRef>
              <c:f>'Personal Budget'!#REF!</c:f>
              <c:strCache>
                <c:ptCount val="1"/>
                <c:pt idx="0">
                  <c:v>SAVINGS GOAL</c:v>
                </c:pt>
              </c:strCache>
            </c:strRef>
          </c:tx>
          <c:spPr>
            <a:ln w="38100">
              <a:solidFill>
                <a:srgbClr val="309DDB"/>
              </a:solidFill>
              <a:prstDash val="solid"/>
            </a:ln>
          </c:spPr>
          <c:marker>
            <c:symbol val="none"/>
          </c:marker>
          <c:val>
            <c:numRef>
              <c:f>'Personal Budget'!#REF!</c:f>
              <c:numCache>
                <c:formatCode>_(* #,##0.00_);_(* \(#,##0.00\);_(* "-"??_);_(@_)</c:formatCode>
                <c:ptCount val="12"/>
                <c:pt idx="0">
                  <c:v>1400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5DC-461D-9BD8-8100041690F1}"/>
            </c:ext>
          </c:extLst>
        </c:ser>
        <c:dLbls>
          <c:showLegendKey val="0"/>
          <c:showVal val="0"/>
          <c:showCatName val="0"/>
          <c:showSerName val="0"/>
          <c:showPercent val="0"/>
          <c:showBubbleSize val="0"/>
        </c:dLbls>
        <c:smooth val="0"/>
        <c:axId val="51127808"/>
        <c:axId val="51129344"/>
      </c:lineChart>
      <c:catAx>
        <c:axId val="51127808"/>
        <c:scaling>
          <c:orientation val="minMax"/>
        </c:scaling>
        <c:delete val="0"/>
        <c:axPos val="b"/>
        <c:numFmt formatCode="General" sourceLinked="1"/>
        <c:majorTickMark val="out"/>
        <c:minorTickMark val="none"/>
        <c:tickLblPos val="nextTo"/>
        <c:spPr>
          <a:ln w="3175">
            <a:solidFill>
              <a:srgbClr val="B2B2B2"/>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1129344"/>
        <c:crosses val="autoZero"/>
        <c:auto val="1"/>
        <c:lblAlgn val="ctr"/>
        <c:lblOffset val="100"/>
        <c:tickLblSkip val="1"/>
        <c:tickMarkSkip val="1"/>
        <c:noMultiLvlLbl val="0"/>
      </c:catAx>
      <c:valAx>
        <c:axId val="51129344"/>
        <c:scaling>
          <c:orientation val="minMax"/>
          <c:min val="-2000"/>
        </c:scaling>
        <c:delete val="0"/>
        <c:axPos val="l"/>
        <c:majorGridlines>
          <c:spPr>
            <a:ln w="3175">
              <a:solidFill>
                <a:srgbClr val="E6E6E6"/>
              </a:solidFill>
              <a:prstDash val="solid"/>
            </a:ln>
          </c:spPr>
        </c:majorGridlines>
        <c:numFmt formatCode="_(* #,##0_);_(* \(#,##0\);_(* &quot;-&quot;??_);_(@_)" sourceLinked="1"/>
        <c:majorTickMark val="out"/>
        <c:minorTickMark val="none"/>
        <c:tickLblPos val="nextTo"/>
        <c:spPr>
          <a:ln w="3175">
            <a:solidFill>
              <a:srgbClr val="B2B2B2"/>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1127808"/>
        <c:crosses val="autoZero"/>
        <c:crossBetween val="midCat"/>
      </c:valAx>
    </c:plotArea>
    <c:legend>
      <c:legendPos val="b"/>
      <c:layout>
        <c:manualLayout>
          <c:xMode val="edge"/>
          <c:yMode val="edge"/>
          <c:x val="0.1186753062989208"/>
          <c:y val="0.85095076153550964"/>
          <c:w val="0.72125147394072797"/>
          <c:h val="7.5880959627370292E-2"/>
        </c:manualLayout>
      </c:layout>
      <c:overlay val="0"/>
      <c:spPr>
        <a:ln>
          <a:noFill/>
        </a:ln>
      </c:spPr>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0"/>
      <c:rAngAx val="0"/>
      <c:perspective val="0"/>
    </c:view3D>
    <c:floor>
      <c:thickness val="0"/>
    </c:floor>
    <c:sideWall>
      <c:thickness val="0"/>
    </c:sideWall>
    <c:backWall>
      <c:thickness val="0"/>
    </c:backWall>
    <c:plotArea>
      <c:layout>
        <c:manualLayout>
          <c:layoutTarget val="inner"/>
          <c:xMode val="edge"/>
          <c:yMode val="edge"/>
          <c:x val="0.15804066543438078"/>
          <c:y val="0.11168845333864313"/>
          <c:w val="0.72181146025878007"/>
          <c:h val="0.80519582639486909"/>
        </c:manualLayout>
      </c:layout>
      <c:pie3DChart>
        <c:varyColors val="1"/>
        <c:ser>
          <c:idx val="0"/>
          <c:order val="0"/>
          <c:tx>
            <c:strRef>
              <c:f>Dashboards!$O$25</c:f>
              <c:strCache>
                <c:ptCount val="1"/>
                <c:pt idx="0">
                  <c:v>YEAR</c:v>
                </c:pt>
              </c:strCache>
            </c:strRef>
          </c:tx>
          <c:spPr>
            <a:solidFill>
              <a:srgbClr val="309DDB"/>
            </a:solidFill>
            <a:ln w="12700">
              <a:solidFill>
                <a:srgbClr val="000000"/>
              </a:solidFill>
              <a:prstDash val="solid"/>
            </a:ln>
          </c:spPr>
          <c:explosion val="25"/>
          <c:dPt>
            <c:idx val="0"/>
            <c:bubble3D val="0"/>
            <c:spPr>
              <a:solidFill>
                <a:srgbClr val="309DDB"/>
              </a:solidFill>
              <a:ln w="12700">
                <a:solidFill>
                  <a:srgbClr val="309DDB"/>
                </a:solidFill>
                <a:prstDash val="solid"/>
              </a:ln>
            </c:spPr>
            <c:extLst>
              <c:ext xmlns:c16="http://schemas.microsoft.com/office/drawing/2014/chart" uri="{C3380CC4-5D6E-409C-BE32-E72D297353CC}">
                <c16:uniqueId val="{00000001-85F5-440D-80BB-EE35D8211431}"/>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3-85F5-440D-80BB-EE35D8211431}"/>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5-85F5-440D-80BB-EE35D8211431}"/>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7-85F5-440D-80BB-EE35D8211431}"/>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9-85F5-440D-80BB-EE35D8211431}"/>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B-85F5-440D-80BB-EE35D8211431}"/>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D-85F5-440D-80BB-EE35D8211431}"/>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F-85F5-440D-80BB-EE35D8211431}"/>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1-85F5-440D-80BB-EE35D8211431}"/>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3-85F5-440D-80BB-EE35D8211431}"/>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5-85F5-440D-80BB-EE35D8211431}"/>
              </c:ext>
            </c:extLst>
          </c:dPt>
          <c:dLbls>
            <c:dLbl>
              <c:idx val="6"/>
              <c:layout>
                <c:manualLayout>
                  <c:x val="-0.11363096291970985"/>
                  <c:y val="-2.0301519577007619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5F5-440D-80BB-EE35D8211431}"/>
                </c:ext>
              </c:extLst>
            </c:dLbl>
            <c:dLbl>
              <c:idx val="7"/>
              <c:layout>
                <c:manualLayout>
                  <c:x val="-6.3994113147785317E-2"/>
                  <c:y val="-6.762045977897113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5F5-440D-80BB-EE35D8211431}"/>
                </c:ext>
              </c:extLst>
            </c:dLbl>
            <c:dLbl>
              <c:idx val="8"/>
              <c:layout>
                <c:manualLayout>
                  <c:x val="8.4446644881170548E-3"/>
                  <c:y val="-7.2977320933910392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5F5-440D-80BB-EE35D8211431}"/>
                </c:ext>
              </c:extLst>
            </c:dLbl>
            <c:dLbl>
              <c:idx val="9"/>
              <c:layout>
                <c:manualLayout>
                  <c:x val="5.6065017238057159E-2"/>
                  <c:y val="-5.958516804656223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3-85F5-440D-80BB-EE35D8211431}"/>
                </c:ext>
              </c:extLst>
            </c:dLbl>
            <c:dLbl>
              <c:idx val="10"/>
              <c:layout>
                <c:manualLayout>
                  <c:x val="0.11687015820866471"/>
                  <c:y val="-8.6949870746392127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85F5-440D-80BB-EE35D8211431}"/>
                </c:ext>
              </c:extLst>
            </c:dLbl>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Dashboards!$O$26:$O$36</c:f>
              <c:numCache>
                <c:formatCode>_-* #,##0.00_-;\-* #,##0.00_-;_-* "-"??_-;_-@_-</c:formatCode>
                <c:ptCount val="11"/>
                <c:pt idx="0">
                  <c:v>1556461.3525</c:v>
                </c:pt>
                <c:pt idx="1">
                  <c:v>3943.2</c:v>
                </c:pt>
                <c:pt idx="2">
                  <c:v>1609082.42</c:v>
                </c:pt>
                <c:pt idx="3">
                  <c:v>2319275.44</c:v>
                </c:pt>
                <c:pt idx="4">
                  <c:v>1974192.4300000002</c:v>
                </c:pt>
                <c:pt idx="5">
                  <c:v>834214.72</c:v>
                </c:pt>
                <c:pt idx="6">
                  <c:v>231554.45</c:v>
                </c:pt>
                <c:pt idx="7">
                  <c:v>98845.48</c:v>
                </c:pt>
                <c:pt idx="8">
                  <c:v>1028715.0700000001</c:v>
                </c:pt>
                <c:pt idx="9">
                  <c:v>0</c:v>
                </c:pt>
                <c:pt idx="10">
                  <c:v>0</c:v>
                </c:pt>
              </c:numCache>
            </c:numRef>
          </c:val>
          <c:extLst>
            <c:ext xmlns:c16="http://schemas.microsoft.com/office/drawing/2014/chart" uri="{C3380CC4-5D6E-409C-BE32-E72D297353CC}">
              <c16:uniqueId val="{00000016-85F5-440D-80BB-EE35D8211431}"/>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4.6210720887245845E-3"/>
          <c:y val="0.91168946795031958"/>
          <c:w val="0.99168207024029575"/>
          <c:h val="7.5324770856294201E-2"/>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467652495378921E-2"/>
          <c:y val="6.8421052631578952E-2"/>
          <c:w val="0.92883548983364139"/>
          <c:h val="0.70526315789473681"/>
        </c:manualLayout>
      </c:layout>
      <c:barChart>
        <c:barDir val="col"/>
        <c:grouping val="clustered"/>
        <c:varyColors val="0"/>
        <c:ser>
          <c:idx val="0"/>
          <c:order val="0"/>
          <c:tx>
            <c:strRef>
              <c:f>Dashboards!$B$26</c:f>
              <c:strCache>
                <c:ptCount val="1"/>
                <c:pt idx="0">
                  <c:v>OPERATING EXPENSES (OPEX) - PGT</c:v>
                </c:pt>
              </c:strCache>
            </c:strRef>
          </c:tx>
          <c:spPr>
            <a:solidFill>
              <a:srgbClr val="309DDB"/>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Dashboards!$C$26:$N$26</c:f>
              <c:numCache>
                <c:formatCode>_-* #,##0.00_-;\-* #,##0.00_-;_-* "-"??_-;_-@_-</c:formatCode>
                <c:ptCount val="12"/>
                <c:pt idx="0">
                  <c:v>97556.87999999999</c:v>
                </c:pt>
                <c:pt idx="1">
                  <c:v>144220.65</c:v>
                </c:pt>
                <c:pt idx="2">
                  <c:v>107389.06999999999</c:v>
                </c:pt>
                <c:pt idx="3">
                  <c:v>102758.93</c:v>
                </c:pt>
                <c:pt idx="4">
                  <c:v>109673.22000000003</c:v>
                </c:pt>
                <c:pt idx="5">
                  <c:v>161370.79000000004</c:v>
                </c:pt>
                <c:pt idx="6">
                  <c:v>99846.489999999962</c:v>
                </c:pt>
                <c:pt idx="7">
                  <c:v>109456.51</c:v>
                </c:pt>
                <c:pt idx="8">
                  <c:v>97818.969999999987</c:v>
                </c:pt>
                <c:pt idx="9">
                  <c:v>106040.62</c:v>
                </c:pt>
                <c:pt idx="10">
                  <c:v>115038.23999999998</c:v>
                </c:pt>
                <c:pt idx="11">
                  <c:v>305290.98250000004</c:v>
                </c:pt>
              </c:numCache>
            </c:numRef>
          </c:val>
          <c:extLst>
            <c:ext xmlns:c16="http://schemas.microsoft.com/office/drawing/2014/chart" uri="{C3380CC4-5D6E-409C-BE32-E72D297353CC}">
              <c16:uniqueId val="{00000000-EF25-4C8F-A93E-40EB8D156100}"/>
            </c:ext>
          </c:extLst>
        </c:ser>
        <c:ser>
          <c:idx val="1"/>
          <c:order val="1"/>
          <c:tx>
            <c:strRef>
              <c:f>Dashboards!$B$27</c:f>
              <c:strCache>
                <c:ptCount val="1"/>
                <c:pt idx="0">
                  <c:v>CAPITAL EXPENDITURE (CAPEX) - PGT</c:v>
                </c:pt>
              </c:strCache>
            </c:strRef>
          </c:tx>
          <c:spPr>
            <a:solidFill>
              <a:srgbClr val="B3DB84"/>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Dashboards!$C$27:$N$27</c:f>
              <c:numCache>
                <c:formatCode>_-* #,##0.00_-;\-* #,##0.00_-;_-* "-"??_-;_-@_-</c:formatCode>
                <c:ptCount val="12"/>
                <c:pt idx="0">
                  <c:v>0</c:v>
                </c:pt>
                <c:pt idx="1">
                  <c:v>0</c:v>
                </c:pt>
                <c:pt idx="2">
                  <c:v>0</c:v>
                </c:pt>
                <c:pt idx="3">
                  <c:v>0</c:v>
                </c:pt>
                <c:pt idx="4">
                  <c:v>0</c:v>
                </c:pt>
                <c:pt idx="5">
                  <c:v>0</c:v>
                </c:pt>
                <c:pt idx="6">
                  <c:v>0</c:v>
                </c:pt>
                <c:pt idx="7">
                  <c:v>0</c:v>
                </c:pt>
                <c:pt idx="8">
                  <c:v>3943.2</c:v>
                </c:pt>
                <c:pt idx="9">
                  <c:v>0</c:v>
                </c:pt>
                <c:pt idx="10">
                  <c:v>0</c:v>
                </c:pt>
                <c:pt idx="11">
                  <c:v>0</c:v>
                </c:pt>
              </c:numCache>
            </c:numRef>
          </c:val>
          <c:extLst>
            <c:ext xmlns:c16="http://schemas.microsoft.com/office/drawing/2014/chart" uri="{C3380CC4-5D6E-409C-BE32-E72D297353CC}">
              <c16:uniqueId val="{00000001-EF25-4C8F-A93E-40EB8D156100}"/>
            </c:ext>
          </c:extLst>
        </c:ser>
        <c:ser>
          <c:idx val="2"/>
          <c:order val="2"/>
          <c:tx>
            <c:strRef>
              <c:f>Dashboards!$B$28</c:f>
              <c:strCache>
                <c:ptCount val="1"/>
                <c:pt idx="0">
                  <c:v>MARKETING/TOURISM PROMOTION</c:v>
                </c:pt>
              </c:strCache>
            </c:strRef>
          </c:tx>
          <c:spPr>
            <a:solidFill>
              <a:srgbClr val="DB8E84"/>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Dashboards!$C$28:$N$28</c:f>
              <c:numCache>
                <c:formatCode>_-* #,##0.00_-;\-* #,##0.00_-;_-* "-"??_-;_-@_-</c:formatCode>
                <c:ptCount val="12"/>
                <c:pt idx="0">
                  <c:v>10849.16</c:v>
                </c:pt>
                <c:pt idx="1">
                  <c:v>39836.47</c:v>
                </c:pt>
                <c:pt idx="2">
                  <c:v>30918.179999999993</c:v>
                </c:pt>
                <c:pt idx="3">
                  <c:v>46739.670000000006</c:v>
                </c:pt>
                <c:pt idx="4">
                  <c:v>91645.689999999988</c:v>
                </c:pt>
                <c:pt idx="5">
                  <c:v>233455.24</c:v>
                </c:pt>
                <c:pt idx="6">
                  <c:v>147201.22</c:v>
                </c:pt>
                <c:pt idx="7">
                  <c:v>87782.01999999999</c:v>
                </c:pt>
                <c:pt idx="8">
                  <c:v>42007.31</c:v>
                </c:pt>
                <c:pt idx="9">
                  <c:v>132422.27999999997</c:v>
                </c:pt>
                <c:pt idx="10">
                  <c:v>58095.890000000007</c:v>
                </c:pt>
                <c:pt idx="11">
                  <c:v>688129.28999999992</c:v>
                </c:pt>
              </c:numCache>
            </c:numRef>
          </c:val>
          <c:extLst>
            <c:ext xmlns:c16="http://schemas.microsoft.com/office/drawing/2014/chart" uri="{C3380CC4-5D6E-409C-BE32-E72D297353CC}">
              <c16:uniqueId val="{00000002-EF25-4C8F-A93E-40EB8D156100}"/>
            </c:ext>
          </c:extLst>
        </c:ser>
        <c:ser>
          <c:idx val="3"/>
          <c:order val="3"/>
          <c:tx>
            <c:strRef>
              <c:f>Dashboards!$B$29</c:f>
              <c:strCache>
                <c:ptCount val="1"/>
                <c:pt idx="0">
                  <c:v>COMMUNICATIONS</c:v>
                </c:pt>
              </c:strCache>
            </c:strRef>
          </c:tx>
          <c:spPr>
            <a:solidFill>
              <a:srgbClr val="99779D"/>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Dashboards!$C$29:$N$29</c:f>
              <c:numCache>
                <c:formatCode>_-* #,##0.00_-;\-* #,##0.00_-;_-* "-"??_-;_-@_-</c:formatCode>
                <c:ptCount val="12"/>
                <c:pt idx="0">
                  <c:v>27257</c:v>
                </c:pt>
                <c:pt idx="1">
                  <c:v>15121.72</c:v>
                </c:pt>
                <c:pt idx="2">
                  <c:v>34306.89</c:v>
                </c:pt>
                <c:pt idx="3">
                  <c:v>134489.27000000002</c:v>
                </c:pt>
                <c:pt idx="4">
                  <c:v>259106.99</c:v>
                </c:pt>
                <c:pt idx="5">
                  <c:v>340921.26</c:v>
                </c:pt>
                <c:pt idx="6">
                  <c:v>54515.6</c:v>
                </c:pt>
                <c:pt idx="7">
                  <c:v>464008.4</c:v>
                </c:pt>
                <c:pt idx="8">
                  <c:v>97046.86</c:v>
                </c:pt>
                <c:pt idx="9">
                  <c:v>121937.29000000001</c:v>
                </c:pt>
                <c:pt idx="10">
                  <c:v>133137.59</c:v>
                </c:pt>
                <c:pt idx="11">
                  <c:v>637426.56999999995</c:v>
                </c:pt>
              </c:numCache>
            </c:numRef>
          </c:val>
          <c:extLst>
            <c:ext xmlns:c16="http://schemas.microsoft.com/office/drawing/2014/chart" uri="{C3380CC4-5D6E-409C-BE32-E72D297353CC}">
              <c16:uniqueId val="{00000003-EF25-4C8F-A93E-40EB8D156100}"/>
            </c:ext>
          </c:extLst>
        </c:ser>
        <c:ser>
          <c:idx val="4"/>
          <c:order val="4"/>
          <c:tx>
            <c:strRef>
              <c:f>Dashboards!$B$30</c:f>
              <c:strCache>
                <c:ptCount val="1"/>
                <c:pt idx="0">
                  <c:v>EVENTS</c:v>
                </c:pt>
              </c:strCache>
            </c:strRef>
          </c:tx>
          <c:spPr>
            <a:solidFill>
              <a:srgbClr val="FFE14F"/>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Dashboards!$C$30:$N$30</c:f>
              <c:numCache>
                <c:formatCode>_-* #,##0.00_-;\-* #,##0.00_-;_-* "-"??_-;_-@_-</c:formatCode>
                <c:ptCount val="12"/>
                <c:pt idx="0">
                  <c:v>596204.80000000005</c:v>
                </c:pt>
                <c:pt idx="1">
                  <c:v>227962.69</c:v>
                </c:pt>
                <c:pt idx="2">
                  <c:v>31470.78</c:v>
                </c:pt>
                <c:pt idx="3">
                  <c:v>333323.58</c:v>
                </c:pt>
                <c:pt idx="4">
                  <c:v>208195.26</c:v>
                </c:pt>
                <c:pt idx="5">
                  <c:v>24190</c:v>
                </c:pt>
                <c:pt idx="6">
                  <c:v>180</c:v>
                </c:pt>
                <c:pt idx="7">
                  <c:v>60178.75</c:v>
                </c:pt>
                <c:pt idx="8">
                  <c:v>193463.16999999998</c:v>
                </c:pt>
                <c:pt idx="9">
                  <c:v>166641.34</c:v>
                </c:pt>
                <c:pt idx="10">
                  <c:v>44585.34</c:v>
                </c:pt>
                <c:pt idx="11">
                  <c:v>87796.72</c:v>
                </c:pt>
              </c:numCache>
            </c:numRef>
          </c:val>
          <c:extLst>
            <c:ext xmlns:c16="http://schemas.microsoft.com/office/drawing/2014/chart" uri="{C3380CC4-5D6E-409C-BE32-E72D297353CC}">
              <c16:uniqueId val="{00000004-EF25-4C8F-A93E-40EB8D156100}"/>
            </c:ext>
          </c:extLst>
        </c:ser>
        <c:ser>
          <c:idx val="5"/>
          <c:order val="5"/>
          <c:tx>
            <c:strRef>
              <c:f>Dashboards!$B$31</c:f>
              <c:strCache>
                <c:ptCount val="1"/>
                <c:pt idx="0">
                  <c:v>TOURISM SERVICES</c:v>
                </c:pt>
              </c:strCache>
            </c:strRef>
          </c:tx>
          <c:spPr>
            <a:solidFill>
              <a:srgbClr val="D9C293"/>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Dashboards!$C$31:$N$31</c:f>
              <c:numCache>
                <c:formatCode>_-* #,##0.00_-;\-* #,##0.00_-;_-* "-"??_-;_-@_-</c:formatCode>
                <c:ptCount val="12"/>
                <c:pt idx="0">
                  <c:v>20464</c:v>
                </c:pt>
                <c:pt idx="1">
                  <c:v>36310.400000000001</c:v>
                </c:pt>
                <c:pt idx="2">
                  <c:v>68575.399999999994</c:v>
                </c:pt>
                <c:pt idx="3">
                  <c:v>59034.299999999996</c:v>
                </c:pt>
                <c:pt idx="4">
                  <c:v>72838.2</c:v>
                </c:pt>
                <c:pt idx="5">
                  <c:v>98993.7</c:v>
                </c:pt>
                <c:pt idx="6">
                  <c:v>54830.76</c:v>
                </c:pt>
                <c:pt idx="7">
                  <c:v>25724.6</c:v>
                </c:pt>
                <c:pt idx="8">
                  <c:v>42338.05</c:v>
                </c:pt>
                <c:pt idx="9">
                  <c:v>37915.300000000003</c:v>
                </c:pt>
                <c:pt idx="10">
                  <c:v>119353.16</c:v>
                </c:pt>
                <c:pt idx="11">
                  <c:v>197836.85</c:v>
                </c:pt>
              </c:numCache>
            </c:numRef>
          </c:val>
          <c:extLst>
            <c:ext xmlns:c16="http://schemas.microsoft.com/office/drawing/2014/chart" uri="{C3380CC4-5D6E-409C-BE32-E72D297353CC}">
              <c16:uniqueId val="{00000005-EF25-4C8F-A93E-40EB8D156100}"/>
            </c:ext>
          </c:extLst>
        </c:ser>
        <c:ser>
          <c:idx val="6"/>
          <c:order val="6"/>
          <c:tx>
            <c:strRef>
              <c:f>Dashboards!$B$32</c:f>
              <c:strCache>
                <c:ptCount val="1"/>
                <c:pt idx="0">
                  <c:v>PENANG CENTRE OF EDUCATION TOURISM </c:v>
                </c:pt>
              </c:strCache>
            </c:strRef>
          </c:tx>
          <c:spPr>
            <a:solidFill>
              <a:srgbClr val="004269"/>
            </a:solidFill>
            <a:ln w="12700">
              <a:solidFill>
                <a:srgbClr val="000000"/>
              </a:solidFill>
              <a:prstDash val="solid"/>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Dashboards!$C$32:$N$32</c:f>
              <c:numCache>
                <c:formatCode>_-* #,##0.00_-;\-* #,##0.00_-;_-* "-"??_-;_-@_-</c:formatCode>
                <c:ptCount val="12"/>
                <c:pt idx="0">
                  <c:v>-11500</c:v>
                </c:pt>
                <c:pt idx="1">
                  <c:v>3203.0600000000004</c:v>
                </c:pt>
                <c:pt idx="2">
                  <c:v>17221.05</c:v>
                </c:pt>
                <c:pt idx="3">
                  <c:v>7960.1</c:v>
                </c:pt>
                <c:pt idx="4">
                  <c:v>12835.5</c:v>
                </c:pt>
                <c:pt idx="5">
                  <c:v>1500</c:v>
                </c:pt>
                <c:pt idx="6">
                  <c:v>1380</c:v>
                </c:pt>
                <c:pt idx="7">
                  <c:v>14671</c:v>
                </c:pt>
                <c:pt idx="8">
                  <c:v>7888</c:v>
                </c:pt>
                <c:pt idx="9">
                  <c:v>4423.8999999999996</c:v>
                </c:pt>
                <c:pt idx="10">
                  <c:v>21971.84</c:v>
                </c:pt>
                <c:pt idx="11">
                  <c:v>150000</c:v>
                </c:pt>
              </c:numCache>
            </c:numRef>
          </c:val>
          <c:extLst>
            <c:ext xmlns:c16="http://schemas.microsoft.com/office/drawing/2014/chart" uri="{C3380CC4-5D6E-409C-BE32-E72D297353CC}">
              <c16:uniqueId val="{00000006-EF25-4C8F-A93E-40EB8D156100}"/>
            </c:ext>
          </c:extLst>
        </c:ser>
        <c:ser>
          <c:idx val="7"/>
          <c:order val="7"/>
          <c:tx>
            <c:strRef>
              <c:f>Dashboards!$B$33</c:f>
              <c:strCache>
                <c:ptCount val="1"/>
                <c:pt idx="0">
                  <c:v>PENANG CENTRE MEDICAL TOURISM </c:v>
                </c:pt>
              </c:strCache>
            </c:strRef>
          </c:tx>
          <c:spPr>
            <a:ln>
              <a:solidFill>
                <a:srgbClr val="000000"/>
              </a:solidFill>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Dashboards!$C$33:$N$33</c:f>
              <c:numCache>
                <c:formatCode>_-* #,##0.00_-;\-* #,##0.00_-;_-* "-"??_-;_-@_-</c:formatCode>
                <c:ptCount val="12"/>
                <c:pt idx="0">
                  <c:v>-16000</c:v>
                </c:pt>
                <c:pt idx="1">
                  <c:v>-551.3599999999999</c:v>
                </c:pt>
                <c:pt idx="2">
                  <c:v>14310</c:v>
                </c:pt>
                <c:pt idx="3">
                  <c:v>4137.4399999999996</c:v>
                </c:pt>
                <c:pt idx="4">
                  <c:v>182.5</c:v>
                </c:pt>
                <c:pt idx="5">
                  <c:v>-3000</c:v>
                </c:pt>
                <c:pt idx="6">
                  <c:v>0</c:v>
                </c:pt>
                <c:pt idx="7">
                  <c:v>-1993.1</c:v>
                </c:pt>
                <c:pt idx="8">
                  <c:v>1760</c:v>
                </c:pt>
                <c:pt idx="9">
                  <c:v>0</c:v>
                </c:pt>
                <c:pt idx="10">
                  <c:v>0</c:v>
                </c:pt>
                <c:pt idx="11">
                  <c:v>100000</c:v>
                </c:pt>
              </c:numCache>
            </c:numRef>
          </c:val>
          <c:extLst>
            <c:ext xmlns:c16="http://schemas.microsoft.com/office/drawing/2014/chart" uri="{C3380CC4-5D6E-409C-BE32-E72D297353CC}">
              <c16:uniqueId val="{00000007-EF25-4C8F-A93E-40EB8D156100}"/>
            </c:ext>
          </c:extLst>
        </c:ser>
        <c:ser>
          <c:idx val="8"/>
          <c:order val="8"/>
          <c:tx>
            <c:strRef>
              <c:f>Dashboards!$B$34</c:f>
              <c:strCache>
                <c:ptCount val="1"/>
                <c:pt idx="0">
                  <c:v>OTHERS</c:v>
                </c:pt>
              </c:strCache>
            </c:strRef>
          </c:tx>
          <c:spPr>
            <a:ln>
              <a:solidFill>
                <a:schemeClr val="tx1"/>
              </a:solidFill>
            </a:ln>
          </c:spPr>
          <c:invertIfNegative val="0"/>
          <c:cat>
            <c:strRef>
              <c:f>Dashboards!$C$25:$N$25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Dashboards!$C$34:$N$34</c:f>
              <c:numCache>
                <c:formatCode>_-* #,##0.00_-;\-* #,##0.00_-;_-* "-"??_-;_-@_-</c:formatCode>
                <c:ptCount val="12"/>
                <c:pt idx="0">
                  <c:v>164781.72</c:v>
                </c:pt>
                <c:pt idx="1">
                  <c:v>114401.15</c:v>
                </c:pt>
                <c:pt idx="2">
                  <c:v>254455</c:v>
                </c:pt>
                <c:pt idx="3">
                  <c:v>0</c:v>
                </c:pt>
                <c:pt idx="4">
                  <c:v>0</c:v>
                </c:pt>
                <c:pt idx="5">
                  <c:v>0</c:v>
                </c:pt>
                <c:pt idx="6">
                  <c:v>0</c:v>
                </c:pt>
                <c:pt idx="7">
                  <c:v>0</c:v>
                </c:pt>
                <c:pt idx="8">
                  <c:v>0</c:v>
                </c:pt>
                <c:pt idx="9">
                  <c:v>0</c:v>
                </c:pt>
                <c:pt idx="10">
                  <c:v>0</c:v>
                </c:pt>
                <c:pt idx="11">
                  <c:v>495077.2</c:v>
                </c:pt>
              </c:numCache>
            </c:numRef>
          </c:val>
          <c:extLst>
            <c:ext xmlns:c16="http://schemas.microsoft.com/office/drawing/2014/chart" uri="{C3380CC4-5D6E-409C-BE32-E72D297353CC}">
              <c16:uniqueId val="{00000008-EF25-4C8F-A93E-40EB8D156100}"/>
            </c:ext>
          </c:extLst>
        </c:ser>
        <c:dLbls>
          <c:showLegendKey val="0"/>
          <c:showVal val="0"/>
          <c:showCatName val="0"/>
          <c:showSerName val="0"/>
          <c:showPercent val="0"/>
          <c:showBubbleSize val="0"/>
        </c:dLbls>
        <c:gapWidth val="150"/>
        <c:axId val="165344384"/>
        <c:axId val="165345920"/>
      </c:barChart>
      <c:catAx>
        <c:axId val="16534438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5345920"/>
        <c:crosses val="autoZero"/>
        <c:auto val="1"/>
        <c:lblAlgn val="ctr"/>
        <c:lblOffset val="100"/>
        <c:tickLblSkip val="1"/>
        <c:tickMarkSkip val="1"/>
        <c:noMultiLvlLbl val="0"/>
      </c:catAx>
      <c:valAx>
        <c:axId val="165345920"/>
        <c:scaling>
          <c:orientation val="minMax"/>
        </c:scaling>
        <c:delete val="0"/>
        <c:axPos val="l"/>
        <c:numFmt formatCode="_-* #,##0.00_-;\-* #,##0.00_-;_-* &quot;-&quot;??_-;_-@_-" sourceLinked="1"/>
        <c:majorTickMark val="out"/>
        <c:minorTickMark val="none"/>
        <c:tickLblPos val="nextTo"/>
        <c:spPr>
          <a:ln w="3175">
            <a:solidFill>
              <a:srgbClr val="80808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165344384"/>
        <c:crosses val="autoZero"/>
        <c:crossBetween val="between"/>
      </c:valAx>
      <c:spPr>
        <a:noFill/>
        <a:ln w="25400">
          <a:noFill/>
        </a:ln>
      </c:spPr>
    </c:plotArea>
    <c:legend>
      <c:legendPos val="b"/>
      <c:layout>
        <c:manualLayout>
          <c:xMode val="edge"/>
          <c:yMode val="edge"/>
          <c:x val="4.6210784347384248E-3"/>
          <c:y val="0.84478643262531972"/>
          <c:w val="0.93548826345881964"/>
          <c:h val="0.12786737530597186"/>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MY" sz="1200"/>
              <a:t>JAN</a:t>
            </a:r>
          </a:p>
        </c:rich>
      </c:tx>
      <c:layout>
        <c:manualLayout>
          <c:xMode val="edge"/>
          <c:yMode val="edge"/>
          <c:x val="0.42308954808358085"/>
          <c:y val="1.1054215268221394E-2"/>
        </c:manualLayout>
      </c:layout>
      <c:overlay val="0"/>
    </c:title>
    <c:autoTitleDeleted val="0"/>
    <c:plotArea>
      <c:layout>
        <c:manualLayout>
          <c:layoutTarget val="inner"/>
          <c:xMode val="edge"/>
          <c:yMode val="edge"/>
          <c:x val="6.8548387096774188E-2"/>
          <c:y val="0.1244984802431611"/>
          <c:w val="0.86290322580645162"/>
          <c:h val="0.85944112167859599"/>
        </c:manualLayout>
      </c:layout>
      <c:doughnutChart>
        <c:varyColors val="1"/>
        <c:ser>
          <c:idx val="1"/>
          <c:order val="1"/>
          <c:tx>
            <c:strRef>
              <c:f>Dashboards!$C$25</c:f>
              <c:strCache>
                <c:ptCount val="1"/>
                <c:pt idx="0">
                  <c:v>JAN</c:v>
                </c:pt>
              </c:strCache>
            </c:strRef>
          </c:tx>
          <c:spPr>
            <a:solidFill>
              <a:srgbClr val="309DDB"/>
            </a:solidFill>
            <a:ln w="12700">
              <a:solidFill>
                <a:srgbClr val="309DDB"/>
              </a:solidFill>
              <a:prstDash val="solid"/>
            </a:ln>
          </c:spPr>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1-E7B1-4DB0-97F4-FAB187752AAF}"/>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3-E7B1-4DB0-97F4-FAB187752AAF}"/>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5-E7B1-4DB0-97F4-FAB187752AAF}"/>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7-E7B1-4DB0-97F4-FAB187752AAF}"/>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9-E7B1-4DB0-97F4-FAB187752AAF}"/>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B-E7B1-4DB0-97F4-FAB187752AAF}"/>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D-E7B1-4DB0-97F4-FAB187752AAF}"/>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0F-E7B1-4DB0-97F4-FAB187752AAF}"/>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1-E7B1-4DB0-97F4-FAB187752AAF}"/>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3-E7B1-4DB0-97F4-FAB187752AAF}"/>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Dashboards!$C$26:$C$36</c:f>
              <c:numCache>
                <c:formatCode>_-* #,##0.00_-;\-* #,##0.00_-;_-* "-"??_-;_-@_-</c:formatCode>
                <c:ptCount val="11"/>
                <c:pt idx="0">
                  <c:v>97556.87999999999</c:v>
                </c:pt>
                <c:pt idx="1">
                  <c:v>0</c:v>
                </c:pt>
                <c:pt idx="2">
                  <c:v>10849.16</c:v>
                </c:pt>
                <c:pt idx="3">
                  <c:v>27257</c:v>
                </c:pt>
                <c:pt idx="4">
                  <c:v>596204.80000000005</c:v>
                </c:pt>
                <c:pt idx="5">
                  <c:v>20464</c:v>
                </c:pt>
                <c:pt idx="6">
                  <c:v>-11500</c:v>
                </c:pt>
                <c:pt idx="7">
                  <c:v>-16000</c:v>
                </c:pt>
                <c:pt idx="8">
                  <c:v>164781.72</c:v>
                </c:pt>
                <c:pt idx="9">
                  <c:v>0</c:v>
                </c:pt>
                <c:pt idx="10">
                  <c:v>0</c:v>
                </c:pt>
              </c:numCache>
            </c:numRef>
          </c:val>
          <c:extLst>
            <c:ext xmlns:c16="http://schemas.microsoft.com/office/drawing/2014/chart" uri="{C3380CC4-5D6E-409C-BE32-E72D297353CC}">
              <c16:uniqueId val="{00000014-E7B1-4DB0-97F4-FAB187752AAF}"/>
            </c:ext>
          </c:extLst>
        </c:ser>
        <c:ser>
          <c:idx val="0"/>
          <c:order val="0"/>
          <c:tx>
            <c:strRef>
              <c:f>Dashboards!$C$25</c:f>
              <c:strCache>
                <c:ptCount val="1"/>
                <c:pt idx="0">
                  <c:v>JAN</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15-E7B1-4DB0-97F4-FAB187752AAF}"/>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17-E7B1-4DB0-97F4-FAB187752AAF}"/>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19-E7B1-4DB0-97F4-FAB187752AAF}"/>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1B-E7B1-4DB0-97F4-FAB187752AAF}"/>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1D-E7B1-4DB0-97F4-FAB187752AAF}"/>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1F-E7B1-4DB0-97F4-FAB187752AAF}"/>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21-E7B1-4DB0-97F4-FAB187752AAF}"/>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23-E7B1-4DB0-97F4-FAB187752AAF}"/>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25-E7B1-4DB0-97F4-FAB187752AAF}"/>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27-E7B1-4DB0-97F4-FAB187752AAF}"/>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29-E7B1-4DB0-97F4-FAB187752AAF}"/>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Dashboards!$C$26:$C$36</c:f>
              <c:numCache>
                <c:formatCode>_-* #,##0.00_-;\-* #,##0.00_-;_-* "-"??_-;_-@_-</c:formatCode>
                <c:ptCount val="11"/>
                <c:pt idx="0">
                  <c:v>97556.87999999999</c:v>
                </c:pt>
                <c:pt idx="1">
                  <c:v>0</c:v>
                </c:pt>
                <c:pt idx="2">
                  <c:v>10849.16</c:v>
                </c:pt>
                <c:pt idx="3">
                  <c:v>27257</c:v>
                </c:pt>
                <c:pt idx="4">
                  <c:v>596204.80000000005</c:v>
                </c:pt>
                <c:pt idx="5">
                  <c:v>20464</c:v>
                </c:pt>
                <c:pt idx="6">
                  <c:v>-11500</c:v>
                </c:pt>
                <c:pt idx="7">
                  <c:v>-16000</c:v>
                </c:pt>
                <c:pt idx="8">
                  <c:v>164781.72</c:v>
                </c:pt>
                <c:pt idx="9">
                  <c:v>0</c:v>
                </c:pt>
                <c:pt idx="10">
                  <c:v>0</c:v>
                </c:pt>
              </c:numCache>
            </c:numRef>
          </c:val>
          <c:extLst>
            <c:ext xmlns:c16="http://schemas.microsoft.com/office/drawing/2014/chart" uri="{C3380CC4-5D6E-409C-BE32-E72D297353CC}">
              <c16:uniqueId val="{0000002A-E7B1-4DB0-97F4-FAB187752AAF}"/>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145161290322581"/>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548387096774188E-2"/>
          <c:y val="0.1244984802431611"/>
          <c:w val="0.86290322580645162"/>
          <c:h val="0.85944112167859599"/>
        </c:manualLayout>
      </c:layout>
      <c:doughnutChart>
        <c:varyColors val="1"/>
        <c:ser>
          <c:idx val="1"/>
          <c:order val="0"/>
          <c:tx>
            <c:strRef>
              <c:f>Dashboards!$D$25</c:f>
              <c:strCache>
                <c:ptCount val="1"/>
                <c:pt idx="0">
                  <c:v>FEB</c:v>
                </c:pt>
              </c:strCache>
            </c:strRef>
          </c:tx>
          <c:spPr>
            <a:solidFill>
              <a:srgbClr val="309DDB"/>
            </a:solidFill>
            <a:ln w="12700">
              <a:solidFill>
                <a:srgbClr val="309DDB"/>
              </a:solidFill>
              <a:prstDash val="solid"/>
            </a:ln>
          </c:spPr>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1-807B-4073-8972-A215A3E1B097}"/>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3-807B-4073-8972-A215A3E1B097}"/>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5-807B-4073-8972-A215A3E1B097}"/>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7-807B-4073-8972-A215A3E1B097}"/>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9-807B-4073-8972-A215A3E1B097}"/>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B-807B-4073-8972-A215A3E1B097}"/>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D-807B-4073-8972-A215A3E1B097}"/>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0F-807B-4073-8972-A215A3E1B097}"/>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1-807B-4073-8972-A215A3E1B097}"/>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3-807B-4073-8972-A215A3E1B097}"/>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Dashboards!$D$26:$D$36</c:f>
              <c:numCache>
                <c:formatCode>_-* #,##0.00_-;\-* #,##0.00_-;_-* "-"??_-;_-@_-</c:formatCode>
                <c:ptCount val="11"/>
                <c:pt idx="0">
                  <c:v>144220.65</c:v>
                </c:pt>
                <c:pt idx="1">
                  <c:v>0</c:v>
                </c:pt>
                <c:pt idx="2">
                  <c:v>39836.47</c:v>
                </c:pt>
                <c:pt idx="3">
                  <c:v>15121.72</c:v>
                </c:pt>
                <c:pt idx="4">
                  <c:v>227962.69</c:v>
                </c:pt>
                <c:pt idx="5">
                  <c:v>36310.400000000001</c:v>
                </c:pt>
                <c:pt idx="6">
                  <c:v>3203.0600000000004</c:v>
                </c:pt>
                <c:pt idx="7">
                  <c:v>-551.3599999999999</c:v>
                </c:pt>
                <c:pt idx="8">
                  <c:v>114401.15</c:v>
                </c:pt>
                <c:pt idx="9">
                  <c:v>0</c:v>
                </c:pt>
                <c:pt idx="10">
                  <c:v>0</c:v>
                </c:pt>
              </c:numCache>
            </c:numRef>
          </c:val>
          <c:extLst>
            <c:ext xmlns:c16="http://schemas.microsoft.com/office/drawing/2014/chart" uri="{C3380CC4-5D6E-409C-BE32-E72D297353CC}">
              <c16:uniqueId val="{00000014-807B-4073-8972-A215A3E1B09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145161290322581"/>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548387096774188E-2"/>
          <c:y val="0.1244984802431611"/>
          <c:w val="0.86290322580645162"/>
          <c:h val="0.85944112167859599"/>
        </c:manualLayout>
      </c:layout>
      <c:doughnutChart>
        <c:varyColors val="1"/>
        <c:ser>
          <c:idx val="0"/>
          <c:order val="0"/>
          <c:tx>
            <c:strRef>
              <c:f>Dashboards!$E$25</c:f>
              <c:strCache>
                <c:ptCount val="1"/>
                <c:pt idx="0">
                  <c:v>MAR</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3920-46B5-B209-BBDA4600A367}"/>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3920-46B5-B209-BBDA4600A367}"/>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3920-46B5-B209-BBDA4600A367}"/>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3920-46B5-B209-BBDA4600A367}"/>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3920-46B5-B209-BBDA4600A367}"/>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3920-46B5-B209-BBDA4600A367}"/>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3920-46B5-B209-BBDA4600A367}"/>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3920-46B5-B209-BBDA4600A367}"/>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3920-46B5-B209-BBDA4600A367}"/>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3920-46B5-B209-BBDA4600A367}"/>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3920-46B5-B209-BBDA4600A367}"/>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Dashboards!$E$26:$E$36</c:f>
              <c:numCache>
                <c:formatCode>_-* #,##0.00_-;\-* #,##0.00_-;_-* "-"??_-;_-@_-</c:formatCode>
                <c:ptCount val="11"/>
                <c:pt idx="0">
                  <c:v>107389.06999999999</c:v>
                </c:pt>
                <c:pt idx="1">
                  <c:v>0</c:v>
                </c:pt>
                <c:pt idx="2">
                  <c:v>30918.179999999993</c:v>
                </c:pt>
                <c:pt idx="3">
                  <c:v>34306.89</c:v>
                </c:pt>
                <c:pt idx="4">
                  <c:v>31470.78</c:v>
                </c:pt>
                <c:pt idx="5">
                  <c:v>68575.399999999994</c:v>
                </c:pt>
                <c:pt idx="6">
                  <c:v>17221.05</c:v>
                </c:pt>
                <c:pt idx="7">
                  <c:v>14310</c:v>
                </c:pt>
                <c:pt idx="8">
                  <c:v>254455</c:v>
                </c:pt>
                <c:pt idx="9">
                  <c:v>0</c:v>
                </c:pt>
                <c:pt idx="10">
                  <c:v>0</c:v>
                </c:pt>
              </c:numCache>
            </c:numRef>
          </c:val>
          <c:extLst>
            <c:ext xmlns:c16="http://schemas.microsoft.com/office/drawing/2014/chart" uri="{C3380CC4-5D6E-409C-BE32-E72D297353CC}">
              <c16:uniqueId val="{00000015-3920-46B5-B209-BBDA4600A36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73664084714186"/>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7.2289440141190306E-2"/>
          <c:y val="0.1244984802431611"/>
          <c:w val="0.85944112167859599"/>
          <c:h val="0.85944112167859599"/>
        </c:manualLayout>
      </c:layout>
      <c:doughnutChart>
        <c:varyColors val="1"/>
        <c:ser>
          <c:idx val="0"/>
          <c:order val="0"/>
          <c:tx>
            <c:strRef>
              <c:f>Dashboards!$F$25</c:f>
              <c:strCache>
                <c:ptCount val="1"/>
                <c:pt idx="0">
                  <c:v>APR</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67B1-4856-80B4-315ED5EBC8CF}"/>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67B1-4856-80B4-315ED5EBC8CF}"/>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67B1-4856-80B4-315ED5EBC8CF}"/>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67B1-4856-80B4-315ED5EBC8CF}"/>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67B1-4856-80B4-315ED5EBC8CF}"/>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67B1-4856-80B4-315ED5EBC8CF}"/>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67B1-4856-80B4-315ED5EBC8CF}"/>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67B1-4856-80B4-315ED5EBC8CF}"/>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67B1-4856-80B4-315ED5EBC8CF}"/>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67B1-4856-80B4-315ED5EBC8CF}"/>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67B1-4856-80B4-315ED5EBC8CF}"/>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Dashboards!$F$26:$F$36</c:f>
              <c:numCache>
                <c:formatCode>_-* #,##0.00_-;\-* #,##0.00_-;_-* "-"??_-;_-@_-</c:formatCode>
                <c:ptCount val="11"/>
                <c:pt idx="0">
                  <c:v>102758.93</c:v>
                </c:pt>
                <c:pt idx="1">
                  <c:v>0</c:v>
                </c:pt>
                <c:pt idx="2">
                  <c:v>46739.670000000006</c:v>
                </c:pt>
                <c:pt idx="3">
                  <c:v>134489.27000000002</c:v>
                </c:pt>
                <c:pt idx="4">
                  <c:v>333323.58</c:v>
                </c:pt>
                <c:pt idx="5">
                  <c:v>59034.299999999996</c:v>
                </c:pt>
                <c:pt idx="6">
                  <c:v>7960.1</c:v>
                </c:pt>
                <c:pt idx="7">
                  <c:v>4137.4399999999996</c:v>
                </c:pt>
                <c:pt idx="8">
                  <c:v>0</c:v>
                </c:pt>
                <c:pt idx="9">
                  <c:v>0</c:v>
                </c:pt>
                <c:pt idx="10">
                  <c:v>0</c:v>
                </c:pt>
              </c:numCache>
            </c:numRef>
          </c:val>
          <c:extLst>
            <c:ext xmlns:c16="http://schemas.microsoft.com/office/drawing/2014/chart" uri="{C3380CC4-5D6E-409C-BE32-E72D297353CC}">
              <c16:uniqueId val="{00000015-67B1-4856-80B4-315ED5EBC8CF}"/>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496107628730107"/>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5040908603708564E-2"/>
          <c:y val="0.1244984802431611"/>
          <c:w val="0.86992215257460215"/>
          <c:h val="0.85944112167859599"/>
        </c:manualLayout>
      </c:layout>
      <c:doughnutChart>
        <c:varyColors val="1"/>
        <c:ser>
          <c:idx val="0"/>
          <c:order val="0"/>
          <c:tx>
            <c:strRef>
              <c:f>Dashboards!$G$25</c:f>
              <c:strCache>
                <c:ptCount val="1"/>
                <c:pt idx="0">
                  <c:v>MAY</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C61A-4B75-A386-E2A9498A1BF2}"/>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C61A-4B75-A386-E2A9498A1BF2}"/>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C61A-4B75-A386-E2A9498A1BF2}"/>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C61A-4B75-A386-E2A9498A1BF2}"/>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C61A-4B75-A386-E2A9498A1BF2}"/>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C61A-4B75-A386-E2A9498A1BF2}"/>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C61A-4B75-A386-E2A9498A1BF2}"/>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C61A-4B75-A386-E2A9498A1BF2}"/>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C61A-4B75-A386-E2A9498A1BF2}"/>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C61A-4B75-A386-E2A9498A1BF2}"/>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C61A-4B75-A386-E2A9498A1BF2}"/>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Dashboards!$G$26:$G$36</c:f>
              <c:numCache>
                <c:formatCode>_-* #,##0.00_-;\-* #,##0.00_-;_-* "-"??_-;_-@_-</c:formatCode>
                <c:ptCount val="11"/>
                <c:pt idx="0">
                  <c:v>109673.22000000003</c:v>
                </c:pt>
                <c:pt idx="1">
                  <c:v>0</c:v>
                </c:pt>
                <c:pt idx="2">
                  <c:v>91645.689999999988</c:v>
                </c:pt>
                <c:pt idx="3">
                  <c:v>259106.99</c:v>
                </c:pt>
                <c:pt idx="4">
                  <c:v>208195.26</c:v>
                </c:pt>
                <c:pt idx="5">
                  <c:v>72838.2</c:v>
                </c:pt>
                <c:pt idx="6">
                  <c:v>12835.5</c:v>
                </c:pt>
                <c:pt idx="7">
                  <c:v>182.5</c:v>
                </c:pt>
                <c:pt idx="8">
                  <c:v>0</c:v>
                </c:pt>
                <c:pt idx="9">
                  <c:v>0</c:v>
                </c:pt>
                <c:pt idx="10">
                  <c:v>0</c:v>
                </c:pt>
              </c:numCache>
            </c:numRef>
          </c:val>
          <c:extLst>
            <c:ext xmlns:c16="http://schemas.microsoft.com/office/drawing/2014/chart" uri="{C3380CC4-5D6E-409C-BE32-E72D297353CC}">
              <c16:uniqueId val="{00000015-C61A-4B75-A386-E2A9498A1BF2}"/>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129641893427957"/>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826046989750034E-2"/>
          <c:y val="0.1244984802431611"/>
          <c:w val="0.86639847387097091"/>
          <c:h val="0.85944112167859599"/>
        </c:manualLayout>
      </c:layout>
      <c:doughnutChart>
        <c:varyColors val="1"/>
        <c:ser>
          <c:idx val="0"/>
          <c:order val="0"/>
          <c:tx>
            <c:strRef>
              <c:f>Dashboards!$H$25</c:f>
              <c:strCache>
                <c:ptCount val="1"/>
                <c:pt idx="0">
                  <c:v>JUN</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043D-4997-8216-15B9298EAF44}"/>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043D-4997-8216-15B9298EAF44}"/>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043D-4997-8216-15B9298EAF44}"/>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043D-4997-8216-15B9298EAF44}"/>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043D-4997-8216-15B9298EAF44}"/>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043D-4997-8216-15B9298EAF44}"/>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043D-4997-8216-15B9298EAF44}"/>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043D-4997-8216-15B9298EAF44}"/>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043D-4997-8216-15B9298EAF44}"/>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043D-4997-8216-15B9298EAF44}"/>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043D-4997-8216-15B9298EAF44}"/>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Dashboards!$H$26:$H$36</c:f>
              <c:numCache>
                <c:formatCode>_-* #,##0.00_-;\-* #,##0.00_-;_-* "-"??_-;_-@_-</c:formatCode>
                <c:ptCount val="11"/>
                <c:pt idx="0">
                  <c:v>161370.79000000004</c:v>
                </c:pt>
                <c:pt idx="1">
                  <c:v>0</c:v>
                </c:pt>
                <c:pt idx="2">
                  <c:v>233455.24</c:v>
                </c:pt>
                <c:pt idx="3">
                  <c:v>340921.26</c:v>
                </c:pt>
                <c:pt idx="4">
                  <c:v>24190</c:v>
                </c:pt>
                <c:pt idx="5">
                  <c:v>98993.7</c:v>
                </c:pt>
                <c:pt idx="6">
                  <c:v>1500</c:v>
                </c:pt>
                <c:pt idx="7">
                  <c:v>-3000</c:v>
                </c:pt>
                <c:pt idx="8">
                  <c:v>0</c:v>
                </c:pt>
                <c:pt idx="9">
                  <c:v>0</c:v>
                </c:pt>
                <c:pt idx="10">
                  <c:v>0</c:v>
                </c:pt>
              </c:numCache>
            </c:numRef>
          </c:val>
          <c:extLst>
            <c:ext xmlns:c16="http://schemas.microsoft.com/office/drawing/2014/chart" uri="{C3380CC4-5D6E-409C-BE32-E72D297353CC}">
              <c16:uniqueId val="{00000015-043D-4997-8216-15B9298EAF44}"/>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354838709677419"/>
          <c:y val="2.0080400039219532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8548387096774188E-2"/>
          <c:y val="0.1244984802431611"/>
          <c:w val="0.86290322580645162"/>
          <c:h val="0.85944112167859599"/>
        </c:manualLayout>
      </c:layout>
      <c:doughnutChart>
        <c:varyColors val="1"/>
        <c:ser>
          <c:idx val="0"/>
          <c:order val="0"/>
          <c:tx>
            <c:strRef>
              <c:f>Dashboards!$I$25</c:f>
              <c:strCache>
                <c:ptCount val="1"/>
                <c:pt idx="0">
                  <c:v>JUL</c:v>
                </c:pt>
              </c:strCache>
            </c:strRef>
          </c:tx>
          <c:spPr>
            <a:solidFill>
              <a:srgbClr val="309DDB"/>
            </a:solidFill>
            <a:ln w="12700">
              <a:solidFill>
                <a:srgbClr val="309DDB"/>
              </a:solidFill>
              <a:prstDash val="solid"/>
            </a:ln>
          </c:spPr>
          <c:dPt>
            <c:idx val="0"/>
            <c:bubble3D val="0"/>
            <c:extLst>
              <c:ext xmlns:c16="http://schemas.microsoft.com/office/drawing/2014/chart" uri="{C3380CC4-5D6E-409C-BE32-E72D297353CC}">
                <c16:uniqueId val="{00000000-3973-4228-AA3F-48AF825831EF}"/>
              </c:ext>
            </c:extLst>
          </c:dPt>
          <c:dPt>
            <c:idx val="1"/>
            <c:bubble3D val="0"/>
            <c:spPr>
              <a:solidFill>
                <a:srgbClr val="B3DB84"/>
              </a:solidFill>
              <a:ln w="12700">
                <a:solidFill>
                  <a:srgbClr val="B3DB84"/>
                </a:solidFill>
                <a:prstDash val="solid"/>
              </a:ln>
            </c:spPr>
            <c:extLst>
              <c:ext xmlns:c16="http://schemas.microsoft.com/office/drawing/2014/chart" uri="{C3380CC4-5D6E-409C-BE32-E72D297353CC}">
                <c16:uniqueId val="{00000002-3973-4228-AA3F-48AF825831EF}"/>
              </c:ext>
            </c:extLst>
          </c:dPt>
          <c:dPt>
            <c:idx val="2"/>
            <c:bubble3D val="0"/>
            <c:spPr>
              <a:solidFill>
                <a:srgbClr val="DB8E84"/>
              </a:solidFill>
              <a:ln w="12700">
                <a:solidFill>
                  <a:srgbClr val="DB8E84"/>
                </a:solidFill>
                <a:prstDash val="solid"/>
              </a:ln>
            </c:spPr>
            <c:extLst>
              <c:ext xmlns:c16="http://schemas.microsoft.com/office/drawing/2014/chart" uri="{C3380CC4-5D6E-409C-BE32-E72D297353CC}">
                <c16:uniqueId val="{00000004-3973-4228-AA3F-48AF825831EF}"/>
              </c:ext>
            </c:extLst>
          </c:dPt>
          <c:dPt>
            <c:idx val="3"/>
            <c:bubble3D val="0"/>
            <c:spPr>
              <a:solidFill>
                <a:srgbClr val="99779D"/>
              </a:solidFill>
              <a:ln w="12700">
                <a:solidFill>
                  <a:srgbClr val="99779D"/>
                </a:solidFill>
                <a:prstDash val="solid"/>
              </a:ln>
            </c:spPr>
            <c:extLst>
              <c:ext xmlns:c16="http://schemas.microsoft.com/office/drawing/2014/chart" uri="{C3380CC4-5D6E-409C-BE32-E72D297353CC}">
                <c16:uniqueId val="{00000006-3973-4228-AA3F-48AF825831EF}"/>
              </c:ext>
            </c:extLst>
          </c:dPt>
          <c:dPt>
            <c:idx val="4"/>
            <c:bubble3D val="0"/>
            <c:spPr>
              <a:solidFill>
                <a:srgbClr val="FFE14F"/>
              </a:solidFill>
              <a:ln w="12700">
                <a:solidFill>
                  <a:srgbClr val="FFE14F"/>
                </a:solidFill>
                <a:prstDash val="solid"/>
              </a:ln>
            </c:spPr>
            <c:extLst>
              <c:ext xmlns:c16="http://schemas.microsoft.com/office/drawing/2014/chart" uri="{C3380CC4-5D6E-409C-BE32-E72D297353CC}">
                <c16:uniqueId val="{00000008-3973-4228-AA3F-48AF825831EF}"/>
              </c:ext>
            </c:extLst>
          </c:dPt>
          <c:dPt>
            <c:idx val="5"/>
            <c:bubble3D val="0"/>
            <c:spPr>
              <a:solidFill>
                <a:srgbClr val="D9C293"/>
              </a:solidFill>
              <a:ln w="12700">
                <a:solidFill>
                  <a:srgbClr val="D9C293"/>
                </a:solidFill>
                <a:prstDash val="solid"/>
              </a:ln>
            </c:spPr>
            <c:extLst>
              <c:ext xmlns:c16="http://schemas.microsoft.com/office/drawing/2014/chart" uri="{C3380CC4-5D6E-409C-BE32-E72D297353CC}">
                <c16:uniqueId val="{0000000A-3973-4228-AA3F-48AF825831EF}"/>
              </c:ext>
            </c:extLst>
          </c:dPt>
          <c:dPt>
            <c:idx val="6"/>
            <c:bubble3D val="0"/>
            <c:spPr>
              <a:solidFill>
                <a:srgbClr val="004269"/>
              </a:solidFill>
              <a:ln w="12700">
                <a:solidFill>
                  <a:srgbClr val="004269"/>
                </a:solidFill>
                <a:prstDash val="solid"/>
              </a:ln>
            </c:spPr>
            <c:extLst>
              <c:ext xmlns:c16="http://schemas.microsoft.com/office/drawing/2014/chart" uri="{C3380CC4-5D6E-409C-BE32-E72D297353CC}">
                <c16:uniqueId val="{0000000C-3973-4228-AA3F-48AF825831EF}"/>
              </c:ext>
            </c:extLst>
          </c:dPt>
          <c:dPt>
            <c:idx val="7"/>
            <c:bubble3D val="0"/>
            <c:spPr>
              <a:solidFill>
                <a:srgbClr val="597A7B"/>
              </a:solidFill>
              <a:ln w="12700">
                <a:solidFill>
                  <a:srgbClr val="597A7B"/>
                </a:solidFill>
                <a:prstDash val="solid"/>
              </a:ln>
            </c:spPr>
            <c:extLst>
              <c:ext xmlns:c16="http://schemas.microsoft.com/office/drawing/2014/chart" uri="{C3380CC4-5D6E-409C-BE32-E72D297353CC}">
                <c16:uniqueId val="{0000000E-3973-4228-AA3F-48AF825831EF}"/>
              </c:ext>
            </c:extLst>
          </c:dPt>
          <c:dPt>
            <c:idx val="8"/>
            <c:bubble3D val="0"/>
            <c:spPr>
              <a:solidFill>
                <a:srgbClr val="004269"/>
              </a:solidFill>
              <a:ln w="12700">
                <a:solidFill>
                  <a:srgbClr val="004269"/>
                </a:solidFill>
                <a:prstDash val="solid"/>
              </a:ln>
            </c:spPr>
            <c:extLst>
              <c:ext xmlns:c16="http://schemas.microsoft.com/office/drawing/2014/chart" uri="{C3380CC4-5D6E-409C-BE32-E72D297353CC}">
                <c16:uniqueId val="{00000010-3973-4228-AA3F-48AF825831EF}"/>
              </c:ext>
            </c:extLst>
          </c:dPt>
          <c:dPt>
            <c:idx val="9"/>
            <c:bubble3D val="0"/>
            <c:spPr>
              <a:solidFill>
                <a:srgbClr val="587F03"/>
              </a:solidFill>
              <a:ln w="12700">
                <a:solidFill>
                  <a:srgbClr val="587F03"/>
                </a:solidFill>
                <a:prstDash val="solid"/>
              </a:ln>
            </c:spPr>
            <c:extLst>
              <c:ext xmlns:c16="http://schemas.microsoft.com/office/drawing/2014/chart" uri="{C3380CC4-5D6E-409C-BE32-E72D297353CC}">
                <c16:uniqueId val="{00000012-3973-4228-AA3F-48AF825831EF}"/>
              </c:ext>
            </c:extLst>
          </c:dPt>
          <c:dPt>
            <c:idx val="10"/>
            <c:bubble3D val="0"/>
            <c:spPr>
              <a:solidFill>
                <a:srgbClr val="B3122D"/>
              </a:solidFill>
              <a:ln w="12700">
                <a:solidFill>
                  <a:srgbClr val="B3122D"/>
                </a:solidFill>
                <a:prstDash val="solid"/>
              </a:ln>
            </c:spPr>
            <c:extLst>
              <c:ext xmlns:c16="http://schemas.microsoft.com/office/drawing/2014/chart" uri="{C3380CC4-5D6E-409C-BE32-E72D297353CC}">
                <c16:uniqueId val="{00000014-3973-4228-AA3F-48AF825831EF}"/>
              </c:ext>
            </c:extLst>
          </c:dPt>
          <c:cat>
            <c:strRef>
              <c:f>Dashboards!$B$26:$B$36</c:f>
              <c:strCache>
                <c:ptCount val="11"/>
                <c:pt idx="0">
                  <c:v>OPERATING EXPENSES (OPEX) - PGT</c:v>
                </c:pt>
                <c:pt idx="1">
                  <c:v>CAPITAL EXPENDITURE (CAPEX) - PGT</c:v>
                </c:pt>
                <c:pt idx="2">
                  <c:v>MARKETING/TOURISM PROMOTION</c:v>
                </c:pt>
                <c:pt idx="3">
                  <c:v>COMMUNICATIONS</c:v>
                </c:pt>
                <c:pt idx="4">
                  <c:v>EVENTS</c:v>
                </c:pt>
                <c:pt idx="5">
                  <c:v>TOURISM SERVICES</c:v>
                </c:pt>
                <c:pt idx="6">
                  <c:v>PENANG CENTRE OF EDUCATION TOURISM </c:v>
                </c:pt>
                <c:pt idx="7">
                  <c:v>PENANG CENTRE MEDICAL TOURISM </c:v>
                </c:pt>
                <c:pt idx="8">
                  <c:v>OTHERS</c:v>
                </c:pt>
                <c:pt idx="9">
                  <c:v>#REF!</c:v>
                </c:pt>
                <c:pt idx="10">
                  <c:v>#REF!</c:v>
                </c:pt>
              </c:strCache>
            </c:strRef>
          </c:cat>
          <c:val>
            <c:numRef>
              <c:f>Dashboards!$I$26:$I$36</c:f>
              <c:numCache>
                <c:formatCode>_-* #,##0.00_-;\-* #,##0.00_-;_-* "-"??_-;_-@_-</c:formatCode>
                <c:ptCount val="11"/>
                <c:pt idx="0">
                  <c:v>99846.489999999962</c:v>
                </c:pt>
                <c:pt idx="1">
                  <c:v>0</c:v>
                </c:pt>
                <c:pt idx="2">
                  <c:v>147201.22</c:v>
                </c:pt>
                <c:pt idx="3">
                  <c:v>54515.6</c:v>
                </c:pt>
                <c:pt idx="4">
                  <c:v>180</c:v>
                </c:pt>
                <c:pt idx="5">
                  <c:v>54830.76</c:v>
                </c:pt>
                <c:pt idx="6">
                  <c:v>1380</c:v>
                </c:pt>
                <c:pt idx="7">
                  <c:v>0</c:v>
                </c:pt>
                <c:pt idx="8">
                  <c:v>0</c:v>
                </c:pt>
                <c:pt idx="9">
                  <c:v>0</c:v>
                </c:pt>
                <c:pt idx="10">
                  <c:v>0</c:v>
                </c:pt>
              </c:numCache>
            </c:numRef>
          </c:val>
          <c:extLst>
            <c:ext xmlns:c16="http://schemas.microsoft.com/office/drawing/2014/chart" uri="{C3380CC4-5D6E-409C-BE32-E72D297353CC}">
              <c16:uniqueId val="{00000015-3973-4228-AA3F-48AF825831EF}"/>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solidFill>
      <a:srgbClr val="FFFFFF"/>
    </a:solidFill>
    <a:ln w="3175">
      <a:solidFill>
        <a:srgbClr val="B2B2B2"/>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4</xdr:row>
      <xdr:rowOff>66675</xdr:rowOff>
    </xdr:from>
    <xdr:to>
      <xdr:col>16</xdr:col>
      <xdr:colOff>438150</xdr:colOff>
      <xdr:row>20</xdr:row>
      <xdr:rowOff>57150</xdr:rowOff>
    </xdr:to>
    <xdr:graphicFrame macro="">
      <xdr:nvGraphicFramePr>
        <xdr:cNvPr id="3845" name="Chart 773">
          <a:extLst>
            <a:ext uri="{FF2B5EF4-FFF2-40B4-BE49-F238E27FC236}">
              <a16:creationId xmlns:a16="http://schemas.microsoft.com/office/drawing/2014/main" id="{00000000-0008-0000-0100-0000050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114859</xdr:colOff>
      <xdr:row>22</xdr:row>
      <xdr:rowOff>58832</xdr:rowOff>
    </xdr:from>
    <xdr:to>
      <xdr:col>16</xdr:col>
      <xdr:colOff>605115</xdr:colOff>
      <xdr:row>44</xdr:row>
      <xdr:rowOff>123266</xdr:rowOff>
    </xdr:to>
    <xdr:graphicFrame macro="">
      <xdr:nvGraphicFramePr>
        <xdr:cNvPr id="3846" name="Chart 774">
          <a:extLst>
            <a:ext uri="{FF2B5EF4-FFF2-40B4-BE49-F238E27FC236}">
              <a16:creationId xmlns:a16="http://schemas.microsoft.com/office/drawing/2014/main" id="{00000000-0008-0000-0100-0000060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438053</xdr:colOff>
      <xdr:row>46</xdr:row>
      <xdr:rowOff>66675</xdr:rowOff>
    </xdr:from>
    <xdr:to>
      <xdr:col>16</xdr:col>
      <xdr:colOff>123825</xdr:colOff>
      <xdr:row>90</xdr:row>
      <xdr:rowOff>57150</xdr:rowOff>
    </xdr:to>
    <xdr:grpSp>
      <xdr:nvGrpSpPr>
        <xdr:cNvPr id="3863" name="Group 791">
          <a:extLst>
            <a:ext uri="{FF2B5EF4-FFF2-40B4-BE49-F238E27FC236}">
              <a16:creationId xmlns:a16="http://schemas.microsoft.com/office/drawing/2014/main" id="{00000000-0008-0000-0100-0000170F0000}"/>
            </a:ext>
          </a:extLst>
        </xdr:cNvPr>
        <xdr:cNvGrpSpPr>
          <a:grpSpLocks/>
        </xdr:cNvGrpSpPr>
      </xdr:nvGrpSpPr>
      <xdr:grpSpPr bwMode="auto">
        <a:xfrm>
          <a:off x="438053" y="7742704"/>
          <a:ext cx="9535743" cy="6893299"/>
          <a:chOff x="6" y="817"/>
          <a:chExt cx="991" cy="747"/>
        </a:xfrm>
      </xdr:grpSpPr>
      <xdr:graphicFrame macro="">
        <xdr:nvGraphicFramePr>
          <xdr:cNvPr id="3847" name="Chart 775">
            <a:extLst>
              <a:ext uri="{FF2B5EF4-FFF2-40B4-BE49-F238E27FC236}">
                <a16:creationId xmlns:a16="http://schemas.microsoft.com/office/drawing/2014/main" id="{00000000-0008-0000-0100-0000070F0000}"/>
              </a:ext>
            </a:extLst>
          </xdr:cNvPr>
          <xdr:cNvGraphicFramePr>
            <a:graphicFrameLocks/>
          </xdr:cNvGraphicFramePr>
        </xdr:nvGraphicFramePr>
        <xdr:xfrm>
          <a:off x="6" y="817"/>
          <a:ext cx="246" cy="24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3848" name="Chart 776">
            <a:extLst>
              <a:ext uri="{FF2B5EF4-FFF2-40B4-BE49-F238E27FC236}">
                <a16:creationId xmlns:a16="http://schemas.microsoft.com/office/drawing/2014/main" id="{00000000-0008-0000-0100-0000080F0000}"/>
              </a:ext>
            </a:extLst>
          </xdr:cNvPr>
          <xdr:cNvGraphicFramePr>
            <a:graphicFrameLocks/>
          </xdr:cNvGraphicFramePr>
        </xdr:nvGraphicFramePr>
        <xdr:xfrm>
          <a:off x="253" y="817"/>
          <a:ext cx="247" cy="249"/>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3850" name="Chart 778">
            <a:extLst>
              <a:ext uri="{FF2B5EF4-FFF2-40B4-BE49-F238E27FC236}">
                <a16:creationId xmlns:a16="http://schemas.microsoft.com/office/drawing/2014/main" id="{00000000-0008-0000-0100-00000A0F0000}"/>
              </a:ext>
            </a:extLst>
          </xdr:cNvPr>
          <xdr:cNvGraphicFramePr>
            <a:graphicFrameLocks/>
          </xdr:cNvGraphicFramePr>
        </xdr:nvGraphicFramePr>
        <xdr:xfrm>
          <a:off x="500" y="817"/>
          <a:ext cx="248" cy="249"/>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3851" name="Chart 779">
            <a:extLst>
              <a:ext uri="{FF2B5EF4-FFF2-40B4-BE49-F238E27FC236}">
                <a16:creationId xmlns:a16="http://schemas.microsoft.com/office/drawing/2014/main" id="{00000000-0008-0000-0100-00000B0F0000}"/>
              </a:ext>
            </a:extLst>
          </xdr:cNvPr>
          <xdr:cNvGraphicFramePr>
            <a:graphicFrameLocks/>
          </xdr:cNvGraphicFramePr>
        </xdr:nvGraphicFramePr>
        <xdr:xfrm>
          <a:off x="748" y="817"/>
          <a:ext cx="249" cy="249"/>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3854" name="Chart 782">
            <a:extLst>
              <a:ext uri="{FF2B5EF4-FFF2-40B4-BE49-F238E27FC236}">
                <a16:creationId xmlns:a16="http://schemas.microsoft.com/office/drawing/2014/main" id="{00000000-0008-0000-0100-00000E0F0000}"/>
              </a:ext>
            </a:extLst>
          </xdr:cNvPr>
          <xdr:cNvGraphicFramePr>
            <a:graphicFrameLocks/>
          </xdr:cNvGraphicFramePr>
        </xdr:nvGraphicFramePr>
        <xdr:xfrm>
          <a:off x="7" y="1066"/>
          <a:ext cx="246" cy="249"/>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3855" name="Chart 783">
            <a:extLst>
              <a:ext uri="{FF2B5EF4-FFF2-40B4-BE49-F238E27FC236}">
                <a16:creationId xmlns:a16="http://schemas.microsoft.com/office/drawing/2014/main" id="{00000000-0008-0000-0100-00000F0F0000}"/>
              </a:ext>
            </a:extLst>
          </xdr:cNvPr>
          <xdr:cNvGraphicFramePr>
            <a:graphicFrameLocks/>
          </xdr:cNvGraphicFramePr>
        </xdr:nvGraphicFramePr>
        <xdr:xfrm>
          <a:off x="253" y="1066"/>
          <a:ext cx="247" cy="249"/>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3856" name="Chart 784">
            <a:extLst>
              <a:ext uri="{FF2B5EF4-FFF2-40B4-BE49-F238E27FC236}">
                <a16:creationId xmlns:a16="http://schemas.microsoft.com/office/drawing/2014/main" id="{00000000-0008-0000-0100-0000100F0000}"/>
              </a:ext>
            </a:extLst>
          </xdr:cNvPr>
          <xdr:cNvGraphicFramePr>
            <a:graphicFrameLocks/>
          </xdr:cNvGraphicFramePr>
        </xdr:nvGraphicFramePr>
        <xdr:xfrm>
          <a:off x="500" y="1066"/>
          <a:ext cx="248" cy="249"/>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3857" name="Chart 785">
            <a:extLst>
              <a:ext uri="{FF2B5EF4-FFF2-40B4-BE49-F238E27FC236}">
                <a16:creationId xmlns:a16="http://schemas.microsoft.com/office/drawing/2014/main" id="{00000000-0008-0000-0100-0000110F0000}"/>
              </a:ext>
            </a:extLst>
          </xdr:cNvPr>
          <xdr:cNvGraphicFramePr>
            <a:graphicFrameLocks/>
          </xdr:cNvGraphicFramePr>
        </xdr:nvGraphicFramePr>
        <xdr:xfrm>
          <a:off x="748" y="1066"/>
          <a:ext cx="249" cy="249"/>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3859" name="Chart 787">
            <a:extLst>
              <a:ext uri="{FF2B5EF4-FFF2-40B4-BE49-F238E27FC236}">
                <a16:creationId xmlns:a16="http://schemas.microsoft.com/office/drawing/2014/main" id="{00000000-0008-0000-0100-0000130F0000}"/>
              </a:ext>
            </a:extLst>
          </xdr:cNvPr>
          <xdr:cNvGraphicFramePr>
            <a:graphicFrameLocks/>
          </xdr:cNvGraphicFramePr>
        </xdr:nvGraphicFramePr>
        <xdr:xfrm>
          <a:off x="7" y="1315"/>
          <a:ext cx="246" cy="249"/>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3860" name="Chart 788">
            <a:extLst>
              <a:ext uri="{FF2B5EF4-FFF2-40B4-BE49-F238E27FC236}">
                <a16:creationId xmlns:a16="http://schemas.microsoft.com/office/drawing/2014/main" id="{00000000-0008-0000-0100-0000140F0000}"/>
              </a:ext>
            </a:extLst>
          </xdr:cNvPr>
          <xdr:cNvGraphicFramePr>
            <a:graphicFrameLocks/>
          </xdr:cNvGraphicFramePr>
        </xdr:nvGraphicFramePr>
        <xdr:xfrm>
          <a:off x="253" y="1315"/>
          <a:ext cx="247" cy="249"/>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3861" name="Chart 789">
            <a:extLst>
              <a:ext uri="{FF2B5EF4-FFF2-40B4-BE49-F238E27FC236}">
                <a16:creationId xmlns:a16="http://schemas.microsoft.com/office/drawing/2014/main" id="{00000000-0008-0000-0100-0000150F0000}"/>
              </a:ext>
            </a:extLst>
          </xdr:cNvPr>
          <xdr:cNvGraphicFramePr>
            <a:graphicFrameLocks/>
          </xdr:cNvGraphicFramePr>
        </xdr:nvGraphicFramePr>
        <xdr:xfrm>
          <a:off x="500" y="1315"/>
          <a:ext cx="248" cy="249"/>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3862" name="Chart 790">
            <a:extLst>
              <a:ext uri="{FF2B5EF4-FFF2-40B4-BE49-F238E27FC236}">
                <a16:creationId xmlns:a16="http://schemas.microsoft.com/office/drawing/2014/main" id="{00000000-0008-0000-0100-0000160F0000}"/>
              </a:ext>
            </a:extLst>
          </xdr:cNvPr>
          <xdr:cNvGraphicFramePr>
            <a:graphicFrameLocks/>
          </xdr:cNvGraphicFramePr>
        </xdr:nvGraphicFramePr>
        <xdr:xfrm>
          <a:off x="748" y="1315"/>
          <a:ext cx="249" cy="249"/>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0</xdr:col>
      <xdr:colOff>0</xdr:colOff>
      <xdr:row>116</xdr:row>
      <xdr:rowOff>123825</xdr:rowOff>
    </xdr:from>
    <xdr:to>
      <xdr:col>16</xdr:col>
      <xdr:colOff>600075</xdr:colOff>
      <xdr:row>137</xdr:row>
      <xdr:rowOff>152400</xdr:rowOff>
    </xdr:to>
    <xdr:graphicFrame macro="">
      <xdr:nvGraphicFramePr>
        <xdr:cNvPr id="3864" name="Chart 792">
          <a:extLst>
            <a:ext uri="{FF2B5EF4-FFF2-40B4-BE49-F238E27FC236}">
              <a16:creationId xmlns:a16="http://schemas.microsoft.com/office/drawing/2014/main" id="{00000000-0008-0000-0100-0000180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28575</xdr:colOff>
      <xdr:row>93</xdr:row>
      <xdr:rowOff>19050</xdr:rowOff>
    </xdr:from>
    <xdr:to>
      <xdr:col>16</xdr:col>
      <xdr:colOff>581025</xdr:colOff>
      <xdr:row>115</xdr:row>
      <xdr:rowOff>123825</xdr:rowOff>
    </xdr:to>
    <xdr:graphicFrame macro="">
      <xdr:nvGraphicFramePr>
        <xdr:cNvPr id="3865" name="Chart 793">
          <a:extLst>
            <a:ext uri="{FF2B5EF4-FFF2-40B4-BE49-F238E27FC236}">
              <a16:creationId xmlns:a16="http://schemas.microsoft.com/office/drawing/2014/main" id="{00000000-0008-0000-0100-0000190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323850</xdr:colOff>
      <xdr:row>0</xdr:row>
      <xdr:rowOff>28575</xdr:rowOff>
    </xdr:from>
    <xdr:to>
      <xdr:col>8</xdr:col>
      <xdr:colOff>2343150</xdr:colOff>
      <xdr:row>1</xdr:row>
      <xdr:rowOff>114300</xdr:rowOff>
    </xdr:to>
    <xdr:pic>
      <xdr:nvPicPr>
        <xdr:cNvPr id="1093" name="Picture 69">
          <a:extLst>
            <a:ext uri="{FF2B5EF4-FFF2-40B4-BE49-F238E27FC236}">
              <a16:creationId xmlns:a16="http://schemas.microsoft.com/office/drawing/2014/main" id="{00000000-0008-0000-02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0650" y="28575"/>
          <a:ext cx="201930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S264"/>
  <sheetViews>
    <sheetView showGridLines="0" tabSelected="1" zoomScaleNormal="100" zoomScaleSheetLayoutView="100" workbookViewId="0">
      <pane xSplit="3" ySplit="7" topLeftCell="L193" activePane="bottomRight" state="frozen"/>
      <selection pane="topRight" activeCell="D1" sqref="D1"/>
      <selection pane="bottomLeft" activeCell="A8" sqref="A8"/>
      <selection pane="bottomRight" activeCell="A205" sqref="A205"/>
    </sheetView>
  </sheetViews>
  <sheetFormatPr defaultRowHeight="12.75" x14ac:dyDescent="0.2"/>
  <cols>
    <col min="1" max="1" width="52.28515625" style="3" bestFit="1" customWidth="1"/>
    <col min="2" max="2" width="13.140625" style="89" customWidth="1"/>
    <col min="3" max="3" width="14.28515625" style="137" customWidth="1"/>
    <col min="4" max="5" width="13.5703125" style="96" customWidth="1"/>
    <col min="6" max="7" width="13.5703125" style="72" customWidth="1"/>
    <col min="8" max="12" width="13.5703125" style="96" customWidth="1"/>
    <col min="13" max="16" width="13.5703125" style="72" customWidth="1"/>
    <col min="17" max="17" width="11.140625" style="3" customWidth="1"/>
    <col min="18" max="18" width="15" style="3" customWidth="1"/>
    <col min="19" max="19" width="11.5703125" style="3" bestFit="1" customWidth="1"/>
    <col min="20" max="16384" width="9.140625" style="3"/>
  </cols>
  <sheetData>
    <row r="1" spans="1:16" s="2" customFormat="1" ht="35.1" hidden="1" customHeight="1" x14ac:dyDescent="0.2">
      <c r="A1" s="163" t="s">
        <v>226</v>
      </c>
      <c r="B1" s="163"/>
      <c r="C1" s="163"/>
      <c r="D1" s="163"/>
      <c r="E1" s="163"/>
      <c r="F1" s="163"/>
      <c r="G1" s="163"/>
      <c r="H1" s="163"/>
      <c r="I1" s="163"/>
      <c r="J1" s="163"/>
      <c r="K1" s="163"/>
      <c r="L1" s="163"/>
      <c r="M1" s="163"/>
      <c r="N1" s="163"/>
      <c r="O1" s="163"/>
      <c r="P1" s="163"/>
    </row>
    <row r="2" spans="1:16" s="8" customFormat="1" ht="18" hidden="1" customHeight="1" x14ac:dyDescent="0.2">
      <c r="A2" s="17"/>
      <c r="B2" s="76"/>
      <c r="C2" s="124"/>
      <c r="D2" s="97"/>
      <c r="E2" s="97"/>
      <c r="F2" s="41"/>
      <c r="G2" s="41"/>
      <c r="H2" s="97"/>
      <c r="I2" s="110"/>
      <c r="J2" s="110"/>
      <c r="K2" s="110"/>
      <c r="L2" s="110"/>
      <c r="M2" s="42"/>
      <c r="N2" s="42"/>
      <c r="O2" s="42"/>
      <c r="P2" s="43"/>
    </row>
    <row r="3" spans="1:16" s="2" customFormat="1" ht="15" hidden="1" x14ac:dyDescent="0.25">
      <c r="A3" s="5"/>
      <c r="B3" s="77"/>
      <c r="C3" s="125" t="s">
        <v>34</v>
      </c>
      <c r="D3" s="167" t="s">
        <v>265</v>
      </c>
      <c r="E3" s="167"/>
      <c r="F3" s="167"/>
      <c r="G3" s="167"/>
      <c r="H3" s="167"/>
      <c r="I3" s="167"/>
      <c r="J3" s="167"/>
      <c r="K3" s="167"/>
      <c r="L3" s="167"/>
      <c r="M3" s="166" t="s">
        <v>266</v>
      </c>
      <c r="N3" s="166"/>
      <c r="O3" s="166"/>
      <c r="P3" s="44"/>
    </row>
    <row r="4" spans="1:16" s="7" customFormat="1" ht="20.100000000000001" customHeight="1" x14ac:dyDescent="0.2">
      <c r="A4" s="6"/>
      <c r="B4" s="78"/>
      <c r="C4" s="126" t="s">
        <v>253</v>
      </c>
      <c r="D4" s="46" t="s">
        <v>20</v>
      </c>
      <c r="E4" s="46" t="s">
        <v>21</v>
      </c>
      <c r="F4" s="45" t="s">
        <v>22</v>
      </c>
      <c r="G4" s="46" t="s">
        <v>23</v>
      </c>
      <c r="H4" s="117" t="s">
        <v>24</v>
      </c>
      <c r="I4" s="46" t="s">
        <v>25</v>
      </c>
      <c r="J4" s="117" t="s">
        <v>26</v>
      </c>
      <c r="K4" s="46" t="s">
        <v>27</v>
      </c>
      <c r="L4" s="117" t="s">
        <v>28</v>
      </c>
      <c r="M4" s="46" t="s">
        <v>29</v>
      </c>
      <c r="N4" s="45" t="s">
        <v>30</v>
      </c>
      <c r="O4" s="46" t="s">
        <v>31</v>
      </c>
      <c r="P4" s="45" t="s">
        <v>32</v>
      </c>
    </row>
    <row r="5" spans="1:16" s="7" customFormat="1" ht="6.95" customHeight="1" x14ac:dyDescent="0.2">
      <c r="A5" s="6"/>
      <c r="B5" s="78"/>
      <c r="C5" s="127"/>
      <c r="D5" s="46"/>
      <c r="E5" s="46"/>
      <c r="F5" s="47"/>
      <c r="G5" s="46"/>
      <c r="H5" s="46"/>
      <c r="I5" s="46"/>
      <c r="J5" s="46"/>
      <c r="K5" s="46"/>
      <c r="L5" s="46"/>
      <c r="M5" s="46"/>
      <c r="N5" s="47"/>
      <c r="O5" s="46"/>
      <c r="P5" s="47"/>
    </row>
    <row r="6" spans="1:16" s="7" customFormat="1" ht="20.100000000000001" customHeight="1" x14ac:dyDescent="0.2">
      <c r="A6" s="164" t="s">
        <v>174</v>
      </c>
      <c r="B6" s="164"/>
      <c r="C6" s="164"/>
      <c r="D6" s="165"/>
      <c r="E6" s="165"/>
      <c r="F6" s="165"/>
      <c r="G6" s="165"/>
      <c r="H6" s="165"/>
      <c r="I6" s="165"/>
      <c r="J6" s="165"/>
      <c r="K6" s="165"/>
      <c r="L6" s="165"/>
      <c r="M6" s="165"/>
      <c r="N6" s="165"/>
      <c r="O6" s="165"/>
      <c r="P6" s="165"/>
    </row>
    <row r="7" spans="1:16" s="7" customFormat="1" ht="6.95" customHeight="1" x14ac:dyDescent="0.2">
      <c r="A7" s="1"/>
      <c r="B7" s="79"/>
      <c r="C7" s="128"/>
      <c r="D7" s="48"/>
      <c r="E7" s="48"/>
      <c r="F7" s="48"/>
      <c r="G7" s="48"/>
      <c r="H7" s="48"/>
      <c r="I7" s="48"/>
      <c r="J7" s="48"/>
      <c r="K7" s="48"/>
      <c r="L7" s="48"/>
      <c r="M7" s="48"/>
      <c r="N7" s="48"/>
      <c r="O7" s="48"/>
      <c r="P7" s="48"/>
    </row>
    <row r="8" spans="1:16" s="8" customFormat="1" ht="15" customHeight="1" x14ac:dyDescent="0.2">
      <c r="A8" s="12" t="s">
        <v>227</v>
      </c>
      <c r="B8" s="80"/>
      <c r="C8" s="123"/>
      <c r="D8" s="49"/>
      <c r="E8" s="49">
        <v>1000000</v>
      </c>
      <c r="F8" s="49"/>
      <c r="G8" s="49"/>
      <c r="H8" s="49"/>
      <c r="I8" s="49"/>
      <c r="J8" s="49"/>
      <c r="K8" s="49"/>
      <c r="L8" s="49"/>
      <c r="M8" s="49"/>
      <c r="N8" s="49"/>
      <c r="O8" s="49"/>
      <c r="P8" s="50">
        <f t="shared" ref="P8:P13" si="0">SUM(D8:O8)</f>
        <v>1000000</v>
      </c>
    </row>
    <row r="9" spans="1:16" s="8" customFormat="1" ht="15" customHeight="1" x14ac:dyDescent="0.2">
      <c r="A9" s="12" t="s">
        <v>228</v>
      </c>
      <c r="B9" s="80"/>
      <c r="C9" s="123"/>
      <c r="D9" s="49"/>
      <c r="E9" s="49"/>
      <c r="F9" s="49">
        <v>1500000</v>
      </c>
      <c r="G9" s="49">
        <v>1000000</v>
      </c>
      <c r="H9" s="49">
        <v>1000000</v>
      </c>
      <c r="I9" s="49">
        <v>1000000</v>
      </c>
      <c r="J9" s="49"/>
      <c r="K9" s="49">
        <v>1000000</v>
      </c>
      <c r="L9" s="49">
        <v>1000000</v>
      </c>
      <c r="M9" s="49">
        <v>1000000</v>
      </c>
      <c r="N9" s="49">
        <v>1000000</v>
      </c>
      <c r="O9" s="49">
        <v>400000</v>
      </c>
      <c r="P9" s="50">
        <f t="shared" si="0"/>
        <v>8900000</v>
      </c>
    </row>
    <row r="10" spans="1:16" s="8" customFormat="1" ht="15" customHeight="1" x14ac:dyDescent="0.2">
      <c r="A10" s="12" t="s">
        <v>279</v>
      </c>
      <c r="B10" s="80"/>
      <c r="C10" s="123"/>
      <c r="D10" s="49">
        <v>350000</v>
      </c>
      <c r="E10" s="49"/>
      <c r="F10" s="49">
        <v>35000</v>
      </c>
      <c r="G10" s="49"/>
      <c r="H10" s="49"/>
      <c r="I10" s="49">
        <v>114242.6</v>
      </c>
      <c r="J10" s="49">
        <v>1000000</v>
      </c>
      <c r="K10" s="49"/>
      <c r="L10" s="49"/>
      <c r="M10" s="49"/>
      <c r="N10" s="49"/>
      <c r="O10" s="49"/>
      <c r="P10" s="50">
        <f t="shared" si="0"/>
        <v>1499242.6</v>
      </c>
    </row>
    <row r="11" spans="1:16" s="8" customFormat="1" ht="15" customHeight="1" x14ac:dyDescent="0.2">
      <c r="A11" s="12" t="s">
        <v>62</v>
      </c>
      <c r="B11" s="80"/>
      <c r="C11" s="123"/>
      <c r="D11" s="49"/>
      <c r="E11" s="49"/>
      <c r="F11" s="49"/>
      <c r="G11" s="49"/>
      <c r="H11" s="49"/>
      <c r="I11" s="49"/>
      <c r="J11" s="49"/>
      <c r="K11" s="49"/>
      <c r="L11" s="49"/>
      <c r="M11" s="49"/>
      <c r="N11" s="49"/>
      <c r="O11" s="49"/>
      <c r="P11" s="50">
        <f t="shared" si="0"/>
        <v>0</v>
      </c>
    </row>
    <row r="12" spans="1:16" s="8" customFormat="1" ht="15" customHeight="1" x14ac:dyDescent="0.2">
      <c r="A12" s="12" t="s">
        <v>63</v>
      </c>
      <c r="B12" s="80"/>
      <c r="C12" s="123"/>
      <c r="D12" s="49"/>
      <c r="E12" s="49"/>
      <c r="F12" s="49">
        <v>150000</v>
      </c>
      <c r="G12" s="49"/>
      <c r="H12" s="49"/>
      <c r="I12" s="49"/>
      <c r="J12" s="49"/>
      <c r="K12" s="49"/>
      <c r="L12" s="49"/>
      <c r="M12" s="49"/>
      <c r="N12" s="49"/>
      <c r="O12" s="49"/>
      <c r="P12" s="50">
        <f t="shared" si="0"/>
        <v>150000</v>
      </c>
    </row>
    <row r="13" spans="1:16" s="7" customFormat="1" ht="15" customHeight="1" x14ac:dyDescent="0.2">
      <c r="A13" s="12" t="s">
        <v>64</v>
      </c>
      <c r="B13" s="80"/>
      <c r="C13" s="123"/>
      <c r="D13" s="49"/>
      <c r="E13" s="49"/>
      <c r="F13" s="51"/>
      <c r="G13" s="51">
        <v>0</v>
      </c>
      <c r="H13" s="49">
        <v>0</v>
      </c>
      <c r="I13" s="49">
        <v>0</v>
      </c>
      <c r="J13" s="49">
        <v>0</v>
      </c>
      <c r="K13" s="49">
        <v>0</v>
      </c>
      <c r="L13" s="49">
        <v>0</v>
      </c>
      <c r="M13" s="51">
        <v>0</v>
      </c>
      <c r="N13" s="51">
        <v>0</v>
      </c>
      <c r="O13" s="51">
        <v>0</v>
      </c>
      <c r="P13" s="50">
        <f t="shared" si="0"/>
        <v>0</v>
      </c>
    </row>
    <row r="14" spans="1:16" s="7" customFormat="1" ht="6.95" customHeight="1" x14ac:dyDescent="0.2">
      <c r="A14" s="13"/>
      <c r="B14" s="80"/>
      <c r="C14" s="123"/>
      <c r="D14" s="60"/>
      <c r="E14" s="60"/>
      <c r="F14" s="52"/>
      <c r="G14" s="52"/>
      <c r="H14" s="60"/>
      <c r="I14" s="60"/>
      <c r="J14" s="60"/>
      <c r="K14" s="60"/>
      <c r="L14" s="60"/>
      <c r="M14" s="52"/>
      <c r="N14" s="52"/>
      <c r="O14" s="52"/>
      <c r="P14" s="53"/>
    </row>
    <row r="15" spans="1:16" s="8" customFormat="1" ht="15" customHeight="1" x14ac:dyDescent="0.2">
      <c r="A15" s="14" t="str">
        <f>"TOTAL "&amp;A6</f>
        <v>TOTAL ESTIMATED INCOME</v>
      </c>
      <c r="B15" s="81"/>
      <c r="C15" s="129"/>
      <c r="D15" s="98"/>
      <c r="E15" s="98"/>
      <c r="F15" s="54">
        <f t="shared" ref="F15:P15" si="1">SUM(F8:F13)</f>
        <v>1685000</v>
      </c>
      <c r="G15" s="54">
        <f t="shared" si="1"/>
        <v>1000000</v>
      </c>
      <c r="H15" s="98">
        <f t="shared" si="1"/>
        <v>1000000</v>
      </c>
      <c r="I15" s="98">
        <f t="shared" si="1"/>
        <v>1114242.6000000001</v>
      </c>
      <c r="J15" s="98">
        <f t="shared" si="1"/>
        <v>1000000</v>
      </c>
      <c r="K15" s="98">
        <f t="shared" si="1"/>
        <v>1000000</v>
      </c>
      <c r="L15" s="98">
        <f t="shared" si="1"/>
        <v>1000000</v>
      </c>
      <c r="M15" s="54">
        <f t="shared" si="1"/>
        <v>1000000</v>
      </c>
      <c r="N15" s="54">
        <f t="shared" si="1"/>
        <v>1000000</v>
      </c>
      <c r="O15" s="54">
        <f t="shared" si="1"/>
        <v>400000</v>
      </c>
      <c r="P15" s="54">
        <f t="shared" si="1"/>
        <v>11549242.6</v>
      </c>
    </row>
    <row r="16" spans="1:16" s="7" customFormat="1" ht="6.95" customHeight="1" x14ac:dyDescent="0.2">
      <c r="A16" s="9"/>
      <c r="B16" s="82"/>
      <c r="C16" s="130"/>
      <c r="D16" s="53"/>
      <c r="E16" s="53"/>
      <c r="F16" s="53"/>
      <c r="G16" s="53"/>
      <c r="H16" s="53"/>
      <c r="I16" s="53"/>
      <c r="J16" s="53"/>
      <c r="K16" s="53"/>
      <c r="L16" s="53"/>
      <c r="M16" s="53"/>
      <c r="N16" s="53"/>
      <c r="O16" s="53"/>
      <c r="P16" s="53"/>
    </row>
    <row r="17" spans="1:18" s="7" customFormat="1" ht="6.95" customHeight="1" x14ac:dyDescent="0.2">
      <c r="A17" s="9"/>
      <c r="B17" s="82"/>
      <c r="C17" s="130"/>
      <c r="D17" s="53"/>
      <c r="E17" s="53"/>
      <c r="F17" s="53"/>
      <c r="G17" s="53"/>
      <c r="H17" s="53"/>
      <c r="I17" s="53"/>
      <c r="J17" s="53"/>
      <c r="K17" s="53"/>
      <c r="L17" s="53"/>
      <c r="M17" s="53"/>
      <c r="N17" s="53"/>
      <c r="O17" s="53"/>
      <c r="P17" s="53"/>
    </row>
    <row r="18" spans="1:18" s="7" customFormat="1" ht="20.100000000000001" customHeight="1" x14ac:dyDescent="0.2">
      <c r="A18" s="159" t="s">
        <v>19</v>
      </c>
      <c r="B18" s="159"/>
      <c r="C18" s="159"/>
      <c r="D18" s="160"/>
      <c r="E18" s="160"/>
      <c r="F18" s="160"/>
      <c r="G18" s="160"/>
      <c r="H18" s="160"/>
      <c r="I18" s="160"/>
      <c r="J18" s="160"/>
      <c r="K18" s="160"/>
      <c r="L18" s="160"/>
      <c r="M18" s="160"/>
      <c r="N18" s="160"/>
      <c r="O18" s="160"/>
      <c r="P18" s="160"/>
    </row>
    <row r="19" spans="1:18" s="7" customFormat="1" ht="6.95" customHeight="1" x14ac:dyDescent="0.2">
      <c r="A19" s="1"/>
      <c r="B19" s="79"/>
      <c r="C19" s="128"/>
      <c r="D19" s="99"/>
      <c r="E19" s="99"/>
      <c r="F19" s="55"/>
      <c r="G19" s="55"/>
      <c r="H19" s="99"/>
      <c r="I19" s="99"/>
      <c r="J19" s="99"/>
      <c r="K19" s="99"/>
      <c r="L19" s="99"/>
      <c r="M19" s="55"/>
      <c r="N19" s="55"/>
      <c r="O19" s="55"/>
      <c r="P19" s="55"/>
    </row>
    <row r="20" spans="1:18" s="7" customFormat="1" ht="18" customHeight="1" x14ac:dyDescent="0.2">
      <c r="A20" s="161" t="s">
        <v>65</v>
      </c>
      <c r="B20" s="161"/>
      <c r="C20" s="161"/>
      <c r="D20" s="162"/>
      <c r="E20" s="162"/>
      <c r="F20" s="162"/>
      <c r="G20" s="162"/>
      <c r="H20" s="162"/>
      <c r="I20" s="162"/>
      <c r="J20" s="162"/>
      <c r="K20" s="162"/>
      <c r="L20" s="162"/>
      <c r="M20" s="162"/>
      <c r="N20" s="162"/>
      <c r="O20" s="162"/>
      <c r="P20" s="162"/>
    </row>
    <row r="21" spans="1:18" s="7" customFormat="1" ht="6.95" customHeight="1" x14ac:dyDescent="0.2">
      <c r="A21" s="10"/>
      <c r="B21" s="83"/>
      <c r="C21" s="131"/>
      <c r="D21" s="99"/>
      <c r="E21" s="99"/>
      <c r="F21" s="56"/>
      <c r="G21" s="56"/>
      <c r="H21" s="99"/>
      <c r="I21" s="99"/>
      <c r="J21" s="99"/>
      <c r="K21" s="99"/>
      <c r="L21" s="99"/>
      <c r="M21" s="56"/>
      <c r="N21" s="56"/>
      <c r="O21" s="56"/>
      <c r="P21" s="56"/>
    </row>
    <row r="22" spans="1:18" s="8" customFormat="1" ht="15" customHeight="1" x14ac:dyDescent="0.2">
      <c r="A22" s="12" t="s">
        <v>66</v>
      </c>
      <c r="B22" s="80" t="s">
        <v>175</v>
      </c>
      <c r="C22" s="123">
        <v>1104000</v>
      </c>
      <c r="D22" s="57">
        <v>72389.350000000006</v>
      </c>
      <c r="E22" s="57">
        <v>70932.08</v>
      </c>
      <c r="F22" s="57">
        <v>71425</v>
      </c>
      <c r="G22" s="57">
        <v>71425</v>
      </c>
      <c r="H22" s="57">
        <v>71425</v>
      </c>
      <c r="I22" s="57">
        <v>71425</v>
      </c>
      <c r="J22" s="57">
        <v>71425</v>
      </c>
      <c r="K22" s="57">
        <v>71425</v>
      </c>
      <c r="L22" s="57">
        <v>70058.67</v>
      </c>
      <c r="M22" s="57">
        <v>70751.55</v>
      </c>
      <c r="N22" s="57">
        <v>70934.5</v>
      </c>
      <c r="O22" s="57">
        <v>80000</v>
      </c>
      <c r="P22" s="58">
        <f>SUM(D22:O22)</f>
        <v>863616.15</v>
      </c>
      <c r="Q22" s="93">
        <f>C22-P22</f>
        <v>240383.84999999998</v>
      </c>
      <c r="R22" s="104">
        <f>Q22/1</f>
        <v>240383.84999999998</v>
      </c>
    </row>
    <row r="23" spans="1:18" s="7" customFormat="1" ht="15" customHeight="1" x14ac:dyDescent="0.2">
      <c r="A23" s="12" t="s">
        <v>67</v>
      </c>
      <c r="B23" s="80" t="s">
        <v>67</v>
      </c>
      <c r="C23" s="123">
        <v>10800</v>
      </c>
      <c r="D23" s="57">
        <v>900</v>
      </c>
      <c r="E23" s="57">
        <v>1600</v>
      </c>
      <c r="F23" s="59">
        <v>200</v>
      </c>
      <c r="G23" s="59">
        <v>200</v>
      </c>
      <c r="H23" s="57">
        <v>200</v>
      </c>
      <c r="I23" s="57">
        <v>200</v>
      </c>
      <c r="J23" s="57">
        <v>200</v>
      </c>
      <c r="K23" s="57">
        <v>700</v>
      </c>
      <c r="L23" s="57">
        <v>700</v>
      </c>
      <c r="M23" s="59">
        <v>700</v>
      </c>
      <c r="N23" s="59">
        <v>700</v>
      </c>
      <c r="O23" s="59">
        <v>700</v>
      </c>
      <c r="P23" s="58">
        <f t="shared" ref="P23:P62" si="2">SUM(D23:O23)</f>
        <v>7000</v>
      </c>
      <c r="Q23" s="114">
        <f>C23-P23</f>
        <v>3800</v>
      </c>
      <c r="R23" s="104">
        <f t="shared" ref="R23:R62" si="3">Q23/1</f>
        <v>3800</v>
      </c>
    </row>
    <row r="24" spans="1:18" s="7" customFormat="1" ht="15" customHeight="1" x14ac:dyDescent="0.2">
      <c r="A24" s="12" t="s">
        <v>68</v>
      </c>
      <c r="B24" s="80" t="s">
        <v>176</v>
      </c>
      <c r="C24" s="123">
        <v>191000</v>
      </c>
      <c r="D24" s="57"/>
      <c r="E24" s="57"/>
      <c r="F24" s="59"/>
      <c r="G24" s="59"/>
      <c r="H24" s="57">
        <v>0</v>
      </c>
      <c r="I24" s="57">
        <v>53568.75</v>
      </c>
      <c r="J24" s="57">
        <v>0</v>
      </c>
      <c r="K24" s="57"/>
      <c r="L24" s="57"/>
      <c r="M24" s="59"/>
      <c r="N24" s="59"/>
      <c r="O24" s="59">
        <v>137431.25</v>
      </c>
      <c r="P24" s="58">
        <f>SUM(D24:O24)</f>
        <v>191000</v>
      </c>
      <c r="Q24" s="93">
        <f t="shared" ref="Q24" si="4">C24-P24</f>
        <v>0</v>
      </c>
      <c r="R24" s="104">
        <f t="shared" si="3"/>
        <v>0</v>
      </c>
    </row>
    <row r="25" spans="1:18" s="7" customFormat="1" ht="15" customHeight="1" x14ac:dyDescent="0.2">
      <c r="A25" s="12" t="s">
        <v>69</v>
      </c>
      <c r="B25" s="80" t="s">
        <v>69</v>
      </c>
      <c r="C25" s="123">
        <v>173810</v>
      </c>
      <c r="D25" s="57">
        <v>9214</v>
      </c>
      <c r="E25" s="57">
        <v>9028</v>
      </c>
      <c r="F25" s="59">
        <v>9057</v>
      </c>
      <c r="G25" s="59">
        <v>9057</v>
      </c>
      <c r="H25" s="57">
        <v>9057</v>
      </c>
      <c r="I25" s="57">
        <v>9057</v>
      </c>
      <c r="J25" s="57">
        <v>9057</v>
      </c>
      <c r="K25" s="57">
        <v>9122</v>
      </c>
      <c r="L25" s="57">
        <v>8949</v>
      </c>
      <c r="M25" s="59">
        <v>9046</v>
      </c>
      <c r="N25" s="59">
        <v>9053</v>
      </c>
      <c r="O25" s="59">
        <f>SUM(O22+O24)*13%</f>
        <v>28266.0625</v>
      </c>
      <c r="P25" s="58">
        <f t="shared" si="2"/>
        <v>127963.0625</v>
      </c>
      <c r="Q25" s="114">
        <f>C25-P25</f>
        <v>45846.9375</v>
      </c>
      <c r="R25" s="104">
        <f t="shared" si="3"/>
        <v>45846.9375</v>
      </c>
    </row>
    <row r="26" spans="1:18" s="7" customFormat="1" ht="15" customHeight="1" x14ac:dyDescent="0.2">
      <c r="A26" s="12" t="s">
        <v>70</v>
      </c>
      <c r="B26" s="80" t="s">
        <v>70</v>
      </c>
      <c r="C26" s="123">
        <v>12000</v>
      </c>
      <c r="D26" s="57">
        <v>800.85</v>
      </c>
      <c r="E26" s="57">
        <v>771.15</v>
      </c>
      <c r="F26" s="59">
        <v>761.5</v>
      </c>
      <c r="G26" s="59">
        <v>761.5</v>
      </c>
      <c r="H26" s="57">
        <v>759.8</v>
      </c>
      <c r="I26" s="57">
        <v>927</v>
      </c>
      <c r="J26" s="57">
        <v>923.5</v>
      </c>
      <c r="K26" s="57">
        <v>935.7</v>
      </c>
      <c r="L26" s="57">
        <v>925.2</v>
      </c>
      <c r="M26" s="59">
        <v>912.9</v>
      </c>
      <c r="N26" s="59">
        <v>928.7</v>
      </c>
      <c r="O26" s="59">
        <v>1000</v>
      </c>
      <c r="P26" s="58">
        <f t="shared" si="2"/>
        <v>10407.800000000001</v>
      </c>
      <c r="Q26" s="93">
        <f t="shared" ref="Q26:Q63" si="5">C26-P26</f>
        <v>1592.1999999999989</v>
      </c>
      <c r="R26" s="104">
        <f t="shared" si="3"/>
        <v>1592.1999999999989</v>
      </c>
    </row>
    <row r="27" spans="1:18" s="7" customFormat="1" ht="15" customHeight="1" x14ac:dyDescent="0.2">
      <c r="A27" s="12" t="s">
        <v>71</v>
      </c>
      <c r="B27" s="80" t="s">
        <v>71</v>
      </c>
      <c r="C27" s="123">
        <v>5100</v>
      </c>
      <c r="D27" s="57">
        <v>154</v>
      </c>
      <c r="E27" s="57">
        <v>87</v>
      </c>
      <c r="F27" s="59">
        <v>282</v>
      </c>
      <c r="G27" s="59">
        <v>96</v>
      </c>
      <c r="H27" s="57">
        <v>39</v>
      </c>
      <c r="I27" s="57">
        <v>233</v>
      </c>
      <c r="J27" s="57">
        <v>134</v>
      </c>
      <c r="K27" s="57">
        <v>259.68</v>
      </c>
      <c r="L27" s="57">
        <v>146</v>
      </c>
      <c r="M27" s="59">
        <v>513</v>
      </c>
      <c r="N27" s="59">
        <v>127</v>
      </c>
      <c r="O27" s="59">
        <v>200</v>
      </c>
      <c r="P27" s="58">
        <f t="shared" si="2"/>
        <v>2270.6800000000003</v>
      </c>
      <c r="Q27" s="93">
        <f t="shared" si="5"/>
        <v>2829.3199999999997</v>
      </c>
      <c r="R27" s="104">
        <f t="shared" si="3"/>
        <v>2829.3199999999997</v>
      </c>
    </row>
    <row r="28" spans="1:18" s="7" customFormat="1" ht="15" customHeight="1" x14ac:dyDescent="0.2">
      <c r="A28" s="12" t="s">
        <v>72</v>
      </c>
      <c r="B28" s="80" t="s">
        <v>177</v>
      </c>
      <c r="C28" s="123">
        <v>6000</v>
      </c>
      <c r="D28" s="57">
        <v>541.23</v>
      </c>
      <c r="E28" s="57">
        <v>620.01</v>
      </c>
      <c r="F28" s="59">
        <v>608.11</v>
      </c>
      <c r="G28" s="59">
        <v>566.47</v>
      </c>
      <c r="H28" s="57">
        <v>542.66999999999996</v>
      </c>
      <c r="I28" s="57">
        <v>709.25</v>
      </c>
      <c r="J28" s="57">
        <v>536.72</v>
      </c>
      <c r="K28" s="57">
        <v>636.23</v>
      </c>
      <c r="L28" s="57">
        <v>150</v>
      </c>
      <c r="M28" s="59">
        <v>150</v>
      </c>
      <c r="N28" s="59">
        <v>150</v>
      </c>
      <c r="O28" s="59">
        <v>150</v>
      </c>
      <c r="P28" s="58">
        <f t="shared" si="2"/>
        <v>5360.6900000000005</v>
      </c>
      <c r="Q28" s="114">
        <f t="shared" si="5"/>
        <v>639.30999999999949</v>
      </c>
      <c r="R28" s="104">
        <f t="shared" si="3"/>
        <v>639.30999999999949</v>
      </c>
    </row>
    <row r="29" spans="1:18" s="7" customFormat="1" ht="15" customHeight="1" x14ac:dyDescent="0.2">
      <c r="A29" s="12" t="s">
        <v>0</v>
      </c>
      <c r="B29" s="80" t="s">
        <v>0</v>
      </c>
      <c r="C29" s="123">
        <v>35000</v>
      </c>
      <c r="D29" s="57">
        <v>0</v>
      </c>
      <c r="E29" s="57">
        <v>36264.080000000002</v>
      </c>
      <c r="F29" s="59">
        <v>0</v>
      </c>
      <c r="G29" s="59">
        <v>0</v>
      </c>
      <c r="H29" s="57">
        <v>0</v>
      </c>
      <c r="I29" s="57">
        <v>0</v>
      </c>
      <c r="J29" s="57">
        <v>1770.51</v>
      </c>
      <c r="K29" s="57">
        <v>3428.17</v>
      </c>
      <c r="L29" s="57">
        <v>0</v>
      </c>
      <c r="M29" s="59"/>
      <c r="N29" s="59"/>
      <c r="O29" s="59">
        <v>400</v>
      </c>
      <c r="P29" s="58">
        <f t="shared" si="2"/>
        <v>41862.76</v>
      </c>
      <c r="Q29" s="114">
        <f t="shared" si="5"/>
        <v>-6862.760000000002</v>
      </c>
      <c r="R29" s="104">
        <f t="shared" si="3"/>
        <v>-6862.760000000002</v>
      </c>
    </row>
    <row r="30" spans="1:18" s="7" customFormat="1" ht="15" customHeight="1" x14ac:dyDescent="0.2">
      <c r="A30" s="12" t="s">
        <v>73</v>
      </c>
      <c r="B30" s="80" t="s">
        <v>178</v>
      </c>
      <c r="C30" s="123">
        <v>6000</v>
      </c>
      <c r="D30" s="57"/>
      <c r="E30" s="57"/>
      <c r="F30" s="59">
        <v>446.55</v>
      </c>
      <c r="G30" s="59">
        <v>350</v>
      </c>
      <c r="H30" s="57">
        <v>350</v>
      </c>
      <c r="I30" s="57">
        <v>350</v>
      </c>
      <c r="J30" s="57">
        <v>191.95</v>
      </c>
      <c r="K30" s="57">
        <v>350</v>
      </c>
      <c r="L30" s="57"/>
      <c r="M30" s="59"/>
      <c r="N30" s="59"/>
      <c r="O30" s="59">
        <v>350</v>
      </c>
      <c r="P30" s="58">
        <f t="shared" si="2"/>
        <v>2388.5</v>
      </c>
      <c r="Q30" s="93">
        <f t="shared" si="5"/>
        <v>3611.5</v>
      </c>
      <c r="R30" s="104">
        <f t="shared" si="3"/>
        <v>3611.5</v>
      </c>
    </row>
    <row r="31" spans="1:18" s="7" customFormat="1" ht="15" customHeight="1" x14ac:dyDescent="0.2">
      <c r="A31" s="12" t="s">
        <v>74</v>
      </c>
      <c r="B31" s="80" t="s">
        <v>179</v>
      </c>
      <c r="C31" s="123">
        <v>19999.991999999998</v>
      </c>
      <c r="D31" s="57">
        <v>597.76</v>
      </c>
      <c r="E31" s="57">
        <v>1673.34</v>
      </c>
      <c r="F31" s="59">
        <v>1220.73</v>
      </c>
      <c r="G31" s="59">
        <v>1694.52</v>
      </c>
      <c r="H31" s="57">
        <v>1330.73</v>
      </c>
      <c r="I31" s="57">
        <v>1581.45</v>
      </c>
      <c r="J31" s="57">
        <v>1052.45</v>
      </c>
      <c r="K31" s="57">
        <v>1131.3499999999999</v>
      </c>
      <c r="L31" s="57">
        <v>1070.47</v>
      </c>
      <c r="M31" s="59">
        <v>667.93</v>
      </c>
      <c r="N31" s="59">
        <v>848.81</v>
      </c>
      <c r="O31" s="59">
        <v>900</v>
      </c>
      <c r="P31" s="58">
        <f t="shared" si="2"/>
        <v>13769.539999999999</v>
      </c>
      <c r="Q31" s="93">
        <f t="shared" si="5"/>
        <v>6230.4519999999993</v>
      </c>
      <c r="R31" s="104">
        <f t="shared" si="3"/>
        <v>6230.4519999999993</v>
      </c>
    </row>
    <row r="32" spans="1:18" s="7" customFormat="1" ht="15" customHeight="1" x14ac:dyDescent="0.2">
      <c r="A32" s="12" t="s">
        <v>75</v>
      </c>
      <c r="B32" s="80" t="s">
        <v>75</v>
      </c>
      <c r="C32" s="123">
        <v>11000</v>
      </c>
      <c r="D32" s="57"/>
      <c r="E32" s="57"/>
      <c r="F32" s="59"/>
      <c r="G32" s="59"/>
      <c r="H32" s="57"/>
      <c r="I32" s="57"/>
      <c r="J32" s="57"/>
      <c r="K32" s="57"/>
      <c r="L32" s="57"/>
      <c r="M32" s="59"/>
      <c r="N32" s="59"/>
      <c r="O32" s="59">
        <v>0</v>
      </c>
      <c r="P32" s="58">
        <f t="shared" si="2"/>
        <v>0</v>
      </c>
      <c r="Q32" s="114">
        <f t="shared" si="5"/>
        <v>11000</v>
      </c>
      <c r="R32" s="104">
        <f t="shared" si="3"/>
        <v>11000</v>
      </c>
    </row>
    <row r="33" spans="1:18" s="7" customFormat="1" ht="15" customHeight="1" x14ac:dyDescent="0.2">
      <c r="A33" s="12" t="s">
        <v>77</v>
      </c>
      <c r="B33" s="80" t="s">
        <v>180</v>
      </c>
      <c r="C33" s="123">
        <v>30000</v>
      </c>
      <c r="D33" s="57">
        <v>1430.56</v>
      </c>
      <c r="E33" s="57">
        <v>2814.59</v>
      </c>
      <c r="F33" s="59">
        <v>2579.14</v>
      </c>
      <c r="G33" s="59">
        <v>1878.74</v>
      </c>
      <c r="H33" s="57">
        <v>3024.22</v>
      </c>
      <c r="I33" s="57">
        <v>2675.79</v>
      </c>
      <c r="J33" s="57">
        <v>1711.39</v>
      </c>
      <c r="K33" s="57">
        <v>2665.09</v>
      </c>
      <c r="L33" s="57">
        <v>1717.79</v>
      </c>
      <c r="M33" s="59">
        <v>3575.44</v>
      </c>
      <c r="N33" s="59">
        <v>3303.19</v>
      </c>
      <c r="O33" s="59">
        <v>3500</v>
      </c>
      <c r="P33" s="58">
        <f t="shared" si="2"/>
        <v>30875.939999999995</v>
      </c>
      <c r="Q33" s="93">
        <f t="shared" si="5"/>
        <v>-875.93999999999505</v>
      </c>
      <c r="R33" s="104">
        <f t="shared" si="3"/>
        <v>-875.93999999999505</v>
      </c>
    </row>
    <row r="34" spans="1:18" s="7" customFormat="1" ht="15" customHeight="1" x14ac:dyDescent="0.2">
      <c r="A34" s="12" t="s">
        <v>78</v>
      </c>
      <c r="B34" s="80" t="s">
        <v>181</v>
      </c>
      <c r="C34" s="123">
        <v>18000</v>
      </c>
      <c r="D34" s="57">
        <v>1202.25</v>
      </c>
      <c r="E34" s="57">
        <v>1641.75</v>
      </c>
      <c r="F34" s="59">
        <v>1684.55</v>
      </c>
      <c r="G34" s="59">
        <v>2268.4499999999998</v>
      </c>
      <c r="H34" s="57">
        <v>2224.3000000000002</v>
      </c>
      <c r="I34" s="57">
        <v>1954.05</v>
      </c>
      <c r="J34" s="57">
        <v>1500.9</v>
      </c>
      <c r="K34" s="57">
        <v>1453.15</v>
      </c>
      <c r="L34" s="57">
        <v>1401.25</v>
      </c>
      <c r="M34" s="59">
        <v>1241.5</v>
      </c>
      <c r="N34" s="59">
        <v>1069.3499999999999</v>
      </c>
      <c r="O34" s="59">
        <v>1500</v>
      </c>
      <c r="P34" s="58">
        <f t="shared" si="2"/>
        <v>19141.499999999996</v>
      </c>
      <c r="Q34" s="115">
        <f t="shared" si="5"/>
        <v>-1141.4999999999964</v>
      </c>
      <c r="R34" s="104">
        <f t="shared" si="3"/>
        <v>-1141.4999999999964</v>
      </c>
    </row>
    <row r="35" spans="1:18" s="7" customFormat="1" ht="15" customHeight="1" x14ac:dyDescent="0.2">
      <c r="A35" s="12" t="s">
        <v>79</v>
      </c>
      <c r="B35" s="80" t="s">
        <v>182</v>
      </c>
      <c r="C35" s="123">
        <v>103000</v>
      </c>
      <c r="D35" s="57">
        <v>8522.4</v>
      </c>
      <c r="E35" s="57">
        <v>8522.4</v>
      </c>
      <c r="F35" s="59">
        <v>8522.4</v>
      </c>
      <c r="G35" s="59">
        <v>8522.4</v>
      </c>
      <c r="H35" s="57">
        <v>8522.4</v>
      </c>
      <c r="I35" s="57">
        <v>8522.4</v>
      </c>
      <c r="J35" s="57">
        <v>8522.4</v>
      </c>
      <c r="K35" s="57">
        <v>8522.4</v>
      </c>
      <c r="L35" s="57">
        <v>8522.4</v>
      </c>
      <c r="M35" s="59">
        <v>8522.4</v>
      </c>
      <c r="N35" s="59">
        <v>8522.4</v>
      </c>
      <c r="O35" s="59">
        <v>8522.4</v>
      </c>
      <c r="P35" s="58">
        <f t="shared" si="2"/>
        <v>102268.79999999997</v>
      </c>
      <c r="Q35" s="114">
        <f t="shared" si="5"/>
        <v>731.20000000002619</v>
      </c>
      <c r="R35" s="104">
        <f t="shared" si="3"/>
        <v>731.20000000002619</v>
      </c>
    </row>
    <row r="36" spans="1:18" s="7" customFormat="1" ht="15" customHeight="1" x14ac:dyDescent="0.2">
      <c r="A36" s="12" t="s">
        <v>80</v>
      </c>
      <c r="B36" s="80" t="s">
        <v>80</v>
      </c>
      <c r="C36" s="123">
        <v>5800</v>
      </c>
      <c r="D36" s="57"/>
      <c r="E36" s="57"/>
      <c r="F36" s="59"/>
      <c r="G36" s="59"/>
      <c r="H36" s="57"/>
      <c r="I36" s="57"/>
      <c r="J36" s="57"/>
      <c r="K36" s="57"/>
      <c r="L36" s="57"/>
      <c r="M36" s="59">
        <v>0</v>
      </c>
      <c r="N36" s="59">
        <v>2500</v>
      </c>
      <c r="O36" s="59">
        <v>0</v>
      </c>
      <c r="P36" s="58">
        <f t="shared" si="2"/>
        <v>2500</v>
      </c>
      <c r="Q36" s="93">
        <f t="shared" si="5"/>
        <v>3300</v>
      </c>
      <c r="R36" s="104">
        <f t="shared" si="3"/>
        <v>3300</v>
      </c>
    </row>
    <row r="37" spans="1:18" s="7" customFormat="1" ht="15" customHeight="1" x14ac:dyDescent="0.2">
      <c r="A37" s="12" t="s">
        <v>81</v>
      </c>
      <c r="B37" s="80" t="s">
        <v>183</v>
      </c>
      <c r="C37" s="123">
        <v>25500</v>
      </c>
      <c r="D37" s="57"/>
      <c r="E37" s="57"/>
      <c r="F37" s="59"/>
      <c r="G37" s="59"/>
      <c r="H37" s="57">
        <v>0</v>
      </c>
      <c r="I37" s="57">
        <v>2700</v>
      </c>
      <c r="J37" s="57">
        <v>0</v>
      </c>
      <c r="K37" s="57"/>
      <c r="L37" s="57"/>
      <c r="M37" s="59">
        <v>200</v>
      </c>
      <c r="N37" s="59">
        <v>0</v>
      </c>
      <c r="O37" s="59">
        <v>0</v>
      </c>
      <c r="P37" s="58">
        <f t="shared" si="2"/>
        <v>2900</v>
      </c>
      <c r="Q37" s="93">
        <f t="shared" si="5"/>
        <v>22600</v>
      </c>
      <c r="R37" s="104">
        <f t="shared" si="3"/>
        <v>22600</v>
      </c>
    </row>
    <row r="38" spans="1:18" s="7" customFormat="1" ht="15" customHeight="1" x14ac:dyDescent="0.2">
      <c r="A38" s="12" t="s">
        <v>82</v>
      </c>
      <c r="B38" s="80" t="s">
        <v>82</v>
      </c>
      <c r="C38" s="123">
        <v>11000</v>
      </c>
      <c r="D38" s="57"/>
      <c r="E38" s="57"/>
      <c r="F38" s="59"/>
      <c r="G38" s="59"/>
      <c r="H38" s="57"/>
      <c r="I38" s="57"/>
      <c r="J38" s="57"/>
      <c r="K38" s="57"/>
      <c r="L38" s="57"/>
      <c r="M38" s="59"/>
      <c r="N38" s="59"/>
      <c r="O38" s="59">
        <v>1200</v>
      </c>
      <c r="P38" s="58">
        <f t="shared" si="2"/>
        <v>1200</v>
      </c>
      <c r="Q38" s="93">
        <f t="shared" si="5"/>
        <v>9800</v>
      </c>
      <c r="R38" s="104">
        <f t="shared" si="3"/>
        <v>9800</v>
      </c>
    </row>
    <row r="39" spans="1:18" s="7" customFormat="1" ht="15" customHeight="1" x14ac:dyDescent="0.2">
      <c r="A39" s="12" t="s">
        <v>83</v>
      </c>
      <c r="B39" s="80" t="s">
        <v>184</v>
      </c>
      <c r="C39" s="123">
        <v>30000</v>
      </c>
      <c r="D39" s="57">
        <v>38.950000000000003</v>
      </c>
      <c r="E39" s="57">
        <v>650.65</v>
      </c>
      <c r="F39" s="59">
        <v>4225.6400000000003</v>
      </c>
      <c r="G39" s="59">
        <v>2276.14</v>
      </c>
      <c r="H39" s="57">
        <v>2468.8000000000002</v>
      </c>
      <c r="I39" s="57">
        <v>1106.1400000000001</v>
      </c>
      <c r="J39" s="57">
        <v>677.79</v>
      </c>
      <c r="K39" s="57">
        <v>3129.61</v>
      </c>
      <c r="L39" s="57">
        <v>72.3</v>
      </c>
      <c r="M39" s="59">
        <v>645.94000000000005</v>
      </c>
      <c r="N39" s="59">
        <v>1382.24</v>
      </c>
      <c r="O39" s="59">
        <v>5000</v>
      </c>
      <c r="P39" s="58">
        <f t="shared" si="2"/>
        <v>21674.2</v>
      </c>
      <c r="Q39" s="93">
        <f t="shared" si="5"/>
        <v>8325.7999999999993</v>
      </c>
      <c r="R39" s="104">
        <f t="shared" si="3"/>
        <v>8325.7999999999993</v>
      </c>
    </row>
    <row r="40" spans="1:18" s="7" customFormat="1" ht="15" customHeight="1" x14ac:dyDescent="0.2">
      <c r="A40" s="12" t="s">
        <v>84</v>
      </c>
      <c r="B40" s="80" t="s">
        <v>185</v>
      </c>
      <c r="C40" s="123">
        <v>6000</v>
      </c>
      <c r="D40" s="57">
        <v>0</v>
      </c>
      <c r="E40" s="57">
        <v>1379.66</v>
      </c>
      <c r="F40" s="59">
        <v>167.7</v>
      </c>
      <c r="G40" s="59">
        <v>990.28</v>
      </c>
      <c r="H40" s="57">
        <v>304.88</v>
      </c>
      <c r="I40" s="57">
        <f>363.39+179</f>
        <v>542.39</v>
      </c>
      <c r="J40" s="57">
        <v>456.29</v>
      </c>
      <c r="K40" s="57">
        <v>0</v>
      </c>
      <c r="L40" s="57">
        <v>582.21</v>
      </c>
      <c r="M40" s="59">
        <v>1017.64</v>
      </c>
      <c r="N40" s="59">
        <v>760.4</v>
      </c>
      <c r="O40" s="59">
        <v>500</v>
      </c>
      <c r="P40" s="58">
        <f t="shared" si="2"/>
        <v>6701.45</v>
      </c>
      <c r="Q40" s="93">
        <f t="shared" si="5"/>
        <v>-701.44999999999982</v>
      </c>
      <c r="R40" s="104">
        <f t="shared" si="3"/>
        <v>-701.44999999999982</v>
      </c>
    </row>
    <row r="41" spans="1:18" s="7" customFormat="1" ht="15" customHeight="1" x14ac:dyDescent="0.2">
      <c r="A41" s="12" t="s">
        <v>85</v>
      </c>
      <c r="B41" s="80" t="s">
        <v>186</v>
      </c>
      <c r="C41" s="123">
        <v>18000</v>
      </c>
      <c r="D41" s="57">
        <v>0</v>
      </c>
      <c r="E41" s="57">
        <v>2794.29</v>
      </c>
      <c r="F41" s="59">
        <v>3252.47</v>
      </c>
      <c r="G41" s="59">
        <v>371.2</v>
      </c>
      <c r="H41" s="57">
        <v>4378.5</v>
      </c>
      <c r="I41" s="57">
        <v>971.1</v>
      </c>
      <c r="J41" s="57">
        <v>339.2</v>
      </c>
      <c r="K41" s="121">
        <v>2491.5300000000002</v>
      </c>
      <c r="L41" s="121">
        <v>339.2</v>
      </c>
      <c r="M41" s="113">
        <v>3051.91</v>
      </c>
      <c r="N41" s="113">
        <v>869.34</v>
      </c>
      <c r="O41" s="155">
        <v>3000</v>
      </c>
      <c r="P41" s="58">
        <f t="shared" si="2"/>
        <v>21858.74</v>
      </c>
      <c r="Q41" s="93">
        <f t="shared" si="5"/>
        <v>-3858.7400000000016</v>
      </c>
      <c r="R41" s="104">
        <f t="shared" si="3"/>
        <v>-3858.7400000000016</v>
      </c>
    </row>
    <row r="42" spans="1:18" s="7" customFormat="1" ht="15" customHeight="1" x14ac:dyDescent="0.2">
      <c r="A42" s="12" t="s">
        <v>86</v>
      </c>
      <c r="B42" s="80" t="s">
        <v>187</v>
      </c>
      <c r="C42" s="123">
        <v>2000</v>
      </c>
      <c r="D42" s="57">
        <v>20</v>
      </c>
      <c r="E42" s="57">
        <v>-5.9</v>
      </c>
      <c r="F42" s="59">
        <v>170</v>
      </c>
      <c r="G42" s="59">
        <v>0</v>
      </c>
      <c r="H42" s="57">
        <v>352.1</v>
      </c>
      <c r="I42" s="57">
        <v>300</v>
      </c>
      <c r="J42" s="57">
        <v>3.6</v>
      </c>
      <c r="K42" s="57">
        <v>0</v>
      </c>
      <c r="L42" s="57">
        <v>6</v>
      </c>
      <c r="M42" s="59"/>
      <c r="N42" s="59"/>
      <c r="O42" s="59">
        <v>1154.1999999999998</v>
      </c>
      <c r="P42" s="58">
        <f t="shared" si="2"/>
        <v>2000</v>
      </c>
      <c r="Q42" s="93">
        <f t="shared" si="5"/>
        <v>0</v>
      </c>
      <c r="R42" s="104">
        <f t="shared" si="3"/>
        <v>0</v>
      </c>
    </row>
    <row r="43" spans="1:18" s="7" customFormat="1" ht="15" customHeight="1" x14ac:dyDescent="0.2">
      <c r="A43" s="12" t="s">
        <v>87</v>
      </c>
      <c r="B43" s="80" t="s">
        <v>188</v>
      </c>
      <c r="C43" s="123">
        <v>32000</v>
      </c>
      <c r="D43" s="57">
        <v>1238.3</v>
      </c>
      <c r="E43" s="57">
        <v>2291</v>
      </c>
      <c r="F43" s="59">
        <v>1075.2</v>
      </c>
      <c r="G43" s="59">
        <v>933.25</v>
      </c>
      <c r="H43" s="57">
        <v>2859.3</v>
      </c>
      <c r="I43" s="57">
        <v>1343</v>
      </c>
      <c r="J43" s="57">
        <v>1056.1500000000001</v>
      </c>
      <c r="K43" s="57">
        <v>2301.1</v>
      </c>
      <c r="L43" s="57">
        <v>2273.9499999999998</v>
      </c>
      <c r="M43" s="59">
        <v>2857.7</v>
      </c>
      <c r="N43" s="59">
        <v>9440.18</v>
      </c>
      <c r="O43" s="59">
        <v>4330.869999999999</v>
      </c>
      <c r="P43" s="58">
        <f t="shared" si="2"/>
        <v>32000</v>
      </c>
      <c r="Q43" s="93">
        <f>C43-P43</f>
        <v>0</v>
      </c>
      <c r="R43" s="104">
        <f t="shared" si="3"/>
        <v>0</v>
      </c>
    </row>
    <row r="44" spans="1:18" s="7" customFormat="1" ht="15" customHeight="1" x14ac:dyDescent="0.2">
      <c r="A44" s="12" t="s">
        <v>88</v>
      </c>
      <c r="B44" s="80" t="s">
        <v>189</v>
      </c>
      <c r="C44" s="123">
        <v>2000</v>
      </c>
      <c r="D44" s="57">
        <v>0</v>
      </c>
      <c r="E44" s="57">
        <v>187.9</v>
      </c>
      <c r="F44" s="59">
        <v>64.2</v>
      </c>
      <c r="G44" s="59">
        <v>366.15</v>
      </c>
      <c r="H44" s="57">
        <v>63.6</v>
      </c>
      <c r="I44" s="57">
        <v>0</v>
      </c>
      <c r="J44" s="57">
        <v>0</v>
      </c>
      <c r="K44" s="57">
        <v>9</v>
      </c>
      <c r="L44" s="57">
        <v>10</v>
      </c>
      <c r="M44" s="59"/>
      <c r="N44" s="59"/>
      <c r="O44" s="59">
        <v>1299.1500000000001</v>
      </c>
      <c r="P44" s="58">
        <f t="shared" si="2"/>
        <v>2000</v>
      </c>
      <c r="Q44" s="93">
        <f t="shared" si="5"/>
        <v>0</v>
      </c>
      <c r="R44" s="104">
        <f t="shared" si="3"/>
        <v>0</v>
      </c>
    </row>
    <row r="45" spans="1:18" s="7" customFormat="1" ht="15" customHeight="1" x14ac:dyDescent="0.2">
      <c r="A45" s="12" t="s">
        <v>89</v>
      </c>
      <c r="B45" s="80" t="s">
        <v>190</v>
      </c>
      <c r="C45" s="123">
        <v>1500</v>
      </c>
      <c r="D45" s="57">
        <v>73.5</v>
      </c>
      <c r="E45" s="57">
        <v>0</v>
      </c>
      <c r="F45" s="59">
        <v>0</v>
      </c>
      <c r="G45" s="59">
        <v>70</v>
      </c>
      <c r="H45" s="57"/>
      <c r="I45" s="57"/>
      <c r="J45" s="57">
        <v>0</v>
      </c>
      <c r="K45" s="57">
        <v>66.5</v>
      </c>
      <c r="L45" s="57">
        <v>105</v>
      </c>
      <c r="M45" s="59">
        <v>0</v>
      </c>
      <c r="N45" s="59">
        <v>63</v>
      </c>
      <c r="O45" s="59">
        <v>100</v>
      </c>
      <c r="P45" s="58">
        <f t="shared" si="2"/>
        <v>478</v>
      </c>
      <c r="Q45" s="93">
        <f t="shared" si="5"/>
        <v>1022</v>
      </c>
      <c r="R45" s="104">
        <f t="shared" si="3"/>
        <v>1022</v>
      </c>
    </row>
    <row r="46" spans="1:18" s="7" customFormat="1" ht="15" customHeight="1" x14ac:dyDescent="0.2">
      <c r="A46" s="12" t="s">
        <v>90</v>
      </c>
      <c r="B46" s="80" t="s">
        <v>191</v>
      </c>
      <c r="C46" s="123">
        <v>5500</v>
      </c>
      <c r="D46" s="57">
        <v>15</v>
      </c>
      <c r="E46" s="57">
        <v>1367.76</v>
      </c>
      <c r="F46" s="59">
        <v>23</v>
      </c>
      <c r="G46" s="59">
        <v>456.1</v>
      </c>
      <c r="H46" s="57">
        <v>233.6</v>
      </c>
      <c r="I46" s="57">
        <v>1496</v>
      </c>
      <c r="J46" s="57">
        <v>246</v>
      </c>
      <c r="K46" s="57">
        <v>13.3</v>
      </c>
      <c r="L46" s="57">
        <v>5</v>
      </c>
      <c r="M46" s="59">
        <v>10</v>
      </c>
      <c r="N46" s="59">
        <v>12</v>
      </c>
      <c r="O46" s="59">
        <v>1622.2399999999998</v>
      </c>
      <c r="P46" s="58">
        <f t="shared" si="2"/>
        <v>5500</v>
      </c>
      <c r="Q46" s="93">
        <f t="shared" si="5"/>
        <v>0</v>
      </c>
      <c r="R46" s="104">
        <f t="shared" si="3"/>
        <v>0</v>
      </c>
    </row>
    <row r="47" spans="1:18" s="7" customFormat="1" ht="15" customHeight="1" x14ac:dyDescent="0.2">
      <c r="A47" s="12" t="s">
        <v>91</v>
      </c>
      <c r="B47" s="80" t="s">
        <v>91</v>
      </c>
      <c r="C47" s="123">
        <v>3000</v>
      </c>
      <c r="D47" s="57"/>
      <c r="E47" s="57"/>
      <c r="F47" s="59"/>
      <c r="G47" s="59"/>
      <c r="H47" s="57"/>
      <c r="I47" s="57"/>
      <c r="J47" s="57"/>
      <c r="K47" s="57"/>
      <c r="L47" s="57"/>
      <c r="M47" s="59"/>
      <c r="N47" s="59"/>
      <c r="O47" s="59">
        <v>0</v>
      </c>
      <c r="P47" s="58">
        <f t="shared" si="2"/>
        <v>0</v>
      </c>
      <c r="Q47" s="93">
        <f t="shared" si="5"/>
        <v>3000</v>
      </c>
      <c r="R47" s="104">
        <f t="shared" si="3"/>
        <v>3000</v>
      </c>
    </row>
    <row r="48" spans="1:18" s="7" customFormat="1" ht="15" customHeight="1" x14ac:dyDescent="0.2">
      <c r="A48" s="12" t="s">
        <v>92</v>
      </c>
      <c r="B48" s="80" t="s">
        <v>192</v>
      </c>
      <c r="C48" s="123">
        <v>1000</v>
      </c>
      <c r="D48" s="57">
        <v>0</v>
      </c>
      <c r="E48" s="57">
        <v>0</v>
      </c>
      <c r="F48" s="59">
        <v>5</v>
      </c>
      <c r="G48" s="59">
        <v>-5</v>
      </c>
      <c r="H48" s="57"/>
      <c r="I48" s="57"/>
      <c r="J48" s="57"/>
      <c r="K48" s="57"/>
      <c r="L48" s="57"/>
      <c r="M48" s="59"/>
      <c r="N48" s="59"/>
      <c r="O48" s="59">
        <v>0</v>
      </c>
      <c r="P48" s="58">
        <f t="shared" si="2"/>
        <v>0</v>
      </c>
      <c r="Q48" s="93">
        <f t="shared" si="5"/>
        <v>1000</v>
      </c>
      <c r="R48" s="104">
        <f t="shared" si="3"/>
        <v>1000</v>
      </c>
    </row>
    <row r="49" spans="1:18" s="7" customFormat="1" ht="15" customHeight="1" x14ac:dyDescent="0.2">
      <c r="A49" s="12" t="s">
        <v>93</v>
      </c>
      <c r="B49" s="80" t="s">
        <v>193</v>
      </c>
      <c r="C49" s="123">
        <v>5300</v>
      </c>
      <c r="D49" s="57"/>
      <c r="E49" s="57"/>
      <c r="F49" s="59"/>
      <c r="G49" s="59"/>
      <c r="H49" s="57"/>
      <c r="I49" s="57"/>
      <c r="J49" s="57"/>
      <c r="K49" s="57"/>
      <c r="L49" s="57"/>
      <c r="M49" s="59"/>
      <c r="N49" s="59"/>
      <c r="O49" s="59">
        <v>0</v>
      </c>
      <c r="P49" s="58">
        <f t="shared" si="2"/>
        <v>0</v>
      </c>
      <c r="Q49" s="114">
        <f t="shared" si="5"/>
        <v>5300</v>
      </c>
      <c r="R49" s="104">
        <f t="shared" si="3"/>
        <v>5300</v>
      </c>
    </row>
    <row r="50" spans="1:18" s="7" customFormat="1" ht="15" customHeight="1" x14ac:dyDescent="0.2">
      <c r="A50" s="12" t="s">
        <v>94</v>
      </c>
      <c r="B50" s="80" t="s">
        <v>194</v>
      </c>
      <c r="C50" s="123">
        <v>5000</v>
      </c>
      <c r="D50" s="57"/>
      <c r="E50" s="57"/>
      <c r="F50" s="59"/>
      <c r="G50" s="59"/>
      <c r="H50" s="57"/>
      <c r="I50" s="57"/>
      <c r="J50" s="57"/>
      <c r="K50" s="57"/>
      <c r="L50" s="57"/>
      <c r="M50" s="59"/>
      <c r="N50" s="59"/>
      <c r="O50" s="59">
        <v>5000</v>
      </c>
      <c r="P50" s="58">
        <f t="shared" si="2"/>
        <v>5000</v>
      </c>
      <c r="Q50" s="93">
        <f t="shared" si="5"/>
        <v>0</v>
      </c>
      <c r="R50" s="104">
        <f t="shared" si="3"/>
        <v>0</v>
      </c>
    </row>
    <row r="51" spans="1:18" s="7" customFormat="1" ht="15" customHeight="1" x14ac:dyDescent="0.2">
      <c r="A51" s="12" t="s">
        <v>95</v>
      </c>
      <c r="B51" s="80" t="s">
        <v>195</v>
      </c>
      <c r="C51" s="123">
        <v>9900</v>
      </c>
      <c r="D51" s="57">
        <v>0</v>
      </c>
      <c r="E51" s="57">
        <v>1530.4</v>
      </c>
      <c r="F51" s="59">
        <v>720.8</v>
      </c>
      <c r="G51" s="59">
        <v>380</v>
      </c>
      <c r="H51" s="57">
        <v>1100.8</v>
      </c>
      <c r="I51" s="57">
        <v>1480.8</v>
      </c>
      <c r="J51" s="57">
        <v>0</v>
      </c>
      <c r="K51" s="57">
        <v>380</v>
      </c>
      <c r="L51" s="57">
        <v>740.4</v>
      </c>
      <c r="M51" s="59">
        <v>1480.8</v>
      </c>
      <c r="N51" s="59">
        <v>380</v>
      </c>
      <c r="O51" s="59">
        <v>1706</v>
      </c>
      <c r="P51" s="58">
        <f t="shared" si="2"/>
        <v>9900</v>
      </c>
      <c r="Q51" s="93">
        <f t="shared" si="5"/>
        <v>0</v>
      </c>
      <c r="R51" s="104">
        <f t="shared" si="3"/>
        <v>0</v>
      </c>
    </row>
    <row r="52" spans="1:18" s="7" customFormat="1" ht="15" customHeight="1" x14ac:dyDescent="0.2">
      <c r="A52" s="12" t="s">
        <v>96</v>
      </c>
      <c r="B52" s="80" t="s">
        <v>96</v>
      </c>
      <c r="C52" s="123">
        <v>1500</v>
      </c>
      <c r="D52" s="57"/>
      <c r="E52" s="57"/>
      <c r="F52" s="59"/>
      <c r="G52" s="59"/>
      <c r="H52" s="57">
        <v>385.6</v>
      </c>
      <c r="I52" s="57">
        <v>0</v>
      </c>
      <c r="J52" s="57">
        <v>0</v>
      </c>
      <c r="K52" s="57">
        <v>385.6</v>
      </c>
      <c r="L52" s="57">
        <v>0</v>
      </c>
      <c r="M52" s="59">
        <v>646.6</v>
      </c>
      <c r="N52" s="59">
        <v>0</v>
      </c>
      <c r="O52" s="59">
        <v>3000</v>
      </c>
      <c r="P52" s="58">
        <f t="shared" si="2"/>
        <v>4417.8</v>
      </c>
      <c r="Q52" s="114">
        <f t="shared" si="5"/>
        <v>-2917.8</v>
      </c>
      <c r="R52" s="104">
        <f t="shared" si="3"/>
        <v>-2917.8</v>
      </c>
    </row>
    <row r="53" spans="1:18" s="7" customFormat="1" ht="15" customHeight="1" x14ac:dyDescent="0.2">
      <c r="A53" s="12" t="s">
        <v>97</v>
      </c>
      <c r="B53" s="80" t="s">
        <v>196</v>
      </c>
      <c r="C53" s="123">
        <v>2000</v>
      </c>
      <c r="D53" s="57"/>
      <c r="E53" s="57"/>
      <c r="F53" s="59"/>
      <c r="G53" s="59"/>
      <c r="H53" s="57"/>
      <c r="I53" s="57"/>
      <c r="J53" s="57"/>
      <c r="K53" s="57"/>
      <c r="L53" s="57"/>
      <c r="M53" s="59">
        <v>0</v>
      </c>
      <c r="N53" s="59">
        <v>3943.2</v>
      </c>
      <c r="O53" s="59">
        <v>0</v>
      </c>
      <c r="P53" s="58">
        <f t="shared" si="2"/>
        <v>3943.2</v>
      </c>
      <c r="Q53" s="115">
        <f t="shared" si="5"/>
        <v>-1943.1999999999998</v>
      </c>
      <c r="R53" s="104">
        <f t="shared" si="3"/>
        <v>-1943.1999999999998</v>
      </c>
    </row>
    <row r="54" spans="1:18" s="7" customFormat="1" ht="15" customHeight="1" x14ac:dyDescent="0.2">
      <c r="A54" s="12" t="s">
        <v>98</v>
      </c>
      <c r="B54" s="80" t="s">
        <v>197</v>
      </c>
      <c r="C54" s="123">
        <v>1500</v>
      </c>
      <c r="D54" s="57">
        <v>88.73</v>
      </c>
      <c r="E54" s="57">
        <v>70.489999999999995</v>
      </c>
      <c r="F54" s="59">
        <v>46.89</v>
      </c>
      <c r="G54" s="59">
        <v>100.73</v>
      </c>
      <c r="H54" s="57">
        <v>50.92</v>
      </c>
      <c r="I54" s="57">
        <v>77.67</v>
      </c>
      <c r="J54" s="57">
        <v>41.64</v>
      </c>
      <c r="K54" s="57">
        <v>51.1</v>
      </c>
      <c r="L54" s="57">
        <v>44.13</v>
      </c>
      <c r="M54" s="59">
        <v>49.31</v>
      </c>
      <c r="N54" s="59">
        <v>50.93</v>
      </c>
      <c r="O54" s="59">
        <v>60</v>
      </c>
      <c r="P54" s="58">
        <f t="shared" si="2"/>
        <v>732.54000000000008</v>
      </c>
      <c r="Q54" s="93">
        <f t="shared" si="5"/>
        <v>767.45999999999992</v>
      </c>
      <c r="R54" s="104">
        <f t="shared" si="3"/>
        <v>767.45999999999992</v>
      </c>
    </row>
    <row r="55" spans="1:18" s="7" customFormat="1" ht="15" customHeight="1" x14ac:dyDescent="0.2">
      <c r="A55" s="12" t="s">
        <v>99</v>
      </c>
      <c r="B55" s="80" t="s">
        <v>198</v>
      </c>
      <c r="C55" s="123">
        <v>200</v>
      </c>
      <c r="D55" s="57"/>
      <c r="E55" s="57"/>
      <c r="F55" s="59"/>
      <c r="G55" s="59"/>
      <c r="H55" s="57">
        <v>0</v>
      </c>
      <c r="I55" s="57">
        <v>150</v>
      </c>
      <c r="J55" s="57">
        <v>0</v>
      </c>
      <c r="K55" s="57"/>
      <c r="L55" s="57"/>
      <c r="M55" s="59"/>
      <c r="N55" s="59"/>
      <c r="O55" s="59">
        <v>0</v>
      </c>
      <c r="P55" s="58">
        <f t="shared" si="2"/>
        <v>150</v>
      </c>
      <c r="Q55" s="114">
        <f t="shared" si="5"/>
        <v>50</v>
      </c>
      <c r="R55" s="104">
        <f t="shared" si="3"/>
        <v>50</v>
      </c>
    </row>
    <row r="56" spans="1:18" s="7" customFormat="1" ht="15" customHeight="1" x14ac:dyDescent="0.2">
      <c r="A56" s="12" t="s">
        <v>100</v>
      </c>
      <c r="B56" s="80" t="s">
        <v>199</v>
      </c>
      <c r="C56" s="123">
        <v>1000</v>
      </c>
      <c r="D56" s="57"/>
      <c r="E56" s="57"/>
      <c r="F56" s="59"/>
      <c r="G56" s="59"/>
      <c r="H56" s="57"/>
      <c r="I56" s="57"/>
      <c r="J56" s="57"/>
      <c r="K56" s="57"/>
      <c r="L56" s="57"/>
      <c r="M56" s="59"/>
      <c r="N56" s="59"/>
      <c r="O56" s="59">
        <v>0</v>
      </c>
      <c r="P56" s="58">
        <f t="shared" si="2"/>
        <v>0</v>
      </c>
      <c r="Q56" s="93">
        <f t="shared" si="5"/>
        <v>1000</v>
      </c>
      <c r="R56" s="104">
        <f t="shared" si="3"/>
        <v>1000</v>
      </c>
    </row>
    <row r="57" spans="1:18" s="7" customFormat="1" ht="15" customHeight="1" x14ac:dyDescent="0.2">
      <c r="A57" s="12" t="s">
        <v>101</v>
      </c>
      <c r="B57" s="80" t="s">
        <v>200</v>
      </c>
      <c r="C57" s="123">
        <v>400</v>
      </c>
      <c r="D57" s="57">
        <v>330</v>
      </c>
      <c r="E57" s="57">
        <v>0</v>
      </c>
      <c r="F57" s="59">
        <v>0</v>
      </c>
      <c r="G57" s="59">
        <v>0</v>
      </c>
      <c r="H57" s="57"/>
      <c r="I57" s="57"/>
      <c r="J57" s="57"/>
      <c r="K57" s="57"/>
      <c r="L57" s="57"/>
      <c r="M57" s="59"/>
      <c r="N57" s="59"/>
      <c r="O57" s="59">
        <v>0</v>
      </c>
      <c r="P57" s="58">
        <f t="shared" si="2"/>
        <v>330</v>
      </c>
      <c r="Q57" s="114">
        <f t="shared" si="5"/>
        <v>70</v>
      </c>
      <c r="R57" s="104">
        <f t="shared" si="3"/>
        <v>70</v>
      </c>
    </row>
    <row r="58" spans="1:18" s="7" customFormat="1" ht="15" customHeight="1" x14ac:dyDescent="0.2">
      <c r="A58" s="12" t="s">
        <v>102</v>
      </c>
      <c r="B58" s="80" t="s">
        <v>201</v>
      </c>
      <c r="C58" s="123">
        <v>1500</v>
      </c>
      <c r="D58" s="57"/>
      <c r="E58" s="57"/>
      <c r="F58" s="59"/>
      <c r="G58" s="59"/>
      <c r="H58" s="57"/>
      <c r="I58" s="57"/>
      <c r="J58" s="57"/>
      <c r="K58" s="57"/>
      <c r="L58" s="57"/>
      <c r="M58" s="59"/>
      <c r="N58" s="59"/>
      <c r="O58" s="59"/>
      <c r="P58" s="58">
        <f t="shared" si="2"/>
        <v>0</v>
      </c>
      <c r="Q58" s="93">
        <f t="shared" si="5"/>
        <v>1500</v>
      </c>
      <c r="R58" s="104">
        <f t="shared" si="3"/>
        <v>1500</v>
      </c>
    </row>
    <row r="59" spans="1:18" s="7" customFormat="1" ht="15" customHeight="1" x14ac:dyDescent="0.2">
      <c r="A59" s="12" t="s">
        <v>103</v>
      </c>
      <c r="B59" s="80" t="s">
        <v>273</v>
      </c>
      <c r="C59" s="123">
        <v>1000</v>
      </c>
      <c r="D59" s="57">
        <v>0</v>
      </c>
      <c r="E59" s="57">
        <v>0</v>
      </c>
      <c r="F59" s="59">
        <v>851.19</v>
      </c>
      <c r="G59" s="59">
        <v>0</v>
      </c>
      <c r="H59" s="57"/>
      <c r="I59" s="57"/>
      <c r="J59" s="57"/>
      <c r="K59" s="57"/>
      <c r="L59" s="57"/>
      <c r="M59" s="59"/>
      <c r="N59" s="59"/>
      <c r="O59" s="59">
        <v>148.80999999999995</v>
      </c>
      <c r="P59" s="58">
        <f t="shared" si="2"/>
        <v>1000</v>
      </c>
      <c r="Q59" s="93">
        <f t="shared" si="5"/>
        <v>0</v>
      </c>
      <c r="R59" s="104">
        <f t="shared" si="3"/>
        <v>0</v>
      </c>
    </row>
    <row r="60" spans="1:18" s="7" customFormat="1" ht="15" customHeight="1" x14ac:dyDescent="0.2">
      <c r="A60" s="12" t="s">
        <v>104</v>
      </c>
      <c r="B60" s="80" t="s">
        <v>192</v>
      </c>
      <c r="C60" s="123">
        <v>1000</v>
      </c>
      <c r="D60" s="57"/>
      <c r="E60" s="57"/>
      <c r="F60" s="59"/>
      <c r="G60" s="59"/>
      <c r="H60" s="57"/>
      <c r="I60" s="57"/>
      <c r="J60" s="57"/>
      <c r="K60" s="57"/>
      <c r="L60" s="57"/>
      <c r="M60" s="59"/>
      <c r="N60" s="59"/>
      <c r="O60" s="59">
        <v>1000</v>
      </c>
      <c r="P60" s="58">
        <f t="shared" si="2"/>
        <v>1000</v>
      </c>
      <c r="Q60" s="93">
        <f t="shared" si="5"/>
        <v>0</v>
      </c>
      <c r="R60" s="104">
        <f t="shared" si="3"/>
        <v>0</v>
      </c>
    </row>
    <row r="61" spans="1:18" s="7" customFormat="1" ht="15" customHeight="1" x14ac:dyDescent="0.2">
      <c r="A61" s="12" t="s">
        <v>296</v>
      </c>
      <c r="B61" s="80" t="s">
        <v>297</v>
      </c>
      <c r="C61" s="123">
        <v>13250</v>
      </c>
      <c r="D61" s="57"/>
      <c r="E61" s="57"/>
      <c r="F61" s="59"/>
      <c r="G61" s="59"/>
      <c r="H61" s="57"/>
      <c r="I61" s="57"/>
      <c r="J61" s="57"/>
      <c r="K61" s="57"/>
      <c r="L61" s="57"/>
      <c r="M61" s="59"/>
      <c r="N61" s="59"/>
      <c r="O61" s="59">
        <v>13250</v>
      </c>
      <c r="P61" s="58">
        <f t="shared" si="2"/>
        <v>13250</v>
      </c>
      <c r="Q61" s="93">
        <f t="shared" si="5"/>
        <v>0</v>
      </c>
      <c r="R61" s="104">
        <f t="shared" si="3"/>
        <v>0</v>
      </c>
    </row>
    <row r="62" spans="1:18" s="7" customFormat="1" ht="15" customHeight="1" x14ac:dyDescent="0.2">
      <c r="A62" s="12" t="s">
        <v>105</v>
      </c>
      <c r="B62" s="80" t="s">
        <v>202</v>
      </c>
      <c r="C62" s="123">
        <v>0</v>
      </c>
      <c r="D62" s="57">
        <v>0</v>
      </c>
      <c r="E62" s="57">
        <v>0</v>
      </c>
      <c r="F62" s="57">
        <v>0</v>
      </c>
      <c r="G62" s="57">
        <v>0</v>
      </c>
      <c r="H62" s="57"/>
      <c r="I62" s="57"/>
      <c r="J62" s="57"/>
      <c r="K62" s="57">
        <v>0</v>
      </c>
      <c r="L62" s="57">
        <v>0</v>
      </c>
      <c r="M62" s="57"/>
      <c r="N62" s="57"/>
      <c r="O62" s="57"/>
      <c r="P62" s="58">
        <f t="shared" si="2"/>
        <v>0</v>
      </c>
      <c r="Q62" s="93">
        <f t="shared" si="5"/>
        <v>0</v>
      </c>
      <c r="R62" s="104">
        <f t="shared" si="3"/>
        <v>0</v>
      </c>
    </row>
    <row r="63" spans="1:18" s="8" customFormat="1" ht="6.95" customHeight="1" x14ac:dyDescent="0.2">
      <c r="A63" s="12"/>
      <c r="B63" s="80"/>
      <c r="C63" s="123"/>
      <c r="D63" s="60"/>
      <c r="E63" s="60"/>
      <c r="F63" s="60"/>
      <c r="G63" s="60"/>
      <c r="H63" s="60"/>
      <c r="I63" s="60"/>
      <c r="J63" s="60"/>
      <c r="K63" s="60"/>
      <c r="L63" s="60"/>
      <c r="M63" s="60"/>
      <c r="N63" s="60"/>
      <c r="O63" s="60"/>
      <c r="P63" s="58"/>
      <c r="Q63" s="93">
        <f t="shared" si="5"/>
        <v>0</v>
      </c>
    </row>
    <row r="64" spans="1:18" s="7" customFormat="1" ht="15" customHeight="1" x14ac:dyDescent="0.2">
      <c r="A64" s="15" t="str">
        <f>"TOTAL "&amp;A20</f>
        <v>TOTAL OPERATING EXPENSES (OPEX) - PGT</v>
      </c>
      <c r="B64" s="84"/>
      <c r="C64" s="132">
        <f>SUM(C22:C63)</f>
        <v>1912559.9920000001</v>
      </c>
      <c r="D64" s="61">
        <f>SUM(D22:D62)</f>
        <v>97556.87999999999</v>
      </c>
      <c r="E64" s="61">
        <f t="shared" ref="E64:O64" si="6">SUM(E22:E62)</f>
        <v>144220.65</v>
      </c>
      <c r="F64" s="61">
        <f t="shared" si="6"/>
        <v>107389.06999999999</v>
      </c>
      <c r="G64" s="61">
        <f t="shared" si="6"/>
        <v>102758.93</v>
      </c>
      <c r="H64" s="61">
        <f t="shared" si="6"/>
        <v>109673.22000000003</v>
      </c>
      <c r="I64" s="61">
        <f t="shared" si="6"/>
        <v>161370.79000000004</v>
      </c>
      <c r="J64" s="61">
        <f t="shared" si="6"/>
        <v>99846.489999999962</v>
      </c>
      <c r="K64" s="61">
        <f t="shared" si="6"/>
        <v>109456.51</v>
      </c>
      <c r="L64" s="61">
        <f t="shared" si="6"/>
        <v>97818.969999999987</v>
      </c>
      <c r="M64" s="61">
        <f t="shared" si="6"/>
        <v>106040.62</v>
      </c>
      <c r="N64" s="61">
        <f t="shared" si="6"/>
        <v>115038.23999999998</v>
      </c>
      <c r="O64" s="61">
        <f t="shared" si="6"/>
        <v>305290.98250000004</v>
      </c>
      <c r="P64" s="61">
        <f>SUM(D64:O64)</f>
        <v>1556461.3525</v>
      </c>
    </row>
    <row r="65" spans="1:18" s="7" customFormat="1" ht="15" customHeight="1" x14ac:dyDescent="0.2">
      <c r="A65" s="38"/>
      <c r="B65" s="85"/>
      <c r="C65" s="133"/>
      <c r="D65" s="53"/>
      <c r="E65" s="53"/>
      <c r="F65" s="53"/>
      <c r="G65" s="53"/>
      <c r="H65" s="53"/>
      <c r="I65" s="53"/>
      <c r="J65" s="53"/>
      <c r="K65" s="53"/>
      <c r="L65" s="53"/>
      <c r="M65" s="53"/>
      <c r="N65" s="53"/>
      <c r="O65" s="53"/>
      <c r="P65" s="53"/>
    </row>
    <row r="66" spans="1:18" s="7" customFormat="1" ht="18" customHeight="1" x14ac:dyDescent="0.2">
      <c r="A66" s="161" t="s">
        <v>76</v>
      </c>
      <c r="B66" s="161"/>
      <c r="C66" s="161"/>
      <c r="D66" s="162"/>
      <c r="E66" s="162"/>
      <c r="F66" s="162"/>
      <c r="G66" s="162"/>
      <c r="H66" s="162"/>
      <c r="I66" s="162"/>
      <c r="J66" s="162"/>
      <c r="K66" s="162"/>
      <c r="L66" s="162"/>
      <c r="M66" s="162"/>
      <c r="N66" s="162"/>
      <c r="O66" s="162"/>
      <c r="P66" s="162"/>
    </row>
    <row r="67" spans="1:18" s="7" customFormat="1" ht="15" customHeight="1" x14ac:dyDescent="0.2">
      <c r="A67" s="38"/>
      <c r="B67" s="85"/>
      <c r="C67" s="133"/>
      <c r="D67" s="53"/>
      <c r="E67" s="53"/>
      <c r="F67" s="53"/>
      <c r="G67" s="53"/>
      <c r="H67" s="53"/>
      <c r="I67" s="53"/>
      <c r="J67" s="53"/>
      <c r="K67" s="53"/>
      <c r="L67" s="53"/>
      <c r="M67" s="53"/>
      <c r="N67" s="53"/>
      <c r="O67" s="53"/>
      <c r="P67" s="53"/>
    </row>
    <row r="68" spans="1:18" s="7" customFormat="1" ht="15" customHeight="1" x14ac:dyDescent="0.2">
      <c r="A68" s="12" t="s">
        <v>66</v>
      </c>
      <c r="B68" s="80" t="s">
        <v>175</v>
      </c>
      <c r="C68" s="123">
        <v>168000</v>
      </c>
      <c r="D68" s="57">
        <v>10934.51</v>
      </c>
      <c r="E68" s="57">
        <v>12070</v>
      </c>
      <c r="F68" s="59">
        <v>11611.93</v>
      </c>
      <c r="G68" s="59">
        <v>12870</v>
      </c>
      <c r="H68" s="57">
        <v>13518.39</v>
      </c>
      <c r="I68" s="57">
        <v>13570</v>
      </c>
      <c r="J68" s="57">
        <v>13182.9</v>
      </c>
      <c r="K68" s="57">
        <v>12382.91</v>
      </c>
      <c r="L68" s="57">
        <v>11970</v>
      </c>
      <c r="M68" s="59">
        <v>12459</v>
      </c>
      <c r="N68" s="59">
        <v>12910</v>
      </c>
      <c r="O68" s="59">
        <v>13000</v>
      </c>
      <c r="P68" s="58">
        <f t="shared" ref="P68:P79" si="7">SUM(D68:O68)</f>
        <v>150479.64000000001</v>
      </c>
      <c r="Q68" s="93">
        <f t="shared" ref="Q68:Q79" si="8">C68-P68</f>
        <v>17520.359999999986</v>
      </c>
      <c r="R68" s="104">
        <f t="shared" ref="R68:R79" si="9">Q68/1</f>
        <v>17520.359999999986</v>
      </c>
    </row>
    <row r="69" spans="1:18" s="7" customFormat="1" ht="15" customHeight="1" x14ac:dyDescent="0.2">
      <c r="A69" s="12" t="s">
        <v>67</v>
      </c>
      <c r="B69" s="80" t="s">
        <v>67</v>
      </c>
      <c r="C69" s="123">
        <v>2400</v>
      </c>
      <c r="D69" s="57"/>
      <c r="E69" s="57"/>
      <c r="F69" s="59"/>
      <c r="G69" s="59"/>
      <c r="H69" s="57"/>
      <c r="I69" s="57"/>
      <c r="J69" s="57"/>
      <c r="K69" s="57"/>
      <c r="L69" s="57"/>
      <c r="M69" s="59"/>
      <c r="N69" s="59"/>
      <c r="O69" s="59">
        <v>0</v>
      </c>
      <c r="P69" s="58">
        <f t="shared" si="7"/>
        <v>0</v>
      </c>
      <c r="Q69" s="114">
        <f t="shared" si="8"/>
        <v>2400</v>
      </c>
      <c r="R69" s="104">
        <f t="shared" si="9"/>
        <v>2400</v>
      </c>
    </row>
    <row r="70" spans="1:18" s="7" customFormat="1" ht="15" customHeight="1" x14ac:dyDescent="0.2">
      <c r="A70" s="12" t="s">
        <v>106</v>
      </c>
      <c r="B70" s="80" t="s">
        <v>176</v>
      </c>
      <c r="C70" s="123">
        <v>20000</v>
      </c>
      <c r="D70" s="57"/>
      <c r="E70" s="57"/>
      <c r="F70" s="59"/>
      <c r="G70" s="59"/>
      <c r="H70" s="57">
        <v>0</v>
      </c>
      <c r="I70" s="57">
        <v>5132.76</v>
      </c>
      <c r="J70" s="57">
        <v>0</v>
      </c>
      <c r="K70" s="57"/>
      <c r="L70" s="57"/>
      <c r="M70" s="59"/>
      <c r="N70" s="59"/>
      <c r="O70" s="59">
        <v>13000</v>
      </c>
      <c r="P70" s="58">
        <f t="shared" si="7"/>
        <v>18132.760000000002</v>
      </c>
      <c r="Q70" s="114">
        <f t="shared" si="8"/>
        <v>1867.239999999998</v>
      </c>
      <c r="R70" s="104">
        <f t="shared" si="9"/>
        <v>1867.239999999998</v>
      </c>
    </row>
    <row r="71" spans="1:18" s="7" customFormat="1" ht="15" customHeight="1" x14ac:dyDescent="0.2">
      <c r="A71" s="12" t="s">
        <v>69</v>
      </c>
      <c r="B71" s="80" t="s">
        <v>69</v>
      </c>
      <c r="C71" s="123">
        <v>24440</v>
      </c>
      <c r="D71" s="57">
        <v>934</v>
      </c>
      <c r="E71" s="57">
        <v>881</v>
      </c>
      <c r="F71" s="59">
        <v>853</v>
      </c>
      <c r="G71" s="59">
        <v>985</v>
      </c>
      <c r="H71" s="57">
        <v>1074</v>
      </c>
      <c r="I71" s="57">
        <v>1076</v>
      </c>
      <c r="J71" s="57">
        <v>1052</v>
      </c>
      <c r="K71" s="57">
        <v>1000</v>
      </c>
      <c r="L71" s="57">
        <v>972</v>
      </c>
      <c r="M71" s="59">
        <v>2178</v>
      </c>
      <c r="N71" s="59">
        <v>1137</v>
      </c>
      <c r="O71" s="59">
        <f>SUM(O68+O70)*13%</f>
        <v>3380</v>
      </c>
      <c r="P71" s="58">
        <f t="shared" si="7"/>
        <v>15522</v>
      </c>
      <c r="Q71" s="114">
        <f t="shared" si="8"/>
        <v>8918</v>
      </c>
      <c r="R71" s="104">
        <f t="shared" si="9"/>
        <v>8918</v>
      </c>
    </row>
    <row r="72" spans="1:18" s="7" customFormat="1" ht="15" customHeight="1" x14ac:dyDescent="0.2">
      <c r="A72" s="12" t="s">
        <v>70</v>
      </c>
      <c r="B72" s="80" t="s">
        <v>70</v>
      </c>
      <c r="C72" s="123">
        <v>3000</v>
      </c>
      <c r="D72" s="57">
        <v>124.85</v>
      </c>
      <c r="E72" s="57">
        <v>124.85</v>
      </c>
      <c r="F72" s="59">
        <v>121.05</v>
      </c>
      <c r="G72" s="59">
        <v>138</v>
      </c>
      <c r="H72" s="57">
        <v>150.19999999999999</v>
      </c>
      <c r="I72" s="57">
        <v>162.69999999999999</v>
      </c>
      <c r="J72" s="57">
        <v>159</v>
      </c>
      <c r="K72" s="57">
        <v>148.9</v>
      </c>
      <c r="L72" s="57">
        <v>143.30000000000001</v>
      </c>
      <c r="M72" s="59">
        <v>168.65</v>
      </c>
      <c r="N72" s="59">
        <v>168.65</v>
      </c>
      <c r="O72" s="59">
        <v>180</v>
      </c>
      <c r="P72" s="58">
        <f t="shared" si="7"/>
        <v>1790.1500000000003</v>
      </c>
      <c r="Q72" s="114">
        <f t="shared" si="8"/>
        <v>1209.8499999999997</v>
      </c>
      <c r="R72" s="104">
        <f t="shared" si="9"/>
        <v>1209.8499999999997</v>
      </c>
    </row>
    <row r="73" spans="1:18" s="7" customFormat="1" ht="15" customHeight="1" x14ac:dyDescent="0.2">
      <c r="A73" s="12" t="s">
        <v>107</v>
      </c>
      <c r="B73" s="80" t="s">
        <v>107</v>
      </c>
      <c r="C73" s="123">
        <v>1600</v>
      </c>
      <c r="D73" s="57">
        <v>0</v>
      </c>
      <c r="E73" s="57">
        <v>35</v>
      </c>
      <c r="F73" s="59">
        <v>110</v>
      </c>
      <c r="G73" s="59">
        <v>38</v>
      </c>
      <c r="H73" s="57">
        <v>68</v>
      </c>
      <c r="I73" s="57">
        <v>130</v>
      </c>
      <c r="J73" s="57">
        <v>0</v>
      </c>
      <c r="K73" s="57"/>
      <c r="L73" s="57"/>
      <c r="M73" s="59">
        <v>64</v>
      </c>
      <c r="N73" s="59">
        <v>50</v>
      </c>
      <c r="O73" s="59">
        <v>300</v>
      </c>
      <c r="P73" s="58">
        <f t="shared" si="7"/>
        <v>795</v>
      </c>
      <c r="Q73" s="93">
        <f t="shared" si="8"/>
        <v>805</v>
      </c>
      <c r="R73" s="104">
        <f t="shared" si="9"/>
        <v>805</v>
      </c>
    </row>
    <row r="74" spans="1:18" s="7" customFormat="1" ht="15" customHeight="1" x14ac:dyDescent="0.2">
      <c r="A74" s="12" t="s">
        <v>72</v>
      </c>
      <c r="B74" s="80" t="s">
        <v>177</v>
      </c>
      <c r="C74" s="123">
        <v>1200</v>
      </c>
      <c r="D74" s="57"/>
      <c r="E74" s="57"/>
      <c r="F74" s="59"/>
      <c r="G74" s="59"/>
      <c r="H74" s="57"/>
      <c r="I74" s="57"/>
      <c r="J74" s="57"/>
      <c r="K74" s="57"/>
      <c r="L74" s="57"/>
      <c r="M74" s="59"/>
      <c r="N74" s="59"/>
      <c r="O74" s="59">
        <v>0</v>
      </c>
      <c r="P74" s="58">
        <f t="shared" si="7"/>
        <v>0</v>
      </c>
      <c r="Q74" s="93">
        <f t="shared" si="8"/>
        <v>1200</v>
      </c>
      <c r="R74" s="104">
        <f t="shared" si="9"/>
        <v>1200</v>
      </c>
    </row>
    <row r="75" spans="1:18" s="7" customFormat="1" ht="15" customHeight="1" x14ac:dyDescent="0.2">
      <c r="A75" s="12" t="s">
        <v>108</v>
      </c>
      <c r="B75" s="80" t="s">
        <v>178</v>
      </c>
      <c r="C75" s="123">
        <v>4800</v>
      </c>
      <c r="D75" s="57">
        <v>632.29999999999995</v>
      </c>
      <c r="E75" s="57">
        <v>700</v>
      </c>
      <c r="F75" s="59">
        <v>700</v>
      </c>
      <c r="G75" s="59">
        <v>560</v>
      </c>
      <c r="H75" s="57">
        <v>259.7</v>
      </c>
      <c r="I75" s="57">
        <v>350</v>
      </c>
      <c r="J75" s="57">
        <v>350</v>
      </c>
      <c r="K75" s="57">
        <v>350</v>
      </c>
      <c r="L75" s="57">
        <v>23.35</v>
      </c>
      <c r="M75" s="59">
        <v>0</v>
      </c>
      <c r="N75" s="59">
        <v>35</v>
      </c>
      <c r="O75" s="59">
        <v>350</v>
      </c>
      <c r="P75" s="58">
        <f t="shared" si="7"/>
        <v>4310.3500000000004</v>
      </c>
      <c r="Q75" s="115">
        <f t="shared" si="8"/>
        <v>489.64999999999964</v>
      </c>
      <c r="R75" s="104">
        <f t="shared" si="9"/>
        <v>489.64999999999964</v>
      </c>
    </row>
    <row r="76" spans="1:18" s="7" customFormat="1" ht="15" customHeight="1" x14ac:dyDescent="0.2">
      <c r="A76" s="12" t="s">
        <v>109</v>
      </c>
      <c r="B76" s="80" t="s">
        <v>179</v>
      </c>
      <c r="C76" s="123">
        <v>3000</v>
      </c>
      <c r="D76" s="57">
        <v>0</v>
      </c>
      <c r="E76" s="57">
        <v>171.4</v>
      </c>
      <c r="F76" s="59">
        <v>245.5</v>
      </c>
      <c r="G76" s="59">
        <v>82.45</v>
      </c>
      <c r="H76" s="57">
        <v>150</v>
      </c>
      <c r="I76" s="57">
        <v>18.2</v>
      </c>
      <c r="J76" s="57">
        <v>229.95</v>
      </c>
      <c r="K76" s="57">
        <v>150</v>
      </c>
      <c r="L76" s="57">
        <v>30.1</v>
      </c>
      <c r="M76" s="59">
        <v>271.89999999999998</v>
      </c>
      <c r="N76" s="59">
        <v>188.13</v>
      </c>
      <c r="O76" s="59">
        <v>300</v>
      </c>
      <c r="P76" s="58">
        <f t="shared" si="7"/>
        <v>1837.63</v>
      </c>
      <c r="Q76" s="93">
        <f t="shared" si="8"/>
        <v>1162.3699999999999</v>
      </c>
      <c r="R76" s="104">
        <f t="shared" si="9"/>
        <v>1162.3699999999999</v>
      </c>
    </row>
    <row r="77" spans="1:18" s="7" customFormat="1" ht="15" customHeight="1" x14ac:dyDescent="0.2">
      <c r="A77" s="12" t="s">
        <v>77</v>
      </c>
      <c r="B77" s="80" t="s">
        <v>180</v>
      </c>
      <c r="C77" s="123">
        <v>10600</v>
      </c>
      <c r="D77" s="57">
        <v>0</v>
      </c>
      <c r="E77" s="57">
        <v>1762.15</v>
      </c>
      <c r="F77" s="59">
        <v>892.3</v>
      </c>
      <c r="G77" s="59">
        <v>0</v>
      </c>
      <c r="H77" s="57">
        <v>1794.7</v>
      </c>
      <c r="I77" s="57">
        <v>932.4</v>
      </c>
      <c r="J77" s="57">
        <v>0</v>
      </c>
      <c r="K77" s="57">
        <v>1785.65</v>
      </c>
      <c r="L77" s="57">
        <v>0</v>
      </c>
      <c r="M77" s="59">
        <v>1780.85</v>
      </c>
      <c r="N77" s="59">
        <v>0</v>
      </c>
      <c r="O77" s="59">
        <v>1651.9500000000007</v>
      </c>
      <c r="P77" s="58">
        <f t="shared" si="7"/>
        <v>10600</v>
      </c>
      <c r="Q77" s="93">
        <f t="shared" si="8"/>
        <v>0</v>
      </c>
      <c r="R77" s="104">
        <f t="shared" si="9"/>
        <v>0</v>
      </c>
    </row>
    <row r="78" spans="1:18" s="7" customFormat="1" ht="15" customHeight="1" x14ac:dyDescent="0.2">
      <c r="A78" s="12" t="s">
        <v>78</v>
      </c>
      <c r="B78" s="80" t="s">
        <v>181</v>
      </c>
      <c r="C78" s="123">
        <v>9000</v>
      </c>
      <c r="D78" s="57">
        <v>753.6</v>
      </c>
      <c r="E78" s="57">
        <v>846.3</v>
      </c>
      <c r="F78" s="59">
        <v>845.75</v>
      </c>
      <c r="G78" s="59">
        <v>975.45</v>
      </c>
      <c r="H78" s="57">
        <v>978.1</v>
      </c>
      <c r="I78" s="57">
        <v>1033.9000000000001</v>
      </c>
      <c r="J78" s="57">
        <v>920.15</v>
      </c>
      <c r="K78" s="57">
        <v>787.25</v>
      </c>
      <c r="L78" s="57">
        <v>859.6</v>
      </c>
      <c r="M78" s="59">
        <v>763.35</v>
      </c>
      <c r="N78" s="59">
        <v>738.35</v>
      </c>
      <c r="O78" s="59">
        <v>800</v>
      </c>
      <c r="P78" s="58">
        <f t="shared" si="7"/>
        <v>10301.800000000001</v>
      </c>
      <c r="Q78" s="115">
        <f t="shared" si="8"/>
        <v>-1301.8000000000011</v>
      </c>
      <c r="R78" s="104">
        <f t="shared" si="9"/>
        <v>-1301.8000000000011</v>
      </c>
    </row>
    <row r="79" spans="1:18" s="7" customFormat="1" ht="15" customHeight="1" x14ac:dyDescent="0.2">
      <c r="A79" s="12" t="s">
        <v>110</v>
      </c>
      <c r="B79" s="80" t="s">
        <v>182</v>
      </c>
      <c r="C79" s="123">
        <v>26000</v>
      </c>
      <c r="D79" s="57">
        <v>2145.44</v>
      </c>
      <c r="E79" s="57">
        <v>2145.44</v>
      </c>
      <c r="F79" s="59">
        <v>2145.44</v>
      </c>
      <c r="G79" s="59">
        <v>2145.44</v>
      </c>
      <c r="H79" s="57">
        <v>2145.44</v>
      </c>
      <c r="I79" s="57">
        <v>2145.44</v>
      </c>
      <c r="J79" s="57">
        <v>2145.44</v>
      </c>
      <c r="K79" s="57">
        <v>2145.44</v>
      </c>
      <c r="L79" s="57">
        <v>2145.44</v>
      </c>
      <c r="M79" s="59">
        <v>2145.44</v>
      </c>
      <c r="N79" s="59">
        <v>2145.44</v>
      </c>
      <c r="O79" s="59">
        <v>2145.44</v>
      </c>
      <c r="P79" s="58">
        <f t="shared" si="7"/>
        <v>25745.279999999995</v>
      </c>
      <c r="Q79" s="114">
        <f t="shared" si="8"/>
        <v>254.7200000000048</v>
      </c>
      <c r="R79" s="104">
        <f t="shared" si="9"/>
        <v>254.7200000000048</v>
      </c>
    </row>
    <row r="80" spans="1:18" s="7" customFormat="1" ht="10.5" customHeight="1" x14ac:dyDescent="0.2">
      <c r="A80" s="12"/>
      <c r="B80" s="80"/>
      <c r="C80" s="123"/>
      <c r="D80" s="60"/>
      <c r="E80" s="60"/>
      <c r="F80" s="52"/>
      <c r="G80" s="52"/>
      <c r="H80" s="60"/>
      <c r="I80" s="60"/>
      <c r="J80" s="60"/>
      <c r="K80" s="60"/>
      <c r="L80" s="60"/>
      <c r="M80" s="52"/>
      <c r="N80" s="52"/>
      <c r="O80" s="52"/>
      <c r="P80" s="58"/>
      <c r="R80" s="104">
        <f t="shared" ref="R80" si="10">Q80/3</f>
        <v>0</v>
      </c>
    </row>
    <row r="81" spans="1:18" s="7" customFormat="1" ht="15" customHeight="1" x14ac:dyDescent="0.2">
      <c r="A81" s="15" t="str">
        <f>"TOTAL "&amp;A66</f>
        <v>TOTAL OPERATING EXPENSES (OPEX) - TIC</v>
      </c>
      <c r="B81" s="84"/>
      <c r="C81" s="132">
        <f>SUM(C68:C80)</f>
        <v>274040</v>
      </c>
      <c r="D81" s="61">
        <f>SUM(D68:D79)</f>
        <v>15524.7</v>
      </c>
      <c r="E81" s="61">
        <f t="shared" ref="E81:O81" si="11">SUM(E68:E79)</f>
        <v>18736.14</v>
      </c>
      <c r="F81" s="61">
        <f t="shared" si="11"/>
        <v>17524.969999999998</v>
      </c>
      <c r="G81" s="61">
        <f t="shared" si="11"/>
        <v>17794.34</v>
      </c>
      <c r="H81" s="61">
        <f t="shared" si="11"/>
        <v>20138.53</v>
      </c>
      <c r="I81" s="61">
        <f t="shared" si="11"/>
        <v>24551.400000000005</v>
      </c>
      <c r="J81" s="61">
        <f t="shared" si="11"/>
        <v>18039.439999999999</v>
      </c>
      <c r="K81" s="61">
        <f t="shared" si="11"/>
        <v>18750.149999999998</v>
      </c>
      <c r="L81" s="61">
        <f t="shared" si="11"/>
        <v>16143.79</v>
      </c>
      <c r="M81" s="61">
        <f t="shared" si="11"/>
        <v>19831.189999999995</v>
      </c>
      <c r="N81" s="61">
        <f t="shared" si="11"/>
        <v>17372.57</v>
      </c>
      <c r="O81" s="61">
        <f t="shared" si="11"/>
        <v>35107.39</v>
      </c>
      <c r="P81" s="61">
        <f>SUM(P68:P79)</f>
        <v>239514.61000000002</v>
      </c>
    </row>
    <row r="82" spans="1:18" s="7" customFormat="1" ht="6.95" customHeight="1" x14ac:dyDescent="0.2">
      <c r="A82" s="11"/>
      <c r="B82" s="86"/>
      <c r="C82" s="134"/>
      <c r="D82" s="100"/>
      <c r="E82" s="100"/>
      <c r="F82" s="62"/>
      <c r="G82" s="62"/>
      <c r="H82" s="100"/>
      <c r="I82" s="100"/>
      <c r="J82" s="100"/>
      <c r="K82" s="100"/>
      <c r="L82" s="100"/>
      <c r="M82" s="62"/>
      <c r="N82" s="62"/>
      <c r="O82" s="62"/>
      <c r="P82" s="62"/>
    </row>
    <row r="83" spans="1:18" s="7" customFormat="1" ht="18" customHeight="1" x14ac:dyDescent="0.2">
      <c r="A83" s="161" t="s">
        <v>111</v>
      </c>
      <c r="B83" s="161"/>
      <c r="C83" s="161"/>
      <c r="D83" s="162"/>
      <c r="E83" s="162"/>
      <c r="F83" s="162"/>
      <c r="G83" s="162"/>
      <c r="H83" s="162"/>
      <c r="I83" s="162"/>
      <c r="J83" s="162"/>
      <c r="K83" s="162"/>
      <c r="L83" s="162"/>
      <c r="M83" s="162"/>
      <c r="N83" s="162"/>
      <c r="O83" s="162"/>
      <c r="P83" s="162"/>
    </row>
    <row r="84" spans="1:18" s="7" customFormat="1" ht="6.95" customHeight="1" x14ac:dyDescent="0.2">
      <c r="A84" s="10"/>
      <c r="B84" s="83"/>
      <c r="C84" s="131"/>
      <c r="D84" s="99"/>
      <c r="E84" s="99"/>
      <c r="F84" s="56"/>
      <c r="G84" s="56"/>
      <c r="H84" s="99"/>
      <c r="I84" s="99"/>
      <c r="J84" s="99"/>
      <c r="K84" s="99"/>
      <c r="L84" s="99"/>
      <c r="M84" s="56"/>
      <c r="N84" s="56"/>
      <c r="O84" s="56"/>
      <c r="P84" s="56"/>
    </row>
    <row r="85" spans="1:18" s="8" customFormat="1" ht="15" customHeight="1" x14ac:dyDescent="0.2">
      <c r="A85" s="12" t="s">
        <v>113</v>
      </c>
      <c r="B85" s="80" t="s">
        <v>203</v>
      </c>
      <c r="C85" s="123">
        <v>13000</v>
      </c>
      <c r="D85" s="57">
        <v>0</v>
      </c>
      <c r="E85" s="57">
        <v>0</v>
      </c>
      <c r="F85" s="57">
        <v>0</v>
      </c>
      <c r="G85" s="57">
        <v>0</v>
      </c>
      <c r="H85" s="57">
        <v>0</v>
      </c>
      <c r="I85" s="57">
        <v>0</v>
      </c>
      <c r="J85" s="57">
        <v>0</v>
      </c>
      <c r="K85" s="57">
        <v>0</v>
      </c>
      <c r="L85" s="57">
        <v>3943.2</v>
      </c>
      <c r="M85" s="57"/>
      <c r="N85" s="57"/>
      <c r="O85" s="57"/>
      <c r="P85" s="64">
        <f>SUM(D85:O85)</f>
        <v>3943.2</v>
      </c>
      <c r="Q85" s="93">
        <f t="shared" ref="Q85:Q88" si="12">C85-P85</f>
        <v>9056.7999999999993</v>
      </c>
      <c r="R85" s="104">
        <f t="shared" ref="R85:R88" si="13">Q85/1</f>
        <v>9056.7999999999993</v>
      </c>
    </row>
    <row r="86" spans="1:18" s="7" customFormat="1" ht="15" customHeight="1" x14ac:dyDescent="0.2">
      <c r="A86" s="12" t="s">
        <v>114</v>
      </c>
      <c r="B86" s="80" t="s">
        <v>204</v>
      </c>
      <c r="C86" s="123">
        <v>6000</v>
      </c>
      <c r="D86" s="57"/>
      <c r="E86" s="57"/>
      <c r="F86" s="57"/>
      <c r="G86" s="59"/>
      <c r="H86" s="57"/>
      <c r="I86" s="57"/>
      <c r="J86" s="57"/>
      <c r="K86" s="57"/>
      <c r="L86" s="57"/>
      <c r="M86" s="59"/>
      <c r="N86" s="65"/>
      <c r="O86" s="59"/>
      <c r="P86" s="53">
        <f>SUM(D86:O86)</f>
        <v>0</v>
      </c>
      <c r="Q86" s="93">
        <f t="shared" si="12"/>
        <v>6000</v>
      </c>
      <c r="R86" s="104">
        <f t="shared" si="13"/>
        <v>6000</v>
      </c>
    </row>
    <row r="87" spans="1:18" s="8" customFormat="1" ht="15" customHeight="1" x14ac:dyDescent="0.2">
      <c r="A87" s="12" t="s">
        <v>115</v>
      </c>
      <c r="B87" s="80" t="s">
        <v>205</v>
      </c>
      <c r="C87" s="123">
        <v>5000</v>
      </c>
      <c r="D87" s="57"/>
      <c r="E87" s="57"/>
      <c r="F87" s="57"/>
      <c r="G87" s="57"/>
      <c r="H87" s="57"/>
      <c r="I87" s="57"/>
      <c r="J87" s="57"/>
      <c r="K87" s="57"/>
      <c r="L87" s="57"/>
      <c r="M87" s="57"/>
      <c r="N87" s="59"/>
      <c r="O87" s="59"/>
      <c r="P87" s="64">
        <f>SUM(D87:O87)</f>
        <v>0</v>
      </c>
      <c r="Q87" s="93">
        <f t="shared" si="12"/>
        <v>5000</v>
      </c>
      <c r="R87" s="104">
        <f t="shared" si="13"/>
        <v>5000</v>
      </c>
    </row>
    <row r="88" spans="1:18" s="7" customFormat="1" ht="15" customHeight="1" x14ac:dyDescent="0.2">
      <c r="A88" s="12" t="s">
        <v>116</v>
      </c>
      <c r="B88" s="80" t="s">
        <v>206</v>
      </c>
      <c r="C88" s="123"/>
      <c r="D88" s="57"/>
      <c r="E88" s="57"/>
      <c r="F88" s="59"/>
      <c r="G88" s="59"/>
      <c r="H88" s="57"/>
      <c r="I88" s="57"/>
      <c r="J88" s="57"/>
      <c r="K88" s="57"/>
      <c r="L88" s="57"/>
      <c r="M88" s="59"/>
      <c r="N88" s="65"/>
      <c r="O88" s="59"/>
      <c r="P88" s="53">
        <f>SUM(D88:O88)</f>
        <v>0</v>
      </c>
      <c r="Q88" s="93">
        <f t="shared" si="12"/>
        <v>0</v>
      </c>
      <c r="R88" s="104">
        <f t="shared" si="13"/>
        <v>0</v>
      </c>
    </row>
    <row r="89" spans="1:18" s="8" customFormat="1" ht="6.95" customHeight="1" x14ac:dyDescent="0.2">
      <c r="A89" s="12"/>
      <c r="B89" s="80"/>
      <c r="C89" s="123"/>
      <c r="D89" s="60"/>
      <c r="E89" s="60"/>
      <c r="F89" s="60"/>
      <c r="G89" s="60"/>
      <c r="H89" s="60"/>
      <c r="I89" s="60"/>
      <c r="J89" s="60"/>
      <c r="K89" s="60"/>
      <c r="L89" s="60"/>
      <c r="M89" s="60"/>
      <c r="N89" s="66"/>
      <c r="O89" s="60"/>
      <c r="P89" s="64"/>
    </row>
    <row r="90" spans="1:18" s="7" customFormat="1" ht="15" customHeight="1" x14ac:dyDescent="0.2">
      <c r="A90" s="15" t="str">
        <f>"TOTAL "&amp;A83</f>
        <v>TOTAL CAPITAL EXPENDITURE (CAPEX) - PGT</v>
      </c>
      <c r="B90" s="84"/>
      <c r="C90" s="132">
        <f>SUM(C85:C89)</f>
        <v>24000</v>
      </c>
      <c r="D90" s="61">
        <f t="shared" ref="D90:O90" si="14">SUM(D85:D88)</f>
        <v>0</v>
      </c>
      <c r="E90" s="61">
        <f t="shared" si="14"/>
        <v>0</v>
      </c>
      <c r="F90" s="61">
        <f t="shared" si="14"/>
        <v>0</v>
      </c>
      <c r="G90" s="61">
        <f t="shared" si="14"/>
        <v>0</v>
      </c>
      <c r="H90" s="61">
        <f t="shared" si="14"/>
        <v>0</v>
      </c>
      <c r="I90" s="61">
        <f t="shared" si="14"/>
        <v>0</v>
      </c>
      <c r="J90" s="61">
        <f t="shared" si="14"/>
        <v>0</v>
      </c>
      <c r="K90" s="61">
        <f t="shared" si="14"/>
        <v>0</v>
      </c>
      <c r="L90" s="61">
        <f t="shared" si="14"/>
        <v>3943.2</v>
      </c>
      <c r="M90" s="61">
        <f t="shared" si="14"/>
        <v>0</v>
      </c>
      <c r="N90" s="61">
        <f t="shared" si="14"/>
        <v>0</v>
      </c>
      <c r="O90" s="61">
        <f t="shared" si="14"/>
        <v>0</v>
      </c>
      <c r="P90" s="61">
        <f>SUM(D90:O90)</f>
        <v>3943.2</v>
      </c>
    </row>
    <row r="91" spans="1:18" s="7" customFormat="1" ht="6.95" customHeight="1" x14ac:dyDescent="0.2">
      <c r="A91" s="11"/>
      <c r="B91" s="86"/>
      <c r="C91" s="134"/>
      <c r="D91" s="100"/>
      <c r="E91" s="100"/>
      <c r="F91" s="62"/>
      <c r="G91" s="62"/>
      <c r="H91" s="100"/>
      <c r="I91" s="100"/>
      <c r="J91" s="100"/>
      <c r="K91" s="100"/>
      <c r="L91" s="100"/>
      <c r="M91" s="62"/>
      <c r="N91" s="62"/>
      <c r="O91" s="62"/>
      <c r="P91" s="62"/>
    </row>
    <row r="92" spans="1:18" s="7" customFormat="1" ht="18" customHeight="1" x14ac:dyDescent="0.2">
      <c r="A92" s="161" t="s">
        <v>112</v>
      </c>
      <c r="B92" s="161"/>
      <c r="C92" s="161"/>
      <c r="D92" s="162"/>
      <c r="E92" s="162"/>
      <c r="F92" s="162"/>
      <c r="G92" s="162"/>
      <c r="H92" s="162"/>
      <c r="I92" s="162"/>
      <c r="J92" s="162"/>
      <c r="K92" s="162"/>
      <c r="L92" s="162"/>
      <c r="M92" s="162"/>
      <c r="N92" s="162"/>
      <c r="O92" s="162"/>
      <c r="P92" s="162"/>
    </row>
    <row r="93" spans="1:18" s="7" customFormat="1" ht="6.95" customHeight="1" x14ac:dyDescent="0.2">
      <c r="A93" s="10"/>
      <c r="B93" s="83"/>
      <c r="C93" s="131"/>
      <c r="D93" s="99"/>
      <c r="E93" s="99"/>
      <c r="F93" s="56"/>
      <c r="G93" s="56"/>
      <c r="H93" s="99"/>
      <c r="I93" s="99"/>
      <c r="J93" s="99"/>
      <c r="K93" s="99"/>
      <c r="L93" s="99"/>
      <c r="M93" s="56"/>
      <c r="N93" s="56"/>
      <c r="O93" s="56"/>
      <c r="P93" s="56"/>
    </row>
    <row r="94" spans="1:18" s="8" customFormat="1" ht="15" customHeight="1" x14ac:dyDescent="0.2">
      <c r="A94" s="12" t="s">
        <v>117</v>
      </c>
      <c r="B94" s="80" t="s">
        <v>203</v>
      </c>
      <c r="C94" s="123">
        <v>0</v>
      </c>
      <c r="D94" s="57"/>
      <c r="E94" s="57"/>
      <c r="F94" s="57"/>
      <c r="G94" s="57"/>
      <c r="H94" s="57"/>
      <c r="I94" s="57"/>
      <c r="J94" s="57"/>
      <c r="K94" s="57"/>
      <c r="L94" s="57"/>
      <c r="M94" s="57"/>
      <c r="N94" s="57"/>
      <c r="O94" s="57"/>
      <c r="P94" s="64">
        <f>SUM(D94:O94)</f>
        <v>0</v>
      </c>
      <c r="Q94" s="93">
        <f t="shared" ref="Q94:Q97" si="15">C94-P94</f>
        <v>0</v>
      </c>
      <c r="R94" s="104">
        <f t="shared" ref="R94:R97" si="16">Q94/1</f>
        <v>0</v>
      </c>
    </row>
    <row r="95" spans="1:18" s="7" customFormat="1" ht="15" customHeight="1" x14ac:dyDescent="0.2">
      <c r="A95" s="12" t="s">
        <v>114</v>
      </c>
      <c r="B95" s="80" t="s">
        <v>204</v>
      </c>
      <c r="C95" s="123">
        <v>3000</v>
      </c>
      <c r="D95" s="57"/>
      <c r="E95" s="57"/>
      <c r="F95" s="59"/>
      <c r="G95" s="59"/>
      <c r="H95" s="57"/>
      <c r="I95" s="57"/>
      <c r="J95" s="57"/>
      <c r="K95" s="57"/>
      <c r="L95" s="57"/>
      <c r="M95" s="59"/>
      <c r="N95" s="59"/>
      <c r="O95" s="59"/>
      <c r="P95" s="53">
        <f>SUM(D95:O95)</f>
        <v>0</v>
      </c>
      <c r="Q95" s="93">
        <f t="shared" si="15"/>
        <v>3000</v>
      </c>
      <c r="R95" s="104">
        <f t="shared" si="16"/>
        <v>3000</v>
      </c>
    </row>
    <row r="96" spans="1:18" s="8" customFormat="1" ht="15" customHeight="1" x14ac:dyDescent="0.2">
      <c r="A96" s="12" t="s">
        <v>118</v>
      </c>
      <c r="B96" s="80" t="s">
        <v>205</v>
      </c>
      <c r="C96" s="123">
        <v>0</v>
      </c>
      <c r="D96" s="57"/>
      <c r="E96" s="57"/>
      <c r="F96" s="59"/>
      <c r="G96" s="59"/>
      <c r="H96" s="57"/>
      <c r="I96" s="57"/>
      <c r="J96" s="57"/>
      <c r="K96" s="57"/>
      <c r="L96" s="57"/>
      <c r="M96" s="59">
        <v>7221.25</v>
      </c>
      <c r="N96" s="59"/>
      <c r="O96" s="59"/>
      <c r="P96" s="64">
        <f>SUM(D96:O96)</f>
        <v>7221.25</v>
      </c>
      <c r="Q96" s="93">
        <f t="shared" si="15"/>
        <v>-7221.25</v>
      </c>
      <c r="R96" s="104">
        <f t="shared" si="16"/>
        <v>-7221.25</v>
      </c>
    </row>
    <row r="97" spans="1:18" s="7" customFormat="1" ht="15" customHeight="1" x14ac:dyDescent="0.2">
      <c r="A97" s="12" t="s">
        <v>119</v>
      </c>
      <c r="B97" s="80" t="s">
        <v>119</v>
      </c>
      <c r="C97" s="123">
        <v>50000</v>
      </c>
      <c r="D97" s="57"/>
      <c r="E97" s="57"/>
      <c r="F97" s="59"/>
      <c r="G97" s="59"/>
      <c r="H97" s="57"/>
      <c r="I97" s="57"/>
      <c r="J97" s="57"/>
      <c r="K97" s="57"/>
      <c r="L97" s="57"/>
      <c r="M97" s="59"/>
      <c r="N97" s="59"/>
      <c r="O97" s="59">
        <v>10000</v>
      </c>
      <c r="P97" s="53">
        <f>SUM(D97:O97)</f>
        <v>10000</v>
      </c>
      <c r="Q97" s="93">
        <f t="shared" si="15"/>
        <v>40000</v>
      </c>
      <c r="R97" s="104">
        <f t="shared" si="16"/>
        <v>40000</v>
      </c>
    </row>
    <row r="98" spans="1:18" s="8" customFormat="1" ht="6.95" customHeight="1" x14ac:dyDescent="0.2">
      <c r="A98" s="12"/>
      <c r="B98" s="80"/>
      <c r="C98" s="123"/>
      <c r="D98" s="60"/>
      <c r="E98" s="60"/>
      <c r="F98" s="60"/>
      <c r="G98" s="60"/>
      <c r="H98" s="60"/>
      <c r="I98" s="60"/>
      <c r="J98" s="60"/>
      <c r="K98" s="60"/>
      <c r="L98" s="60"/>
      <c r="M98" s="60"/>
      <c r="N98" s="66"/>
      <c r="O98" s="60"/>
      <c r="P98" s="64"/>
    </row>
    <row r="99" spans="1:18" s="7" customFormat="1" ht="15" customHeight="1" x14ac:dyDescent="0.2">
      <c r="A99" s="15" t="str">
        <f>"TOTAL "&amp;A92</f>
        <v>TOTAL CAPITAL EXPENDITURE (CAPEX) - TIC</v>
      </c>
      <c r="B99" s="84"/>
      <c r="C99" s="132">
        <f>SUM(C94:C98)</f>
        <v>53000</v>
      </c>
      <c r="D99" s="61">
        <f t="shared" ref="D99:O99" si="17">SUM(D94:D97)</f>
        <v>0</v>
      </c>
      <c r="E99" s="61">
        <f t="shared" si="17"/>
        <v>0</v>
      </c>
      <c r="F99" s="61">
        <f t="shared" si="17"/>
        <v>0</v>
      </c>
      <c r="G99" s="61">
        <f t="shared" si="17"/>
        <v>0</v>
      </c>
      <c r="H99" s="61">
        <f t="shared" si="17"/>
        <v>0</v>
      </c>
      <c r="I99" s="61">
        <f t="shared" si="17"/>
        <v>0</v>
      </c>
      <c r="J99" s="61">
        <f t="shared" si="17"/>
        <v>0</v>
      </c>
      <c r="K99" s="61">
        <f t="shared" si="17"/>
        <v>0</v>
      </c>
      <c r="L99" s="61">
        <f t="shared" si="17"/>
        <v>0</v>
      </c>
      <c r="M99" s="61">
        <f t="shared" si="17"/>
        <v>7221.25</v>
      </c>
      <c r="N99" s="61">
        <f t="shared" si="17"/>
        <v>0</v>
      </c>
      <c r="O99" s="61">
        <f t="shared" si="17"/>
        <v>10000</v>
      </c>
      <c r="P99" s="61">
        <f>SUM(D99:O99)</f>
        <v>17221.25</v>
      </c>
    </row>
    <row r="100" spans="1:18" s="7" customFormat="1" ht="7.5" customHeight="1" x14ac:dyDescent="0.2">
      <c r="A100" s="38"/>
      <c r="B100" s="85"/>
      <c r="C100" s="133"/>
      <c r="D100" s="53"/>
      <c r="E100" s="53"/>
      <c r="F100" s="53"/>
      <c r="G100" s="53"/>
      <c r="H100" s="53"/>
      <c r="I100" s="53"/>
      <c r="J100" s="53"/>
      <c r="K100" s="53"/>
      <c r="L100" s="53"/>
      <c r="M100" s="53"/>
      <c r="N100" s="53"/>
      <c r="O100" s="53"/>
      <c r="P100" s="53"/>
    </row>
    <row r="101" spans="1:18" s="7" customFormat="1" ht="18" customHeight="1" x14ac:dyDescent="0.2">
      <c r="A101" s="161" t="s">
        <v>120</v>
      </c>
      <c r="B101" s="161"/>
      <c r="C101" s="161"/>
      <c r="D101" s="162"/>
      <c r="E101" s="162"/>
      <c r="F101" s="162"/>
      <c r="G101" s="162"/>
      <c r="H101" s="162"/>
      <c r="I101" s="162"/>
      <c r="J101" s="162"/>
      <c r="K101" s="162"/>
      <c r="L101" s="162"/>
      <c r="M101" s="162"/>
      <c r="N101" s="162"/>
      <c r="O101" s="162"/>
      <c r="P101" s="162"/>
    </row>
    <row r="102" spans="1:18" s="7" customFormat="1" ht="6.95" customHeight="1" x14ac:dyDescent="0.2">
      <c r="A102" s="10"/>
      <c r="B102" s="83"/>
      <c r="C102" s="131"/>
      <c r="D102" s="99"/>
      <c r="E102" s="99"/>
      <c r="F102" s="56"/>
      <c r="G102" s="56"/>
      <c r="H102" s="99"/>
      <c r="I102" s="99"/>
      <c r="J102" s="99"/>
      <c r="K102" s="99"/>
      <c r="L102" s="99"/>
      <c r="M102" s="56"/>
      <c r="N102" s="56"/>
      <c r="O102" s="56"/>
      <c r="P102" s="56"/>
    </row>
    <row r="103" spans="1:18" s="8" customFormat="1" ht="15" customHeight="1" x14ac:dyDescent="0.2">
      <c r="A103" s="12" t="s">
        <v>121</v>
      </c>
      <c r="B103" s="80" t="s">
        <v>207</v>
      </c>
      <c r="C103" s="123">
        <v>4500</v>
      </c>
      <c r="D103" s="57">
        <v>0</v>
      </c>
      <c r="E103" s="57">
        <v>79.5</v>
      </c>
      <c r="F103" s="57">
        <v>0</v>
      </c>
      <c r="G103" s="57">
        <v>180.2</v>
      </c>
      <c r="H103" s="57">
        <v>0</v>
      </c>
      <c r="I103" s="57">
        <v>0</v>
      </c>
      <c r="J103" s="57">
        <v>439.9</v>
      </c>
      <c r="K103" s="57">
        <v>0</v>
      </c>
      <c r="L103" s="57">
        <v>0</v>
      </c>
      <c r="M103" s="57"/>
      <c r="N103" s="57"/>
      <c r="O103" s="57">
        <v>1000</v>
      </c>
      <c r="P103" s="64">
        <f>SUM(D103:O103)</f>
        <v>1699.6</v>
      </c>
      <c r="Q103" s="114">
        <f t="shared" ref="Q103" si="18">C103-P103</f>
        <v>2800.4</v>
      </c>
      <c r="R103" s="104">
        <f t="shared" ref="R103:R155" si="19">Q103/1</f>
        <v>2800.4</v>
      </c>
    </row>
    <row r="104" spans="1:18" s="8" customFormat="1" ht="15" customHeight="1" x14ac:dyDescent="0.2">
      <c r="A104" s="12" t="s">
        <v>122</v>
      </c>
      <c r="B104" s="80" t="s">
        <v>208</v>
      </c>
      <c r="C104" s="123">
        <v>2000</v>
      </c>
      <c r="D104" s="57">
        <v>0</v>
      </c>
      <c r="E104" s="57">
        <v>0</v>
      </c>
      <c r="F104" s="57">
        <v>0</v>
      </c>
      <c r="G104" s="57">
        <v>1939.8</v>
      </c>
      <c r="H104" s="57">
        <v>1653.6</v>
      </c>
      <c r="I104" s="57">
        <v>0</v>
      </c>
      <c r="J104" s="57">
        <v>0</v>
      </c>
      <c r="K104" s="57">
        <v>0</v>
      </c>
      <c r="L104" s="57">
        <v>2226</v>
      </c>
      <c r="M104" s="57">
        <v>93.28</v>
      </c>
      <c r="N104" s="57">
        <v>0</v>
      </c>
      <c r="O104" s="57">
        <v>500</v>
      </c>
      <c r="P104" s="64">
        <f t="shared" ref="P104:P149" si="20">SUM(D104:O104)</f>
        <v>6412.6799999999994</v>
      </c>
      <c r="Q104" s="115">
        <f t="shared" ref="Q104:Q119" si="21">C104-P104</f>
        <v>-4412.6799999999994</v>
      </c>
      <c r="R104" s="104">
        <f t="shared" si="19"/>
        <v>-4412.6799999999994</v>
      </c>
    </row>
    <row r="105" spans="1:18" s="8" customFormat="1" ht="15" customHeight="1" x14ac:dyDescent="0.2">
      <c r="A105" s="12" t="s">
        <v>123</v>
      </c>
      <c r="B105" s="80" t="s">
        <v>209</v>
      </c>
      <c r="C105" s="123">
        <v>170000</v>
      </c>
      <c r="D105" s="57">
        <v>6659</v>
      </c>
      <c r="E105" s="57">
        <v>21005</v>
      </c>
      <c r="F105" s="57">
        <v>3777.45</v>
      </c>
      <c r="G105" s="57">
        <v>17672.900000000001</v>
      </c>
      <c r="H105" s="57">
        <v>24671.15</v>
      </c>
      <c r="I105" s="57">
        <v>10289.530000000001</v>
      </c>
      <c r="J105" s="57">
        <v>5855</v>
      </c>
      <c r="K105" s="57">
        <v>5243.37</v>
      </c>
      <c r="L105" s="57">
        <v>4269.57</v>
      </c>
      <c r="M105" s="57">
        <v>10398.08</v>
      </c>
      <c r="N105" s="57">
        <v>23628.9</v>
      </c>
      <c r="O105" s="57">
        <v>36530.049999999988</v>
      </c>
      <c r="P105" s="64">
        <f t="shared" si="20"/>
        <v>170000</v>
      </c>
      <c r="Q105" s="93">
        <f t="shared" si="21"/>
        <v>0</v>
      </c>
      <c r="R105" s="104">
        <f t="shared" si="19"/>
        <v>0</v>
      </c>
    </row>
    <row r="106" spans="1:18" s="8" customFormat="1" ht="15" customHeight="1" x14ac:dyDescent="0.2">
      <c r="A106" s="12" t="s">
        <v>125</v>
      </c>
      <c r="B106" s="80" t="s">
        <v>209</v>
      </c>
      <c r="C106" s="123">
        <v>8000</v>
      </c>
      <c r="D106" s="57">
        <v>1750</v>
      </c>
      <c r="E106" s="57">
        <v>65</v>
      </c>
      <c r="F106" s="57">
        <v>623.9</v>
      </c>
      <c r="G106" s="57">
        <v>11.9</v>
      </c>
      <c r="H106" s="57">
        <v>122.05</v>
      </c>
      <c r="I106" s="57">
        <v>58.7</v>
      </c>
      <c r="J106" s="57">
        <v>1950</v>
      </c>
      <c r="K106" s="57">
        <v>1731.35</v>
      </c>
      <c r="L106" s="57">
        <v>-647.79999999999995</v>
      </c>
      <c r="M106" s="57">
        <v>2371.9499999999998</v>
      </c>
      <c r="N106" s="57">
        <v>51.7</v>
      </c>
      <c r="O106" s="57">
        <v>1000</v>
      </c>
      <c r="P106" s="64">
        <f t="shared" si="20"/>
        <v>9088.75</v>
      </c>
      <c r="Q106" s="93">
        <f t="shared" si="21"/>
        <v>-1088.75</v>
      </c>
      <c r="R106" s="104">
        <f t="shared" si="19"/>
        <v>-1088.75</v>
      </c>
    </row>
    <row r="107" spans="1:18" s="8" customFormat="1" ht="8.25" customHeight="1" x14ac:dyDescent="0.2">
      <c r="A107" s="12"/>
      <c r="B107" s="80"/>
      <c r="C107" s="123"/>
      <c r="D107" s="67"/>
      <c r="E107" s="67"/>
      <c r="F107" s="67"/>
      <c r="G107" s="67"/>
      <c r="H107" s="67"/>
      <c r="I107" s="67"/>
      <c r="J107" s="67"/>
      <c r="K107" s="67"/>
      <c r="L107" s="67"/>
      <c r="M107" s="67"/>
      <c r="N107" s="67"/>
      <c r="O107" s="67"/>
      <c r="P107" s="64">
        <f t="shared" si="20"/>
        <v>0</v>
      </c>
      <c r="Q107" s="93">
        <f t="shared" si="21"/>
        <v>0</v>
      </c>
      <c r="R107" s="104">
        <f t="shared" si="19"/>
        <v>0</v>
      </c>
    </row>
    <row r="108" spans="1:18" s="8" customFormat="1" ht="15" customHeight="1" x14ac:dyDescent="0.2">
      <c r="A108" s="12" t="s">
        <v>126</v>
      </c>
      <c r="B108" s="80" t="s">
        <v>126</v>
      </c>
      <c r="C108" s="123">
        <v>10000</v>
      </c>
      <c r="D108" s="57">
        <v>780.99</v>
      </c>
      <c r="E108" s="57">
        <v>1860.55</v>
      </c>
      <c r="F108" s="57">
        <v>0</v>
      </c>
      <c r="G108" s="57">
        <v>0</v>
      </c>
      <c r="H108" s="57">
        <v>1606.23</v>
      </c>
      <c r="I108" s="57">
        <v>1447.4</v>
      </c>
      <c r="J108" s="57">
        <v>0</v>
      </c>
      <c r="K108" s="57">
        <v>4106.97</v>
      </c>
      <c r="L108" s="57">
        <v>1382</v>
      </c>
      <c r="M108" s="57">
        <v>3486.72</v>
      </c>
      <c r="N108" s="57">
        <v>209.62</v>
      </c>
      <c r="O108" s="57">
        <v>3000</v>
      </c>
      <c r="P108" s="64">
        <f t="shared" si="20"/>
        <v>17880.48</v>
      </c>
      <c r="Q108" s="93">
        <f t="shared" si="21"/>
        <v>-7880.48</v>
      </c>
      <c r="R108" s="104">
        <f t="shared" si="19"/>
        <v>-7880.48</v>
      </c>
    </row>
    <row r="109" spans="1:18" s="8" customFormat="1" ht="15" customHeight="1" x14ac:dyDescent="0.2">
      <c r="A109" s="12" t="s">
        <v>127</v>
      </c>
      <c r="B109" s="80" t="s">
        <v>126</v>
      </c>
      <c r="C109" s="123">
        <v>10000</v>
      </c>
      <c r="D109" s="57"/>
      <c r="E109" s="57"/>
      <c r="F109" s="57"/>
      <c r="G109" s="57"/>
      <c r="H109" s="57">
        <v>0</v>
      </c>
      <c r="I109" s="57">
        <v>0</v>
      </c>
      <c r="J109" s="57">
        <v>0</v>
      </c>
      <c r="K109" s="57"/>
      <c r="L109" s="57"/>
      <c r="M109" s="57"/>
      <c r="N109" s="57"/>
      <c r="O109" s="57">
        <v>0</v>
      </c>
      <c r="P109" s="64">
        <f t="shared" si="20"/>
        <v>0</v>
      </c>
      <c r="Q109" s="104">
        <f t="shared" si="21"/>
        <v>10000</v>
      </c>
      <c r="R109" s="104">
        <f t="shared" si="19"/>
        <v>10000</v>
      </c>
    </row>
    <row r="110" spans="1:18" s="8" customFormat="1" ht="15" customHeight="1" x14ac:dyDescent="0.2">
      <c r="A110" s="12" t="s">
        <v>128</v>
      </c>
      <c r="B110" s="80" t="s">
        <v>126</v>
      </c>
      <c r="C110" s="123">
        <v>8000</v>
      </c>
      <c r="D110" s="57"/>
      <c r="E110" s="57"/>
      <c r="F110" s="57"/>
      <c r="G110" s="57"/>
      <c r="H110" s="57"/>
      <c r="I110" s="57"/>
      <c r="J110" s="57"/>
      <c r="K110" s="57"/>
      <c r="L110" s="57"/>
      <c r="M110" s="57"/>
      <c r="N110" s="57"/>
      <c r="O110" s="57">
        <v>0</v>
      </c>
      <c r="P110" s="64">
        <f t="shared" si="20"/>
        <v>0</v>
      </c>
      <c r="Q110" s="93">
        <f t="shared" si="21"/>
        <v>8000</v>
      </c>
      <c r="R110" s="104">
        <f t="shared" si="19"/>
        <v>8000</v>
      </c>
    </row>
    <row r="111" spans="1:18" s="8" customFormat="1" ht="15" customHeight="1" x14ac:dyDescent="0.2">
      <c r="A111" s="116" t="s">
        <v>229</v>
      </c>
      <c r="B111" s="80" t="s">
        <v>210</v>
      </c>
      <c r="C111" s="123">
        <v>45000</v>
      </c>
      <c r="D111" s="57"/>
      <c r="E111" s="57"/>
      <c r="F111" s="57"/>
      <c r="G111" s="57"/>
      <c r="H111" s="57"/>
      <c r="I111" s="57"/>
      <c r="J111" s="57"/>
      <c r="K111" s="57"/>
      <c r="L111" s="57"/>
      <c r="M111" s="57"/>
      <c r="N111" s="57"/>
      <c r="O111" s="57">
        <v>0</v>
      </c>
      <c r="P111" s="64">
        <f t="shared" si="20"/>
        <v>0</v>
      </c>
      <c r="Q111" s="145">
        <f t="shared" si="21"/>
        <v>45000</v>
      </c>
      <c r="R111" s="104">
        <f t="shared" si="19"/>
        <v>45000</v>
      </c>
    </row>
    <row r="112" spans="1:18" s="8" customFormat="1" ht="15" customHeight="1" x14ac:dyDescent="0.2">
      <c r="A112" s="12" t="s">
        <v>129</v>
      </c>
      <c r="B112" s="80" t="s">
        <v>210</v>
      </c>
      <c r="C112" s="123">
        <v>36000</v>
      </c>
      <c r="D112" s="57">
        <v>0</v>
      </c>
      <c r="E112" s="57">
        <v>0</v>
      </c>
      <c r="F112" s="57">
        <v>13851.16</v>
      </c>
      <c r="G112" s="57">
        <v>0</v>
      </c>
      <c r="H112" s="57">
        <v>5027.51</v>
      </c>
      <c r="I112" s="57">
        <v>0</v>
      </c>
      <c r="J112" s="57">
        <v>0</v>
      </c>
      <c r="K112" s="57"/>
      <c r="L112" s="57"/>
      <c r="M112" s="57"/>
      <c r="N112" s="57"/>
      <c r="O112" s="57">
        <v>0</v>
      </c>
      <c r="P112" s="64">
        <f t="shared" si="20"/>
        <v>18878.669999999998</v>
      </c>
      <c r="Q112" s="114">
        <f t="shared" si="21"/>
        <v>17121.330000000002</v>
      </c>
      <c r="R112" s="104">
        <f t="shared" si="19"/>
        <v>17121.330000000002</v>
      </c>
    </row>
    <row r="113" spans="1:18" s="8" customFormat="1" ht="15" customHeight="1" x14ac:dyDescent="0.2">
      <c r="A113" s="12" t="s">
        <v>282</v>
      </c>
      <c r="B113" s="80" t="s">
        <v>210</v>
      </c>
      <c r="C113" s="123">
        <v>35000</v>
      </c>
      <c r="D113" s="57"/>
      <c r="E113" s="57"/>
      <c r="F113" s="57"/>
      <c r="G113" s="57"/>
      <c r="H113" s="57"/>
      <c r="I113" s="57"/>
      <c r="J113" s="57"/>
      <c r="K113" s="57"/>
      <c r="L113" s="57"/>
      <c r="M113" s="57">
        <v>3000</v>
      </c>
      <c r="N113" s="57">
        <v>4663.6400000000003</v>
      </c>
      <c r="O113" s="57">
        <v>27336.36</v>
      </c>
      <c r="P113" s="64">
        <f t="shared" si="20"/>
        <v>35000</v>
      </c>
      <c r="Q113" s="114">
        <f>C113-P113</f>
        <v>0</v>
      </c>
      <c r="R113" s="104">
        <f t="shared" si="19"/>
        <v>0</v>
      </c>
    </row>
    <row r="114" spans="1:18" s="8" customFormat="1" ht="15" customHeight="1" x14ac:dyDescent="0.2">
      <c r="A114" s="12" t="s">
        <v>263</v>
      </c>
      <c r="B114" s="80" t="s">
        <v>210</v>
      </c>
      <c r="C114" s="123">
        <v>36000</v>
      </c>
      <c r="D114" s="57">
        <v>0</v>
      </c>
      <c r="E114" s="57">
        <v>0</v>
      </c>
      <c r="F114" s="57">
        <v>9767.9</v>
      </c>
      <c r="G114" s="57">
        <v>16046.68</v>
      </c>
      <c r="H114" s="57"/>
      <c r="I114" s="57"/>
      <c r="J114" s="57"/>
      <c r="K114" s="57"/>
      <c r="L114" s="57"/>
      <c r="M114" s="57"/>
      <c r="N114" s="57"/>
      <c r="O114" s="57"/>
      <c r="P114" s="64">
        <f t="shared" si="20"/>
        <v>25814.58</v>
      </c>
      <c r="Q114" s="114">
        <f t="shared" si="21"/>
        <v>10185.419999999998</v>
      </c>
      <c r="R114" s="104">
        <f t="shared" si="19"/>
        <v>10185.419999999998</v>
      </c>
    </row>
    <row r="115" spans="1:18" s="8" customFormat="1" ht="15" customHeight="1" x14ac:dyDescent="0.2">
      <c r="A115" s="12" t="s">
        <v>284</v>
      </c>
      <c r="B115" s="80" t="s">
        <v>211</v>
      </c>
      <c r="C115" s="123">
        <v>158000</v>
      </c>
      <c r="D115" s="57">
        <v>0</v>
      </c>
      <c r="E115" s="57">
        <v>0</v>
      </c>
      <c r="F115" s="57">
        <v>0</v>
      </c>
      <c r="G115" s="57">
        <v>1737</v>
      </c>
      <c r="H115" s="57"/>
      <c r="I115" s="57"/>
      <c r="J115" s="57"/>
      <c r="K115" s="57"/>
      <c r="L115" s="57"/>
      <c r="M115" s="57"/>
      <c r="N115" s="57"/>
      <c r="O115" s="57">
        <f>67994+50000+56901.8</f>
        <v>174895.8</v>
      </c>
      <c r="P115" s="64">
        <f t="shared" si="20"/>
        <v>176632.8</v>
      </c>
      <c r="Q115" s="114">
        <f t="shared" si="21"/>
        <v>-18632.799999999988</v>
      </c>
      <c r="R115" s="104">
        <f t="shared" si="19"/>
        <v>-18632.799999999988</v>
      </c>
    </row>
    <row r="116" spans="1:18" s="8" customFormat="1" ht="15" customHeight="1" x14ac:dyDescent="0.2">
      <c r="A116" s="12" t="s">
        <v>242</v>
      </c>
      <c r="B116" s="80" t="s">
        <v>211</v>
      </c>
      <c r="C116" s="123">
        <v>18000</v>
      </c>
      <c r="D116" s="57"/>
      <c r="E116" s="57"/>
      <c r="F116" s="57"/>
      <c r="G116" s="57"/>
      <c r="H116" s="57">
        <v>0</v>
      </c>
      <c r="I116" s="57">
        <v>29924.3</v>
      </c>
      <c r="J116" s="57">
        <v>0</v>
      </c>
      <c r="K116" s="57"/>
      <c r="L116" s="57"/>
      <c r="M116" s="57"/>
      <c r="N116" s="57"/>
      <c r="O116" s="57">
        <v>27000</v>
      </c>
      <c r="P116" s="64">
        <f t="shared" si="20"/>
        <v>56924.3</v>
      </c>
      <c r="Q116" s="115">
        <f t="shared" si="21"/>
        <v>-38924.300000000003</v>
      </c>
      <c r="R116" s="104">
        <f t="shared" si="19"/>
        <v>-38924.300000000003</v>
      </c>
    </row>
    <row r="117" spans="1:18" s="8" customFormat="1" ht="15" customHeight="1" x14ac:dyDescent="0.2">
      <c r="A117" s="12" t="s">
        <v>261</v>
      </c>
      <c r="B117" s="80" t="s">
        <v>210</v>
      </c>
      <c r="C117" s="123">
        <v>150000</v>
      </c>
      <c r="D117" s="57">
        <v>0</v>
      </c>
      <c r="E117" s="57">
        <v>0</v>
      </c>
      <c r="F117" s="57">
        <v>-8000</v>
      </c>
      <c r="G117" s="57">
        <v>0</v>
      </c>
      <c r="H117" s="57">
        <v>-800</v>
      </c>
      <c r="I117" s="57">
        <v>157073.26999999999</v>
      </c>
      <c r="J117" s="57">
        <v>22852.62</v>
      </c>
      <c r="K117" s="57">
        <v>300</v>
      </c>
      <c r="L117" s="57">
        <v>0</v>
      </c>
      <c r="M117" s="57"/>
      <c r="N117" s="57"/>
      <c r="O117" s="57">
        <v>0</v>
      </c>
      <c r="P117" s="64">
        <f t="shared" si="20"/>
        <v>171425.88999999998</v>
      </c>
      <c r="Q117" s="115">
        <f t="shared" si="21"/>
        <v>-21425.889999999985</v>
      </c>
      <c r="R117" s="104">
        <f t="shared" si="19"/>
        <v>-21425.889999999985</v>
      </c>
    </row>
    <row r="118" spans="1:18" s="8" customFormat="1" ht="15" customHeight="1" x14ac:dyDescent="0.2">
      <c r="A118" s="12" t="s">
        <v>130</v>
      </c>
      <c r="B118" s="80" t="s">
        <v>210</v>
      </c>
      <c r="C118" s="123">
        <v>13000</v>
      </c>
      <c r="D118" s="57"/>
      <c r="E118" s="57"/>
      <c r="F118" s="57"/>
      <c r="G118" s="57"/>
      <c r="H118" s="57"/>
      <c r="I118" s="57"/>
      <c r="J118" s="57"/>
      <c r="K118" s="57"/>
      <c r="L118" s="57"/>
      <c r="M118" s="57">
        <v>10176.01</v>
      </c>
      <c r="N118" s="57">
        <v>1360.4</v>
      </c>
      <c r="O118" s="57">
        <v>0</v>
      </c>
      <c r="P118" s="64">
        <f t="shared" si="20"/>
        <v>11536.41</v>
      </c>
      <c r="Q118" s="146">
        <f t="shared" si="21"/>
        <v>1463.5900000000001</v>
      </c>
      <c r="R118" s="104">
        <f t="shared" si="19"/>
        <v>1463.5900000000001</v>
      </c>
    </row>
    <row r="119" spans="1:18" s="8" customFormat="1" ht="15" customHeight="1" x14ac:dyDescent="0.2">
      <c r="A119" s="39" t="s">
        <v>230</v>
      </c>
      <c r="B119" s="80" t="s">
        <v>211</v>
      </c>
      <c r="C119" s="123">
        <v>54000</v>
      </c>
      <c r="D119" s="57"/>
      <c r="E119" s="57"/>
      <c r="F119" s="57"/>
      <c r="G119" s="57"/>
      <c r="H119" s="57">
        <v>120</v>
      </c>
      <c r="I119" s="57">
        <v>0</v>
      </c>
      <c r="J119" s="57">
        <v>0</v>
      </c>
      <c r="K119" s="57"/>
      <c r="L119" s="57"/>
      <c r="M119" s="57"/>
      <c r="N119" s="57"/>
      <c r="O119" s="57">
        <v>50000</v>
      </c>
      <c r="P119" s="64">
        <f t="shared" si="20"/>
        <v>50120</v>
      </c>
      <c r="Q119" s="115">
        <f t="shared" si="21"/>
        <v>3880</v>
      </c>
      <c r="R119" s="104">
        <f t="shared" si="19"/>
        <v>3880</v>
      </c>
    </row>
    <row r="120" spans="1:18" s="8" customFormat="1" ht="15" customHeight="1" x14ac:dyDescent="0.2">
      <c r="A120" s="12" t="s">
        <v>231</v>
      </c>
      <c r="B120" s="80" t="s">
        <v>211</v>
      </c>
      <c r="C120" s="123">
        <v>155000</v>
      </c>
      <c r="D120" s="57"/>
      <c r="E120" s="57"/>
      <c r="F120" s="57"/>
      <c r="G120" s="57"/>
      <c r="H120" s="57"/>
      <c r="I120" s="57"/>
      <c r="J120" s="57"/>
      <c r="K120" s="57">
        <v>3187.9</v>
      </c>
      <c r="L120" s="57">
        <v>0</v>
      </c>
      <c r="M120" s="57">
        <v>48688.800000000003</v>
      </c>
      <c r="N120" s="57">
        <v>0</v>
      </c>
      <c r="O120" s="57">
        <v>0</v>
      </c>
      <c r="P120" s="64">
        <f t="shared" si="20"/>
        <v>51876.700000000004</v>
      </c>
      <c r="Q120" s="115">
        <f t="shared" ref="Q120:Q149" si="22">C120-P120</f>
        <v>103123.29999999999</v>
      </c>
      <c r="R120" s="104">
        <f t="shared" si="19"/>
        <v>103123.29999999999</v>
      </c>
    </row>
    <row r="121" spans="1:18" s="8" customFormat="1" ht="15" customHeight="1" x14ac:dyDescent="0.2">
      <c r="A121" s="116" t="s">
        <v>232</v>
      </c>
      <c r="B121" s="80" t="s">
        <v>211</v>
      </c>
      <c r="C121" s="123"/>
      <c r="D121" s="57"/>
      <c r="E121" s="57"/>
      <c r="F121" s="57"/>
      <c r="G121" s="57"/>
      <c r="H121" s="57"/>
      <c r="I121" s="57"/>
      <c r="J121" s="57"/>
      <c r="K121" s="57"/>
      <c r="L121" s="57"/>
      <c r="M121" s="57"/>
      <c r="N121" s="57"/>
      <c r="O121" s="57">
        <v>0</v>
      </c>
      <c r="P121" s="64">
        <f t="shared" si="20"/>
        <v>0</v>
      </c>
      <c r="Q121" s="93">
        <f t="shared" si="22"/>
        <v>0</v>
      </c>
      <c r="R121" s="104">
        <f t="shared" si="19"/>
        <v>0</v>
      </c>
    </row>
    <row r="122" spans="1:18" s="8" customFormat="1" ht="15" customHeight="1" x14ac:dyDescent="0.2">
      <c r="A122" s="116" t="s">
        <v>131</v>
      </c>
      <c r="B122" s="80" t="s">
        <v>210</v>
      </c>
      <c r="C122" s="123"/>
      <c r="D122" s="57"/>
      <c r="E122" s="57"/>
      <c r="F122" s="57"/>
      <c r="G122" s="57"/>
      <c r="H122" s="57"/>
      <c r="I122" s="57"/>
      <c r="J122" s="57"/>
      <c r="K122" s="57"/>
      <c r="L122" s="57"/>
      <c r="M122" s="57"/>
      <c r="N122" s="57"/>
      <c r="O122" s="57">
        <v>0</v>
      </c>
      <c r="P122" s="64">
        <f t="shared" si="20"/>
        <v>0</v>
      </c>
      <c r="Q122" s="93">
        <f t="shared" si="22"/>
        <v>0</v>
      </c>
      <c r="R122" s="104">
        <f t="shared" si="19"/>
        <v>0</v>
      </c>
    </row>
    <row r="123" spans="1:18" s="8" customFormat="1" ht="15" customHeight="1" x14ac:dyDescent="0.2">
      <c r="A123" s="12" t="s">
        <v>264</v>
      </c>
      <c r="B123" s="80" t="s">
        <v>210</v>
      </c>
      <c r="C123" s="123">
        <v>0</v>
      </c>
      <c r="D123" s="57">
        <v>0</v>
      </c>
      <c r="E123" s="57">
        <v>0</v>
      </c>
      <c r="F123" s="57">
        <v>5129.17</v>
      </c>
      <c r="G123" s="57">
        <v>3988.9</v>
      </c>
      <c r="H123" s="57"/>
      <c r="I123" s="57"/>
      <c r="J123" s="57"/>
      <c r="K123" s="57"/>
      <c r="L123" s="57"/>
      <c r="M123" s="57"/>
      <c r="N123" s="57"/>
      <c r="O123" s="57">
        <v>0</v>
      </c>
      <c r="P123" s="64">
        <f t="shared" si="20"/>
        <v>9118.07</v>
      </c>
      <c r="Q123" s="115">
        <f t="shared" si="22"/>
        <v>-9118.07</v>
      </c>
      <c r="R123" s="104">
        <f t="shared" si="19"/>
        <v>-9118.07</v>
      </c>
    </row>
    <row r="124" spans="1:18" s="8" customFormat="1" ht="15" customHeight="1" x14ac:dyDescent="0.2">
      <c r="A124" s="12" t="s">
        <v>132</v>
      </c>
      <c r="B124" s="80" t="s">
        <v>210</v>
      </c>
      <c r="C124" s="123">
        <v>19000</v>
      </c>
      <c r="D124" s="57"/>
      <c r="E124" s="57"/>
      <c r="F124" s="57"/>
      <c r="G124" s="57"/>
      <c r="H124" s="57"/>
      <c r="I124" s="57"/>
      <c r="J124" s="57"/>
      <c r="K124" s="57"/>
      <c r="L124" s="57"/>
      <c r="M124" s="57">
        <v>9147.17</v>
      </c>
      <c r="N124" s="57">
        <v>10392.870000000001</v>
      </c>
      <c r="O124" s="57">
        <v>1200</v>
      </c>
      <c r="P124" s="64">
        <f t="shared" si="20"/>
        <v>20740.04</v>
      </c>
      <c r="Q124" s="93">
        <f t="shared" si="22"/>
        <v>-1740.0400000000009</v>
      </c>
      <c r="R124" s="104">
        <f t="shared" si="19"/>
        <v>-1740.0400000000009</v>
      </c>
    </row>
    <row r="125" spans="1:18" s="8" customFormat="1" ht="15" customHeight="1" x14ac:dyDescent="0.2">
      <c r="A125" s="12" t="s">
        <v>233</v>
      </c>
      <c r="B125" s="80" t="s">
        <v>211</v>
      </c>
      <c r="C125" s="123">
        <v>79000</v>
      </c>
      <c r="D125" s="57">
        <v>0</v>
      </c>
      <c r="E125" s="57">
        <v>12255</v>
      </c>
      <c r="F125" s="57">
        <v>0</v>
      </c>
      <c r="G125" s="57">
        <v>1320</v>
      </c>
      <c r="H125" s="57">
        <v>2655</v>
      </c>
      <c r="I125" s="57">
        <v>0</v>
      </c>
      <c r="J125" s="57">
        <v>9474.5</v>
      </c>
      <c r="K125" s="57">
        <v>1877.9</v>
      </c>
      <c r="L125" s="57">
        <v>0</v>
      </c>
      <c r="M125" s="57">
        <v>477</v>
      </c>
      <c r="N125" s="57">
        <v>3257</v>
      </c>
      <c r="O125" s="57">
        <v>30000</v>
      </c>
      <c r="P125" s="64">
        <f>SUM(D125:O125)</f>
        <v>61316.4</v>
      </c>
      <c r="Q125" s="114">
        <f>C125-P125</f>
        <v>17683.599999999999</v>
      </c>
      <c r="R125" s="104">
        <f t="shared" si="19"/>
        <v>17683.599999999999</v>
      </c>
    </row>
    <row r="126" spans="1:18" s="8" customFormat="1" ht="15" customHeight="1" x14ac:dyDescent="0.2">
      <c r="A126" s="12" t="s">
        <v>235</v>
      </c>
      <c r="B126" s="80" t="s">
        <v>211</v>
      </c>
      <c r="C126" s="123">
        <v>70000</v>
      </c>
      <c r="D126" s="57"/>
      <c r="E126" s="57"/>
      <c r="F126" s="57"/>
      <c r="G126" s="57"/>
      <c r="H126" s="57"/>
      <c r="I126" s="57"/>
      <c r="J126" s="57"/>
      <c r="K126" s="57"/>
      <c r="L126" s="57"/>
      <c r="M126" s="57"/>
      <c r="N126" s="57"/>
      <c r="O126" s="57">
        <v>60000</v>
      </c>
      <c r="P126" s="64">
        <f t="shared" si="20"/>
        <v>60000</v>
      </c>
      <c r="Q126" s="93">
        <f t="shared" si="22"/>
        <v>10000</v>
      </c>
      <c r="R126" s="104">
        <f t="shared" si="19"/>
        <v>10000</v>
      </c>
    </row>
    <row r="127" spans="1:18" s="8" customFormat="1" ht="15" customHeight="1" x14ac:dyDescent="0.2">
      <c r="A127" s="12" t="s">
        <v>234</v>
      </c>
      <c r="B127" s="80" t="s">
        <v>211</v>
      </c>
      <c r="C127" s="123">
        <v>50000</v>
      </c>
      <c r="D127" s="57"/>
      <c r="E127" s="57"/>
      <c r="F127" s="57"/>
      <c r="G127" s="57"/>
      <c r="H127" s="57"/>
      <c r="I127" s="57"/>
      <c r="J127" s="57"/>
      <c r="K127" s="57"/>
      <c r="L127" s="57"/>
      <c r="M127" s="57">
        <v>17516.55</v>
      </c>
      <c r="N127" s="57">
        <v>0</v>
      </c>
      <c r="O127" s="57">
        <v>32483.45</v>
      </c>
      <c r="P127" s="64">
        <f t="shared" si="20"/>
        <v>50000</v>
      </c>
      <c r="Q127" s="93">
        <f t="shared" si="22"/>
        <v>0</v>
      </c>
      <c r="R127" s="104">
        <f t="shared" si="19"/>
        <v>0</v>
      </c>
    </row>
    <row r="128" spans="1:18" s="8" customFormat="1" ht="15" customHeight="1" x14ac:dyDescent="0.2">
      <c r="A128" s="12" t="s">
        <v>283</v>
      </c>
      <c r="B128" s="80" t="s">
        <v>211</v>
      </c>
      <c r="C128" s="123">
        <v>45000</v>
      </c>
      <c r="D128" s="57">
        <v>1659.17</v>
      </c>
      <c r="E128" s="57">
        <v>0</v>
      </c>
      <c r="F128" s="57">
        <v>477</v>
      </c>
      <c r="G128" s="57">
        <v>0</v>
      </c>
      <c r="H128" s="57"/>
      <c r="I128" s="57"/>
      <c r="J128" s="57"/>
      <c r="K128" s="57"/>
      <c r="L128" s="57"/>
      <c r="M128" s="57"/>
      <c r="N128" s="57"/>
      <c r="O128" s="57">
        <v>0</v>
      </c>
      <c r="P128" s="64">
        <f t="shared" si="20"/>
        <v>2136.17</v>
      </c>
      <c r="Q128" s="115">
        <f t="shared" si="22"/>
        <v>42863.83</v>
      </c>
      <c r="R128" s="104">
        <f t="shared" si="19"/>
        <v>42863.83</v>
      </c>
    </row>
    <row r="129" spans="1:18" s="8" customFormat="1" ht="15" customHeight="1" x14ac:dyDescent="0.2">
      <c r="A129" s="12" t="s">
        <v>260</v>
      </c>
      <c r="B129" s="80" t="s">
        <v>210</v>
      </c>
      <c r="C129" s="123">
        <v>0</v>
      </c>
      <c r="D129" s="57">
        <v>0</v>
      </c>
      <c r="E129" s="57">
        <v>0</v>
      </c>
      <c r="F129" s="57">
        <v>2960</v>
      </c>
      <c r="G129" s="57">
        <v>0</v>
      </c>
      <c r="H129" s="57"/>
      <c r="I129" s="57"/>
      <c r="J129" s="57"/>
      <c r="K129" s="57"/>
      <c r="L129" s="57"/>
      <c r="M129" s="57"/>
      <c r="N129" s="57"/>
      <c r="O129" s="57">
        <v>0</v>
      </c>
      <c r="P129" s="64">
        <f t="shared" si="20"/>
        <v>2960</v>
      </c>
      <c r="Q129" s="115">
        <f t="shared" si="22"/>
        <v>-2960</v>
      </c>
      <c r="R129" s="104">
        <f t="shared" si="19"/>
        <v>-2960</v>
      </c>
    </row>
    <row r="130" spans="1:18" s="8" customFormat="1" ht="15" customHeight="1" x14ac:dyDescent="0.2">
      <c r="A130" s="12" t="s">
        <v>262</v>
      </c>
      <c r="B130" s="80" t="s">
        <v>210</v>
      </c>
      <c r="C130" s="123">
        <v>0</v>
      </c>
      <c r="D130" s="57">
        <v>0</v>
      </c>
      <c r="E130" s="57">
        <v>0</v>
      </c>
      <c r="F130" s="57">
        <v>4331.6000000000004</v>
      </c>
      <c r="G130" s="57">
        <v>132.29</v>
      </c>
      <c r="H130" s="57"/>
      <c r="I130" s="57"/>
      <c r="J130" s="57"/>
      <c r="K130" s="57"/>
      <c r="L130" s="57"/>
      <c r="M130" s="57"/>
      <c r="N130" s="57"/>
      <c r="O130" s="57">
        <v>0</v>
      </c>
      <c r="P130" s="64">
        <f t="shared" si="20"/>
        <v>4463.8900000000003</v>
      </c>
      <c r="Q130" s="115">
        <f t="shared" si="22"/>
        <v>-4463.8900000000003</v>
      </c>
      <c r="R130" s="104">
        <f t="shared" si="19"/>
        <v>-4463.8900000000003</v>
      </c>
    </row>
    <row r="131" spans="1:18" s="8" customFormat="1" ht="15" customHeight="1" x14ac:dyDescent="0.2">
      <c r="A131" s="12" t="s">
        <v>236</v>
      </c>
      <c r="B131" s="80" t="s">
        <v>211</v>
      </c>
      <c r="C131" s="123">
        <v>100000</v>
      </c>
      <c r="D131" s="57"/>
      <c r="E131" s="57"/>
      <c r="F131" s="57"/>
      <c r="G131" s="57"/>
      <c r="H131" s="57"/>
      <c r="I131" s="57"/>
      <c r="J131" s="57"/>
      <c r="K131" s="57"/>
      <c r="L131" s="57"/>
      <c r="M131" s="57"/>
      <c r="N131" s="57"/>
      <c r="O131" s="57">
        <v>0</v>
      </c>
      <c r="P131" s="64">
        <f t="shared" si="20"/>
        <v>0</v>
      </c>
      <c r="Q131" s="93">
        <f t="shared" si="22"/>
        <v>100000</v>
      </c>
      <c r="R131" s="104">
        <f t="shared" si="19"/>
        <v>100000</v>
      </c>
    </row>
    <row r="132" spans="1:18" s="8" customFormat="1" ht="15" customHeight="1" x14ac:dyDescent="0.2">
      <c r="A132" s="12" t="s">
        <v>285</v>
      </c>
      <c r="B132" s="80" t="s">
        <v>210</v>
      </c>
      <c r="C132" s="123">
        <v>37000</v>
      </c>
      <c r="D132" s="57"/>
      <c r="E132" s="57"/>
      <c r="F132" s="57"/>
      <c r="G132" s="57"/>
      <c r="H132" s="57"/>
      <c r="I132" s="57"/>
      <c r="J132" s="57"/>
      <c r="K132" s="57"/>
      <c r="L132" s="57"/>
      <c r="M132" s="57"/>
      <c r="N132" s="57"/>
      <c r="O132" s="57">
        <v>0</v>
      </c>
      <c r="P132" s="64">
        <f t="shared" si="20"/>
        <v>0</v>
      </c>
      <c r="Q132" s="93">
        <f t="shared" si="22"/>
        <v>37000</v>
      </c>
      <c r="R132" s="104">
        <f t="shared" si="19"/>
        <v>37000</v>
      </c>
    </row>
    <row r="133" spans="1:18" s="8" customFormat="1" ht="15" customHeight="1" x14ac:dyDescent="0.2">
      <c r="A133" s="12" t="s">
        <v>237</v>
      </c>
      <c r="B133" s="80" t="s">
        <v>210</v>
      </c>
      <c r="C133" s="123">
        <v>50000</v>
      </c>
      <c r="D133" s="57"/>
      <c r="E133" s="57"/>
      <c r="F133" s="57"/>
      <c r="G133" s="57"/>
      <c r="H133" s="57">
        <v>21097.13</v>
      </c>
      <c r="I133" s="57">
        <v>13670.07</v>
      </c>
      <c r="J133" s="57">
        <v>6629.2</v>
      </c>
      <c r="K133" s="57">
        <v>3928.14</v>
      </c>
      <c r="L133" s="57">
        <v>0</v>
      </c>
      <c r="M133" s="57"/>
      <c r="N133" s="57"/>
      <c r="O133" s="57"/>
      <c r="P133" s="64">
        <f t="shared" si="20"/>
        <v>45324.539999999994</v>
      </c>
      <c r="Q133" s="114">
        <f t="shared" si="22"/>
        <v>4675.4600000000064</v>
      </c>
      <c r="R133" s="104">
        <f t="shared" si="19"/>
        <v>4675.4600000000064</v>
      </c>
    </row>
    <row r="134" spans="1:18" s="8" customFormat="1" ht="15" customHeight="1" x14ac:dyDescent="0.2">
      <c r="A134" s="12" t="s">
        <v>286</v>
      </c>
      <c r="B134" s="80" t="s">
        <v>211</v>
      </c>
      <c r="C134" s="123">
        <f>90000+40000</f>
        <v>130000</v>
      </c>
      <c r="D134" s="57"/>
      <c r="E134" s="57"/>
      <c r="F134" s="57"/>
      <c r="G134" s="57"/>
      <c r="H134" s="57"/>
      <c r="I134" s="57"/>
      <c r="J134" s="57"/>
      <c r="K134" s="57"/>
      <c r="L134" s="57"/>
      <c r="M134" s="106"/>
      <c r="N134" s="57"/>
      <c r="O134" s="57">
        <v>60000</v>
      </c>
      <c r="P134" s="64">
        <f t="shared" si="20"/>
        <v>60000</v>
      </c>
      <c r="Q134" s="93">
        <f t="shared" si="22"/>
        <v>70000</v>
      </c>
      <c r="R134" s="104">
        <f t="shared" si="19"/>
        <v>70000</v>
      </c>
    </row>
    <row r="135" spans="1:18" s="8" customFormat="1" ht="15" customHeight="1" x14ac:dyDescent="0.2">
      <c r="A135" s="12" t="s">
        <v>298</v>
      </c>
      <c r="B135" s="80" t="s">
        <v>210</v>
      </c>
      <c r="C135" s="123">
        <v>15000</v>
      </c>
      <c r="D135" s="57"/>
      <c r="E135" s="57"/>
      <c r="F135" s="57"/>
      <c r="G135" s="57"/>
      <c r="H135" s="57"/>
      <c r="I135" s="57"/>
      <c r="J135" s="57"/>
      <c r="K135" s="57">
        <v>0</v>
      </c>
      <c r="L135" s="57">
        <v>2162.96</v>
      </c>
      <c r="M135" s="57">
        <v>7277.8</v>
      </c>
      <c r="N135" s="57">
        <v>1784.66</v>
      </c>
      <c r="O135" s="57">
        <v>0</v>
      </c>
      <c r="P135" s="64">
        <f t="shared" si="20"/>
        <v>11225.42</v>
      </c>
      <c r="Q135" s="93">
        <f t="shared" si="22"/>
        <v>3774.58</v>
      </c>
      <c r="R135" s="104">
        <f t="shared" si="19"/>
        <v>3774.58</v>
      </c>
    </row>
    <row r="136" spans="1:18" s="8" customFormat="1" ht="15" customHeight="1" x14ac:dyDescent="0.2">
      <c r="A136" s="12" t="s">
        <v>238</v>
      </c>
      <c r="B136" s="80" t="s">
        <v>211</v>
      </c>
      <c r="C136" s="123">
        <v>50000</v>
      </c>
      <c r="D136" s="57"/>
      <c r="E136" s="57"/>
      <c r="F136" s="57"/>
      <c r="G136" s="57"/>
      <c r="H136" s="57"/>
      <c r="I136" s="57"/>
      <c r="J136" s="57"/>
      <c r="K136" s="57"/>
      <c r="L136" s="57"/>
      <c r="M136" s="57"/>
      <c r="N136" s="57"/>
      <c r="O136" s="57">
        <v>55000</v>
      </c>
      <c r="P136" s="64">
        <f t="shared" si="20"/>
        <v>55000</v>
      </c>
      <c r="Q136" s="93">
        <f t="shared" si="22"/>
        <v>-5000</v>
      </c>
      <c r="R136" s="104">
        <f t="shared" si="19"/>
        <v>-5000</v>
      </c>
    </row>
    <row r="137" spans="1:18" s="7" customFormat="1" ht="15" customHeight="1" x14ac:dyDescent="0.2">
      <c r="A137" s="12" t="s">
        <v>239</v>
      </c>
      <c r="B137" s="80" t="s">
        <v>211</v>
      </c>
      <c r="C137" s="123">
        <v>20000</v>
      </c>
      <c r="D137" s="57">
        <v>0</v>
      </c>
      <c r="E137" s="57">
        <v>254.78</v>
      </c>
      <c r="F137" s="59">
        <v>0</v>
      </c>
      <c r="G137" s="57">
        <v>0</v>
      </c>
      <c r="H137" s="57"/>
      <c r="I137" s="57"/>
      <c r="J137" s="57"/>
      <c r="K137" s="57">
        <v>0</v>
      </c>
      <c r="L137" s="57">
        <v>3796.8</v>
      </c>
      <c r="M137" s="57">
        <v>413.4</v>
      </c>
      <c r="N137" s="59">
        <v>0</v>
      </c>
      <c r="O137" s="59">
        <v>20000</v>
      </c>
      <c r="P137" s="64">
        <f t="shared" si="20"/>
        <v>24464.98</v>
      </c>
      <c r="Q137" s="115">
        <f t="shared" si="22"/>
        <v>-4464.9799999999996</v>
      </c>
      <c r="R137" s="104">
        <f t="shared" si="19"/>
        <v>-4464.9799999999996</v>
      </c>
    </row>
    <row r="138" spans="1:18" s="7" customFormat="1" ht="15" customHeight="1" x14ac:dyDescent="0.2">
      <c r="A138" s="12" t="s">
        <v>281</v>
      </c>
      <c r="B138" s="80" t="s">
        <v>210</v>
      </c>
      <c r="C138" s="123">
        <v>20000</v>
      </c>
      <c r="D138" s="57"/>
      <c r="E138" s="57"/>
      <c r="F138" s="59"/>
      <c r="G138" s="57"/>
      <c r="H138" s="57"/>
      <c r="I138" s="57"/>
      <c r="J138" s="57"/>
      <c r="K138" s="57">
        <v>0</v>
      </c>
      <c r="L138" s="57">
        <v>16721.8</v>
      </c>
      <c r="M138" s="57">
        <v>310.29000000000002</v>
      </c>
      <c r="N138" s="59">
        <v>1883</v>
      </c>
      <c r="O138" s="59">
        <v>0</v>
      </c>
      <c r="P138" s="64">
        <f t="shared" si="20"/>
        <v>18915.09</v>
      </c>
      <c r="Q138" s="114">
        <f t="shared" si="22"/>
        <v>1084.9099999999999</v>
      </c>
      <c r="R138" s="104">
        <f t="shared" si="19"/>
        <v>1084.9099999999999</v>
      </c>
    </row>
    <row r="139" spans="1:18" s="7" customFormat="1" ht="15" customHeight="1" x14ac:dyDescent="0.2">
      <c r="A139" s="12" t="s">
        <v>240</v>
      </c>
      <c r="B139" s="80" t="s">
        <v>210</v>
      </c>
      <c r="C139" s="123">
        <v>85000</v>
      </c>
      <c r="D139" s="57">
        <v>0</v>
      </c>
      <c r="E139" s="57">
        <v>0</v>
      </c>
      <c r="F139" s="59">
        <v>-2000</v>
      </c>
      <c r="G139" s="57">
        <v>0</v>
      </c>
      <c r="H139" s="57">
        <v>0</v>
      </c>
      <c r="I139" s="57">
        <v>-4000</v>
      </c>
      <c r="J139" s="57">
        <v>0</v>
      </c>
      <c r="K139" s="57">
        <v>64879.14</v>
      </c>
      <c r="L139" s="57">
        <v>12095.98</v>
      </c>
      <c r="M139" s="57">
        <v>12935.4</v>
      </c>
      <c r="N139" s="59">
        <v>0</v>
      </c>
      <c r="O139" s="59">
        <v>0</v>
      </c>
      <c r="P139" s="64">
        <f t="shared" si="20"/>
        <v>83910.51999999999</v>
      </c>
      <c r="Q139" s="114">
        <f t="shared" si="22"/>
        <v>1089.4800000000105</v>
      </c>
      <c r="R139" s="104">
        <f t="shared" si="19"/>
        <v>1089.4800000000105</v>
      </c>
    </row>
    <row r="140" spans="1:18" s="7" customFormat="1" ht="15" customHeight="1" x14ac:dyDescent="0.2">
      <c r="A140" s="12" t="s">
        <v>269</v>
      </c>
      <c r="B140" s="80" t="s">
        <v>211</v>
      </c>
      <c r="C140" s="123">
        <v>50000</v>
      </c>
      <c r="D140" s="57"/>
      <c r="E140" s="57"/>
      <c r="F140" s="59"/>
      <c r="G140" s="57">
        <v>0</v>
      </c>
      <c r="H140" s="57">
        <v>0</v>
      </c>
      <c r="I140" s="57">
        <v>0</v>
      </c>
      <c r="J140" s="57">
        <v>50000</v>
      </c>
      <c r="K140" s="57"/>
      <c r="L140" s="57"/>
      <c r="M140" s="57"/>
      <c r="N140" s="59"/>
      <c r="O140" s="59">
        <v>0</v>
      </c>
      <c r="P140" s="64">
        <f t="shared" si="20"/>
        <v>50000</v>
      </c>
      <c r="Q140" s="93">
        <f t="shared" si="22"/>
        <v>0</v>
      </c>
      <c r="R140" s="104">
        <f t="shared" si="19"/>
        <v>0</v>
      </c>
    </row>
    <row r="141" spans="1:18" s="7" customFormat="1" ht="15" customHeight="1" x14ac:dyDescent="0.2">
      <c r="A141" s="12" t="s">
        <v>270</v>
      </c>
      <c r="B141" s="80" t="s">
        <v>210</v>
      </c>
      <c r="C141" s="123">
        <v>56530</v>
      </c>
      <c r="D141" s="57"/>
      <c r="E141" s="57"/>
      <c r="F141" s="59"/>
      <c r="G141" s="57"/>
      <c r="H141" s="57">
        <v>0</v>
      </c>
      <c r="I141" s="57">
        <v>0</v>
      </c>
      <c r="J141" s="57">
        <v>50000</v>
      </c>
      <c r="K141" s="57"/>
      <c r="L141" s="57"/>
      <c r="M141" s="57"/>
      <c r="N141" s="59"/>
      <c r="O141" s="59">
        <v>0</v>
      </c>
      <c r="P141" s="64">
        <f t="shared" si="20"/>
        <v>50000</v>
      </c>
      <c r="Q141" s="93">
        <f t="shared" si="22"/>
        <v>6530</v>
      </c>
      <c r="R141" s="104">
        <f t="shared" si="19"/>
        <v>6530</v>
      </c>
    </row>
    <row r="142" spans="1:18" s="7" customFormat="1" ht="15" customHeight="1" x14ac:dyDescent="0.2">
      <c r="A142" s="12" t="s">
        <v>280</v>
      </c>
      <c r="B142" s="80" t="s">
        <v>210</v>
      </c>
      <c r="C142" s="123">
        <v>3470</v>
      </c>
      <c r="D142" s="57"/>
      <c r="E142" s="57"/>
      <c r="F142" s="59"/>
      <c r="G142" s="57"/>
      <c r="H142" s="57"/>
      <c r="I142" s="57">
        <v>3470.13</v>
      </c>
      <c r="J142" s="57"/>
      <c r="K142" s="57"/>
      <c r="L142" s="57"/>
      <c r="M142" s="57">
        <v>1363.9</v>
      </c>
      <c r="N142" s="59">
        <v>0</v>
      </c>
      <c r="O142" s="59">
        <v>0</v>
      </c>
      <c r="P142" s="64">
        <f t="shared" si="20"/>
        <v>4834.0300000000007</v>
      </c>
      <c r="Q142" s="115">
        <f t="shared" si="22"/>
        <v>-1364.0300000000007</v>
      </c>
      <c r="R142" s="104">
        <f t="shared" si="19"/>
        <v>-1364.0300000000007</v>
      </c>
    </row>
    <row r="143" spans="1:18" s="8" customFormat="1" ht="15" customHeight="1" x14ac:dyDescent="0.2">
      <c r="A143" s="12" t="s">
        <v>241</v>
      </c>
      <c r="B143" s="80" t="s">
        <v>211</v>
      </c>
      <c r="C143" s="123">
        <v>25000</v>
      </c>
      <c r="D143" s="57"/>
      <c r="E143" s="57"/>
      <c r="F143" s="57"/>
      <c r="G143" s="57"/>
      <c r="H143" s="57"/>
      <c r="I143" s="57"/>
      <c r="J143" s="57"/>
      <c r="K143" s="57"/>
      <c r="L143" s="57"/>
      <c r="M143" s="57"/>
      <c r="N143" s="57"/>
      <c r="O143" s="57">
        <v>0</v>
      </c>
      <c r="P143" s="64">
        <f t="shared" si="20"/>
        <v>0</v>
      </c>
      <c r="Q143" s="146">
        <f t="shared" si="22"/>
        <v>25000</v>
      </c>
      <c r="R143" s="104">
        <f t="shared" si="19"/>
        <v>25000</v>
      </c>
    </row>
    <row r="144" spans="1:18" s="8" customFormat="1" ht="15" customHeight="1" x14ac:dyDescent="0.2">
      <c r="A144" s="12" t="s">
        <v>133</v>
      </c>
      <c r="B144" s="80" t="s">
        <v>210</v>
      </c>
      <c r="C144" s="123">
        <v>25000</v>
      </c>
      <c r="D144" s="57">
        <v>0</v>
      </c>
      <c r="E144" s="57">
        <v>0</v>
      </c>
      <c r="F144" s="57">
        <v>0</v>
      </c>
      <c r="G144" s="57">
        <v>3710</v>
      </c>
      <c r="H144" s="57">
        <v>14744.62</v>
      </c>
      <c r="I144" s="57">
        <v>0</v>
      </c>
      <c r="J144" s="57">
        <v>0</v>
      </c>
      <c r="K144" s="57"/>
      <c r="L144" s="57"/>
      <c r="M144" s="57"/>
      <c r="N144" s="57"/>
      <c r="O144" s="57">
        <v>0</v>
      </c>
      <c r="P144" s="64">
        <f t="shared" si="20"/>
        <v>18454.620000000003</v>
      </c>
      <c r="Q144" s="114">
        <f t="shared" si="22"/>
        <v>6545.3799999999974</v>
      </c>
      <c r="R144" s="104">
        <f t="shared" si="19"/>
        <v>6545.3799999999974</v>
      </c>
    </row>
    <row r="145" spans="1:18" s="8" customFormat="1" ht="15" customHeight="1" x14ac:dyDescent="0.2">
      <c r="A145" s="12" t="s">
        <v>301</v>
      </c>
      <c r="B145" s="80" t="s">
        <v>211</v>
      </c>
      <c r="C145" s="123">
        <v>32000</v>
      </c>
      <c r="D145" s="57"/>
      <c r="E145" s="57"/>
      <c r="F145" s="57"/>
      <c r="G145" s="57"/>
      <c r="H145" s="57"/>
      <c r="I145" s="57"/>
      <c r="J145" s="57"/>
      <c r="K145" s="57"/>
      <c r="L145" s="57"/>
      <c r="M145" s="57"/>
      <c r="N145" s="57"/>
      <c r="O145" s="57">
        <v>0</v>
      </c>
      <c r="P145" s="64">
        <f t="shared" si="20"/>
        <v>0</v>
      </c>
      <c r="Q145" s="93">
        <f t="shared" si="22"/>
        <v>32000</v>
      </c>
      <c r="R145" s="104">
        <f t="shared" si="19"/>
        <v>32000</v>
      </c>
    </row>
    <row r="146" spans="1:18" s="8" customFormat="1" ht="15" customHeight="1" x14ac:dyDescent="0.2">
      <c r="A146" s="12" t="s">
        <v>254</v>
      </c>
      <c r="B146" s="80" t="s">
        <v>210</v>
      </c>
      <c r="C146" s="123">
        <v>39000</v>
      </c>
      <c r="D146" s="57"/>
      <c r="E146" s="57"/>
      <c r="F146" s="57"/>
      <c r="G146" s="57"/>
      <c r="H146" s="57">
        <v>13495.95</v>
      </c>
      <c r="I146" s="57">
        <v>0</v>
      </c>
      <c r="J146" s="57">
        <v>0</v>
      </c>
      <c r="K146" s="57"/>
      <c r="L146" s="57"/>
      <c r="M146" s="57"/>
      <c r="N146" s="57"/>
      <c r="O146" s="57">
        <v>1200</v>
      </c>
      <c r="P146" s="64">
        <f t="shared" si="20"/>
        <v>14695.95</v>
      </c>
      <c r="Q146" s="114">
        <f t="shared" si="22"/>
        <v>24304.05</v>
      </c>
      <c r="R146" s="104">
        <f t="shared" si="19"/>
        <v>24304.05</v>
      </c>
    </row>
    <row r="147" spans="1:18" s="8" customFormat="1" ht="15" customHeight="1" x14ac:dyDescent="0.2">
      <c r="A147" s="12" t="s">
        <v>294</v>
      </c>
      <c r="B147" s="80" t="s">
        <v>210</v>
      </c>
      <c r="C147" s="123">
        <v>33000</v>
      </c>
      <c r="D147" s="57"/>
      <c r="E147" s="57"/>
      <c r="F147" s="57"/>
      <c r="G147" s="57"/>
      <c r="H147" s="57"/>
      <c r="I147" s="57"/>
      <c r="J147" s="57"/>
      <c r="K147" s="57"/>
      <c r="L147" s="57"/>
      <c r="M147" s="57">
        <v>0</v>
      </c>
      <c r="N147" s="57">
        <v>10864.1</v>
      </c>
      <c r="O147" s="57">
        <v>22135.9</v>
      </c>
      <c r="P147" s="64">
        <f t="shared" si="20"/>
        <v>33000</v>
      </c>
      <c r="Q147" s="93">
        <f t="shared" si="22"/>
        <v>0</v>
      </c>
      <c r="R147" s="104">
        <f t="shared" si="19"/>
        <v>0</v>
      </c>
    </row>
    <row r="148" spans="1:18" s="8" customFormat="1" ht="15" customHeight="1" x14ac:dyDescent="0.2">
      <c r="A148" s="12" t="s">
        <v>293</v>
      </c>
      <c r="B148" s="80" t="s">
        <v>211</v>
      </c>
      <c r="C148" s="123">
        <v>50000</v>
      </c>
      <c r="D148" s="57"/>
      <c r="E148" s="57"/>
      <c r="F148" s="57"/>
      <c r="G148" s="57"/>
      <c r="H148" s="57"/>
      <c r="I148" s="57"/>
      <c r="J148" s="57"/>
      <c r="K148" s="57"/>
      <c r="L148" s="57"/>
      <c r="M148" s="57"/>
      <c r="N148" s="57"/>
      <c r="O148" s="57">
        <v>50000</v>
      </c>
      <c r="P148" s="64">
        <f t="shared" si="20"/>
        <v>50000</v>
      </c>
      <c r="Q148" s="93">
        <f t="shared" si="22"/>
        <v>0</v>
      </c>
      <c r="R148" s="104">
        <f t="shared" si="19"/>
        <v>0</v>
      </c>
    </row>
    <row r="149" spans="1:18" s="8" customFormat="1" ht="15" customHeight="1" x14ac:dyDescent="0.2">
      <c r="A149" s="12" t="s">
        <v>291</v>
      </c>
      <c r="B149" s="80" t="s">
        <v>218</v>
      </c>
      <c r="C149" s="123">
        <v>667000</v>
      </c>
      <c r="D149" s="57"/>
      <c r="E149" s="57"/>
      <c r="F149" s="57"/>
      <c r="G149" s="57"/>
      <c r="H149" s="57"/>
      <c r="I149" s="57"/>
      <c r="J149" s="57"/>
      <c r="K149" s="57"/>
      <c r="L149" s="57"/>
      <c r="M149" s="57"/>
      <c r="N149" s="57"/>
      <c r="O149" s="57">
        <v>0</v>
      </c>
      <c r="P149" s="64">
        <f t="shared" si="20"/>
        <v>0</v>
      </c>
      <c r="Q149" s="146">
        <f t="shared" si="22"/>
        <v>667000</v>
      </c>
      <c r="R149" s="104">
        <f t="shared" si="19"/>
        <v>667000</v>
      </c>
    </row>
    <row r="150" spans="1:18" s="8" customFormat="1" ht="15" customHeight="1" x14ac:dyDescent="0.2">
      <c r="A150" s="12"/>
      <c r="B150" s="80"/>
      <c r="C150" s="123"/>
      <c r="D150" s="68"/>
      <c r="E150" s="68"/>
      <c r="F150" s="68"/>
      <c r="G150" s="68"/>
      <c r="H150" s="68"/>
      <c r="I150" s="68"/>
      <c r="J150" s="68"/>
      <c r="K150" s="68"/>
      <c r="L150" s="68"/>
      <c r="M150" s="68"/>
      <c r="N150" s="68"/>
      <c r="O150" s="68"/>
      <c r="P150" s="64"/>
      <c r="R150" s="104">
        <f t="shared" si="19"/>
        <v>0</v>
      </c>
    </row>
    <row r="151" spans="1:18" s="8" customFormat="1" ht="15" customHeight="1" x14ac:dyDescent="0.2">
      <c r="A151" s="12"/>
      <c r="B151" s="80"/>
      <c r="C151" s="123"/>
      <c r="D151" s="69"/>
      <c r="E151" s="69"/>
      <c r="F151" s="69"/>
      <c r="G151" s="69"/>
      <c r="H151" s="69"/>
      <c r="I151" s="69"/>
      <c r="J151" s="69"/>
      <c r="K151" s="69"/>
      <c r="L151" s="69"/>
      <c r="M151" s="69"/>
      <c r="N151" s="69"/>
      <c r="O151" s="69"/>
      <c r="P151" s="64"/>
      <c r="R151" s="104">
        <f t="shared" si="19"/>
        <v>0</v>
      </c>
    </row>
    <row r="152" spans="1:18" s="8" customFormat="1" ht="15" customHeight="1" x14ac:dyDescent="0.2">
      <c r="A152" s="12" t="s">
        <v>243</v>
      </c>
      <c r="B152" s="80" t="s">
        <v>210</v>
      </c>
      <c r="C152" s="123">
        <v>30000</v>
      </c>
      <c r="D152" s="57">
        <v>0</v>
      </c>
      <c r="E152" s="57">
        <v>4316.6400000000003</v>
      </c>
      <c r="F152" s="57">
        <v>0</v>
      </c>
      <c r="G152" s="57">
        <v>0</v>
      </c>
      <c r="H152" s="57">
        <v>3542.45</v>
      </c>
      <c r="I152" s="57">
        <v>0</v>
      </c>
      <c r="J152" s="57">
        <v>0</v>
      </c>
      <c r="K152" s="57">
        <v>2527.25</v>
      </c>
      <c r="L152" s="57">
        <v>0</v>
      </c>
      <c r="M152" s="57">
        <v>4765.93</v>
      </c>
      <c r="N152" s="57">
        <v>0</v>
      </c>
      <c r="O152" s="57">
        <v>14847.73</v>
      </c>
      <c r="P152" s="64">
        <f t="shared" ref="P152:P153" si="23">SUM(D152:O152)</f>
        <v>30000</v>
      </c>
      <c r="Q152" s="93">
        <f t="shared" ref="Q152:Q153" si="24">C152-P152</f>
        <v>0</v>
      </c>
      <c r="R152" s="104">
        <f t="shared" si="19"/>
        <v>0</v>
      </c>
    </row>
    <row r="153" spans="1:18" s="8" customFormat="1" ht="15" customHeight="1" x14ac:dyDescent="0.2">
      <c r="A153" s="12" t="s">
        <v>271</v>
      </c>
      <c r="B153" s="80" t="s">
        <v>209</v>
      </c>
      <c r="C153" s="123">
        <v>40000</v>
      </c>
      <c r="D153" s="57"/>
      <c r="E153" s="57"/>
      <c r="F153" s="57"/>
      <c r="G153" s="57"/>
      <c r="H153" s="57">
        <v>3710</v>
      </c>
      <c r="I153" s="57">
        <v>21521.84</v>
      </c>
      <c r="J153" s="57"/>
      <c r="K153" s="57"/>
      <c r="L153" s="57"/>
      <c r="M153" s="57"/>
      <c r="N153" s="57"/>
      <c r="O153" s="57"/>
      <c r="P153" s="64">
        <f t="shared" si="23"/>
        <v>25231.84</v>
      </c>
      <c r="Q153" s="114">
        <f t="shared" si="24"/>
        <v>14768.16</v>
      </c>
      <c r="R153" s="104">
        <f t="shared" si="19"/>
        <v>14768.16</v>
      </c>
    </row>
    <row r="154" spans="1:18" s="8" customFormat="1" ht="9.75" customHeight="1" x14ac:dyDescent="0.2">
      <c r="A154" s="12"/>
      <c r="B154" s="80"/>
      <c r="C154" s="123"/>
      <c r="D154" s="67"/>
      <c r="E154" s="67"/>
      <c r="F154" s="67"/>
      <c r="G154" s="67"/>
      <c r="H154" s="67"/>
      <c r="I154" s="67"/>
      <c r="J154" s="67"/>
      <c r="K154" s="67"/>
      <c r="L154" s="67"/>
      <c r="M154" s="67"/>
      <c r="N154" s="67"/>
      <c r="O154" s="67"/>
      <c r="P154" s="64"/>
      <c r="R154" s="104">
        <f t="shared" si="19"/>
        <v>0</v>
      </c>
    </row>
    <row r="155" spans="1:18" s="7" customFormat="1" ht="15" customHeight="1" x14ac:dyDescent="0.2">
      <c r="A155" s="12" t="s">
        <v>134</v>
      </c>
      <c r="B155" s="80" t="s">
        <v>210</v>
      </c>
      <c r="C155" s="123">
        <v>60000</v>
      </c>
      <c r="D155" s="57"/>
      <c r="E155" s="57"/>
      <c r="F155" s="59"/>
      <c r="G155" s="59"/>
      <c r="H155" s="57"/>
      <c r="I155" s="57"/>
      <c r="J155" s="57"/>
      <c r="K155" s="57"/>
      <c r="L155" s="57"/>
      <c r="M155" s="59"/>
      <c r="N155" s="106"/>
      <c r="O155" s="59">
        <v>20000</v>
      </c>
      <c r="P155" s="64">
        <f>SUM(D155:O155)</f>
        <v>20000</v>
      </c>
      <c r="Q155" s="93">
        <f t="shared" ref="Q155" si="25">C155-P155</f>
        <v>40000</v>
      </c>
      <c r="R155" s="104">
        <f t="shared" si="19"/>
        <v>40000</v>
      </c>
    </row>
    <row r="156" spans="1:18" s="8" customFormat="1" ht="6.95" customHeight="1" x14ac:dyDescent="0.2">
      <c r="A156" s="12"/>
      <c r="B156" s="80"/>
      <c r="C156" s="123"/>
      <c r="D156" s="60"/>
      <c r="E156" s="60"/>
      <c r="F156" s="60"/>
      <c r="G156" s="60"/>
      <c r="H156" s="60"/>
      <c r="I156" s="60"/>
      <c r="J156" s="60"/>
      <c r="K156" s="60"/>
      <c r="L156" s="60"/>
      <c r="M156" s="60"/>
      <c r="N156" s="60"/>
      <c r="O156" s="60"/>
      <c r="P156" s="64"/>
    </row>
    <row r="157" spans="1:18" s="7" customFormat="1" ht="15" customHeight="1" x14ac:dyDescent="0.2">
      <c r="A157" s="15" t="str">
        <f>"TOTAL "&amp;A101</f>
        <v>TOTAL MARKETING/TOURISM PROMOTION</v>
      </c>
      <c r="B157" s="84"/>
      <c r="C157" s="132">
        <f t="shared" ref="C157:O157" si="26">SUM(C103:C155)</f>
        <v>2793500</v>
      </c>
      <c r="D157" s="61">
        <f t="shared" si="26"/>
        <v>10849.16</v>
      </c>
      <c r="E157" s="61">
        <f t="shared" si="26"/>
        <v>39836.47</v>
      </c>
      <c r="F157" s="61">
        <f t="shared" si="26"/>
        <v>30918.179999999993</v>
      </c>
      <c r="G157" s="61">
        <f t="shared" si="26"/>
        <v>46739.670000000006</v>
      </c>
      <c r="H157" s="61">
        <f t="shared" si="26"/>
        <v>91645.689999999988</v>
      </c>
      <c r="I157" s="61">
        <f t="shared" si="26"/>
        <v>233455.24</v>
      </c>
      <c r="J157" s="61">
        <f t="shared" si="26"/>
        <v>147201.22</v>
      </c>
      <c r="K157" s="61">
        <f t="shared" si="26"/>
        <v>87782.01999999999</v>
      </c>
      <c r="L157" s="61">
        <f t="shared" si="26"/>
        <v>42007.31</v>
      </c>
      <c r="M157" s="61">
        <f t="shared" si="26"/>
        <v>132422.27999999997</v>
      </c>
      <c r="N157" s="61">
        <f t="shared" si="26"/>
        <v>58095.890000000007</v>
      </c>
      <c r="O157" s="61">
        <f t="shared" si="26"/>
        <v>688129.28999999992</v>
      </c>
      <c r="P157" s="61">
        <f>SUM(D157:O157)</f>
        <v>1609082.42</v>
      </c>
      <c r="Q157" s="147">
        <f>SUM(Q103:Q156)</f>
        <v>1184417.5799999998</v>
      </c>
      <c r="R157" s="93"/>
    </row>
    <row r="158" spans="1:18" s="7" customFormat="1" ht="6.95" customHeight="1" x14ac:dyDescent="0.2">
      <c r="A158" s="11"/>
      <c r="B158" s="86"/>
      <c r="C158" s="134"/>
      <c r="D158" s="100"/>
      <c r="E158" s="100"/>
      <c r="F158" s="62"/>
      <c r="G158" s="62"/>
      <c r="H158" s="100"/>
      <c r="I158" s="100"/>
      <c r="J158" s="100"/>
      <c r="K158" s="100"/>
      <c r="L158" s="100"/>
      <c r="M158" s="62"/>
      <c r="N158" s="62"/>
      <c r="O158" s="62"/>
      <c r="P158" s="62"/>
      <c r="Q158" s="8"/>
    </row>
    <row r="159" spans="1:18" s="7" customFormat="1" ht="18" customHeight="1" x14ac:dyDescent="0.2">
      <c r="A159" s="161" t="s">
        <v>135</v>
      </c>
      <c r="B159" s="161"/>
      <c r="C159" s="161"/>
      <c r="D159" s="162"/>
      <c r="E159" s="162"/>
      <c r="F159" s="162"/>
      <c r="G159" s="162"/>
      <c r="H159" s="162"/>
      <c r="I159" s="162"/>
      <c r="J159" s="162"/>
      <c r="K159" s="162"/>
      <c r="L159" s="162"/>
      <c r="M159" s="162"/>
      <c r="N159" s="162"/>
      <c r="O159" s="162"/>
      <c r="P159" s="162"/>
      <c r="Q159" s="8"/>
    </row>
    <row r="160" spans="1:18" s="7" customFormat="1" ht="6.95" customHeight="1" x14ac:dyDescent="0.2">
      <c r="A160" s="10"/>
      <c r="B160" s="83"/>
      <c r="C160" s="131"/>
      <c r="D160" s="99"/>
      <c r="E160" s="99"/>
      <c r="F160" s="56"/>
      <c r="G160" s="56"/>
      <c r="H160" s="99"/>
      <c r="I160" s="99"/>
      <c r="J160" s="99"/>
      <c r="K160" s="99"/>
      <c r="L160" s="99"/>
      <c r="M160" s="56"/>
      <c r="N160" s="56"/>
      <c r="O160" s="56"/>
      <c r="P160" s="56"/>
      <c r="Q160" s="42"/>
    </row>
    <row r="161" spans="1:18" s="8" customFormat="1" ht="15" customHeight="1" x14ac:dyDescent="0.2">
      <c r="A161" s="12" t="s">
        <v>136</v>
      </c>
      <c r="B161" s="80" t="s">
        <v>208</v>
      </c>
      <c r="C161" s="123">
        <v>84800</v>
      </c>
      <c r="D161" s="57">
        <v>0</v>
      </c>
      <c r="E161" s="57">
        <v>-977.6</v>
      </c>
      <c r="F161" s="57">
        <v>0</v>
      </c>
      <c r="G161" s="57">
        <v>21816.92</v>
      </c>
      <c r="H161" s="57">
        <v>0</v>
      </c>
      <c r="I161" s="57">
        <v>2285.6</v>
      </c>
      <c r="J161" s="57"/>
      <c r="K161" s="57"/>
      <c r="L161" s="57">
        <v>5724</v>
      </c>
      <c r="M161" s="57">
        <f>7161.36+5400+324</f>
        <v>12885.36</v>
      </c>
      <c r="N161" s="57">
        <f>3432.28+6105.6</f>
        <v>9537.880000000001</v>
      </c>
      <c r="O161" s="57">
        <v>33527.839999999997</v>
      </c>
      <c r="P161" s="64">
        <f t="shared" ref="P161:P181" si="27">SUM(D161:O161)</f>
        <v>84800</v>
      </c>
      <c r="Q161" s="110">
        <f t="shared" ref="Q161:Q181" si="28">C161-P161</f>
        <v>0</v>
      </c>
      <c r="R161" s="104">
        <f t="shared" ref="R161:R182" si="29">Q161/1</f>
        <v>0</v>
      </c>
    </row>
    <row r="162" spans="1:18" s="8" customFormat="1" ht="15" customHeight="1" x14ac:dyDescent="0.2">
      <c r="A162" s="12" t="s">
        <v>137</v>
      </c>
      <c r="B162" s="80" t="s">
        <v>212</v>
      </c>
      <c r="C162" s="123">
        <v>127200</v>
      </c>
      <c r="D162" s="57">
        <v>1000</v>
      </c>
      <c r="E162" s="57">
        <v>0</v>
      </c>
      <c r="F162" s="57">
        <v>6419.41</v>
      </c>
      <c r="G162" s="57">
        <v>0</v>
      </c>
      <c r="H162" s="113">
        <v>14503.42</v>
      </c>
      <c r="I162" s="113">
        <v>3942</v>
      </c>
      <c r="J162" s="113">
        <v>1800</v>
      </c>
      <c r="K162" s="121">
        <v>12509.16</v>
      </c>
      <c r="L162" s="121">
        <v>5786.21</v>
      </c>
      <c r="M162" s="121">
        <v>2878</v>
      </c>
      <c r="N162" s="121">
        <v>0</v>
      </c>
      <c r="O162" s="155">
        <v>10000</v>
      </c>
      <c r="P162" s="64">
        <f t="shared" si="27"/>
        <v>58838.200000000004</v>
      </c>
      <c r="Q162" s="110">
        <f t="shared" si="28"/>
        <v>68361.799999999988</v>
      </c>
      <c r="R162" s="104">
        <f t="shared" si="29"/>
        <v>68361.799999999988</v>
      </c>
    </row>
    <row r="163" spans="1:18" s="8" customFormat="1" ht="15" customHeight="1" x14ac:dyDescent="0.2">
      <c r="A163" s="12" t="s">
        <v>138</v>
      </c>
      <c r="B163" s="80" t="s">
        <v>213</v>
      </c>
      <c r="C163" s="123">
        <v>106000</v>
      </c>
      <c r="D163" s="57">
        <v>0</v>
      </c>
      <c r="E163" s="57">
        <v>0</v>
      </c>
      <c r="F163" s="57">
        <v>2689.5</v>
      </c>
      <c r="G163" s="57">
        <v>1250</v>
      </c>
      <c r="H163" s="57">
        <v>0</v>
      </c>
      <c r="I163" s="57">
        <v>0</v>
      </c>
      <c r="J163" s="57">
        <v>1250</v>
      </c>
      <c r="K163" s="57">
        <v>6500</v>
      </c>
      <c r="L163" s="57">
        <v>141.4</v>
      </c>
      <c r="M163" s="57">
        <v>1250</v>
      </c>
      <c r="N163" s="57">
        <v>6050</v>
      </c>
      <c r="O163" s="57">
        <f>10850+3750</f>
        <v>14600</v>
      </c>
      <c r="P163" s="64">
        <f t="shared" si="27"/>
        <v>33730.9</v>
      </c>
      <c r="Q163" s="148">
        <f t="shared" si="28"/>
        <v>72269.100000000006</v>
      </c>
      <c r="R163" s="104">
        <f t="shared" si="29"/>
        <v>72269.100000000006</v>
      </c>
    </row>
    <row r="164" spans="1:18" s="8" customFormat="1" ht="15" customHeight="1" x14ac:dyDescent="0.2">
      <c r="A164" s="12" t="s">
        <v>259</v>
      </c>
      <c r="B164" s="80" t="s">
        <v>259</v>
      </c>
      <c r="C164" s="123">
        <v>0</v>
      </c>
      <c r="D164" s="57">
        <v>0</v>
      </c>
      <c r="E164" s="57">
        <v>0</v>
      </c>
      <c r="F164" s="57">
        <v>0</v>
      </c>
      <c r="G164" s="57">
        <v>12296</v>
      </c>
      <c r="H164" s="57">
        <v>0</v>
      </c>
      <c r="I164" s="57">
        <v>9540</v>
      </c>
      <c r="J164" s="57">
        <v>8586</v>
      </c>
      <c r="K164" s="57">
        <v>3816</v>
      </c>
      <c r="L164" s="57">
        <v>0</v>
      </c>
      <c r="M164" s="57">
        <v>31800</v>
      </c>
      <c r="N164" s="57">
        <v>13780</v>
      </c>
      <c r="O164" s="57">
        <f>9964+8480</f>
        <v>18444</v>
      </c>
      <c r="P164" s="64">
        <f t="shared" si="27"/>
        <v>98262</v>
      </c>
      <c r="Q164" s="149">
        <f t="shared" si="28"/>
        <v>-98262</v>
      </c>
      <c r="R164" s="104">
        <f t="shared" si="29"/>
        <v>-98262</v>
      </c>
    </row>
    <row r="165" spans="1:18" s="8" customFormat="1" ht="25.5" x14ac:dyDescent="0.2">
      <c r="A165" s="39" t="s">
        <v>139</v>
      </c>
      <c r="B165" s="87" t="s">
        <v>214</v>
      </c>
      <c r="C165" s="135">
        <v>53000</v>
      </c>
      <c r="D165" s="57"/>
      <c r="E165" s="57"/>
      <c r="F165" s="57"/>
      <c r="G165" s="57"/>
      <c r="H165" s="57">
        <v>0</v>
      </c>
      <c r="I165" s="57">
        <v>9381</v>
      </c>
      <c r="J165" s="57">
        <v>0</v>
      </c>
      <c r="K165" s="57"/>
      <c r="L165" s="57"/>
      <c r="M165" s="57"/>
      <c r="N165" s="57"/>
      <c r="O165" s="57">
        <v>50000</v>
      </c>
      <c r="P165" s="64">
        <f t="shared" si="27"/>
        <v>59381</v>
      </c>
      <c r="Q165" s="149">
        <f t="shared" si="28"/>
        <v>-6381</v>
      </c>
      <c r="R165" s="104">
        <f t="shared" si="29"/>
        <v>-6381</v>
      </c>
    </row>
    <row r="166" spans="1:18" s="8" customFormat="1" x14ac:dyDescent="0.2">
      <c r="A166" s="39" t="s">
        <v>244</v>
      </c>
      <c r="B166" s="87" t="s">
        <v>180</v>
      </c>
      <c r="C166" s="135">
        <v>636</v>
      </c>
      <c r="D166" s="57"/>
      <c r="E166" s="57"/>
      <c r="F166" s="57"/>
      <c r="G166" s="57"/>
      <c r="H166" s="57"/>
      <c r="I166" s="57"/>
      <c r="J166" s="57"/>
      <c r="K166" s="57"/>
      <c r="L166" s="57"/>
      <c r="M166" s="57">
        <v>634.94000000000005</v>
      </c>
      <c r="N166" s="57">
        <v>0</v>
      </c>
      <c r="O166" s="57">
        <v>0</v>
      </c>
      <c r="P166" s="64">
        <f t="shared" si="27"/>
        <v>634.94000000000005</v>
      </c>
      <c r="Q166" s="110">
        <f t="shared" si="28"/>
        <v>1.0599999999999454</v>
      </c>
      <c r="R166" s="104">
        <f t="shared" si="29"/>
        <v>1.0599999999999454</v>
      </c>
    </row>
    <row r="167" spans="1:18" s="8" customFormat="1" ht="15" customHeight="1" x14ac:dyDescent="0.2">
      <c r="A167" s="12" t="s">
        <v>140</v>
      </c>
      <c r="B167" s="80" t="s">
        <v>215</v>
      </c>
      <c r="C167" s="123">
        <v>106000</v>
      </c>
      <c r="D167" s="57">
        <v>0</v>
      </c>
      <c r="E167" s="57">
        <v>0</v>
      </c>
      <c r="F167" s="57">
        <v>0</v>
      </c>
      <c r="G167" s="57">
        <v>4770</v>
      </c>
      <c r="H167" s="57"/>
      <c r="I167" s="57"/>
      <c r="J167" s="57"/>
      <c r="K167" s="57"/>
      <c r="L167" s="57"/>
      <c r="M167" s="57"/>
      <c r="N167" s="57"/>
      <c r="O167" s="57">
        <v>100000</v>
      </c>
      <c r="P167" s="64">
        <f t="shared" si="27"/>
        <v>104770</v>
      </c>
      <c r="Q167" s="150">
        <f t="shared" si="28"/>
        <v>1230</v>
      </c>
      <c r="R167" s="104">
        <f t="shared" si="29"/>
        <v>1230</v>
      </c>
    </row>
    <row r="168" spans="1:18" s="8" customFormat="1" ht="15" customHeight="1" x14ac:dyDescent="0.2">
      <c r="A168" s="12" t="s">
        <v>141</v>
      </c>
      <c r="B168" s="80" t="s">
        <v>216</v>
      </c>
      <c r="C168" s="123">
        <v>127200</v>
      </c>
      <c r="D168" s="57">
        <v>10000</v>
      </c>
      <c r="E168" s="57">
        <v>9540</v>
      </c>
      <c r="F168" s="57">
        <v>11351.2</v>
      </c>
      <c r="G168" s="57">
        <v>0</v>
      </c>
      <c r="H168" s="57">
        <v>882.34</v>
      </c>
      <c r="I168" s="57">
        <v>0</v>
      </c>
      <c r="J168" s="57">
        <v>13807.2</v>
      </c>
      <c r="K168" s="57">
        <v>28280</v>
      </c>
      <c r="L168" s="57">
        <v>0</v>
      </c>
      <c r="M168" s="57">
        <v>25022.68</v>
      </c>
      <c r="N168" s="57">
        <v>53725.61</v>
      </c>
      <c r="O168" s="57">
        <f>84800+14531.8+43253+10000</f>
        <v>152584.79999999999</v>
      </c>
      <c r="P168" s="64">
        <f t="shared" si="27"/>
        <v>305193.83</v>
      </c>
      <c r="Q168" s="149">
        <f t="shared" si="28"/>
        <v>-177993.83000000002</v>
      </c>
      <c r="R168" s="104">
        <f t="shared" si="29"/>
        <v>-177993.83000000002</v>
      </c>
    </row>
    <row r="169" spans="1:18" s="8" customFormat="1" ht="15" customHeight="1" x14ac:dyDescent="0.2">
      <c r="A169" s="12" t="s">
        <v>143</v>
      </c>
      <c r="B169" s="80" t="s">
        <v>217</v>
      </c>
      <c r="C169" s="123">
        <v>106000</v>
      </c>
      <c r="D169" s="57">
        <v>9540</v>
      </c>
      <c r="E169" s="57">
        <v>0</v>
      </c>
      <c r="F169" s="57">
        <v>275.60000000000002</v>
      </c>
      <c r="G169" s="57">
        <v>12910.8</v>
      </c>
      <c r="H169" s="57">
        <v>7577.2</v>
      </c>
      <c r="I169" s="57">
        <v>14625.5</v>
      </c>
      <c r="J169" s="57">
        <v>3180</v>
      </c>
      <c r="K169" s="57">
        <v>11824.3</v>
      </c>
      <c r="L169" s="57">
        <v>11532.8</v>
      </c>
      <c r="M169" s="57">
        <v>19920</v>
      </c>
      <c r="N169" s="57">
        <v>0</v>
      </c>
      <c r="O169" s="57">
        <v>14613.799999999988</v>
      </c>
      <c r="P169" s="64">
        <f t="shared" si="27"/>
        <v>106000</v>
      </c>
      <c r="Q169" s="149">
        <f t="shared" si="28"/>
        <v>0</v>
      </c>
      <c r="R169" s="104">
        <f t="shared" si="29"/>
        <v>0</v>
      </c>
    </row>
    <row r="170" spans="1:18" s="8" customFormat="1" ht="15" customHeight="1" x14ac:dyDescent="0.2">
      <c r="A170" s="12" t="s">
        <v>142</v>
      </c>
      <c r="B170" s="80" t="s">
        <v>218</v>
      </c>
      <c r="C170" s="123">
        <v>500000</v>
      </c>
      <c r="D170" s="57"/>
      <c r="E170" s="57"/>
      <c r="F170" s="57"/>
      <c r="G170" s="57"/>
      <c r="H170" s="57">
        <v>216110.36</v>
      </c>
      <c r="I170" s="57">
        <v>216274.89</v>
      </c>
      <c r="J170" s="57">
        <v>0</v>
      </c>
      <c r="K170" s="57"/>
      <c r="L170" s="57"/>
      <c r="M170" s="57"/>
      <c r="N170" s="57"/>
      <c r="O170" s="57">
        <v>0</v>
      </c>
      <c r="P170" s="64">
        <f t="shared" si="27"/>
        <v>432385.25</v>
      </c>
      <c r="Q170" s="148">
        <f t="shared" si="28"/>
        <v>67614.75</v>
      </c>
      <c r="R170" s="104">
        <f t="shared" si="29"/>
        <v>67614.75</v>
      </c>
    </row>
    <row r="171" spans="1:18" s="8" customFormat="1" ht="15" customHeight="1" x14ac:dyDescent="0.2">
      <c r="A171" s="12" t="s">
        <v>144</v>
      </c>
      <c r="B171" s="80" t="s">
        <v>218</v>
      </c>
      <c r="C171" s="123">
        <v>400000</v>
      </c>
      <c r="D171" s="57"/>
      <c r="E171" s="57"/>
      <c r="F171" s="57"/>
      <c r="G171" s="57"/>
      <c r="H171" s="57"/>
      <c r="I171" s="57"/>
      <c r="J171" s="57"/>
      <c r="K171" s="57"/>
      <c r="L171" s="57"/>
      <c r="M171" s="57"/>
      <c r="N171" s="57"/>
      <c r="O171" s="57">
        <v>0</v>
      </c>
      <c r="P171" s="64">
        <f t="shared" si="27"/>
        <v>0</v>
      </c>
      <c r="Q171" s="150">
        <f t="shared" si="28"/>
        <v>400000</v>
      </c>
      <c r="R171" s="104">
        <f t="shared" si="29"/>
        <v>400000</v>
      </c>
    </row>
    <row r="172" spans="1:18" s="8" customFormat="1" ht="15" customHeight="1" x14ac:dyDescent="0.2">
      <c r="A172" s="12" t="s">
        <v>290</v>
      </c>
      <c r="B172" s="80" t="s">
        <v>218</v>
      </c>
      <c r="C172" s="123"/>
      <c r="D172" s="57"/>
      <c r="E172" s="57"/>
      <c r="F172" s="57"/>
      <c r="G172" s="57"/>
      <c r="H172" s="57"/>
      <c r="I172" s="57"/>
      <c r="J172" s="57">
        <v>0</v>
      </c>
      <c r="K172" s="57">
        <v>0</v>
      </c>
      <c r="L172" s="57">
        <v>40802.04</v>
      </c>
      <c r="M172" s="57"/>
      <c r="N172" s="57"/>
      <c r="O172" s="57">
        <v>0</v>
      </c>
      <c r="P172" s="64"/>
      <c r="Q172" s="110">
        <f t="shared" si="28"/>
        <v>0</v>
      </c>
      <c r="R172" s="104">
        <f t="shared" si="29"/>
        <v>0</v>
      </c>
    </row>
    <row r="173" spans="1:18" s="8" customFormat="1" ht="15" customHeight="1" x14ac:dyDescent="0.2">
      <c r="A173" s="12" t="s">
        <v>287</v>
      </c>
      <c r="B173" s="80" t="s">
        <v>221</v>
      </c>
      <c r="C173" s="123">
        <v>320000</v>
      </c>
      <c r="D173" s="57"/>
      <c r="E173" s="57"/>
      <c r="F173" s="57"/>
      <c r="G173" s="57"/>
      <c r="H173" s="57"/>
      <c r="I173" s="57"/>
      <c r="J173" s="57"/>
      <c r="K173" s="57">
        <v>320000</v>
      </c>
      <c r="L173" s="57"/>
      <c r="M173" s="57"/>
      <c r="N173" s="57"/>
      <c r="O173" s="57">
        <v>0</v>
      </c>
      <c r="P173" s="64">
        <f t="shared" si="27"/>
        <v>320000</v>
      </c>
      <c r="Q173" s="110">
        <f t="shared" si="28"/>
        <v>0</v>
      </c>
      <c r="R173" s="104">
        <f t="shared" si="29"/>
        <v>0</v>
      </c>
    </row>
    <row r="174" spans="1:18" s="8" customFormat="1" ht="15" customHeight="1" x14ac:dyDescent="0.2">
      <c r="A174" s="40" t="s">
        <v>278</v>
      </c>
      <c r="B174" s="88" t="s">
        <v>219</v>
      </c>
      <c r="C174" s="136">
        <v>100000</v>
      </c>
      <c r="D174" s="57"/>
      <c r="E174" s="57"/>
      <c r="F174" s="57"/>
      <c r="G174" s="57"/>
      <c r="H174" s="57"/>
      <c r="I174" s="57"/>
      <c r="J174" s="57"/>
      <c r="K174" s="57">
        <v>0</v>
      </c>
      <c r="L174" s="57">
        <v>333.9</v>
      </c>
      <c r="M174" s="57">
        <v>5876</v>
      </c>
      <c r="N174" s="57">
        <v>23238.42</v>
      </c>
      <c r="O174" s="57">
        <v>70551.679999999993</v>
      </c>
      <c r="P174" s="64">
        <f t="shared" si="27"/>
        <v>100000</v>
      </c>
      <c r="Q174" s="110">
        <f t="shared" si="28"/>
        <v>0</v>
      </c>
      <c r="R174" s="104">
        <f t="shared" si="29"/>
        <v>0</v>
      </c>
    </row>
    <row r="175" spans="1:18" s="8" customFormat="1" ht="15" customHeight="1" x14ac:dyDescent="0.2">
      <c r="A175" s="12" t="s">
        <v>277</v>
      </c>
      <c r="B175" s="80" t="s">
        <v>219</v>
      </c>
      <c r="C175" s="123">
        <v>15000</v>
      </c>
      <c r="D175" s="57">
        <v>0</v>
      </c>
      <c r="E175" s="57">
        <v>0</v>
      </c>
      <c r="F175" s="57">
        <v>720.8</v>
      </c>
      <c r="G175" s="57">
        <v>11838.1</v>
      </c>
      <c r="H175" s="57">
        <v>0</v>
      </c>
      <c r="I175" s="57"/>
      <c r="J175" s="57"/>
      <c r="K175" s="57"/>
      <c r="L175" s="57"/>
      <c r="M175" s="57"/>
      <c r="N175" s="57"/>
      <c r="O175" s="57">
        <v>0</v>
      </c>
      <c r="P175" s="64">
        <f t="shared" si="27"/>
        <v>12558.9</v>
      </c>
      <c r="Q175" s="148">
        <f t="shared" si="28"/>
        <v>2441.1000000000004</v>
      </c>
      <c r="R175" s="104">
        <f t="shared" si="29"/>
        <v>2441.1000000000004</v>
      </c>
    </row>
    <row r="176" spans="1:18" s="8" customFormat="1" ht="15" customHeight="1" x14ac:dyDescent="0.2">
      <c r="A176" s="12" t="s">
        <v>276</v>
      </c>
      <c r="B176" s="80" t="s">
        <v>219</v>
      </c>
      <c r="C176" s="123">
        <v>100000</v>
      </c>
      <c r="D176" s="57">
        <v>-265</v>
      </c>
      <c r="E176" s="57">
        <v>1577.32</v>
      </c>
      <c r="F176" s="57">
        <v>8850.3799999999992</v>
      </c>
      <c r="G176" s="57">
        <v>1184.45</v>
      </c>
      <c r="H176" s="57">
        <v>2900</v>
      </c>
      <c r="I176" s="57">
        <v>120</v>
      </c>
      <c r="J176" s="57">
        <v>0</v>
      </c>
      <c r="K176" s="57">
        <v>424</v>
      </c>
      <c r="L176" s="57">
        <v>0</v>
      </c>
      <c r="M176" s="57">
        <v>14592</v>
      </c>
      <c r="N176" s="57">
        <v>1050</v>
      </c>
      <c r="O176" s="57">
        <v>69566.850000000006</v>
      </c>
      <c r="P176" s="64">
        <f t="shared" si="27"/>
        <v>100000</v>
      </c>
      <c r="Q176" s="149">
        <f t="shared" si="28"/>
        <v>0</v>
      </c>
      <c r="R176" s="104">
        <f t="shared" si="29"/>
        <v>0</v>
      </c>
    </row>
    <row r="177" spans="1:19" s="8" customFormat="1" ht="15" customHeight="1" x14ac:dyDescent="0.2">
      <c r="A177" s="12" t="s">
        <v>292</v>
      </c>
      <c r="B177" s="80" t="s">
        <v>220</v>
      </c>
      <c r="C177" s="123">
        <v>212000</v>
      </c>
      <c r="D177" s="57"/>
      <c r="E177" s="57"/>
      <c r="F177" s="57"/>
      <c r="G177" s="57"/>
      <c r="H177" s="57"/>
      <c r="I177" s="57"/>
      <c r="J177" s="57"/>
      <c r="K177" s="57"/>
      <c r="L177" s="57"/>
      <c r="M177" s="57"/>
      <c r="N177" s="57"/>
      <c r="O177" s="57">
        <v>0</v>
      </c>
      <c r="P177" s="64">
        <f t="shared" si="27"/>
        <v>0</v>
      </c>
      <c r="Q177" s="150">
        <f t="shared" si="28"/>
        <v>212000</v>
      </c>
      <c r="R177" s="104">
        <f t="shared" si="29"/>
        <v>212000</v>
      </c>
    </row>
    <row r="178" spans="1:19" s="8" customFormat="1" ht="15" customHeight="1" x14ac:dyDescent="0.2">
      <c r="A178" s="12" t="s">
        <v>145</v>
      </c>
      <c r="B178" s="80" t="s">
        <v>220</v>
      </c>
      <c r="C178" s="123">
        <v>177064</v>
      </c>
      <c r="D178" s="57">
        <v>6982</v>
      </c>
      <c r="E178" s="57">
        <v>4982</v>
      </c>
      <c r="F178" s="57">
        <v>4000</v>
      </c>
      <c r="G178" s="57">
        <v>33284</v>
      </c>
      <c r="H178" s="57">
        <v>7922</v>
      </c>
      <c r="I178" s="57">
        <v>27242</v>
      </c>
      <c r="J178" s="57">
        <v>5922</v>
      </c>
      <c r="K178" s="57">
        <v>29742</v>
      </c>
      <c r="L178" s="57">
        <v>31242</v>
      </c>
      <c r="M178" s="57">
        <v>5922</v>
      </c>
      <c r="N178" s="57">
        <v>5922</v>
      </c>
      <c r="O178" s="57">
        <v>13902</v>
      </c>
      <c r="P178" s="64">
        <f t="shared" si="27"/>
        <v>177064</v>
      </c>
      <c r="Q178" s="110">
        <f t="shared" si="28"/>
        <v>0</v>
      </c>
      <c r="R178" s="104">
        <f t="shared" si="29"/>
        <v>0</v>
      </c>
    </row>
    <row r="179" spans="1:19" s="8" customFormat="1" ht="15" customHeight="1" x14ac:dyDescent="0.2">
      <c r="A179" s="12" t="s">
        <v>146</v>
      </c>
      <c r="B179" s="80" t="s">
        <v>221</v>
      </c>
      <c r="C179" s="123">
        <v>150000</v>
      </c>
      <c r="D179" s="57"/>
      <c r="E179" s="57"/>
      <c r="F179" s="57"/>
      <c r="G179" s="57"/>
      <c r="H179" s="57">
        <v>9211.67</v>
      </c>
      <c r="I179" s="57">
        <v>2400.87</v>
      </c>
      <c r="J179" s="57">
        <v>0</v>
      </c>
      <c r="K179" s="57">
        <v>14088.54</v>
      </c>
      <c r="L179" s="57">
        <v>1484.51</v>
      </c>
      <c r="M179" s="57">
        <v>-274.69</v>
      </c>
      <c r="N179" s="57">
        <v>2693.48</v>
      </c>
      <c r="O179" s="57">
        <v>10000</v>
      </c>
      <c r="P179" s="64">
        <f t="shared" si="27"/>
        <v>39604.380000000005</v>
      </c>
      <c r="Q179" s="148">
        <f t="shared" si="28"/>
        <v>110395.62</v>
      </c>
      <c r="R179" s="104">
        <f t="shared" si="29"/>
        <v>110395.62</v>
      </c>
    </row>
    <row r="180" spans="1:19" s="8" customFormat="1" ht="25.5" x14ac:dyDescent="0.2">
      <c r="A180" s="39" t="s">
        <v>147</v>
      </c>
      <c r="B180" s="87" t="s">
        <v>222</v>
      </c>
      <c r="C180" s="135">
        <v>224050</v>
      </c>
      <c r="D180" s="57">
        <v>0</v>
      </c>
      <c r="E180" s="57">
        <v>0</v>
      </c>
      <c r="F180" s="57">
        <v>0</v>
      </c>
      <c r="G180" s="57">
        <v>35139</v>
      </c>
      <c r="H180" s="57">
        <v>0</v>
      </c>
      <c r="I180" s="57">
        <v>55109.4</v>
      </c>
      <c r="J180" s="57">
        <v>19970.400000000001</v>
      </c>
      <c r="K180" s="57">
        <v>36824.400000000001</v>
      </c>
      <c r="L180" s="57">
        <v>0</v>
      </c>
      <c r="M180" s="57">
        <v>1431</v>
      </c>
      <c r="N180" s="57">
        <v>17140.2</v>
      </c>
      <c r="O180" s="57">
        <v>58435.600000000006</v>
      </c>
      <c r="P180" s="64">
        <f t="shared" si="27"/>
        <v>224050</v>
      </c>
      <c r="Q180" s="148">
        <f t="shared" si="28"/>
        <v>0</v>
      </c>
      <c r="R180" s="104">
        <f t="shared" si="29"/>
        <v>0</v>
      </c>
    </row>
    <row r="181" spans="1:19" s="8" customFormat="1" ht="15" customHeight="1" x14ac:dyDescent="0.2">
      <c r="A181" s="12" t="s">
        <v>148</v>
      </c>
      <c r="B181" s="80" t="s">
        <v>213</v>
      </c>
      <c r="C181" s="123">
        <v>21200</v>
      </c>
      <c r="D181" s="57"/>
      <c r="E181" s="57"/>
      <c r="F181" s="57"/>
      <c r="G181" s="57"/>
      <c r="H181" s="57"/>
      <c r="I181" s="57"/>
      <c r="J181" s="57"/>
      <c r="K181" s="57"/>
      <c r="L181" s="57"/>
      <c r="M181" s="57"/>
      <c r="N181" s="57"/>
      <c r="O181" s="57">
        <v>21200</v>
      </c>
      <c r="P181" s="64">
        <f t="shared" si="27"/>
        <v>21200</v>
      </c>
      <c r="Q181" s="110">
        <f t="shared" si="28"/>
        <v>0</v>
      </c>
      <c r="R181" s="104">
        <f t="shared" si="29"/>
        <v>0</v>
      </c>
    </row>
    <row r="182" spans="1:19" s="8" customFormat="1" ht="6.95" customHeight="1" x14ac:dyDescent="0.2">
      <c r="A182" s="12"/>
      <c r="B182" s="80"/>
      <c r="C182" s="123"/>
      <c r="D182" s="60"/>
      <c r="E182" s="60"/>
      <c r="F182" s="60"/>
      <c r="G182" s="60"/>
      <c r="H182" s="60"/>
      <c r="I182" s="60"/>
      <c r="J182" s="60"/>
      <c r="K182" s="60"/>
      <c r="L182" s="60"/>
      <c r="M182" s="60"/>
      <c r="N182" s="60"/>
      <c r="O182" s="60"/>
      <c r="P182" s="58"/>
      <c r="R182" s="104">
        <f t="shared" si="29"/>
        <v>0</v>
      </c>
    </row>
    <row r="183" spans="1:19" s="7" customFormat="1" ht="15" customHeight="1" x14ac:dyDescent="0.2">
      <c r="A183" s="15" t="str">
        <f>"TOTAL "&amp;A159</f>
        <v>TOTAL COMMUNICATIONS</v>
      </c>
      <c r="B183" s="84"/>
      <c r="C183" s="132">
        <f>SUM(C161:C182)</f>
        <v>2930150</v>
      </c>
      <c r="D183" s="61">
        <f t="shared" ref="D183:O183" si="30">SUM(D161:D181)</f>
        <v>27257</v>
      </c>
      <c r="E183" s="61">
        <f t="shared" si="30"/>
        <v>15121.72</v>
      </c>
      <c r="F183" s="61">
        <f t="shared" si="30"/>
        <v>34306.89</v>
      </c>
      <c r="G183" s="61">
        <f t="shared" si="30"/>
        <v>134489.27000000002</v>
      </c>
      <c r="H183" s="61">
        <f t="shared" si="30"/>
        <v>259106.99</v>
      </c>
      <c r="I183" s="61">
        <f t="shared" si="30"/>
        <v>340921.26</v>
      </c>
      <c r="J183" s="61">
        <f t="shared" si="30"/>
        <v>54515.6</v>
      </c>
      <c r="K183" s="61">
        <f t="shared" si="30"/>
        <v>464008.4</v>
      </c>
      <c r="L183" s="61">
        <f t="shared" si="30"/>
        <v>97046.86</v>
      </c>
      <c r="M183" s="61">
        <f t="shared" si="30"/>
        <v>121937.29000000001</v>
      </c>
      <c r="N183" s="61">
        <f t="shared" si="30"/>
        <v>133137.59</v>
      </c>
      <c r="O183" s="61">
        <f t="shared" si="30"/>
        <v>637426.56999999995</v>
      </c>
      <c r="P183" s="61">
        <f>SUM(D183:O183)</f>
        <v>2319275.44</v>
      </c>
      <c r="Q183" s="147">
        <f>SUM(Q161:Q182)</f>
        <v>651676.6</v>
      </c>
    </row>
    <row r="184" spans="1:19" s="7" customFormat="1" ht="6.95" customHeight="1" x14ac:dyDescent="0.2">
      <c r="A184" s="11"/>
      <c r="B184" s="86"/>
      <c r="C184" s="134"/>
      <c r="D184" s="100"/>
      <c r="E184" s="100"/>
      <c r="F184" s="62"/>
      <c r="G184" s="62"/>
      <c r="H184" s="100"/>
      <c r="I184" s="100"/>
      <c r="J184" s="100"/>
      <c r="K184" s="100"/>
      <c r="L184" s="100"/>
      <c r="M184" s="62"/>
      <c r="N184" s="62"/>
      <c r="O184" s="62"/>
      <c r="P184" s="62"/>
      <c r="Q184" s="8"/>
    </row>
    <row r="185" spans="1:19" s="7" customFormat="1" ht="18" customHeight="1" x14ac:dyDescent="0.2">
      <c r="A185" s="161" t="s">
        <v>149</v>
      </c>
      <c r="B185" s="161"/>
      <c r="C185" s="161"/>
      <c r="D185" s="162"/>
      <c r="E185" s="162"/>
      <c r="F185" s="162"/>
      <c r="G185" s="162"/>
      <c r="H185" s="162"/>
      <c r="I185" s="162"/>
      <c r="J185" s="162"/>
      <c r="K185" s="162"/>
      <c r="L185" s="162"/>
      <c r="M185" s="162"/>
      <c r="N185" s="162"/>
      <c r="O185" s="162"/>
      <c r="P185" s="162"/>
      <c r="Q185" s="8"/>
    </row>
    <row r="186" spans="1:19" s="7" customFormat="1" ht="6.95" customHeight="1" x14ac:dyDescent="0.2">
      <c r="A186" s="10"/>
      <c r="B186" s="83"/>
      <c r="C186" s="131"/>
      <c r="D186" s="99"/>
      <c r="E186" s="99"/>
      <c r="F186" s="56"/>
      <c r="G186" s="56"/>
      <c r="H186" s="99"/>
      <c r="I186" s="99"/>
      <c r="J186" s="99"/>
      <c r="K186" s="99"/>
      <c r="L186" s="99"/>
      <c r="M186" s="56"/>
      <c r="N186" s="56"/>
      <c r="O186" s="56"/>
      <c r="P186" s="56"/>
      <c r="Q186" s="8"/>
    </row>
    <row r="187" spans="1:19" s="8" customFormat="1" ht="15" customHeight="1" x14ac:dyDescent="0.2">
      <c r="A187" s="12" t="s">
        <v>150</v>
      </c>
      <c r="B187" s="80" t="s">
        <v>209</v>
      </c>
      <c r="C187" s="123">
        <v>110000</v>
      </c>
      <c r="D187" s="63">
        <v>0</v>
      </c>
      <c r="E187" s="63">
        <v>360</v>
      </c>
      <c r="F187" s="63">
        <v>20720</v>
      </c>
      <c r="G187" s="63">
        <v>5000</v>
      </c>
      <c r="H187" s="63">
        <v>0</v>
      </c>
      <c r="I187" s="63">
        <v>0</v>
      </c>
      <c r="J187" s="63">
        <v>180</v>
      </c>
      <c r="K187" s="63"/>
      <c r="L187" s="63"/>
      <c r="M187" s="63">
        <v>20000</v>
      </c>
      <c r="N187" s="63">
        <v>0</v>
      </c>
      <c r="O187" s="63">
        <v>0</v>
      </c>
      <c r="P187" s="64">
        <f t="shared" ref="P187:P198" si="31">SUM(D187:O187)</f>
        <v>46260</v>
      </c>
      <c r="Q187" s="93">
        <f t="shared" ref="Q187:Q198" si="32">C187-P187</f>
        <v>63740</v>
      </c>
      <c r="R187" s="104">
        <f t="shared" ref="R187:R198" si="33">Q187/1</f>
        <v>63740</v>
      </c>
    </row>
    <row r="188" spans="1:19" s="8" customFormat="1" ht="15" customHeight="1" x14ac:dyDescent="0.2">
      <c r="A188" s="12" t="s">
        <v>151</v>
      </c>
      <c r="B188" s="80" t="s">
        <v>209</v>
      </c>
      <c r="C188" s="123">
        <v>156000</v>
      </c>
      <c r="D188" s="63">
        <v>0</v>
      </c>
      <c r="E188" s="63">
        <v>14669.21</v>
      </c>
      <c r="F188" s="63">
        <v>1060</v>
      </c>
      <c r="G188" s="63">
        <v>23600</v>
      </c>
      <c r="H188" s="63">
        <v>14450</v>
      </c>
      <c r="I188" s="63">
        <v>24130</v>
      </c>
      <c r="J188" s="63">
        <v>0</v>
      </c>
      <c r="K188" s="63">
        <v>14967.8</v>
      </c>
      <c r="L188" s="63">
        <v>12855.27</v>
      </c>
      <c r="M188" s="63">
        <v>12190</v>
      </c>
      <c r="N188" s="63">
        <v>15281</v>
      </c>
      <c r="O188" s="63">
        <v>22796.720000000001</v>
      </c>
      <c r="P188" s="64">
        <f t="shared" si="31"/>
        <v>156000</v>
      </c>
      <c r="Q188" s="93">
        <f t="shared" si="32"/>
        <v>0</v>
      </c>
      <c r="R188" s="104">
        <f t="shared" si="33"/>
        <v>0</v>
      </c>
    </row>
    <row r="189" spans="1:19" s="8" customFormat="1" ht="15" customHeight="1" x14ac:dyDescent="0.2">
      <c r="A189" s="12" t="s">
        <v>152</v>
      </c>
      <c r="B189" s="80" t="s">
        <v>209</v>
      </c>
      <c r="C189" s="123">
        <v>130000</v>
      </c>
      <c r="D189" s="63">
        <v>0</v>
      </c>
      <c r="E189" s="63">
        <v>0</v>
      </c>
      <c r="F189" s="63">
        <v>0</v>
      </c>
      <c r="G189" s="63">
        <v>0</v>
      </c>
      <c r="H189" s="63"/>
      <c r="I189" s="63"/>
      <c r="J189" s="63"/>
      <c r="K189" s="63">
        <v>0</v>
      </c>
      <c r="L189" s="63">
        <v>125000</v>
      </c>
      <c r="M189" s="63"/>
      <c r="N189" s="63"/>
      <c r="O189" s="63">
        <v>0</v>
      </c>
      <c r="P189" s="64">
        <f t="shared" si="31"/>
        <v>125000</v>
      </c>
      <c r="Q189" s="93">
        <f>C189-P189</f>
        <v>5000</v>
      </c>
      <c r="R189" s="104">
        <f t="shared" si="33"/>
        <v>5000</v>
      </c>
    </row>
    <row r="190" spans="1:19" s="8" customFormat="1" ht="15" customHeight="1" x14ac:dyDescent="0.2">
      <c r="A190" s="12" t="s">
        <v>153</v>
      </c>
      <c r="B190" s="80" t="s">
        <v>209</v>
      </c>
      <c r="C190" s="123">
        <v>30000</v>
      </c>
      <c r="D190" s="63">
        <v>0</v>
      </c>
      <c r="E190" s="63">
        <v>0</v>
      </c>
      <c r="F190" s="63">
        <v>0</v>
      </c>
      <c r="G190" s="63">
        <v>0</v>
      </c>
      <c r="H190" s="63"/>
      <c r="I190" s="63"/>
      <c r="J190" s="63"/>
      <c r="K190" s="63"/>
      <c r="L190" s="63">
        <v>20000</v>
      </c>
      <c r="M190" s="63"/>
      <c r="N190" s="63"/>
      <c r="O190" s="63">
        <v>0</v>
      </c>
      <c r="P190" s="64">
        <f t="shared" si="31"/>
        <v>20000</v>
      </c>
      <c r="Q190" s="93">
        <f t="shared" si="32"/>
        <v>10000</v>
      </c>
      <c r="R190" s="104">
        <f t="shared" si="33"/>
        <v>10000</v>
      </c>
    </row>
    <row r="191" spans="1:19" s="8" customFormat="1" ht="15" customHeight="1" x14ac:dyDescent="0.2">
      <c r="A191" s="12" t="s">
        <v>245</v>
      </c>
      <c r="B191" s="80" t="s">
        <v>209</v>
      </c>
      <c r="C191" s="123">
        <v>600000</v>
      </c>
      <c r="D191" s="63">
        <v>0</v>
      </c>
      <c r="E191" s="63">
        <v>0</v>
      </c>
      <c r="F191" s="63">
        <v>0</v>
      </c>
      <c r="G191" s="63">
        <v>285205.5</v>
      </c>
      <c r="H191" s="63">
        <v>173575</v>
      </c>
      <c r="I191" s="63">
        <v>0</v>
      </c>
      <c r="J191" s="63">
        <v>0</v>
      </c>
      <c r="K191" s="63">
        <v>-19624.55</v>
      </c>
      <c r="L191" s="63">
        <v>0</v>
      </c>
      <c r="M191" s="63">
        <v>128944.5</v>
      </c>
      <c r="N191" s="63">
        <v>7500</v>
      </c>
      <c r="O191" s="63">
        <v>0</v>
      </c>
      <c r="P191" s="64">
        <f t="shared" si="31"/>
        <v>575600.44999999995</v>
      </c>
      <c r="Q191" s="93">
        <f t="shared" si="32"/>
        <v>24399.550000000047</v>
      </c>
      <c r="R191" s="104">
        <f t="shared" si="33"/>
        <v>24399.550000000047</v>
      </c>
      <c r="S191" s="105"/>
    </row>
    <row r="192" spans="1:19" s="7" customFormat="1" ht="15" customHeight="1" x14ac:dyDescent="0.2">
      <c r="A192" s="12" t="s">
        <v>154</v>
      </c>
      <c r="B192" s="80" t="s">
        <v>209</v>
      </c>
      <c r="C192" s="123">
        <v>1000000</v>
      </c>
      <c r="D192" s="63">
        <v>596204.80000000005</v>
      </c>
      <c r="E192" s="63">
        <v>210733.48</v>
      </c>
      <c r="F192" s="63">
        <v>7910.25</v>
      </c>
      <c r="G192" s="63">
        <v>19518.080000000002</v>
      </c>
      <c r="H192" s="118">
        <v>11880</v>
      </c>
      <c r="I192" s="118">
        <v>60</v>
      </c>
      <c r="J192" s="118">
        <v>0</v>
      </c>
      <c r="K192" s="118"/>
      <c r="L192" s="118"/>
      <c r="M192" s="118"/>
      <c r="N192" s="118"/>
      <c r="O192" s="118">
        <v>0</v>
      </c>
      <c r="P192" s="53">
        <f t="shared" si="31"/>
        <v>846306.61</v>
      </c>
      <c r="Q192" s="114">
        <f t="shared" si="32"/>
        <v>153693.39000000001</v>
      </c>
      <c r="R192" s="104">
        <f t="shared" si="33"/>
        <v>153693.39000000001</v>
      </c>
    </row>
    <row r="193" spans="1:19" s="7" customFormat="1" ht="15" customHeight="1" x14ac:dyDescent="0.2">
      <c r="A193" s="12" t="s">
        <v>299</v>
      </c>
      <c r="B193" s="80" t="s">
        <v>209</v>
      </c>
      <c r="C193" s="123"/>
      <c r="D193" s="63"/>
      <c r="E193" s="63"/>
      <c r="F193" s="63"/>
      <c r="G193" s="63"/>
      <c r="H193" s="118"/>
      <c r="I193" s="118"/>
      <c r="J193" s="118"/>
      <c r="K193" s="118"/>
      <c r="L193" s="118"/>
      <c r="M193" s="118"/>
      <c r="N193" s="118"/>
      <c r="O193" s="118">
        <f>65000</f>
        <v>65000</v>
      </c>
      <c r="P193" s="53">
        <f t="shared" si="31"/>
        <v>65000</v>
      </c>
      <c r="Q193" s="115">
        <f t="shared" si="32"/>
        <v>-65000</v>
      </c>
      <c r="R193" s="104"/>
    </row>
    <row r="194" spans="1:19" s="7" customFormat="1" ht="15" customHeight="1" x14ac:dyDescent="0.2">
      <c r="A194" s="12" t="s">
        <v>155</v>
      </c>
      <c r="B194" s="80" t="s">
        <v>209</v>
      </c>
      <c r="C194" s="123">
        <v>20000</v>
      </c>
      <c r="D194" s="118">
        <v>0</v>
      </c>
      <c r="E194" s="118">
        <v>0</v>
      </c>
      <c r="F194" s="118">
        <v>0</v>
      </c>
      <c r="G194" s="118">
        <v>0</v>
      </c>
      <c r="H194" s="118"/>
      <c r="I194" s="118"/>
      <c r="J194" s="63"/>
      <c r="K194" s="118">
        <v>30000</v>
      </c>
      <c r="L194" s="118">
        <v>0</v>
      </c>
      <c r="M194" s="118"/>
      <c r="N194" s="118"/>
      <c r="O194" s="118">
        <v>0</v>
      </c>
      <c r="P194" s="53">
        <f t="shared" si="31"/>
        <v>30000</v>
      </c>
      <c r="Q194" s="115">
        <f t="shared" si="32"/>
        <v>-10000</v>
      </c>
      <c r="R194" s="104">
        <f t="shared" si="33"/>
        <v>-10000</v>
      </c>
    </row>
    <row r="195" spans="1:19" s="7" customFormat="1" ht="15" customHeight="1" x14ac:dyDescent="0.2">
      <c r="A195" s="12" t="s">
        <v>289</v>
      </c>
      <c r="B195" s="80" t="s">
        <v>209</v>
      </c>
      <c r="C195" s="123">
        <v>0</v>
      </c>
      <c r="D195" s="118"/>
      <c r="E195" s="118"/>
      <c r="F195" s="118"/>
      <c r="G195" s="118"/>
      <c r="H195" s="118"/>
      <c r="I195" s="118"/>
      <c r="J195" s="63"/>
      <c r="K195" s="118">
        <v>34835.5</v>
      </c>
      <c r="L195" s="118">
        <v>35607.9</v>
      </c>
      <c r="M195" s="118">
        <v>5506.84</v>
      </c>
      <c r="N195" s="118">
        <v>19404.34</v>
      </c>
      <c r="O195" s="118">
        <v>0</v>
      </c>
      <c r="P195" s="53">
        <f t="shared" si="31"/>
        <v>95354.579999999987</v>
      </c>
      <c r="Q195" s="115">
        <f t="shared" si="32"/>
        <v>-95354.579999999987</v>
      </c>
      <c r="R195" s="104">
        <f t="shared" si="33"/>
        <v>-95354.579999999987</v>
      </c>
    </row>
    <row r="196" spans="1:19" s="7" customFormat="1" ht="15" customHeight="1" x14ac:dyDescent="0.2">
      <c r="A196" s="12" t="s">
        <v>156</v>
      </c>
      <c r="B196" s="80" t="s">
        <v>209</v>
      </c>
      <c r="C196" s="123">
        <v>0</v>
      </c>
      <c r="D196" s="118">
        <v>0</v>
      </c>
      <c r="E196" s="118">
        <v>0</v>
      </c>
      <c r="F196" s="118">
        <v>0</v>
      </c>
      <c r="G196" s="118">
        <v>0</v>
      </c>
      <c r="H196" s="118"/>
      <c r="I196" s="118"/>
      <c r="J196" s="118"/>
      <c r="K196" s="118">
        <v>0</v>
      </c>
      <c r="L196" s="118"/>
      <c r="M196" s="120">
        <v>0</v>
      </c>
      <c r="N196" s="118">
        <v>2400</v>
      </c>
      <c r="O196" s="118">
        <v>0</v>
      </c>
      <c r="P196" s="53">
        <f t="shared" si="31"/>
        <v>2400</v>
      </c>
      <c r="Q196" s="93">
        <f t="shared" si="32"/>
        <v>-2400</v>
      </c>
      <c r="R196" s="104">
        <f t="shared" si="33"/>
        <v>-2400</v>
      </c>
    </row>
    <row r="197" spans="1:19" s="8" customFormat="1" ht="15" customHeight="1" x14ac:dyDescent="0.2">
      <c r="A197" s="12" t="s">
        <v>246</v>
      </c>
      <c r="B197" s="80" t="s">
        <v>210</v>
      </c>
      <c r="C197" s="123">
        <v>20000</v>
      </c>
      <c r="D197" s="63">
        <v>0</v>
      </c>
      <c r="E197" s="63">
        <v>2200</v>
      </c>
      <c r="F197" s="63">
        <v>650.20000000000005</v>
      </c>
      <c r="G197" s="63">
        <v>0</v>
      </c>
      <c r="H197" s="63">
        <v>8290.26</v>
      </c>
      <c r="I197" s="63">
        <v>0</v>
      </c>
      <c r="J197" s="63">
        <v>0</v>
      </c>
      <c r="K197" s="63"/>
      <c r="L197" s="63"/>
      <c r="M197" s="63"/>
      <c r="N197" s="63"/>
      <c r="O197" s="63">
        <v>0</v>
      </c>
      <c r="P197" s="64">
        <f t="shared" si="31"/>
        <v>11140.46</v>
      </c>
      <c r="Q197" s="114">
        <f t="shared" si="32"/>
        <v>8859.5400000000009</v>
      </c>
      <c r="R197" s="104">
        <f t="shared" si="33"/>
        <v>8859.5400000000009</v>
      </c>
    </row>
    <row r="198" spans="1:19" s="8" customFormat="1" ht="15" customHeight="1" x14ac:dyDescent="0.2">
      <c r="A198" s="12" t="s">
        <v>247</v>
      </c>
      <c r="B198" s="80" t="s">
        <v>210</v>
      </c>
      <c r="C198" s="123">
        <v>30000</v>
      </c>
      <c r="D198" s="63">
        <v>0</v>
      </c>
      <c r="E198" s="63">
        <v>0</v>
      </c>
      <c r="F198" s="63">
        <v>1130.33</v>
      </c>
      <c r="G198" s="63">
        <v>0</v>
      </c>
      <c r="H198" s="63"/>
      <c r="I198" s="63"/>
      <c r="J198" s="63"/>
      <c r="K198" s="63"/>
      <c r="L198" s="63">
        <v>0</v>
      </c>
      <c r="M198" s="63"/>
      <c r="N198" s="63"/>
      <c r="O198" s="63">
        <v>0</v>
      </c>
      <c r="P198" s="64">
        <f t="shared" si="31"/>
        <v>1130.33</v>
      </c>
      <c r="Q198" s="93">
        <f t="shared" si="32"/>
        <v>28869.67</v>
      </c>
      <c r="R198" s="104">
        <f t="shared" si="33"/>
        <v>28869.67</v>
      </c>
    </row>
    <row r="199" spans="1:19" s="7" customFormat="1" ht="6.95" customHeight="1" x14ac:dyDescent="0.2">
      <c r="A199" s="13"/>
      <c r="B199" s="80"/>
      <c r="C199" s="123"/>
      <c r="D199" s="66"/>
      <c r="E199" s="66"/>
      <c r="F199" s="70"/>
      <c r="G199" s="70"/>
      <c r="H199" s="66"/>
      <c r="I199" s="66"/>
      <c r="J199" s="66"/>
      <c r="K199" s="66"/>
      <c r="L199" s="66"/>
      <c r="M199" s="70"/>
      <c r="N199" s="70"/>
      <c r="O199" s="52"/>
      <c r="P199" s="53"/>
      <c r="Q199" s="8"/>
    </row>
    <row r="200" spans="1:19" s="8" customFormat="1" ht="15" customHeight="1" x14ac:dyDescent="0.2">
      <c r="A200" s="16" t="str">
        <f>"TOTAL "&amp;A185</f>
        <v>TOTAL EVENTS</v>
      </c>
      <c r="B200" s="84"/>
      <c r="C200" s="132">
        <f>SUM(C187:C199)</f>
        <v>2096000</v>
      </c>
      <c r="D200" s="61">
        <f t="shared" ref="D200:O200" si="34">SUM(D187:D198)</f>
        <v>596204.80000000005</v>
      </c>
      <c r="E200" s="61">
        <f t="shared" si="34"/>
        <v>227962.69</v>
      </c>
      <c r="F200" s="71">
        <f t="shared" si="34"/>
        <v>31470.78</v>
      </c>
      <c r="G200" s="71">
        <f t="shared" si="34"/>
        <v>333323.58</v>
      </c>
      <c r="H200" s="61">
        <f t="shared" si="34"/>
        <v>208195.26</v>
      </c>
      <c r="I200" s="61">
        <f t="shared" si="34"/>
        <v>24190</v>
      </c>
      <c r="J200" s="61">
        <f t="shared" si="34"/>
        <v>180</v>
      </c>
      <c r="K200" s="61">
        <f t="shared" si="34"/>
        <v>60178.75</v>
      </c>
      <c r="L200" s="61">
        <f t="shared" si="34"/>
        <v>193463.16999999998</v>
      </c>
      <c r="M200" s="71">
        <f t="shared" si="34"/>
        <v>166641.34</v>
      </c>
      <c r="N200" s="71">
        <f t="shared" si="34"/>
        <v>44585.34</v>
      </c>
      <c r="O200" s="71">
        <f t="shared" si="34"/>
        <v>87796.72</v>
      </c>
      <c r="P200" s="71">
        <f>SUM(D200:O200)</f>
        <v>1974192.4300000002</v>
      </c>
    </row>
    <row r="201" spans="1:19" s="7" customFormat="1" ht="6.95" customHeight="1" x14ac:dyDescent="0.2">
      <c r="A201" s="11"/>
      <c r="B201" s="86"/>
      <c r="C201" s="134"/>
      <c r="D201" s="100"/>
      <c r="E201" s="100"/>
      <c r="F201" s="62"/>
      <c r="G201" s="62"/>
      <c r="H201" s="100"/>
      <c r="I201" s="100"/>
      <c r="J201" s="100"/>
      <c r="K201" s="100"/>
      <c r="L201" s="100"/>
      <c r="M201" s="62"/>
      <c r="N201" s="62"/>
      <c r="O201" s="62"/>
      <c r="P201" s="62"/>
      <c r="Q201" s="8"/>
    </row>
    <row r="202" spans="1:19" s="7" customFormat="1" ht="18" customHeight="1" x14ac:dyDescent="0.2">
      <c r="A202" s="161" t="s">
        <v>157</v>
      </c>
      <c r="B202" s="161"/>
      <c r="C202" s="161"/>
      <c r="D202" s="162"/>
      <c r="E202" s="162"/>
      <c r="F202" s="162"/>
      <c r="G202" s="162"/>
      <c r="H202" s="162"/>
      <c r="I202" s="162"/>
      <c r="J202" s="162"/>
      <c r="K202" s="162"/>
      <c r="L202" s="162"/>
      <c r="M202" s="162"/>
      <c r="N202" s="162"/>
      <c r="O202" s="162"/>
      <c r="P202" s="162"/>
      <c r="Q202" s="8"/>
    </row>
    <row r="203" spans="1:19" s="7" customFormat="1" ht="6.95" customHeight="1" x14ac:dyDescent="0.2">
      <c r="A203" s="10"/>
      <c r="B203" s="83"/>
      <c r="C203" s="131"/>
      <c r="D203" s="99"/>
      <c r="E203" s="99"/>
      <c r="F203" s="56"/>
      <c r="G203" s="56"/>
      <c r="H203" s="99"/>
      <c r="I203" s="99"/>
      <c r="J203" s="99"/>
      <c r="K203" s="99"/>
      <c r="L203" s="99"/>
      <c r="M203" s="56"/>
      <c r="N203" s="56"/>
      <c r="O203" s="56"/>
      <c r="P203" s="56"/>
      <c r="Q203" s="8"/>
    </row>
    <row r="204" spans="1:19" s="8" customFormat="1" ht="15" customHeight="1" x14ac:dyDescent="0.2">
      <c r="A204" s="12" t="s">
        <v>158</v>
      </c>
      <c r="B204" s="80" t="s">
        <v>223</v>
      </c>
      <c r="C204" s="123">
        <v>265000</v>
      </c>
      <c r="D204" s="57">
        <v>0</v>
      </c>
      <c r="E204" s="57">
        <v>13407.4</v>
      </c>
      <c r="F204" s="57">
        <v>45370.7</v>
      </c>
      <c r="G204" s="57">
        <v>42392.7</v>
      </c>
      <c r="H204" s="57">
        <v>17263.2</v>
      </c>
      <c r="I204" s="57">
        <v>19471</v>
      </c>
      <c r="J204" s="57">
        <v>3922</v>
      </c>
      <c r="K204" s="57">
        <v>-695.8</v>
      </c>
      <c r="L204" s="57">
        <v>-617.95000000000005</v>
      </c>
      <c r="M204" s="57">
        <v>18276.400000000001</v>
      </c>
      <c r="N204" s="57">
        <v>71107.16</v>
      </c>
      <c r="O204" s="57">
        <v>35103.19</v>
      </c>
      <c r="P204" s="64">
        <f t="shared" ref="P204:P219" si="35">SUM(D204:O204)</f>
        <v>265000</v>
      </c>
      <c r="Q204" s="93">
        <f t="shared" ref="Q204:Q219" si="36">C204-P204</f>
        <v>0</v>
      </c>
      <c r="R204" s="104">
        <f t="shared" ref="R204:R219" si="37">Q204/1</f>
        <v>0</v>
      </c>
    </row>
    <row r="205" spans="1:19" s="8" customFormat="1" ht="15" customHeight="1" x14ac:dyDescent="0.2">
      <c r="A205" s="12" t="s">
        <v>159</v>
      </c>
      <c r="B205" s="80" t="s">
        <v>209</v>
      </c>
      <c r="C205" s="123">
        <v>20000</v>
      </c>
      <c r="D205" s="57">
        <v>90</v>
      </c>
      <c r="E205" s="57">
        <v>1350</v>
      </c>
      <c r="F205" s="57">
        <v>450</v>
      </c>
      <c r="G205" s="57">
        <v>1260</v>
      </c>
      <c r="H205" s="57">
        <v>2450</v>
      </c>
      <c r="I205" s="57">
        <v>1260</v>
      </c>
      <c r="J205" s="57">
        <v>300</v>
      </c>
      <c r="K205" s="57">
        <v>1980</v>
      </c>
      <c r="L205" s="57">
        <v>360</v>
      </c>
      <c r="M205" s="57">
        <v>3187.5</v>
      </c>
      <c r="N205" s="57">
        <v>1260</v>
      </c>
      <c r="O205" s="57">
        <v>3000</v>
      </c>
      <c r="P205" s="64">
        <f t="shared" si="35"/>
        <v>16947.5</v>
      </c>
      <c r="Q205" s="93">
        <f t="shared" si="36"/>
        <v>3052.5</v>
      </c>
      <c r="R205" s="104">
        <f t="shared" si="37"/>
        <v>3052.5</v>
      </c>
    </row>
    <row r="206" spans="1:19" s="8" customFormat="1" ht="15" customHeight="1" x14ac:dyDescent="0.2">
      <c r="A206" s="12" t="s">
        <v>124</v>
      </c>
      <c r="B206" s="80" t="s">
        <v>209</v>
      </c>
      <c r="C206" s="123">
        <v>140000</v>
      </c>
      <c r="D206" s="57">
        <v>4180</v>
      </c>
      <c r="E206" s="57">
        <v>16553</v>
      </c>
      <c r="F206" s="57">
        <v>6564</v>
      </c>
      <c r="G206" s="57">
        <v>10162</v>
      </c>
      <c r="H206" s="57">
        <v>6732</v>
      </c>
      <c r="I206" s="57">
        <v>12120</v>
      </c>
      <c r="J206" s="57">
        <v>2542</v>
      </c>
      <c r="K206" s="57">
        <v>1484</v>
      </c>
      <c r="L206" s="57">
        <v>240</v>
      </c>
      <c r="M206" s="106">
        <v>4676.3999999999996</v>
      </c>
      <c r="N206" s="106">
        <v>4630</v>
      </c>
      <c r="O206" s="106">
        <f>7800+11582.06+8000</f>
        <v>27382.059999999998</v>
      </c>
      <c r="P206" s="64">
        <f t="shared" si="35"/>
        <v>97265.459999999992</v>
      </c>
      <c r="Q206" s="115">
        <f t="shared" si="36"/>
        <v>42734.540000000008</v>
      </c>
      <c r="R206" s="104">
        <f t="shared" si="37"/>
        <v>42734.540000000008</v>
      </c>
    </row>
    <row r="207" spans="1:19" s="8" customFormat="1" ht="15" customHeight="1" x14ac:dyDescent="0.2">
      <c r="A207" s="12" t="s">
        <v>160</v>
      </c>
      <c r="B207" s="80" t="s">
        <v>208</v>
      </c>
      <c r="C207" s="123">
        <v>50000</v>
      </c>
      <c r="D207" s="57">
        <v>12614</v>
      </c>
      <c r="E207" s="57">
        <v>0</v>
      </c>
      <c r="F207" s="57">
        <v>0</v>
      </c>
      <c r="G207" s="57">
        <v>0</v>
      </c>
      <c r="H207" s="57">
        <v>1537</v>
      </c>
      <c r="I207" s="57">
        <v>10700.7</v>
      </c>
      <c r="J207" s="57">
        <v>0</v>
      </c>
      <c r="K207" s="57">
        <v>0</v>
      </c>
      <c r="L207" s="57">
        <v>0</v>
      </c>
      <c r="M207" s="57">
        <v>9275</v>
      </c>
      <c r="N207" s="57"/>
      <c r="O207" s="57">
        <v>15873.300000000003</v>
      </c>
      <c r="P207" s="64">
        <f t="shared" si="35"/>
        <v>50000</v>
      </c>
      <c r="Q207" s="104">
        <f t="shared" si="36"/>
        <v>0</v>
      </c>
      <c r="R207" s="104">
        <f t="shared" si="37"/>
        <v>0</v>
      </c>
      <c r="S207" s="94"/>
    </row>
    <row r="208" spans="1:19" s="8" customFormat="1" ht="15" customHeight="1" x14ac:dyDescent="0.2">
      <c r="A208" s="12" t="s">
        <v>161</v>
      </c>
      <c r="B208" s="80" t="s">
        <v>208</v>
      </c>
      <c r="C208" s="123">
        <v>40000</v>
      </c>
      <c r="D208" s="57">
        <v>0</v>
      </c>
      <c r="E208" s="57">
        <v>0</v>
      </c>
      <c r="F208" s="57">
        <v>0</v>
      </c>
      <c r="G208" s="57">
        <v>0</v>
      </c>
      <c r="H208" s="57">
        <v>0</v>
      </c>
      <c r="I208" s="57"/>
      <c r="J208" s="57">
        <v>0</v>
      </c>
      <c r="K208" s="57"/>
      <c r="L208" s="57"/>
      <c r="M208" s="57"/>
      <c r="N208" s="57"/>
      <c r="O208" s="57"/>
      <c r="P208" s="64">
        <f t="shared" si="35"/>
        <v>0</v>
      </c>
      <c r="Q208" s="93">
        <f t="shared" si="36"/>
        <v>40000</v>
      </c>
      <c r="R208" s="104">
        <f t="shared" si="37"/>
        <v>40000</v>
      </c>
    </row>
    <row r="209" spans="1:18" s="8" customFormat="1" ht="15" customHeight="1" x14ac:dyDescent="0.2">
      <c r="A209" s="12" t="s">
        <v>162</v>
      </c>
      <c r="B209" s="80" t="s">
        <v>208</v>
      </c>
      <c r="C209" s="123">
        <v>30000</v>
      </c>
      <c r="D209" s="57">
        <v>0</v>
      </c>
      <c r="E209" s="57">
        <v>0</v>
      </c>
      <c r="F209" s="57">
        <v>6460.7</v>
      </c>
      <c r="G209" s="57">
        <v>0</v>
      </c>
      <c r="H209" s="57"/>
      <c r="I209" s="57"/>
      <c r="J209" s="57"/>
      <c r="K209" s="57">
        <v>5024.3999999999996</v>
      </c>
      <c r="L209" s="57">
        <v>0</v>
      </c>
      <c r="M209" s="57"/>
      <c r="N209" s="57"/>
      <c r="O209" s="57">
        <v>18514.900000000001</v>
      </c>
      <c r="P209" s="64">
        <f t="shared" si="35"/>
        <v>30000</v>
      </c>
      <c r="Q209" s="93">
        <f t="shared" si="36"/>
        <v>0</v>
      </c>
      <c r="R209" s="104">
        <f t="shared" si="37"/>
        <v>0</v>
      </c>
    </row>
    <row r="210" spans="1:18" s="8" customFormat="1" ht="15" customHeight="1" x14ac:dyDescent="0.2">
      <c r="A210" s="12" t="s">
        <v>163</v>
      </c>
      <c r="B210" s="80" t="s">
        <v>208</v>
      </c>
      <c r="C210" s="123">
        <v>30000</v>
      </c>
      <c r="D210" s="57">
        <v>0</v>
      </c>
      <c r="E210" s="57">
        <v>0</v>
      </c>
      <c r="F210" s="57">
        <v>6784</v>
      </c>
      <c r="G210" s="57">
        <v>0</v>
      </c>
      <c r="H210" s="57"/>
      <c r="I210" s="57"/>
      <c r="J210" s="57">
        <v>0</v>
      </c>
      <c r="K210" s="57">
        <v>12932</v>
      </c>
      <c r="L210" s="57">
        <v>0</v>
      </c>
      <c r="M210" s="57"/>
      <c r="N210" s="57"/>
      <c r="O210" s="57"/>
      <c r="P210" s="64">
        <f t="shared" si="35"/>
        <v>19716</v>
      </c>
      <c r="Q210" s="93">
        <f t="shared" si="36"/>
        <v>10284</v>
      </c>
      <c r="R210" s="104">
        <f t="shared" si="37"/>
        <v>10284</v>
      </c>
    </row>
    <row r="211" spans="1:18" s="8" customFormat="1" ht="15" customHeight="1" x14ac:dyDescent="0.2">
      <c r="A211" s="12" t="s">
        <v>164</v>
      </c>
      <c r="B211" s="80" t="s">
        <v>208</v>
      </c>
      <c r="C211" s="123">
        <v>20000</v>
      </c>
      <c r="D211" s="57"/>
      <c r="E211" s="57"/>
      <c r="F211" s="57"/>
      <c r="G211" s="57"/>
      <c r="H211" s="57">
        <v>0</v>
      </c>
      <c r="I211" s="57">
        <v>9800</v>
      </c>
      <c r="J211" s="57">
        <v>0</v>
      </c>
      <c r="K211" s="57"/>
      <c r="L211" s="57"/>
      <c r="M211" s="57"/>
      <c r="N211" s="57"/>
      <c r="O211" s="57"/>
      <c r="P211" s="64">
        <f t="shared" si="35"/>
        <v>9800</v>
      </c>
      <c r="Q211" s="93">
        <f t="shared" si="36"/>
        <v>10200</v>
      </c>
      <c r="R211" s="104">
        <f t="shared" si="37"/>
        <v>10200</v>
      </c>
    </row>
    <row r="212" spans="1:18" s="8" customFormat="1" ht="15" customHeight="1" x14ac:dyDescent="0.2">
      <c r="A212" s="12" t="s">
        <v>248</v>
      </c>
      <c r="B212" s="80" t="s">
        <v>208</v>
      </c>
      <c r="C212" s="123">
        <v>10000</v>
      </c>
      <c r="D212" s="57">
        <v>3230</v>
      </c>
      <c r="E212" s="57">
        <v>0</v>
      </c>
      <c r="F212" s="57">
        <v>0</v>
      </c>
      <c r="G212" s="57">
        <v>0</v>
      </c>
      <c r="H212" s="57"/>
      <c r="I212" s="57"/>
      <c r="J212" s="57"/>
      <c r="K212" s="57"/>
      <c r="L212" s="57"/>
      <c r="M212" s="57"/>
      <c r="N212" s="57"/>
      <c r="O212" s="57"/>
      <c r="P212" s="64">
        <f t="shared" si="35"/>
        <v>3230</v>
      </c>
      <c r="Q212" s="114">
        <f t="shared" si="36"/>
        <v>6770</v>
      </c>
      <c r="R212" s="104">
        <f t="shared" si="37"/>
        <v>6770</v>
      </c>
    </row>
    <row r="213" spans="1:18" s="8" customFormat="1" ht="15" customHeight="1" x14ac:dyDescent="0.2">
      <c r="A213" s="12" t="s">
        <v>165</v>
      </c>
      <c r="B213" s="80" t="s">
        <v>208</v>
      </c>
      <c r="C213" s="123">
        <v>3000</v>
      </c>
      <c r="D213" s="57">
        <v>0</v>
      </c>
      <c r="E213" s="57">
        <v>0</v>
      </c>
      <c r="F213" s="57">
        <v>0</v>
      </c>
      <c r="G213" s="57">
        <v>1113</v>
      </c>
      <c r="H213" s="57">
        <v>0</v>
      </c>
      <c r="I213" s="57">
        <v>0</v>
      </c>
      <c r="J213" s="57">
        <v>5136.76</v>
      </c>
      <c r="K213" s="57">
        <v>0</v>
      </c>
      <c r="L213" s="57">
        <v>0</v>
      </c>
      <c r="M213" s="57"/>
      <c r="N213" s="57"/>
      <c r="O213" s="57"/>
      <c r="P213" s="64">
        <f t="shared" si="35"/>
        <v>6249.76</v>
      </c>
      <c r="Q213" s="115">
        <f t="shared" si="36"/>
        <v>-3249.76</v>
      </c>
      <c r="R213" s="104">
        <f t="shared" si="37"/>
        <v>-3249.76</v>
      </c>
    </row>
    <row r="214" spans="1:18" s="8" customFormat="1" ht="15" customHeight="1" x14ac:dyDescent="0.2">
      <c r="A214" s="12" t="s">
        <v>166</v>
      </c>
      <c r="B214" s="80" t="s">
        <v>224</v>
      </c>
      <c r="C214" s="123">
        <v>3000</v>
      </c>
      <c r="D214" s="57"/>
      <c r="E214" s="57"/>
      <c r="F214" s="57"/>
      <c r="G214" s="57"/>
      <c r="H214" s="57"/>
      <c r="I214" s="57"/>
      <c r="J214" s="57"/>
      <c r="K214" s="57"/>
      <c r="L214" s="57"/>
      <c r="M214" s="57"/>
      <c r="N214" s="57"/>
      <c r="O214" s="57">
        <v>0</v>
      </c>
      <c r="P214" s="64">
        <f t="shared" si="35"/>
        <v>0</v>
      </c>
      <c r="Q214" s="93">
        <f t="shared" si="36"/>
        <v>3000</v>
      </c>
      <c r="R214" s="104">
        <f t="shared" si="37"/>
        <v>3000</v>
      </c>
    </row>
    <row r="215" spans="1:18" s="8" customFormat="1" ht="15" customHeight="1" x14ac:dyDescent="0.2">
      <c r="A215" s="12" t="s">
        <v>167</v>
      </c>
      <c r="B215" s="80" t="s">
        <v>209</v>
      </c>
      <c r="C215" s="123">
        <v>9000</v>
      </c>
      <c r="D215" s="57">
        <v>350</v>
      </c>
      <c r="E215" s="57">
        <v>0</v>
      </c>
      <c r="F215" s="57">
        <v>0</v>
      </c>
      <c r="G215" s="57">
        <v>0</v>
      </c>
      <c r="H215" s="57"/>
      <c r="I215" s="57"/>
      <c r="J215" s="57"/>
      <c r="K215" s="57"/>
      <c r="L215" s="57"/>
      <c r="M215" s="57"/>
      <c r="N215" s="57"/>
      <c r="O215" s="57">
        <v>1000</v>
      </c>
      <c r="P215" s="64">
        <f t="shared" si="35"/>
        <v>1350</v>
      </c>
      <c r="Q215" s="93">
        <f t="shared" si="36"/>
        <v>7650</v>
      </c>
      <c r="R215" s="104">
        <f t="shared" si="37"/>
        <v>7650</v>
      </c>
    </row>
    <row r="216" spans="1:18" s="7" customFormat="1" ht="15" customHeight="1" x14ac:dyDescent="0.2">
      <c r="A216" s="12" t="s">
        <v>168</v>
      </c>
      <c r="B216" s="80" t="s">
        <v>225</v>
      </c>
      <c r="C216" s="123">
        <v>200000</v>
      </c>
      <c r="D216" s="57"/>
      <c r="E216" s="57"/>
      <c r="F216" s="59"/>
      <c r="G216" s="59"/>
      <c r="H216" s="57">
        <v>39856</v>
      </c>
      <c r="I216" s="57">
        <v>0</v>
      </c>
      <c r="J216" s="57">
        <v>0</v>
      </c>
      <c r="K216" s="57">
        <v>0</v>
      </c>
      <c r="L216" s="57">
        <v>39856</v>
      </c>
      <c r="M216" s="59">
        <v>0</v>
      </c>
      <c r="N216" s="65">
        <v>39856</v>
      </c>
      <c r="O216" s="59">
        <v>79712</v>
      </c>
      <c r="P216" s="64">
        <f t="shared" si="35"/>
        <v>199280</v>
      </c>
      <c r="Q216" s="114">
        <f t="shared" si="36"/>
        <v>720</v>
      </c>
      <c r="R216" s="104">
        <f t="shared" si="37"/>
        <v>720</v>
      </c>
    </row>
    <row r="217" spans="1:18" s="8" customFormat="1" ht="15" customHeight="1" x14ac:dyDescent="0.2">
      <c r="A217" s="12" t="s">
        <v>169</v>
      </c>
      <c r="B217" s="80" t="s">
        <v>208</v>
      </c>
      <c r="C217" s="123">
        <v>90000</v>
      </c>
      <c r="D217" s="57"/>
      <c r="E217" s="57"/>
      <c r="F217" s="57"/>
      <c r="G217" s="57"/>
      <c r="H217" s="57">
        <v>0</v>
      </c>
      <c r="I217" s="57">
        <v>42930</v>
      </c>
      <c r="J217" s="57">
        <v>42930</v>
      </c>
      <c r="K217" s="57"/>
      <c r="L217" s="57"/>
      <c r="M217" s="57"/>
      <c r="N217" s="57"/>
      <c r="O217" s="57">
        <v>0</v>
      </c>
      <c r="P217" s="64">
        <f t="shared" si="35"/>
        <v>85860</v>
      </c>
      <c r="Q217" s="114">
        <f t="shared" si="36"/>
        <v>4140</v>
      </c>
      <c r="R217" s="104">
        <f t="shared" si="37"/>
        <v>4140</v>
      </c>
    </row>
    <row r="218" spans="1:18" s="7" customFormat="1" ht="15" customHeight="1" x14ac:dyDescent="0.2">
      <c r="A218" s="12" t="s">
        <v>134</v>
      </c>
      <c r="B218" s="80" t="s">
        <v>208</v>
      </c>
      <c r="C218" s="123">
        <v>20000</v>
      </c>
      <c r="D218" s="57">
        <v>0</v>
      </c>
      <c r="E218" s="57">
        <v>0</v>
      </c>
      <c r="F218" s="59">
        <v>930</v>
      </c>
      <c r="G218" s="59">
        <f>84.8+4021.8</f>
        <v>4106.6000000000004</v>
      </c>
      <c r="H218" s="57">
        <v>0</v>
      </c>
      <c r="I218" s="57">
        <v>212</v>
      </c>
      <c r="J218" s="57">
        <v>0</v>
      </c>
      <c r="K218" s="57"/>
      <c r="L218" s="57"/>
      <c r="M218" s="59"/>
      <c r="N218" s="59"/>
      <c r="O218" s="59">
        <v>14751.4</v>
      </c>
      <c r="P218" s="53">
        <f t="shared" si="35"/>
        <v>20000</v>
      </c>
      <c r="Q218" s="93">
        <f t="shared" si="36"/>
        <v>0</v>
      </c>
      <c r="R218" s="104">
        <f t="shared" si="37"/>
        <v>0</v>
      </c>
    </row>
    <row r="219" spans="1:18" s="7" customFormat="1" ht="15" customHeight="1" x14ac:dyDescent="0.2">
      <c r="A219" s="12" t="s">
        <v>249</v>
      </c>
      <c r="B219" s="80" t="s">
        <v>250</v>
      </c>
      <c r="C219" s="123">
        <v>30000</v>
      </c>
      <c r="D219" s="57">
        <v>0</v>
      </c>
      <c r="E219" s="57">
        <v>5000</v>
      </c>
      <c r="F219" s="59">
        <v>2016</v>
      </c>
      <c r="G219" s="59">
        <v>0</v>
      </c>
      <c r="H219" s="57">
        <v>5000</v>
      </c>
      <c r="I219" s="57">
        <v>2500</v>
      </c>
      <c r="J219" s="57">
        <v>0</v>
      </c>
      <c r="K219" s="57">
        <v>5000</v>
      </c>
      <c r="L219" s="57">
        <v>2500</v>
      </c>
      <c r="M219" s="59">
        <v>2500</v>
      </c>
      <c r="N219" s="59">
        <v>2500</v>
      </c>
      <c r="O219" s="59">
        <v>2500</v>
      </c>
      <c r="P219" s="53">
        <f t="shared" si="35"/>
        <v>29516</v>
      </c>
      <c r="Q219" s="114">
        <f t="shared" si="36"/>
        <v>484</v>
      </c>
      <c r="R219" s="104">
        <f t="shared" si="37"/>
        <v>484</v>
      </c>
    </row>
    <row r="220" spans="1:18" s="8" customFormat="1" ht="6.95" customHeight="1" x14ac:dyDescent="0.2">
      <c r="A220" s="12"/>
      <c r="B220" s="80"/>
      <c r="C220" s="123"/>
      <c r="D220" s="60"/>
      <c r="E220" s="60"/>
      <c r="F220" s="60"/>
      <c r="G220" s="60"/>
      <c r="H220" s="60"/>
      <c r="I220" s="60"/>
      <c r="J220" s="60"/>
      <c r="K220" s="60"/>
      <c r="L220" s="60"/>
      <c r="M220" s="60"/>
      <c r="N220" s="60"/>
      <c r="O220" s="60"/>
      <c r="P220" s="64"/>
    </row>
    <row r="221" spans="1:18" s="7" customFormat="1" ht="15" customHeight="1" x14ac:dyDescent="0.2">
      <c r="A221" s="15" t="str">
        <f>"TOTAL "&amp;A202</f>
        <v>TOTAL TOURISM SERVICES</v>
      </c>
      <c r="B221" s="84"/>
      <c r="C221" s="132">
        <f>SUM(C204:C220)</f>
        <v>960000</v>
      </c>
      <c r="D221" s="61">
        <f>SUM(D204:D219)</f>
        <v>20464</v>
      </c>
      <c r="E221" s="61">
        <f t="shared" ref="E221:O221" si="38">SUM(E204:E219)</f>
        <v>36310.400000000001</v>
      </c>
      <c r="F221" s="61">
        <f t="shared" si="38"/>
        <v>68575.399999999994</v>
      </c>
      <c r="G221" s="61">
        <f t="shared" si="38"/>
        <v>59034.299999999996</v>
      </c>
      <c r="H221" s="61">
        <f t="shared" si="38"/>
        <v>72838.2</v>
      </c>
      <c r="I221" s="61">
        <f t="shared" si="38"/>
        <v>98993.7</v>
      </c>
      <c r="J221" s="61">
        <f t="shared" si="38"/>
        <v>54830.76</v>
      </c>
      <c r="K221" s="61">
        <f t="shared" si="38"/>
        <v>25724.6</v>
      </c>
      <c r="L221" s="61">
        <f t="shared" si="38"/>
        <v>42338.05</v>
      </c>
      <c r="M221" s="61">
        <f t="shared" si="38"/>
        <v>37915.300000000003</v>
      </c>
      <c r="N221" s="61">
        <f t="shared" si="38"/>
        <v>119353.16</v>
      </c>
      <c r="O221" s="61">
        <f t="shared" si="38"/>
        <v>197836.85</v>
      </c>
      <c r="P221" s="61">
        <f>SUM(D221:O221)</f>
        <v>834214.72</v>
      </c>
      <c r="Q221" s="8"/>
    </row>
    <row r="222" spans="1:18" s="7" customFormat="1" ht="6.95" customHeight="1" x14ac:dyDescent="0.2">
      <c r="A222" s="11"/>
      <c r="B222" s="86"/>
      <c r="C222" s="134"/>
      <c r="D222" s="100"/>
      <c r="E222" s="100"/>
      <c r="F222" s="62"/>
      <c r="G222" s="62"/>
      <c r="H222" s="100"/>
      <c r="I222" s="100"/>
      <c r="J222" s="100"/>
      <c r="K222" s="100"/>
      <c r="L222" s="100"/>
      <c r="M222" s="62"/>
      <c r="N222" s="62"/>
      <c r="O222" s="62"/>
      <c r="P222" s="62"/>
      <c r="Q222" s="8"/>
    </row>
    <row r="223" spans="1:18" s="7" customFormat="1" ht="18" customHeight="1" x14ac:dyDescent="0.2">
      <c r="A223" s="161" t="s">
        <v>170</v>
      </c>
      <c r="B223" s="161"/>
      <c r="C223" s="161"/>
      <c r="D223" s="162"/>
      <c r="E223" s="162"/>
      <c r="F223" s="162"/>
      <c r="G223" s="162"/>
      <c r="H223" s="162"/>
      <c r="I223" s="162"/>
      <c r="J223" s="162"/>
      <c r="K223" s="162"/>
      <c r="L223" s="162"/>
      <c r="M223" s="162"/>
      <c r="N223" s="162"/>
      <c r="O223" s="162"/>
      <c r="P223" s="162"/>
      <c r="Q223" s="8"/>
    </row>
    <row r="224" spans="1:18" s="7" customFormat="1" ht="6.95" customHeight="1" x14ac:dyDescent="0.2">
      <c r="A224" s="10"/>
      <c r="B224" s="83"/>
      <c r="C224" s="131"/>
      <c r="D224" s="99"/>
      <c r="E224" s="99"/>
      <c r="F224" s="56"/>
      <c r="G224" s="56"/>
      <c r="H224" s="99"/>
      <c r="I224" s="99"/>
      <c r="J224" s="99"/>
      <c r="K224" s="99"/>
      <c r="L224" s="99"/>
      <c r="M224" s="56"/>
      <c r="N224" s="56"/>
      <c r="O224" s="56"/>
      <c r="P224" s="56"/>
      <c r="Q224" s="8"/>
    </row>
    <row r="225" spans="1:18" s="8" customFormat="1" ht="15" customHeight="1" x14ac:dyDescent="0.2">
      <c r="A225" s="12" t="s">
        <v>303</v>
      </c>
      <c r="B225" s="80" t="s">
        <v>209</v>
      </c>
      <c r="C225" s="123">
        <v>270000</v>
      </c>
      <c r="D225" s="57"/>
      <c r="E225" s="57">
        <v>4453.0600000000004</v>
      </c>
      <c r="F225" s="57">
        <v>17721.05</v>
      </c>
      <c r="G225" s="57">
        <v>8960.1</v>
      </c>
      <c r="H225" s="57">
        <v>12835.5</v>
      </c>
      <c r="I225" s="57">
        <v>1500</v>
      </c>
      <c r="J225" s="57">
        <v>1380</v>
      </c>
      <c r="K225" s="57">
        <v>14671</v>
      </c>
      <c r="L225" s="57">
        <v>7888</v>
      </c>
      <c r="M225" s="57">
        <v>4423.8999999999996</v>
      </c>
      <c r="N225" s="57">
        <v>21971.84</v>
      </c>
      <c r="O225" s="57">
        <v>150000</v>
      </c>
      <c r="P225" s="64">
        <f>SUM(D225:O225)</f>
        <v>245804.44999999998</v>
      </c>
      <c r="Q225" s="93">
        <f t="shared" ref="Q225:Q226" si="39">C225-P225</f>
        <v>24195.550000000017</v>
      </c>
      <c r="R225" s="104">
        <f t="shared" ref="R225:R226" si="40">Q225/1</f>
        <v>24195.550000000017</v>
      </c>
    </row>
    <row r="226" spans="1:18" s="7" customFormat="1" ht="15" customHeight="1" x14ac:dyDescent="0.2">
      <c r="A226" s="12" t="s">
        <v>171</v>
      </c>
      <c r="B226" s="80" t="s">
        <v>209</v>
      </c>
      <c r="C226" s="123"/>
      <c r="D226" s="57">
        <v>-11500</v>
      </c>
      <c r="E226" s="57">
        <v>-1250</v>
      </c>
      <c r="F226" s="59">
        <v>-500</v>
      </c>
      <c r="G226" s="59">
        <v>-1000</v>
      </c>
      <c r="H226" s="57"/>
      <c r="I226" s="57"/>
      <c r="J226" s="57"/>
      <c r="K226" s="57"/>
      <c r="L226" s="57"/>
      <c r="M226" s="59"/>
      <c r="N226" s="59"/>
      <c r="O226" s="59"/>
      <c r="P226" s="53">
        <f>SUM(D226:O226)</f>
        <v>-14250</v>
      </c>
      <c r="Q226" s="93">
        <f t="shared" si="39"/>
        <v>14250</v>
      </c>
      <c r="R226" s="104">
        <f t="shared" si="40"/>
        <v>14250</v>
      </c>
    </row>
    <row r="227" spans="1:18" s="8" customFormat="1" ht="6.95" customHeight="1" x14ac:dyDescent="0.2">
      <c r="A227" s="12"/>
      <c r="B227" s="80"/>
      <c r="C227" s="123"/>
      <c r="D227" s="60"/>
      <c r="E227" s="60"/>
      <c r="F227" s="60"/>
      <c r="G227" s="60"/>
      <c r="H227" s="60"/>
      <c r="I227" s="60"/>
      <c r="J227" s="60"/>
      <c r="K227" s="60"/>
      <c r="L227" s="60"/>
      <c r="M227" s="60"/>
      <c r="N227" s="60"/>
      <c r="O227" s="60"/>
      <c r="P227" s="64"/>
    </row>
    <row r="228" spans="1:18" s="7" customFormat="1" ht="15" customHeight="1" x14ac:dyDescent="0.2">
      <c r="A228" s="15" t="str">
        <f>"TOTAL "&amp;A223</f>
        <v xml:space="preserve">TOTAL PENANG CENTRE OF EDUCATION TOURISM </v>
      </c>
      <c r="B228" s="84"/>
      <c r="C228" s="132">
        <f>SUM(C225:C227)</f>
        <v>270000</v>
      </c>
      <c r="D228" s="61">
        <f>SUM(D225:D226)</f>
        <v>-11500</v>
      </c>
      <c r="E228" s="61">
        <f t="shared" ref="E228:G228" si="41">SUM(E225:E226)</f>
        <v>3203.0600000000004</v>
      </c>
      <c r="F228" s="61">
        <f t="shared" si="41"/>
        <v>17221.05</v>
      </c>
      <c r="G228" s="61">
        <f t="shared" si="41"/>
        <v>7960.1</v>
      </c>
      <c r="H228" s="61">
        <f t="shared" ref="H228:O228" si="42">SUM(H225:H226)</f>
        <v>12835.5</v>
      </c>
      <c r="I228" s="61">
        <f t="shared" si="42"/>
        <v>1500</v>
      </c>
      <c r="J228" s="61">
        <f t="shared" si="42"/>
        <v>1380</v>
      </c>
      <c r="K228" s="61">
        <f t="shared" si="42"/>
        <v>14671</v>
      </c>
      <c r="L228" s="61">
        <f t="shared" si="42"/>
        <v>7888</v>
      </c>
      <c r="M228" s="61">
        <f t="shared" si="42"/>
        <v>4423.8999999999996</v>
      </c>
      <c r="N228" s="61">
        <f t="shared" si="42"/>
        <v>21971.84</v>
      </c>
      <c r="O228" s="61">
        <f t="shared" si="42"/>
        <v>150000</v>
      </c>
      <c r="P228" s="61">
        <f>SUM(D228:O228)</f>
        <v>231554.45</v>
      </c>
      <c r="Q228" s="8"/>
    </row>
    <row r="229" spans="1:18" s="7" customFormat="1" ht="6.95" customHeight="1" x14ac:dyDescent="0.2">
      <c r="A229" s="11"/>
      <c r="B229" s="86"/>
      <c r="C229" s="134"/>
      <c r="D229" s="100"/>
      <c r="E229" s="100"/>
      <c r="F229" s="62"/>
      <c r="G229" s="62"/>
      <c r="H229" s="100"/>
      <c r="I229" s="100"/>
      <c r="J229" s="100"/>
      <c r="K229" s="100"/>
      <c r="L229" s="100"/>
      <c r="M229" s="62"/>
      <c r="N229" s="62"/>
      <c r="O229" s="62"/>
      <c r="P229" s="62"/>
      <c r="Q229" s="8"/>
    </row>
    <row r="230" spans="1:18" s="7" customFormat="1" ht="18" customHeight="1" x14ac:dyDescent="0.2">
      <c r="A230" s="161" t="s">
        <v>251</v>
      </c>
      <c r="B230" s="161"/>
      <c r="C230" s="161"/>
      <c r="D230" s="162"/>
      <c r="E230" s="162"/>
      <c r="F230" s="162"/>
      <c r="G230" s="162"/>
      <c r="H230" s="162"/>
      <c r="I230" s="162"/>
      <c r="J230" s="162"/>
      <c r="K230" s="162"/>
      <c r="L230" s="162"/>
      <c r="M230" s="162"/>
      <c r="N230" s="162"/>
      <c r="O230" s="162"/>
      <c r="P230" s="162"/>
      <c r="Q230" s="8"/>
    </row>
    <row r="231" spans="1:18" s="7" customFormat="1" ht="6.95" customHeight="1" x14ac:dyDescent="0.2">
      <c r="A231" s="10"/>
      <c r="B231" s="83"/>
      <c r="C231" s="131"/>
      <c r="D231" s="99"/>
      <c r="E231" s="99"/>
      <c r="F231" s="56"/>
      <c r="G231" s="56"/>
      <c r="H231" s="99"/>
      <c r="I231" s="99"/>
      <c r="J231" s="99"/>
      <c r="K231" s="99"/>
      <c r="L231" s="99"/>
      <c r="M231" s="56"/>
      <c r="N231" s="56"/>
      <c r="O231" s="56"/>
      <c r="P231" s="56"/>
      <c r="Q231" s="8"/>
    </row>
    <row r="232" spans="1:18" s="8" customFormat="1" ht="15" customHeight="1" x14ac:dyDescent="0.2">
      <c r="A232" s="12" t="s">
        <v>252</v>
      </c>
      <c r="B232" s="80" t="s">
        <v>209</v>
      </c>
      <c r="C232" s="123">
        <v>200000</v>
      </c>
      <c r="D232" s="57">
        <v>0</v>
      </c>
      <c r="E232" s="57">
        <v>1448.64</v>
      </c>
      <c r="F232" s="57">
        <v>15310</v>
      </c>
      <c r="G232" s="57">
        <v>4137.4399999999996</v>
      </c>
      <c r="H232" s="57">
        <v>182.5</v>
      </c>
      <c r="I232" s="57">
        <v>0</v>
      </c>
      <c r="J232" s="57">
        <v>0</v>
      </c>
      <c r="K232" s="57">
        <v>-1993.1</v>
      </c>
      <c r="L232" s="57">
        <v>1760</v>
      </c>
      <c r="M232" s="57">
        <v>0</v>
      </c>
      <c r="N232" s="57">
        <v>0</v>
      </c>
      <c r="O232" s="57">
        <v>100000</v>
      </c>
      <c r="P232" s="64">
        <f>SUM(D232:O232)</f>
        <v>120845.48</v>
      </c>
      <c r="Q232" s="93">
        <f t="shared" ref="Q232:Q233" si="43">C232-P232</f>
        <v>79154.52</v>
      </c>
      <c r="R232" s="104">
        <f t="shared" ref="R232" si="44">Q232/1</f>
        <v>79154.52</v>
      </c>
    </row>
    <row r="233" spans="1:18" s="7" customFormat="1" ht="15" customHeight="1" x14ac:dyDescent="0.2">
      <c r="A233" s="12" t="s">
        <v>171</v>
      </c>
      <c r="B233" s="80" t="s">
        <v>209</v>
      </c>
      <c r="C233" s="123"/>
      <c r="D233" s="57">
        <v>-16000</v>
      </c>
      <c r="E233" s="57">
        <v>-2000</v>
      </c>
      <c r="F233" s="59">
        <v>-1000</v>
      </c>
      <c r="G233" s="59"/>
      <c r="H233" s="57"/>
      <c r="I233" s="57">
        <v>-3000</v>
      </c>
      <c r="J233" s="57"/>
      <c r="K233" s="57"/>
      <c r="L233" s="57"/>
      <c r="M233" s="59"/>
      <c r="N233" s="59"/>
      <c r="O233" s="59"/>
      <c r="P233" s="53">
        <f>SUM(D233:O233)</f>
        <v>-22000</v>
      </c>
      <c r="Q233" s="93">
        <f t="shared" si="43"/>
        <v>22000</v>
      </c>
      <c r="R233" s="104">
        <f>Q233/1</f>
        <v>22000</v>
      </c>
    </row>
    <row r="234" spans="1:18" s="8" customFormat="1" ht="6.95" customHeight="1" x14ac:dyDescent="0.2">
      <c r="A234" s="12"/>
      <c r="B234" s="80"/>
      <c r="C234" s="123"/>
      <c r="D234" s="60"/>
      <c r="E234" s="60"/>
      <c r="F234" s="60"/>
      <c r="G234" s="60"/>
      <c r="H234" s="60"/>
      <c r="I234" s="60"/>
      <c r="J234" s="60"/>
      <c r="K234" s="60"/>
      <c r="L234" s="60"/>
      <c r="M234" s="60"/>
      <c r="N234" s="60"/>
      <c r="O234" s="60"/>
      <c r="P234" s="64"/>
    </row>
    <row r="235" spans="1:18" s="7" customFormat="1" ht="15" customHeight="1" x14ac:dyDescent="0.2">
      <c r="A235" s="15" t="str">
        <f>"TOTAL "&amp;A230</f>
        <v xml:space="preserve">TOTAL PENANG CENTRE MEDICAL TOURISM </v>
      </c>
      <c r="B235" s="84"/>
      <c r="C235" s="132">
        <f>SUM(C232:C234)</f>
        <v>200000</v>
      </c>
      <c r="D235" s="61">
        <f>SUM(D232:D233)</f>
        <v>-16000</v>
      </c>
      <c r="E235" s="61">
        <f>SUM(E232:E233)</f>
        <v>-551.3599999999999</v>
      </c>
      <c r="F235" s="61">
        <f t="shared" ref="F235:O235" si="45">SUM(F232:F233)</f>
        <v>14310</v>
      </c>
      <c r="G235" s="61">
        <f t="shared" si="45"/>
        <v>4137.4399999999996</v>
      </c>
      <c r="H235" s="61">
        <f t="shared" si="45"/>
        <v>182.5</v>
      </c>
      <c r="I235" s="61">
        <f t="shared" si="45"/>
        <v>-3000</v>
      </c>
      <c r="J235" s="61">
        <f t="shared" si="45"/>
        <v>0</v>
      </c>
      <c r="K235" s="61">
        <f t="shared" si="45"/>
        <v>-1993.1</v>
      </c>
      <c r="L235" s="61">
        <f t="shared" si="45"/>
        <v>1760</v>
      </c>
      <c r="M235" s="61">
        <f t="shared" si="45"/>
        <v>0</v>
      </c>
      <c r="N235" s="61">
        <f t="shared" si="45"/>
        <v>0</v>
      </c>
      <c r="O235" s="61">
        <f t="shared" si="45"/>
        <v>100000</v>
      </c>
      <c r="P235" s="61">
        <f>SUM(D235:O235)</f>
        <v>98845.48</v>
      </c>
      <c r="Q235" s="8"/>
    </row>
    <row r="236" spans="1:18" ht="6.95" customHeight="1" x14ac:dyDescent="0.2">
      <c r="Q236" s="8"/>
    </row>
    <row r="237" spans="1:18" ht="6.95" customHeight="1" x14ac:dyDescent="0.2">
      <c r="Q237" s="8"/>
    </row>
    <row r="238" spans="1:18" s="7" customFormat="1" ht="18" customHeight="1" x14ac:dyDescent="0.2">
      <c r="A238" s="161" t="s">
        <v>274</v>
      </c>
      <c r="B238" s="161"/>
      <c r="C238" s="161"/>
      <c r="D238" s="162"/>
      <c r="E238" s="162"/>
      <c r="F238" s="162"/>
      <c r="G238" s="162"/>
      <c r="H238" s="162"/>
      <c r="I238" s="162"/>
      <c r="J238" s="162"/>
      <c r="K238" s="162"/>
      <c r="L238" s="162"/>
      <c r="M238" s="162"/>
      <c r="N238" s="162"/>
      <c r="O238" s="162"/>
      <c r="P238" s="162"/>
      <c r="Q238" s="8"/>
    </row>
    <row r="239" spans="1:18" s="7" customFormat="1" ht="9.75" customHeight="1" x14ac:dyDescent="0.2">
      <c r="A239" s="107"/>
      <c r="B239" s="107"/>
      <c r="C239" s="138"/>
      <c r="D239" s="108"/>
      <c r="E239" s="108"/>
      <c r="F239" s="108"/>
      <c r="G239" s="108"/>
      <c r="H239" s="119"/>
      <c r="I239" s="119"/>
      <c r="J239" s="119"/>
      <c r="K239" s="122"/>
      <c r="L239" s="122"/>
      <c r="M239" s="108"/>
      <c r="N239" s="108"/>
      <c r="O239" s="156"/>
      <c r="P239" s="108"/>
      <c r="Q239" s="8"/>
    </row>
    <row r="240" spans="1:18" s="8" customFormat="1" ht="15" customHeight="1" x14ac:dyDescent="0.2">
      <c r="A240" s="12" t="s">
        <v>257</v>
      </c>
      <c r="B240" s="80" t="s">
        <v>258</v>
      </c>
      <c r="C240" s="123"/>
      <c r="D240" s="57"/>
      <c r="E240" s="57"/>
      <c r="F240" s="57"/>
      <c r="G240" s="57"/>
      <c r="H240" s="57"/>
      <c r="I240" s="57"/>
      <c r="J240" s="57"/>
      <c r="K240" s="57"/>
      <c r="L240" s="57"/>
      <c r="M240" s="57"/>
      <c r="N240" s="106"/>
      <c r="O240" s="106">
        <v>50000</v>
      </c>
      <c r="P240" s="64">
        <f>SUM(D240:O240)</f>
        <v>50000</v>
      </c>
    </row>
    <row r="241" spans="1:18" s="8" customFormat="1" ht="15" customHeight="1" x14ac:dyDescent="0.2">
      <c r="A241" s="12" t="s">
        <v>300</v>
      </c>
      <c r="B241" s="80" t="s">
        <v>302</v>
      </c>
      <c r="C241" s="123"/>
      <c r="D241" s="57"/>
      <c r="E241" s="57"/>
      <c r="F241" s="57"/>
      <c r="G241" s="57"/>
      <c r="H241" s="57"/>
      <c r="I241" s="57"/>
      <c r="J241" s="57"/>
      <c r="K241" s="57"/>
      <c r="L241" s="57"/>
      <c r="M241" s="57"/>
      <c r="N241" s="106"/>
      <c r="O241" s="106">
        <f>96269+288808.2</f>
        <v>385077.2</v>
      </c>
      <c r="P241" s="64">
        <f>SUM(D241:O241)</f>
        <v>385077.2</v>
      </c>
    </row>
    <row r="242" spans="1:18" s="8" customFormat="1" ht="15" customHeight="1" x14ac:dyDescent="0.2">
      <c r="A242" s="12" t="s">
        <v>256</v>
      </c>
      <c r="B242" s="80" t="s">
        <v>255</v>
      </c>
      <c r="C242" s="123"/>
      <c r="D242" s="57">
        <v>164781.72</v>
      </c>
      <c r="E242" s="57">
        <v>114401.15</v>
      </c>
      <c r="F242" s="57">
        <v>254455</v>
      </c>
      <c r="G242" s="57">
        <v>0</v>
      </c>
      <c r="H242" s="57"/>
      <c r="I242" s="57"/>
      <c r="J242" s="57"/>
      <c r="K242" s="57"/>
      <c r="L242" s="57"/>
      <c r="M242" s="57"/>
      <c r="N242" s="57"/>
      <c r="O242" s="57">
        <v>60000</v>
      </c>
      <c r="P242" s="64">
        <f>SUM(D242:O242)</f>
        <v>593637.87</v>
      </c>
    </row>
    <row r="243" spans="1:18" s="8" customFormat="1" ht="15" customHeight="1" x14ac:dyDescent="0.2">
      <c r="A243" s="12"/>
      <c r="B243" s="80"/>
      <c r="C243" s="123"/>
      <c r="D243" s="60"/>
      <c r="E243" s="60"/>
      <c r="F243" s="60"/>
      <c r="G243" s="60"/>
      <c r="H243" s="60"/>
      <c r="I243" s="60"/>
      <c r="J243" s="60"/>
      <c r="K243" s="60"/>
      <c r="L243" s="60"/>
      <c r="M243" s="60"/>
      <c r="N243" s="60"/>
      <c r="O243" s="60"/>
      <c r="P243" s="64"/>
    </row>
    <row r="244" spans="1:18" s="7" customFormat="1" ht="15" customHeight="1" x14ac:dyDescent="0.2">
      <c r="A244" s="15" t="str">
        <f>"TOTAL "&amp;A238</f>
        <v>TOTAL OTHERS</v>
      </c>
      <c r="B244" s="15"/>
      <c r="C244" s="132">
        <f t="shared" ref="C244:O244" si="46">SUM(C240:C243)</f>
        <v>0</v>
      </c>
      <c r="D244" s="111">
        <f t="shared" si="46"/>
        <v>164781.72</v>
      </c>
      <c r="E244" s="111">
        <f t="shared" si="46"/>
        <v>114401.15</v>
      </c>
      <c r="F244" s="111">
        <f t="shared" si="46"/>
        <v>254455</v>
      </c>
      <c r="G244" s="111">
        <f t="shared" si="46"/>
        <v>0</v>
      </c>
      <c r="H244" s="111">
        <f t="shared" si="46"/>
        <v>0</v>
      </c>
      <c r="I244" s="111">
        <f t="shared" si="46"/>
        <v>0</v>
      </c>
      <c r="J244" s="111">
        <f t="shared" si="46"/>
        <v>0</v>
      </c>
      <c r="K244" s="111">
        <f t="shared" si="46"/>
        <v>0</v>
      </c>
      <c r="L244" s="111">
        <f t="shared" si="46"/>
        <v>0</v>
      </c>
      <c r="M244" s="111">
        <f t="shared" si="46"/>
        <v>0</v>
      </c>
      <c r="N244" s="111">
        <f t="shared" si="46"/>
        <v>0</v>
      </c>
      <c r="O244" s="111">
        <f t="shared" si="46"/>
        <v>495077.2</v>
      </c>
      <c r="P244" s="61">
        <f>SUM(D244:O244)</f>
        <v>1028715.0700000001</v>
      </c>
    </row>
    <row r="245" spans="1:18" ht="6.95" customHeight="1" x14ac:dyDescent="0.2">
      <c r="Q245" s="8"/>
    </row>
    <row r="246" spans="1:18" s="8" customFormat="1" ht="15" customHeight="1" x14ac:dyDescent="0.2">
      <c r="B246" s="109"/>
      <c r="C246" s="139">
        <f>C64+C81+C90+C99+C157+C183+C200+C221+C228+C235</f>
        <v>11513249.992000001</v>
      </c>
      <c r="D246" s="110"/>
      <c r="E246" s="110"/>
      <c r="F246" s="42"/>
      <c r="G246" s="42"/>
      <c r="H246" s="110"/>
      <c r="I246" s="110"/>
      <c r="J246" s="110"/>
      <c r="K246" s="110"/>
      <c r="L246" s="110"/>
      <c r="M246" s="42"/>
      <c r="N246" s="42"/>
      <c r="O246" s="42"/>
      <c r="P246" s="42"/>
    </row>
    <row r="247" spans="1:18" s="7" customFormat="1" ht="20.100000000000001" customHeight="1" x14ac:dyDescent="0.2">
      <c r="A247" s="159" t="s">
        <v>34</v>
      </c>
      <c r="B247" s="159"/>
      <c r="C247" s="159"/>
      <c r="D247" s="160"/>
      <c r="E247" s="160"/>
      <c r="F247" s="160"/>
      <c r="G247" s="160"/>
      <c r="H247" s="160"/>
      <c r="I247" s="160"/>
      <c r="J247" s="160"/>
      <c r="K247" s="160"/>
      <c r="L247" s="160"/>
      <c r="M247" s="160"/>
      <c r="N247" s="160"/>
      <c r="O247" s="160"/>
      <c r="P247" s="160"/>
      <c r="Q247" s="8"/>
    </row>
    <row r="248" spans="1:18" ht="6.95" customHeight="1" x14ac:dyDescent="0.2">
      <c r="A248" s="18"/>
      <c r="B248" s="90"/>
      <c r="C248" s="140"/>
      <c r="D248" s="101"/>
      <c r="E248" s="101"/>
      <c r="F248" s="73"/>
      <c r="G248" s="73"/>
      <c r="H248" s="101"/>
      <c r="I248" s="101"/>
      <c r="J248" s="101"/>
      <c r="K248" s="101"/>
      <c r="L248" s="101"/>
      <c r="M248" s="73"/>
      <c r="N248" s="73"/>
      <c r="O248" s="73"/>
      <c r="P248" s="73"/>
      <c r="Q248" s="8"/>
    </row>
    <row r="249" spans="1:18" s="8" customFormat="1" ht="15" customHeight="1" x14ac:dyDescent="0.2">
      <c r="A249" s="19" t="s">
        <v>18</v>
      </c>
      <c r="B249" s="91"/>
      <c r="C249" s="141"/>
      <c r="D249" s="102">
        <f t="shared" ref="D249:P249" si="47">D15</f>
        <v>0</v>
      </c>
      <c r="E249" s="102">
        <f t="shared" si="47"/>
        <v>0</v>
      </c>
      <c r="F249" s="74">
        <f t="shared" si="47"/>
        <v>1685000</v>
      </c>
      <c r="G249" s="74">
        <f t="shared" si="47"/>
        <v>1000000</v>
      </c>
      <c r="H249" s="102">
        <f t="shared" si="47"/>
        <v>1000000</v>
      </c>
      <c r="I249" s="102">
        <f t="shared" si="47"/>
        <v>1114242.6000000001</v>
      </c>
      <c r="J249" s="102">
        <f t="shared" si="47"/>
        <v>1000000</v>
      </c>
      <c r="K249" s="102">
        <f t="shared" si="47"/>
        <v>1000000</v>
      </c>
      <c r="L249" s="102">
        <f t="shared" si="47"/>
        <v>1000000</v>
      </c>
      <c r="M249" s="74">
        <f t="shared" si="47"/>
        <v>1000000</v>
      </c>
      <c r="N249" s="74">
        <f t="shared" si="47"/>
        <v>1000000</v>
      </c>
      <c r="O249" s="74">
        <f t="shared" si="47"/>
        <v>400000</v>
      </c>
      <c r="P249" s="74">
        <f t="shared" si="47"/>
        <v>11549242.6</v>
      </c>
      <c r="R249" s="94">
        <f>P250-P244</f>
        <v>8884305.352500001</v>
      </c>
    </row>
    <row r="250" spans="1:18" s="8" customFormat="1" ht="15" customHeight="1" x14ac:dyDescent="0.2">
      <c r="A250" s="19" t="s">
        <v>19</v>
      </c>
      <c r="B250" s="91"/>
      <c r="C250" s="141"/>
      <c r="D250" s="102">
        <f t="shared" ref="D250:N250" si="48">SUM(D64,D81,D99,D90,D157,D183,D200,D221,D228,D235,)</f>
        <v>740356.54</v>
      </c>
      <c r="E250" s="102">
        <f t="shared" si="48"/>
        <v>484839.77</v>
      </c>
      <c r="F250" s="102">
        <f t="shared" si="48"/>
        <v>321716.33999999997</v>
      </c>
      <c r="G250" s="102">
        <f t="shared" si="48"/>
        <v>706237.63</v>
      </c>
      <c r="H250" s="102">
        <f t="shared" si="48"/>
        <v>774615.8899999999</v>
      </c>
      <c r="I250" s="102">
        <f t="shared" si="48"/>
        <v>881982.39</v>
      </c>
      <c r="J250" s="102">
        <f t="shared" si="48"/>
        <v>375993.50999999995</v>
      </c>
      <c r="K250" s="102">
        <f t="shared" si="48"/>
        <v>778578.33000000007</v>
      </c>
      <c r="L250" s="102">
        <f t="shared" si="48"/>
        <v>502409.34999999992</v>
      </c>
      <c r="M250" s="102">
        <f t="shared" si="48"/>
        <v>596433.17000000004</v>
      </c>
      <c r="N250" s="102">
        <f t="shared" si="48"/>
        <v>509554.63000000006</v>
      </c>
      <c r="O250" s="102">
        <f>SUM(O64,O81,O99,O90,O157,O183,O200,O221,O228,O235,)</f>
        <v>2211587.8025000002</v>
      </c>
      <c r="P250" s="74">
        <f>SUM(P64,P81,P99,P90,P157,P183,P200,P221,P228+P235+P244)</f>
        <v>9913020.4225000013</v>
      </c>
      <c r="R250" s="42">
        <v>11500000</v>
      </c>
    </row>
    <row r="251" spans="1:18" s="8" customFormat="1" ht="15" customHeight="1" x14ac:dyDescent="0.2">
      <c r="A251" s="103" t="s">
        <v>272</v>
      </c>
      <c r="B251" s="91"/>
      <c r="C251" s="141"/>
      <c r="D251" s="102">
        <f>D244</f>
        <v>164781.72</v>
      </c>
      <c r="E251" s="102">
        <f>E244</f>
        <v>114401.15</v>
      </c>
      <c r="F251" s="102">
        <f>F244</f>
        <v>254455</v>
      </c>
      <c r="G251" s="102">
        <f>G244</f>
        <v>0</v>
      </c>
      <c r="H251" s="102">
        <f>H244</f>
        <v>0</v>
      </c>
      <c r="I251" s="102"/>
      <c r="J251" s="102"/>
      <c r="K251" s="102"/>
      <c r="L251" s="102"/>
      <c r="M251" s="74"/>
      <c r="N251" s="74"/>
      <c r="O251" s="74"/>
      <c r="P251" s="74"/>
      <c r="R251" s="42"/>
    </row>
    <row r="252" spans="1:18" x14ac:dyDescent="0.2">
      <c r="A252" s="18"/>
      <c r="B252" s="90"/>
      <c r="C252" s="140"/>
      <c r="D252" s="101"/>
      <c r="E252" s="101"/>
      <c r="F252" s="73"/>
      <c r="G252" s="73"/>
      <c r="H252" s="101"/>
      <c r="I252" s="101"/>
      <c r="J252" s="101"/>
      <c r="K252" s="101"/>
      <c r="L252" s="101"/>
      <c r="M252" s="73"/>
      <c r="N252" s="73"/>
      <c r="O252" s="73"/>
      <c r="P252" s="73"/>
      <c r="R252" s="95">
        <f>R249-R250</f>
        <v>-2615694.647499999</v>
      </c>
    </row>
    <row r="253" spans="1:18" s="8" customFormat="1" ht="18" customHeight="1" x14ac:dyDescent="0.2">
      <c r="A253" s="20" t="s">
        <v>172</v>
      </c>
      <c r="B253" s="92"/>
      <c r="C253" s="142"/>
      <c r="D253" s="75">
        <f>D249-D250-D251</f>
        <v>-905138.26</v>
      </c>
      <c r="E253" s="75">
        <f t="shared" ref="E253:N253" si="49">E249-E250</f>
        <v>-484839.77</v>
      </c>
      <c r="F253" s="75">
        <f t="shared" si="49"/>
        <v>1363283.6600000001</v>
      </c>
      <c r="G253" s="75">
        <f>G249-G250</f>
        <v>293762.37</v>
      </c>
      <c r="H253" s="75">
        <f t="shared" si="49"/>
        <v>225384.1100000001</v>
      </c>
      <c r="I253" s="75">
        <f t="shared" si="49"/>
        <v>232260.21000000008</v>
      </c>
      <c r="J253" s="75">
        <f t="shared" si="49"/>
        <v>624006.49</v>
      </c>
      <c r="K253" s="75">
        <f t="shared" si="49"/>
        <v>221421.66999999993</v>
      </c>
      <c r="L253" s="75">
        <f t="shared" si="49"/>
        <v>497590.65000000008</v>
      </c>
      <c r="M253" s="75">
        <f t="shared" si="49"/>
        <v>403566.82999999996</v>
      </c>
      <c r="N253" s="75">
        <f t="shared" si="49"/>
        <v>490445.36999999994</v>
      </c>
      <c r="O253" s="75">
        <f>O249-O250</f>
        <v>-1811587.8025000002</v>
      </c>
      <c r="P253" s="75">
        <f>P249-P250</f>
        <v>1636222.1774999984</v>
      </c>
    </row>
    <row r="255" spans="1:18" x14ac:dyDescent="0.2">
      <c r="D255" s="96">
        <f t="shared" ref="D255:M255" si="50">SUBTOTAL(9,D8:D244)</f>
        <v>2160276.52</v>
      </c>
      <c r="E255" s="96">
        <f t="shared" si="50"/>
        <v>2198481.8399999989</v>
      </c>
      <c r="F255" s="72">
        <f t="shared" si="50"/>
        <v>4522342.6800000006</v>
      </c>
      <c r="G255" s="72">
        <f t="shared" si="50"/>
        <v>3412475.2600000002</v>
      </c>
      <c r="H255" s="96">
        <f t="shared" si="50"/>
        <v>3549231.7800000003</v>
      </c>
      <c r="I255" s="96">
        <f>SUBTOTAL(9,I8:I244)</f>
        <v>3992449.9800000004</v>
      </c>
      <c r="J255" s="96">
        <f t="shared" si="50"/>
        <v>2751987.0199999996</v>
      </c>
      <c r="K255" s="96">
        <f t="shared" si="50"/>
        <v>3557156.6599999997</v>
      </c>
      <c r="L255" s="96">
        <f t="shared" si="50"/>
        <v>3004818.6999999988</v>
      </c>
      <c r="M255" s="72">
        <f t="shared" si="50"/>
        <v>3192866.3399999985</v>
      </c>
      <c r="N255" s="72">
        <f>SUBTOTAL(9,N8:N244)</f>
        <v>3019109.2600000002</v>
      </c>
      <c r="O255" s="72">
        <f>SUBTOTAL(9,O8:O244)</f>
        <v>6213330.0049999999</v>
      </c>
      <c r="P255" s="72">
        <f>SUBTOTAL(9,P8:P244)</f>
        <v>42883724.004999995</v>
      </c>
    </row>
    <row r="256" spans="1:18" x14ac:dyDescent="0.2">
      <c r="F256" s="96"/>
    </row>
    <row r="257" spans="1:18" x14ac:dyDescent="0.2">
      <c r="F257" s="96"/>
    </row>
    <row r="258" spans="1:18" s="7" customFormat="1" ht="18" customHeight="1" x14ac:dyDescent="0.2">
      <c r="A258" s="157" t="s">
        <v>288</v>
      </c>
      <c r="B258" s="157"/>
      <c r="C258" s="157"/>
      <c r="D258" s="158"/>
      <c r="E258" s="158"/>
      <c r="F258" s="158"/>
      <c r="G258" s="158"/>
      <c r="H258" s="158"/>
      <c r="I258" s="158"/>
      <c r="J258" s="158"/>
      <c r="K258" s="158"/>
      <c r="L258" s="158"/>
      <c r="M258" s="158"/>
      <c r="N258" s="158"/>
      <c r="O258" s="158"/>
      <c r="P258" s="158"/>
      <c r="Q258" s="8"/>
    </row>
    <row r="259" spans="1:18" s="7" customFormat="1" ht="13.5" customHeight="1" x14ac:dyDescent="0.2">
      <c r="A259" s="107"/>
      <c r="B259" s="107"/>
      <c r="C259" s="138"/>
      <c r="D259" s="108"/>
      <c r="E259" s="108"/>
      <c r="F259" s="108"/>
      <c r="G259" s="108"/>
      <c r="H259" s="119"/>
      <c r="I259" s="119"/>
      <c r="J259" s="119"/>
      <c r="K259" s="122"/>
      <c r="L259" s="122"/>
      <c r="M259" s="108"/>
      <c r="N259" s="108"/>
      <c r="O259" s="156"/>
      <c r="P259" s="108"/>
      <c r="Q259" s="8"/>
    </row>
    <row r="260" spans="1:18" s="8" customFormat="1" ht="15" customHeight="1" x14ac:dyDescent="0.2">
      <c r="A260" s="12" t="s">
        <v>275</v>
      </c>
      <c r="B260" s="80" t="s">
        <v>295</v>
      </c>
      <c r="C260" s="143">
        <v>2000000</v>
      </c>
      <c r="D260" s="57"/>
      <c r="E260" s="57"/>
      <c r="F260" s="57"/>
      <c r="G260" s="57"/>
      <c r="H260" s="57"/>
      <c r="I260" s="57"/>
      <c r="J260" s="57"/>
      <c r="K260" s="57">
        <v>0</v>
      </c>
      <c r="L260" s="57">
        <v>61454.239999999998</v>
      </c>
      <c r="M260" s="57"/>
      <c r="N260" s="112">
        <v>0</v>
      </c>
      <c r="O260" s="112">
        <v>150000</v>
      </c>
      <c r="P260" s="64">
        <f>SUM(D260:O260)</f>
        <v>211454.24</v>
      </c>
      <c r="Q260" s="93">
        <f t="shared" ref="Q260:Q262" si="51">C260-P260</f>
        <v>1788545.76</v>
      </c>
    </row>
    <row r="261" spans="1:18" s="8" customFormat="1" ht="15" customHeight="1" x14ac:dyDescent="0.2">
      <c r="A261" s="12" t="s">
        <v>267</v>
      </c>
      <c r="B261" s="80" t="s">
        <v>295</v>
      </c>
      <c r="C261" s="144">
        <v>380000</v>
      </c>
      <c r="D261" s="57">
        <v>0</v>
      </c>
      <c r="E261" s="57">
        <v>0</v>
      </c>
      <c r="F261" s="57">
        <v>-3000</v>
      </c>
      <c r="G261" s="57">
        <v>0</v>
      </c>
      <c r="H261" s="57">
        <v>-3000</v>
      </c>
      <c r="I261" s="57">
        <v>-18000</v>
      </c>
      <c r="J261" s="57">
        <v>0</v>
      </c>
      <c r="K261" s="57">
        <v>-3000</v>
      </c>
      <c r="L261" s="57">
        <v>123399.69</v>
      </c>
      <c r="M261" s="57">
        <v>77696.58</v>
      </c>
      <c r="N261" s="57">
        <v>199134.43</v>
      </c>
      <c r="O261" s="57"/>
      <c r="P261" s="64">
        <f>SUM(D261:O261)</f>
        <v>373230.7</v>
      </c>
      <c r="Q261" s="93">
        <f t="shared" si="51"/>
        <v>6769.2999999999884</v>
      </c>
      <c r="R261" s="104"/>
    </row>
    <row r="262" spans="1:18" s="8" customFormat="1" ht="15" customHeight="1" x14ac:dyDescent="0.2">
      <c r="A262" s="12" t="s">
        <v>268</v>
      </c>
      <c r="B262" s="80" t="s">
        <v>295</v>
      </c>
      <c r="C262" s="144">
        <v>464242.6</v>
      </c>
      <c r="D262" s="57">
        <v>0</v>
      </c>
      <c r="E262" s="57">
        <v>0</v>
      </c>
      <c r="F262" s="57">
        <v>0</v>
      </c>
      <c r="G262" s="57">
        <v>294140.79999999999</v>
      </c>
      <c r="H262" s="57">
        <v>165918.42000000001</v>
      </c>
      <c r="I262" s="57">
        <v>0</v>
      </c>
      <c r="J262" s="57">
        <v>0</v>
      </c>
      <c r="K262" s="57"/>
      <c r="L262" s="57"/>
      <c r="M262" s="57"/>
      <c r="N262" s="57"/>
      <c r="O262" s="57"/>
      <c r="P262" s="64">
        <f>SUM(D262:O262)</f>
        <v>460059.22</v>
      </c>
      <c r="Q262" s="93">
        <f t="shared" si="51"/>
        <v>4183.3800000000047</v>
      </c>
      <c r="R262" s="104">
        <f>Q262/5</f>
        <v>836.67600000000095</v>
      </c>
    </row>
    <row r="263" spans="1:18" x14ac:dyDescent="0.2">
      <c r="D263" s="96">
        <f>SUM(D260:D262)</f>
        <v>0</v>
      </c>
      <c r="E263" s="96">
        <f t="shared" ref="E263:O263" si="52">SUM(E260:E262)</f>
        <v>0</v>
      </c>
      <c r="F263" s="96">
        <f t="shared" si="52"/>
        <v>-3000</v>
      </c>
      <c r="G263" s="96">
        <f t="shared" si="52"/>
        <v>294140.79999999999</v>
      </c>
      <c r="H263" s="96">
        <f t="shared" si="52"/>
        <v>162918.42000000001</v>
      </c>
      <c r="I263" s="96">
        <f t="shared" si="52"/>
        <v>-18000</v>
      </c>
      <c r="J263" s="96">
        <f t="shared" si="52"/>
        <v>0</v>
      </c>
      <c r="K263" s="96">
        <f t="shared" si="52"/>
        <v>-3000</v>
      </c>
      <c r="L263" s="96">
        <f t="shared" si="52"/>
        <v>184853.93</v>
      </c>
      <c r="M263" s="96">
        <f t="shared" si="52"/>
        <v>77696.58</v>
      </c>
      <c r="N263" s="96">
        <f t="shared" si="52"/>
        <v>199134.43</v>
      </c>
      <c r="O263" s="96">
        <f t="shared" si="52"/>
        <v>150000</v>
      </c>
    </row>
    <row r="264" spans="1:18" s="151" customFormat="1" ht="13.5" thickBot="1" x14ac:dyDescent="0.25">
      <c r="B264" s="152"/>
      <c r="C264" s="153"/>
      <c r="D264" s="154">
        <f>D250+D263</f>
        <v>740356.54</v>
      </c>
      <c r="E264" s="154">
        <f t="shared" ref="E264:M264" si="53">E250+E263</f>
        <v>484839.77</v>
      </c>
      <c r="F264" s="154">
        <f t="shared" si="53"/>
        <v>318716.33999999997</v>
      </c>
      <c r="G264" s="154">
        <f t="shared" si="53"/>
        <v>1000378.4299999999</v>
      </c>
      <c r="H264" s="154">
        <f t="shared" si="53"/>
        <v>937534.30999999994</v>
      </c>
      <c r="I264" s="154">
        <f t="shared" si="53"/>
        <v>863982.39</v>
      </c>
      <c r="J264" s="154">
        <f t="shared" si="53"/>
        <v>375993.50999999995</v>
      </c>
      <c r="K264" s="154">
        <f t="shared" si="53"/>
        <v>775578.33000000007</v>
      </c>
      <c r="L264" s="154">
        <f t="shared" si="53"/>
        <v>687263.27999999991</v>
      </c>
      <c r="M264" s="154">
        <f t="shared" si="53"/>
        <v>674129.75</v>
      </c>
      <c r="N264" s="154">
        <f>N250+N263</f>
        <v>708689.06</v>
      </c>
      <c r="O264" s="154">
        <f>O250+O263</f>
        <v>2361587.8025000002</v>
      </c>
      <c r="P264" s="154"/>
    </row>
  </sheetData>
  <autoFilter ref="A4:P251"/>
  <mergeCells count="18">
    <mergeCell ref="A92:P92"/>
    <mergeCell ref="A1:P1"/>
    <mergeCell ref="A6:P6"/>
    <mergeCell ref="A18:P18"/>
    <mergeCell ref="A20:P20"/>
    <mergeCell ref="A83:P83"/>
    <mergeCell ref="A66:P66"/>
    <mergeCell ref="M3:O3"/>
    <mergeCell ref="D3:L3"/>
    <mergeCell ref="A258:P258"/>
    <mergeCell ref="A247:P247"/>
    <mergeCell ref="A202:P202"/>
    <mergeCell ref="A223:P223"/>
    <mergeCell ref="A101:P101"/>
    <mergeCell ref="A159:P159"/>
    <mergeCell ref="A185:P185"/>
    <mergeCell ref="A230:P230"/>
    <mergeCell ref="A238:P238"/>
  </mergeCells>
  <phoneticPr fontId="3" type="noConversion"/>
  <printOptions horizontalCentered="1"/>
  <pageMargins left="0.19685039370078741" right="0.19685039370078741" top="0.19685039370078741" bottom="0.31496062992125984" header="0.51181102362204722" footer="0.11811023622047245"/>
  <pageSetup paperSize="8" scale="78" orientation="landscape" r:id="rId1"/>
  <headerFooter alignWithMargins="0">
    <oddFooter>&amp;R&amp;N</oddFooter>
  </headerFooter>
  <rowBreaks count="4" manualBreakCount="4">
    <brk id="64" max="16" man="1"/>
    <brk id="129" max="16" man="1"/>
    <brk id="183" max="16" man="1"/>
    <brk id="235" max="1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117"/>
  <sheetViews>
    <sheetView showGridLines="0" zoomScale="85" zoomScaleNormal="85" workbookViewId="0">
      <selection activeCell="T44" sqref="T44"/>
    </sheetView>
  </sheetViews>
  <sheetFormatPr defaultRowHeight="12.75" x14ac:dyDescent="0.2"/>
  <cols>
    <col min="1" max="2" width="9.140625" style="2"/>
    <col min="3" max="3" width="11.5703125" style="2" bestFit="1" customWidth="1"/>
    <col min="4" max="4" width="9.140625" style="2"/>
    <col min="5" max="5" width="9.140625" style="2" customWidth="1"/>
    <col min="6" max="16384" width="9.140625" style="2"/>
  </cols>
  <sheetData>
    <row r="1" spans="1:17" ht="35.1" customHeight="1" x14ac:dyDescent="0.2">
      <c r="A1" s="163" t="s">
        <v>33</v>
      </c>
      <c r="B1" s="163"/>
      <c r="C1" s="163"/>
      <c r="D1" s="163"/>
      <c r="E1" s="163"/>
      <c r="F1" s="163"/>
      <c r="G1" s="163"/>
      <c r="H1" s="163"/>
      <c r="I1" s="163"/>
      <c r="J1" s="163"/>
      <c r="K1" s="163"/>
      <c r="L1" s="163"/>
      <c r="M1" s="163"/>
      <c r="N1" s="163"/>
      <c r="O1" s="163"/>
      <c r="P1" s="163"/>
      <c r="Q1" s="163"/>
    </row>
    <row r="2" spans="1:17" s="3" customFormat="1" x14ac:dyDescent="0.2">
      <c r="A2" s="169"/>
      <c r="B2" s="169"/>
      <c r="C2" s="169"/>
      <c r="D2" s="169"/>
      <c r="E2" s="169"/>
      <c r="F2" s="169"/>
      <c r="G2" s="169"/>
      <c r="H2" s="169"/>
      <c r="Q2" s="4"/>
    </row>
    <row r="4" spans="1:17" s="21" customFormat="1" ht="20.100000000000001" customHeight="1" x14ac:dyDescent="0.2">
      <c r="A4" s="168" t="s">
        <v>18</v>
      </c>
      <c r="B4" s="168"/>
      <c r="C4" s="168"/>
      <c r="D4" s="168"/>
      <c r="E4" s="168"/>
      <c r="F4" s="168"/>
      <c r="G4" s="168"/>
      <c r="H4" s="168"/>
      <c r="I4" s="168"/>
      <c r="J4" s="168"/>
      <c r="K4" s="168"/>
      <c r="L4" s="168"/>
      <c r="M4" s="168"/>
      <c r="N4" s="168"/>
      <c r="O4" s="168"/>
      <c r="P4" s="168"/>
      <c r="Q4" s="168"/>
    </row>
    <row r="22" spans="1:17" s="21" customFormat="1" ht="20.100000000000001" customHeight="1" x14ac:dyDescent="0.2">
      <c r="A22" s="168" t="s">
        <v>19</v>
      </c>
      <c r="B22" s="168"/>
      <c r="C22" s="168"/>
      <c r="D22" s="168"/>
      <c r="E22" s="168"/>
      <c r="F22" s="168"/>
      <c r="G22" s="168"/>
      <c r="H22" s="168"/>
      <c r="I22" s="168"/>
      <c r="J22" s="168"/>
      <c r="K22" s="168"/>
      <c r="L22" s="168"/>
      <c r="M22" s="168"/>
      <c r="N22" s="168"/>
      <c r="O22" s="168"/>
      <c r="P22" s="168"/>
      <c r="Q22" s="168"/>
    </row>
    <row r="25" spans="1:17" x14ac:dyDescent="0.2">
      <c r="C25" s="22" t="str">
        <f>'Personal Budget'!D4</f>
        <v>JAN</v>
      </c>
      <c r="D25" s="22" t="str">
        <f>'Personal Budget'!E4</f>
        <v>FEB</v>
      </c>
      <c r="E25" s="22" t="str">
        <f>'Personal Budget'!F4</f>
        <v>MAR</v>
      </c>
      <c r="F25" s="22" t="str">
        <f>'Personal Budget'!G4</f>
        <v>APR</v>
      </c>
      <c r="G25" s="22" t="str">
        <f>'Personal Budget'!H4</f>
        <v>MAY</v>
      </c>
      <c r="H25" s="22" t="str">
        <f>'Personal Budget'!I4</f>
        <v>JUN</v>
      </c>
      <c r="I25" s="22" t="str">
        <f>'Personal Budget'!J4</f>
        <v>JUL</v>
      </c>
      <c r="J25" s="22" t="str">
        <f>'Personal Budget'!K4</f>
        <v>AUG</v>
      </c>
      <c r="K25" s="22" t="str">
        <f>'Personal Budget'!L4</f>
        <v>SEP</v>
      </c>
      <c r="L25" s="22" t="str">
        <f>'Personal Budget'!M4</f>
        <v>OCT</v>
      </c>
      <c r="M25" s="22" t="str">
        <f>'Personal Budget'!N4</f>
        <v>NOV</v>
      </c>
      <c r="N25" s="22" t="str">
        <f>'Personal Budget'!O4</f>
        <v>DEC</v>
      </c>
      <c r="O25" s="22" t="str">
        <f>'Personal Budget'!P4</f>
        <v>YEAR</v>
      </c>
    </row>
    <row r="26" spans="1:17" x14ac:dyDescent="0.2">
      <c r="B26" s="2" t="str">
        <f>'Personal Budget'!A20</f>
        <v>OPERATING EXPENSES (OPEX) - PGT</v>
      </c>
      <c r="C26" s="23">
        <f>'Personal Budget'!D64</f>
        <v>97556.87999999999</v>
      </c>
      <c r="D26" s="23">
        <f>'Personal Budget'!E64</f>
        <v>144220.65</v>
      </c>
      <c r="E26" s="23">
        <f>'Personal Budget'!F64</f>
        <v>107389.06999999999</v>
      </c>
      <c r="F26" s="23">
        <f>'Personal Budget'!G64</f>
        <v>102758.93</v>
      </c>
      <c r="G26" s="23">
        <f>'Personal Budget'!H64</f>
        <v>109673.22000000003</v>
      </c>
      <c r="H26" s="23">
        <f>'Personal Budget'!I64</f>
        <v>161370.79000000004</v>
      </c>
      <c r="I26" s="23">
        <f>'Personal Budget'!J64</f>
        <v>99846.489999999962</v>
      </c>
      <c r="J26" s="23">
        <f>'Personal Budget'!K64</f>
        <v>109456.51</v>
      </c>
      <c r="K26" s="23">
        <f>'Personal Budget'!L64</f>
        <v>97818.969999999987</v>
      </c>
      <c r="L26" s="23">
        <f>'Personal Budget'!M64</f>
        <v>106040.62</v>
      </c>
      <c r="M26" s="23">
        <f>'Personal Budget'!N64</f>
        <v>115038.23999999998</v>
      </c>
      <c r="N26" s="23">
        <f>'Personal Budget'!O64</f>
        <v>305290.98250000004</v>
      </c>
      <c r="O26" s="23">
        <f>'Personal Budget'!P64</f>
        <v>1556461.3525</v>
      </c>
    </row>
    <row r="27" spans="1:17" x14ac:dyDescent="0.2">
      <c r="B27" s="2" t="str">
        <f>'Personal Budget'!A83</f>
        <v>CAPITAL EXPENDITURE (CAPEX) - PGT</v>
      </c>
      <c r="C27" s="23">
        <f>'Personal Budget'!D90</f>
        <v>0</v>
      </c>
      <c r="D27" s="23">
        <f>'Personal Budget'!E90</f>
        <v>0</v>
      </c>
      <c r="E27" s="23">
        <f>'Personal Budget'!F90</f>
        <v>0</v>
      </c>
      <c r="F27" s="23">
        <f>'Personal Budget'!G90</f>
        <v>0</v>
      </c>
      <c r="G27" s="23">
        <f>'Personal Budget'!H90</f>
        <v>0</v>
      </c>
      <c r="H27" s="23">
        <f>'Personal Budget'!I90</f>
        <v>0</v>
      </c>
      <c r="I27" s="23">
        <f>'Personal Budget'!J90</f>
        <v>0</v>
      </c>
      <c r="J27" s="23">
        <f>'Personal Budget'!K90</f>
        <v>0</v>
      </c>
      <c r="K27" s="23">
        <f>'Personal Budget'!L90</f>
        <v>3943.2</v>
      </c>
      <c r="L27" s="23">
        <f>'Personal Budget'!M90</f>
        <v>0</v>
      </c>
      <c r="M27" s="23">
        <f>'Personal Budget'!N90</f>
        <v>0</v>
      </c>
      <c r="N27" s="23">
        <f>'Personal Budget'!O90</f>
        <v>0</v>
      </c>
      <c r="O27" s="23">
        <f>'Personal Budget'!P90</f>
        <v>3943.2</v>
      </c>
    </row>
    <row r="28" spans="1:17" x14ac:dyDescent="0.2">
      <c r="B28" s="2" t="str">
        <f>'Personal Budget'!A101</f>
        <v>MARKETING/TOURISM PROMOTION</v>
      </c>
      <c r="C28" s="23">
        <f>'Personal Budget'!D157</f>
        <v>10849.16</v>
      </c>
      <c r="D28" s="23">
        <f>'Personal Budget'!E157</f>
        <v>39836.47</v>
      </c>
      <c r="E28" s="23">
        <f>'Personal Budget'!F157</f>
        <v>30918.179999999993</v>
      </c>
      <c r="F28" s="23">
        <f>'Personal Budget'!G157</f>
        <v>46739.670000000006</v>
      </c>
      <c r="G28" s="23">
        <f>'Personal Budget'!H157</f>
        <v>91645.689999999988</v>
      </c>
      <c r="H28" s="23">
        <f>'Personal Budget'!I157</f>
        <v>233455.24</v>
      </c>
      <c r="I28" s="23">
        <f>'Personal Budget'!J157</f>
        <v>147201.22</v>
      </c>
      <c r="J28" s="23">
        <f>'Personal Budget'!K157</f>
        <v>87782.01999999999</v>
      </c>
      <c r="K28" s="23">
        <f>'Personal Budget'!L157</f>
        <v>42007.31</v>
      </c>
      <c r="L28" s="23">
        <f>'Personal Budget'!M157</f>
        <v>132422.27999999997</v>
      </c>
      <c r="M28" s="23">
        <f>'Personal Budget'!N157</f>
        <v>58095.890000000007</v>
      </c>
      <c r="N28" s="23">
        <f>'Personal Budget'!O157</f>
        <v>688129.28999999992</v>
      </c>
      <c r="O28" s="23">
        <f>'Personal Budget'!P157</f>
        <v>1609082.42</v>
      </c>
    </row>
    <row r="29" spans="1:17" x14ac:dyDescent="0.2">
      <c r="B29" s="2" t="str">
        <f>'Personal Budget'!A159</f>
        <v>COMMUNICATIONS</v>
      </c>
      <c r="C29" s="23">
        <f>'Personal Budget'!D183</f>
        <v>27257</v>
      </c>
      <c r="D29" s="23">
        <f>'Personal Budget'!E183</f>
        <v>15121.72</v>
      </c>
      <c r="E29" s="23">
        <f>'Personal Budget'!F183</f>
        <v>34306.89</v>
      </c>
      <c r="F29" s="23">
        <f>'Personal Budget'!G183</f>
        <v>134489.27000000002</v>
      </c>
      <c r="G29" s="23">
        <f>'Personal Budget'!H183</f>
        <v>259106.99</v>
      </c>
      <c r="H29" s="23">
        <f>'Personal Budget'!I183</f>
        <v>340921.26</v>
      </c>
      <c r="I29" s="23">
        <f>'Personal Budget'!J183</f>
        <v>54515.6</v>
      </c>
      <c r="J29" s="23">
        <f>'Personal Budget'!K183</f>
        <v>464008.4</v>
      </c>
      <c r="K29" s="23">
        <f>'Personal Budget'!L183</f>
        <v>97046.86</v>
      </c>
      <c r="L29" s="23">
        <f>'Personal Budget'!M183</f>
        <v>121937.29000000001</v>
      </c>
      <c r="M29" s="23">
        <f>'Personal Budget'!N183</f>
        <v>133137.59</v>
      </c>
      <c r="N29" s="23">
        <f>'Personal Budget'!O183</f>
        <v>637426.56999999995</v>
      </c>
      <c r="O29" s="23">
        <f>'Personal Budget'!P183</f>
        <v>2319275.44</v>
      </c>
    </row>
    <row r="30" spans="1:17" x14ac:dyDescent="0.2">
      <c r="B30" s="2" t="str">
        <f>'Personal Budget'!A185</f>
        <v>EVENTS</v>
      </c>
      <c r="C30" s="23">
        <f>'Personal Budget'!D200</f>
        <v>596204.80000000005</v>
      </c>
      <c r="D30" s="23">
        <f>'Personal Budget'!E200</f>
        <v>227962.69</v>
      </c>
      <c r="E30" s="23">
        <f>'Personal Budget'!F200</f>
        <v>31470.78</v>
      </c>
      <c r="F30" s="23">
        <f>'Personal Budget'!G200</f>
        <v>333323.58</v>
      </c>
      <c r="G30" s="23">
        <f>'Personal Budget'!H200</f>
        <v>208195.26</v>
      </c>
      <c r="H30" s="23">
        <f>'Personal Budget'!I200</f>
        <v>24190</v>
      </c>
      <c r="I30" s="23">
        <f>'Personal Budget'!J200</f>
        <v>180</v>
      </c>
      <c r="J30" s="23">
        <f>'Personal Budget'!K200</f>
        <v>60178.75</v>
      </c>
      <c r="K30" s="23">
        <f>'Personal Budget'!L200</f>
        <v>193463.16999999998</v>
      </c>
      <c r="L30" s="23">
        <f>'Personal Budget'!M200</f>
        <v>166641.34</v>
      </c>
      <c r="M30" s="23">
        <f>'Personal Budget'!N200</f>
        <v>44585.34</v>
      </c>
      <c r="N30" s="23">
        <f>'Personal Budget'!O200</f>
        <v>87796.72</v>
      </c>
      <c r="O30" s="23">
        <f>'Personal Budget'!P200</f>
        <v>1974192.4300000002</v>
      </c>
    </row>
    <row r="31" spans="1:17" x14ac:dyDescent="0.2">
      <c r="B31" s="2" t="str">
        <f>'Personal Budget'!A202</f>
        <v>TOURISM SERVICES</v>
      </c>
      <c r="C31" s="23">
        <f>'Personal Budget'!D221</f>
        <v>20464</v>
      </c>
      <c r="D31" s="23">
        <f>'Personal Budget'!E221</f>
        <v>36310.400000000001</v>
      </c>
      <c r="E31" s="23">
        <f>'Personal Budget'!F221</f>
        <v>68575.399999999994</v>
      </c>
      <c r="F31" s="23">
        <f>'Personal Budget'!G221</f>
        <v>59034.299999999996</v>
      </c>
      <c r="G31" s="23">
        <f>'Personal Budget'!H221</f>
        <v>72838.2</v>
      </c>
      <c r="H31" s="23">
        <f>'Personal Budget'!I221</f>
        <v>98993.7</v>
      </c>
      <c r="I31" s="23">
        <f>'Personal Budget'!J221</f>
        <v>54830.76</v>
      </c>
      <c r="J31" s="23">
        <f>'Personal Budget'!K221</f>
        <v>25724.6</v>
      </c>
      <c r="K31" s="23">
        <f>'Personal Budget'!L221</f>
        <v>42338.05</v>
      </c>
      <c r="L31" s="23">
        <f>'Personal Budget'!M221</f>
        <v>37915.300000000003</v>
      </c>
      <c r="M31" s="23">
        <f>'Personal Budget'!N221</f>
        <v>119353.16</v>
      </c>
      <c r="N31" s="23">
        <f>'Personal Budget'!O221</f>
        <v>197836.85</v>
      </c>
      <c r="O31" s="23">
        <f>'Personal Budget'!P221</f>
        <v>834214.72</v>
      </c>
    </row>
    <row r="32" spans="1:17" x14ac:dyDescent="0.2">
      <c r="B32" s="2" t="str">
        <f>'Personal Budget'!A223</f>
        <v xml:space="preserve">PENANG CENTRE OF EDUCATION TOURISM </v>
      </c>
      <c r="C32" s="23">
        <f>'Personal Budget'!D228</f>
        <v>-11500</v>
      </c>
      <c r="D32" s="23">
        <f>'Personal Budget'!E228</f>
        <v>3203.0600000000004</v>
      </c>
      <c r="E32" s="23">
        <f>'Personal Budget'!F228</f>
        <v>17221.05</v>
      </c>
      <c r="F32" s="23">
        <f>'Personal Budget'!G228</f>
        <v>7960.1</v>
      </c>
      <c r="G32" s="23">
        <f>'Personal Budget'!H228</f>
        <v>12835.5</v>
      </c>
      <c r="H32" s="23">
        <f>'Personal Budget'!I228</f>
        <v>1500</v>
      </c>
      <c r="I32" s="23">
        <f>'Personal Budget'!J228</f>
        <v>1380</v>
      </c>
      <c r="J32" s="23">
        <f>'Personal Budget'!K228</f>
        <v>14671</v>
      </c>
      <c r="K32" s="23">
        <f>'Personal Budget'!L228</f>
        <v>7888</v>
      </c>
      <c r="L32" s="23">
        <f>'Personal Budget'!M228</f>
        <v>4423.8999999999996</v>
      </c>
      <c r="M32" s="23">
        <f>'Personal Budget'!N228</f>
        <v>21971.84</v>
      </c>
      <c r="N32" s="23">
        <f>'Personal Budget'!O228</f>
        <v>150000</v>
      </c>
      <c r="O32" s="23">
        <f>'Personal Budget'!P228</f>
        <v>231554.45</v>
      </c>
    </row>
    <row r="33" spans="2:15" x14ac:dyDescent="0.2">
      <c r="B33" s="2" t="str">
        <f>'Personal Budget'!A230</f>
        <v xml:space="preserve">PENANG CENTRE MEDICAL TOURISM </v>
      </c>
      <c r="C33" s="23">
        <f>'Personal Budget'!D235</f>
        <v>-16000</v>
      </c>
      <c r="D33" s="23">
        <f>'Personal Budget'!E235</f>
        <v>-551.3599999999999</v>
      </c>
      <c r="E33" s="23">
        <f>'Personal Budget'!F235</f>
        <v>14310</v>
      </c>
      <c r="F33" s="23">
        <f>'Personal Budget'!G235</f>
        <v>4137.4399999999996</v>
      </c>
      <c r="G33" s="23">
        <f>'Personal Budget'!H235</f>
        <v>182.5</v>
      </c>
      <c r="H33" s="23">
        <f>'Personal Budget'!I235</f>
        <v>-3000</v>
      </c>
      <c r="I33" s="23">
        <f>'Personal Budget'!J235</f>
        <v>0</v>
      </c>
      <c r="J33" s="23">
        <f>'Personal Budget'!K235</f>
        <v>-1993.1</v>
      </c>
      <c r="K33" s="23">
        <f>'Personal Budget'!L235</f>
        <v>1760</v>
      </c>
      <c r="L33" s="23">
        <f>'Personal Budget'!M235</f>
        <v>0</v>
      </c>
      <c r="M33" s="23">
        <f>'Personal Budget'!N235</f>
        <v>0</v>
      </c>
      <c r="N33" s="23">
        <f>'Personal Budget'!O235</f>
        <v>100000</v>
      </c>
      <c r="O33" s="23">
        <f>'Personal Budget'!P235</f>
        <v>98845.48</v>
      </c>
    </row>
    <row r="34" spans="2:15" x14ac:dyDescent="0.2">
      <c r="B34" s="22" t="str">
        <f>'Personal Budget'!A238</f>
        <v>OTHERS</v>
      </c>
      <c r="C34" s="23">
        <f>'Personal Budget'!D244</f>
        <v>164781.72</v>
      </c>
      <c r="D34" s="23">
        <f>'Personal Budget'!E244</f>
        <v>114401.15</v>
      </c>
      <c r="E34" s="23">
        <f>'Personal Budget'!F244</f>
        <v>254455</v>
      </c>
      <c r="F34" s="23">
        <f>'Personal Budget'!G244</f>
        <v>0</v>
      </c>
      <c r="G34" s="23">
        <f>'Personal Budget'!H244</f>
        <v>0</v>
      </c>
      <c r="H34" s="23">
        <f>'Personal Budget'!I244</f>
        <v>0</v>
      </c>
      <c r="I34" s="23">
        <f>'Personal Budget'!J244</f>
        <v>0</v>
      </c>
      <c r="J34" s="23">
        <f>'Personal Budget'!K244</f>
        <v>0</v>
      </c>
      <c r="K34" s="23">
        <f>'Personal Budget'!L244</f>
        <v>0</v>
      </c>
      <c r="L34" s="23">
        <f>'Personal Budget'!M244</f>
        <v>0</v>
      </c>
      <c r="M34" s="23">
        <f>'Personal Budget'!N244</f>
        <v>0</v>
      </c>
      <c r="N34" s="23">
        <f>'Personal Budget'!O244</f>
        <v>495077.2</v>
      </c>
      <c r="O34" s="23">
        <f>'Personal Budget'!P244</f>
        <v>1028715.0700000001</v>
      </c>
    </row>
    <row r="35" spans="2:15" x14ac:dyDescent="0.2">
      <c r="B35" s="2" t="e">
        <f>'Personal Budget'!#REF!</f>
        <v>#REF!</v>
      </c>
      <c r="C35" s="23" t="e">
        <f>'Personal Budget'!#REF!</f>
        <v>#REF!</v>
      </c>
      <c r="D35" s="23" t="e">
        <f>'Personal Budget'!#REF!</f>
        <v>#REF!</v>
      </c>
      <c r="E35" s="23" t="e">
        <f>'Personal Budget'!#REF!</f>
        <v>#REF!</v>
      </c>
      <c r="F35" s="23" t="e">
        <f>'Personal Budget'!#REF!</f>
        <v>#REF!</v>
      </c>
      <c r="G35" s="23" t="e">
        <f>'Personal Budget'!#REF!</f>
        <v>#REF!</v>
      </c>
      <c r="H35" s="23" t="e">
        <f>'Personal Budget'!#REF!</f>
        <v>#REF!</v>
      </c>
      <c r="I35" s="23" t="e">
        <f>'Personal Budget'!#REF!</f>
        <v>#REF!</v>
      </c>
      <c r="J35" s="23" t="e">
        <f>'Personal Budget'!#REF!</f>
        <v>#REF!</v>
      </c>
      <c r="K35" s="23" t="e">
        <f>'Personal Budget'!#REF!</f>
        <v>#REF!</v>
      </c>
      <c r="L35" s="23" t="e">
        <f>'Personal Budget'!#REF!</f>
        <v>#REF!</v>
      </c>
      <c r="M35" s="23" t="e">
        <f>'Personal Budget'!#REF!</f>
        <v>#REF!</v>
      </c>
      <c r="N35" s="23" t="e">
        <f>'Personal Budget'!#REF!</f>
        <v>#REF!</v>
      </c>
      <c r="O35" s="23" t="e">
        <f>'Personal Budget'!#REF!</f>
        <v>#REF!</v>
      </c>
    </row>
    <row r="36" spans="2:15" x14ac:dyDescent="0.2">
      <c r="B36" s="2" t="e">
        <f>'Personal Budget'!#REF!</f>
        <v>#REF!</v>
      </c>
      <c r="C36" s="23" t="e">
        <f>'Personal Budget'!#REF!</f>
        <v>#REF!</v>
      </c>
      <c r="D36" s="23" t="e">
        <f>'Personal Budget'!#REF!</f>
        <v>#REF!</v>
      </c>
      <c r="E36" s="23" t="e">
        <f>'Personal Budget'!#REF!</f>
        <v>#REF!</v>
      </c>
      <c r="F36" s="23" t="e">
        <f>'Personal Budget'!#REF!</f>
        <v>#REF!</v>
      </c>
      <c r="G36" s="23" t="e">
        <f>'Personal Budget'!#REF!</f>
        <v>#REF!</v>
      </c>
      <c r="H36" s="23" t="e">
        <f>'Personal Budget'!#REF!</f>
        <v>#REF!</v>
      </c>
      <c r="I36" s="23" t="e">
        <f>'Personal Budget'!#REF!</f>
        <v>#REF!</v>
      </c>
      <c r="J36" s="23" t="e">
        <f>'Personal Budget'!#REF!</f>
        <v>#REF!</v>
      </c>
      <c r="K36" s="23" t="e">
        <f>'Personal Budget'!#REF!</f>
        <v>#REF!</v>
      </c>
      <c r="L36" s="23" t="e">
        <f>'Personal Budget'!#REF!</f>
        <v>#REF!</v>
      </c>
      <c r="M36" s="23" t="e">
        <f>'Personal Budget'!#REF!</f>
        <v>#REF!</v>
      </c>
      <c r="N36" s="23" t="e">
        <f>'Personal Budget'!#REF!</f>
        <v>#REF!</v>
      </c>
      <c r="O36" s="23" t="e">
        <f>'Personal Budget'!#REF!</f>
        <v>#REF!</v>
      </c>
    </row>
    <row r="93" spans="1:17" s="21" customFormat="1" ht="20.100000000000001" customHeight="1" x14ac:dyDescent="0.2">
      <c r="A93" s="168" t="s">
        <v>61</v>
      </c>
      <c r="B93" s="168"/>
      <c r="C93" s="168"/>
      <c r="D93" s="168"/>
      <c r="E93" s="168"/>
      <c r="F93" s="168"/>
      <c r="G93" s="168"/>
      <c r="H93" s="168"/>
      <c r="I93" s="168"/>
      <c r="J93" s="168"/>
      <c r="K93" s="168"/>
      <c r="L93" s="168"/>
      <c r="M93" s="168"/>
      <c r="N93" s="168"/>
      <c r="O93" s="168"/>
      <c r="P93" s="168"/>
      <c r="Q93" s="168"/>
    </row>
    <row r="117" spans="1:17" s="21" customFormat="1" ht="20.100000000000001" customHeight="1" x14ac:dyDescent="0.2">
      <c r="A117" s="168" t="s">
        <v>173</v>
      </c>
      <c r="B117" s="168"/>
      <c r="C117" s="168"/>
      <c r="D117" s="168"/>
      <c r="E117" s="168"/>
      <c r="F117" s="168"/>
      <c r="G117" s="168"/>
      <c r="H117" s="168"/>
      <c r="I117" s="168"/>
      <c r="J117" s="168"/>
      <c r="K117" s="168"/>
      <c r="L117" s="168"/>
      <c r="M117" s="168"/>
      <c r="N117" s="168"/>
      <c r="O117" s="168"/>
      <c r="P117" s="168"/>
      <c r="Q117" s="168"/>
    </row>
  </sheetData>
  <mergeCells count="6">
    <mergeCell ref="A117:Q117"/>
    <mergeCell ref="A93:Q93"/>
    <mergeCell ref="A1:Q1"/>
    <mergeCell ref="A2:H2"/>
    <mergeCell ref="A4:Q4"/>
    <mergeCell ref="A22:Q22"/>
  </mergeCells>
  <phoneticPr fontId="3" type="noConversion"/>
  <pageMargins left="0.19685039370078741" right="0.19685039370078741" top="0.19685039370078741" bottom="0.31496062992125984" header="0.51181102362204722" footer="0.11811023622047245"/>
  <pageSetup paperSize="9" scale="94" orientation="landscape" r:id="rId1"/>
  <headerFooter alignWithMargins="0">
    <oddFooter>&amp;LBudget Spreadsheets by Spreadsheet123.com&amp;R© 2013 Spreadsheet123 LTD. All rights reserved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showGridLines="0" topLeftCell="A28" workbookViewId="0">
      <selection activeCell="J3" sqref="J3"/>
    </sheetView>
  </sheetViews>
  <sheetFormatPr defaultRowHeight="12.75" x14ac:dyDescent="0.2"/>
  <cols>
    <col min="1" max="8" width="9.140625" style="31"/>
    <col min="9" max="9" width="35.42578125" style="31" customWidth="1"/>
    <col min="10" max="16384" width="9.140625" style="31"/>
  </cols>
  <sheetData>
    <row r="1" spans="1:21" s="26" customFormat="1" ht="30" customHeight="1" x14ac:dyDescent="0.5">
      <c r="A1" s="172" t="s">
        <v>35</v>
      </c>
      <c r="B1" s="172"/>
      <c r="C1" s="172"/>
      <c r="D1" s="172"/>
      <c r="E1" s="172"/>
      <c r="F1" s="172"/>
      <c r="G1" s="172"/>
      <c r="H1" s="172"/>
      <c r="I1" s="172"/>
      <c r="J1" s="24"/>
      <c r="K1" s="24"/>
      <c r="L1" s="24"/>
      <c r="M1" s="25"/>
      <c r="N1" s="25"/>
      <c r="O1" s="25"/>
      <c r="P1" s="25"/>
      <c r="Q1" s="25"/>
      <c r="T1" s="27"/>
      <c r="U1" s="27"/>
    </row>
    <row r="2" spans="1:21" s="26" customFormat="1" x14ac:dyDescent="0.2">
      <c r="A2" s="28"/>
      <c r="B2" s="28"/>
      <c r="C2" s="28"/>
      <c r="D2" s="28"/>
      <c r="E2" s="28"/>
      <c r="F2" s="28"/>
      <c r="G2" s="28"/>
      <c r="H2" s="28"/>
      <c r="I2" s="29"/>
      <c r="J2" s="28"/>
      <c r="K2" s="28"/>
      <c r="L2" s="28"/>
    </row>
    <row r="3" spans="1:21" x14ac:dyDescent="0.2">
      <c r="A3" s="30"/>
      <c r="B3" s="30"/>
      <c r="I3" s="32" t="str">
        <f ca="1">"© "&amp;YEAR(TODAY())&amp;" Spreadsheet123 LTD. All rights reserved"</f>
        <v>© 2016 Spreadsheet123 LTD. All rights reserved</v>
      </c>
    </row>
    <row r="4" spans="1:21" ht="5.0999999999999996" customHeight="1" x14ac:dyDescent="0.2"/>
    <row r="5" spans="1:21" ht="15" x14ac:dyDescent="0.25">
      <c r="A5" s="171" t="s">
        <v>1</v>
      </c>
      <c r="B5" s="171"/>
      <c r="C5" s="171"/>
      <c r="D5" s="171"/>
      <c r="E5" s="171"/>
      <c r="F5" s="171"/>
      <c r="G5" s="171"/>
      <c r="H5" s="171"/>
      <c r="I5" s="171"/>
    </row>
    <row r="6" spans="1:21" s="26" customFormat="1" x14ac:dyDescent="0.2">
      <c r="A6" s="173" t="s">
        <v>2</v>
      </c>
      <c r="B6" s="173"/>
      <c r="C6" s="173"/>
      <c r="D6" s="173"/>
      <c r="E6" s="173"/>
      <c r="F6" s="173"/>
      <c r="G6" s="173"/>
      <c r="H6" s="173"/>
      <c r="I6" s="173"/>
    </row>
    <row r="7" spans="1:21" s="26" customFormat="1" x14ac:dyDescent="0.2">
      <c r="A7" s="170" t="s">
        <v>36</v>
      </c>
      <c r="B7" s="170"/>
      <c r="C7" s="170"/>
      <c r="D7" s="170"/>
      <c r="E7" s="170"/>
      <c r="F7" s="170"/>
      <c r="G7" s="170"/>
      <c r="H7" s="170"/>
      <c r="I7" s="170"/>
    </row>
    <row r="8" spans="1:21" s="26" customFormat="1" x14ac:dyDescent="0.2">
      <c r="A8" s="33" t="s">
        <v>37</v>
      </c>
      <c r="B8" s="33"/>
      <c r="C8" s="33"/>
      <c r="D8" s="33"/>
      <c r="E8" s="33"/>
      <c r="F8" s="33"/>
      <c r="G8" s="33"/>
      <c r="H8" s="33"/>
      <c r="I8" s="33"/>
    </row>
    <row r="9" spans="1:21" s="26" customFormat="1" x14ac:dyDescent="0.2">
      <c r="A9" s="170"/>
      <c r="B9" s="170"/>
      <c r="C9" s="170"/>
      <c r="D9" s="170"/>
      <c r="E9" s="170"/>
      <c r="F9" s="170"/>
      <c r="G9" s="170"/>
      <c r="H9" s="170"/>
      <c r="I9" s="170"/>
    </row>
    <row r="10" spans="1:21" s="26" customFormat="1" x14ac:dyDescent="0.2">
      <c r="A10" s="170" t="s">
        <v>38</v>
      </c>
      <c r="B10" s="170"/>
      <c r="C10" s="170"/>
      <c r="D10" s="170"/>
      <c r="E10" s="170"/>
      <c r="F10" s="170"/>
      <c r="G10" s="170"/>
      <c r="H10" s="170"/>
      <c r="I10" s="170"/>
    </row>
    <row r="11" spans="1:21" s="26" customFormat="1" x14ac:dyDescent="0.2">
      <c r="A11" s="170" t="s">
        <v>39</v>
      </c>
      <c r="B11" s="170"/>
      <c r="C11" s="170"/>
      <c r="D11" s="170"/>
      <c r="E11" s="170"/>
      <c r="F11" s="170"/>
      <c r="G11" s="170"/>
      <c r="H11" s="170"/>
      <c r="I11" s="170"/>
    </row>
    <row r="12" spans="1:21" s="26" customFormat="1" x14ac:dyDescent="0.2">
      <c r="A12" s="33"/>
      <c r="B12" s="33"/>
      <c r="C12" s="33"/>
      <c r="D12" s="33"/>
      <c r="E12" s="33"/>
      <c r="F12" s="33"/>
      <c r="G12" s="33"/>
      <c r="H12" s="33"/>
      <c r="I12" s="33"/>
    </row>
    <row r="13" spans="1:21" ht="15" x14ac:dyDescent="0.25">
      <c r="A13" s="171" t="s">
        <v>3</v>
      </c>
      <c r="B13" s="171"/>
      <c r="C13" s="171"/>
      <c r="D13" s="171"/>
      <c r="E13" s="171"/>
      <c r="F13" s="171"/>
      <c r="G13" s="171"/>
      <c r="H13" s="171"/>
      <c r="I13" s="171"/>
    </row>
    <row r="14" spans="1:21" s="26" customFormat="1" x14ac:dyDescent="0.2">
      <c r="A14" s="170" t="s">
        <v>4</v>
      </c>
      <c r="B14" s="170"/>
      <c r="C14" s="170"/>
      <c r="D14" s="170"/>
      <c r="E14" s="170"/>
      <c r="F14" s="170"/>
      <c r="G14" s="170"/>
      <c r="H14" s="170"/>
      <c r="I14" s="170"/>
    </row>
    <row r="15" spans="1:21" s="26" customFormat="1" x14ac:dyDescent="0.2">
      <c r="A15" s="170" t="s">
        <v>5</v>
      </c>
      <c r="B15" s="170"/>
      <c r="C15" s="170"/>
      <c r="D15" s="170"/>
      <c r="E15" s="170"/>
      <c r="F15" s="170"/>
      <c r="G15" s="170"/>
      <c r="H15" s="170"/>
      <c r="I15" s="170"/>
    </row>
    <row r="16" spans="1:21" s="26" customFormat="1" x14ac:dyDescent="0.2">
      <c r="A16" s="33"/>
      <c r="B16" s="33"/>
      <c r="C16" s="33"/>
      <c r="D16" s="33"/>
      <c r="E16" s="33"/>
      <c r="F16" s="33"/>
      <c r="G16" s="33"/>
      <c r="H16" s="33"/>
      <c r="I16" s="33"/>
    </row>
    <row r="17" spans="1:9" ht="15" x14ac:dyDescent="0.25">
      <c r="A17" s="171" t="s">
        <v>6</v>
      </c>
      <c r="B17" s="171"/>
      <c r="C17" s="171"/>
      <c r="D17" s="171"/>
      <c r="E17" s="171"/>
      <c r="F17" s="171"/>
      <c r="G17" s="171"/>
      <c r="H17" s="171"/>
      <c r="I17" s="171"/>
    </row>
    <row r="18" spans="1:9" s="26" customFormat="1" x14ac:dyDescent="0.2">
      <c r="A18" s="170" t="s">
        <v>40</v>
      </c>
      <c r="B18" s="170"/>
      <c r="C18" s="170"/>
      <c r="D18" s="170"/>
      <c r="E18" s="170"/>
      <c r="F18" s="170"/>
      <c r="G18" s="170"/>
      <c r="H18" s="170"/>
      <c r="I18" s="170"/>
    </row>
    <row r="19" spans="1:9" s="26" customFormat="1" x14ac:dyDescent="0.2">
      <c r="A19" s="170" t="s">
        <v>41</v>
      </c>
      <c r="B19" s="170"/>
      <c r="C19" s="170"/>
      <c r="D19" s="170"/>
      <c r="E19" s="170"/>
      <c r="F19" s="170"/>
      <c r="G19" s="170"/>
      <c r="H19" s="170"/>
      <c r="I19" s="170"/>
    </row>
    <row r="20" spans="1:9" s="26" customFormat="1" x14ac:dyDescent="0.2">
      <c r="A20" s="170" t="s">
        <v>42</v>
      </c>
      <c r="B20" s="170"/>
      <c r="C20" s="170"/>
      <c r="D20" s="170"/>
      <c r="E20" s="170"/>
      <c r="F20" s="170"/>
      <c r="G20" s="170"/>
      <c r="H20" s="170"/>
      <c r="I20" s="170"/>
    </row>
    <row r="21" spans="1:9" s="26" customFormat="1" x14ac:dyDescent="0.2">
      <c r="A21" s="170" t="s">
        <v>43</v>
      </c>
      <c r="B21" s="170"/>
      <c r="C21" s="170"/>
      <c r="D21" s="170"/>
      <c r="E21" s="170"/>
      <c r="F21" s="170"/>
      <c r="G21" s="170"/>
      <c r="H21" s="170"/>
      <c r="I21" s="170"/>
    </row>
    <row r="22" spans="1:9" s="26" customFormat="1" ht="15" x14ac:dyDescent="0.25">
      <c r="A22" s="175" t="s">
        <v>44</v>
      </c>
      <c r="B22" s="175"/>
      <c r="C22" s="175"/>
      <c r="D22" s="175"/>
      <c r="E22" s="175"/>
      <c r="F22" s="175"/>
      <c r="G22" s="175"/>
      <c r="H22" s="175"/>
      <c r="I22" s="175"/>
    </row>
    <row r="23" spans="1:9" s="26" customFormat="1" ht="15" x14ac:dyDescent="0.25">
      <c r="A23" s="175" t="s">
        <v>45</v>
      </c>
      <c r="B23" s="175"/>
      <c r="C23" s="175"/>
      <c r="D23" s="175"/>
      <c r="E23" s="175"/>
      <c r="F23" s="175"/>
      <c r="G23" s="175"/>
      <c r="H23" s="175"/>
      <c r="I23" s="175"/>
    </row>
    <row r="24" spans="1:9" s="26" customFormat="1" ht="15" x14ac:dyDescent="0.25">
      <c r="A24" s="34" t="s">
        <v>46</v>
      </c>
      <c r="B24" s="34"/>
      <c r="C24" s="34"/>
      <c r="D24" s="34"/>
      <c r="E24" s="34"/>
      <c r="F24" s="34"/>
      <c r="G24" s="34"/>
      <c r="H24" s="34"/>
      <c r="I24" s="34"/>
    </row>
    <row r="25" spans="1:9" s="26" customFormat="1" ht="15" x14ac:dyDescent="0.25">
      <c r="A25" s="34" t="s">
        <v>47</v>
      </c>
      <c r="B25" s="34"/>
      <c r="C25" s="34"/>
      <c r="D25" s="34"/>
      <c r="E25" s="34"/>
      <c r="F25" s="34"/>
      <c r="G25" s="34"/>
      <c r="H25" s="34"/>
      <c r="I25" s="34"/>
    </row>
    <row r="26" spans="1:9" s="26" customFormat="1" ht="15" x14ac:dyDescent="0.25">
      <c r="A26" s="34" t="s">
        <v>48</v>
      </c>
      <c r="B26" s="34"/>
      <c r="C26" s="34"/>
      <c r="D26" s="34"/>
      <c r="E26" s="34"/>
      <c r="F26" s="34"/>
      <c r="G26" s="34"/>
      <c r="H26" s="34"/>
      <c r="I26" s="34"/>
    </row>
    <row r="27" spans="1:9" s="26" customFormat="1" x14ac:dyDescent="0.2">
      <c r="A27" s="33"/>
      <c r="B27" s="33"/>
      <c r="C27" s="33"/>
      <c r="D27" s="33"/>
      <c r="E27" s="33"/>
      <c r="F27" s="33"/>
      <c r="G27" s="33"/>
      <c r="H27" s="33"/>
      <c r="I27" s="33"/>
    </row>
    <row r="28" spans="1:9" ht="15" x14ac:dyDescent="0.25">
      <c r="A28" s="171" t="s">
        <v>49</v>
      </c>
      <c r="B28" s="171"/>
      <c r="C28" s="171"/>
      <c r="D28" s="171"/>
      <c r="E28" s="171"/>
      <c r="F28" s="171"/>
      <c r="G28" s="171"/>
      <c r="H28" s="171"/>
      <c r="I28" s="171"/>
    </row>
    <row r="29" spans="1:9" s="26" customFormat="1" ht="15" customHeight="1" x14ac:dyDescent="0.2">
      <c r="A29" s="174" t="s">
        <v>50</v>
      </c>
      <c r="B29" s="174"/>
      <c r="C29" s="174"/>
      <c r="D29" s="174"/>
      <c r="E29" s="174"/>
      <c r="F29" s="174"/>
      <c r="G29" s="174"/>
      <c r="H29" s="174"/>
      <c r="I29" s="174"/>
    </row>
    <row r="30" spans="1:9" s="26" customFormat="1" ht="15" customHeight="1" x14ac:dyDescent="0.2">
      <c r="A30" s="174" t="s">
        <v>51</v>
      </c>
      <c r="B30" s="174"/>
      <c r="C30" s="174"/>
      <c r="D30" s="174"/>
      <c r="E30" s="174"/>
      <c r="F30" s="174"/>
      <c r="G30" s="174"/>
      <c r="H30" s="174"/>
      <c r="I30" s="174"/>
    </row>
    <row r="31" spans="1:9" s="26" customFormat="1" x14ac:dyDescent="0.2">
      <c r="A31" s="174" t="s">
        <v>52</v>
      </c>
      <c r="B31" s="170"/>
      <c r="C31" s="170"/>
      <c r="D31" s="170"/>
      <c r="E31" s="170"/>
      <c r="F31" s="170"/>
      <c r="G31" s="170"/>
      <c r="H31" s="170"/>
      <c r="I31" s="170"/>
    </row>
    <row r="32" spans="1:9" s="26" customFormat="1" x14ac:dyDescent="0.2">
      <c r="A32" s="174" t="s">
        <v>53</v>
      </c>
      <c r="B32" s="174"/>
      <c r="C32" s="174"/>
      <c r="D32" s="174"/>
      <c r="E32" s="174"/>
      <c r="F32" s="174"/>
      <c r="G32" s="174"/>
      <c r="H32" s="174"/>
      <c r="I32" s="174"/>
    </row>
    <row r="33" spans="1:9" s="26" customFormat="1" x14ac:dyDescent="0.2">
      <c r="A33" s="33"/>
      <c r="B33" s="33"/>
      <c r="C33" s="33"/>
      <c r="D33" s="33"/>
      <c r="E33" s="33"/>
      <c r="F33" s="33"/>
      <c r="G33" s="33"/>
      <c r="H33" s="33"/>
      <c r="I33" s="33"/>
    </row>
    <row r="34" spans="1:9" ht="15" x14ac:dyDescent="0.25">
      <c r="A34" s="171" t="s">
        <v>54</v>
      </c>
      <c r="B34" s="171"/>
      <c r="C34" s="171"/>
      <c r="D34" s="171"/>
      <c r="E34" s="171"/>
      <c r="F34" s="171"/>
      <c r="G34" s="171"/>
      <c r="H34" s="171"/>
      <c r="I34" s="171"/>
    </row>
    <row r="35" spans="1:9" s="26" customFormat="1" ht="15" x14ac:dyDescent="0.25">
      <c r="A35" s="170" t="s">
        <v>55</v>
      </c>
      <c r="B35" s="170"/>
      <c r="C35" s="170"/>
      <c r="D35" s="170"/>
      <c r="E35" s="170"/>
      <c r="F35" s="170"/>
      <c r="G35" s="170"/>
      <c r="H35" s="170"/>
      <c r="I35" s="170"/>
    </row>
    <row r="36" spans="1:9" s="26" customFormat="1" x14ac:dyDescent="0.2">
      <c r="A36" s="170" t="s">
        <v>7</v>
      </c>
      <c r="B36" s="170"/>
      <c r="C36" s="170"/>
      <c r="D36" s="170"/>
      <c r="E36" s="170"/>
      <c r="F36" s="170"/>
      <c r="G36" s="170"/>
      <c r="H36" s="170"/>
      <c r="I36" s="170"/>
    </row>
    <row r="37" spans="1:9" s="26" customFormat="1" x14ac:dyDescent="0.2">
      <c r="A37" s="33"/>
      <c r="B37" s="33"/>
      <c r="C37" s="33"/>
      <c r="D37" s="33"/>
      <c r="E37" s="33"/>
      <c r="F37" s="33"/>
      <c r="G37" s="33"/>
      <c r="H37" s="33"/>
      <c r="I37" s="33"/>
    </row>
    <row r="38" spans="1:9" ht="15" x14ac:dyDescent="0.25">
      <c r="A38" s="171" t="s">
        <v>56</v>
      </c>
      <c r="B38" s="171"/>
      <c r="C38" s="171"/>
      <c r="D38" s="171"/>
      <c r="E38" s="171"/>
      <c r="F38" s="171"/>
      <c r="G38" s="171"/>
      <c r="H38" s="171"/>
      <c r="I38" s="171"/>
    </row>
    <row r="39" spans="1:9" s="26" customFormat="1" x14ac:dyDescent="0.2">
      <c r="A39" s="170" t="s">
        <v>8</v>
      </c>
      <c r="B39" s="170"/>
      <c r="C39" s="170"/>
      <c r="D39" s="170"/>
      <c r="E39" s="170"/>
      <c r="F39" s="170"/>
      <c r="G39" s="170"/>
      <c r="H39" s="170"/>
      <c r="I39" s="170"/>
    </row>
    <row r="40" spans="1:9" s="26" customFormat="1" x14ac:dyDescent="0.2">
      <c r="A40" s="170" t="s">
        <v>9</v>
      </c>
      <c r="B40" s="170"/>
      <c r="C40" s="170"/>
      <c r="D40" s="170"/>
      <c r="E40" s="170"/>
      <c r="F40" s="170"/>
      <c r="G40" s="170"/>
      <c r="H40" s="170"/>
      <c r="I40" s="170"/>
    </row>
    <row r="41" spans="1:9" s="26" customFormat="1" x14ac:dyDescent="0.2">
      <c r="A41" s="170" t="s">
        <v>10</v>
      </c>
      <c r="B41" s="170"/>
      <c r="C41" s="170"/>
      <c r="D41" s="170"/>
      <c r="E41" s="170"/>
      <c r="F41" s="170"/>
      <c r="G41" s="170"/>
      <c r="H41" s="170"/>
      <c r="I41" s="170"/>
    </row>
    <row r="42" spans="1:9" s="26" customFormat="1" x14ac:dyDescent="0.2">
      <c r="A42" s="170" t="s">
        <v>11</v>
      </c>
      <c r="B42" s="170"/>
      <c r="C42" s="170"/>
      <c r="D42" s="170"/>
      <c r="E42" s="170"/>
      <c r="F42" s="170"/>
      <c r="G42" s="170"/>
      <c r="H42" s="170"/>
      <c r="I42" s="170"/>
    </row>
    <row r="43" spans="1:9" s="26" customFormat="1" x14ac:dyDescent="0.2">
      <c r="A43" s="170" t="s">
        <v>12</v>
      </c>
      <c r="B43" s="170"/>
      <c r="C43" s="170"/>
      <c r="D43" s="170"/>
      <c r="E43" s="170"/>
      <c r="F43" s="170"/>
      <c r="G43" s="170"/>
      <c r="H43" s="170"/>
      <c r="I43" s="170"/>
    </row>
    <row r="44" spans="1:9" s="26" customFormat="1" x14ac:dyDescent="0.2">
      <c r="A44" s="170" t="s">
        <v>13</v>
      </c>
      <c r="B44" s="170"/>
      <c r="C44" s="170"/>
      <c r="D44" s="170"/>
      <c r="E44" s="170"/>
      <c r="F44" s="170"/>
      <c r="G44" s="170"/>
      <c r="H44" s="170"/>
      <c r="I44" s="170"/>
    </row>
    <row r="45" spans="1:9" s="26" customFormat="1" x14ac:dyDescent="0.2">
      <c r="A45" s="170" t="s">
        <v>14</v>
      </c>
      <c r="B45" s="170"/>
      <c r="C45" s="170"/>
      <c r="D45" s="170"/>
      <c r="E45" s="170"/>
      <c r="F45" s="170"/>
      <c r="G45" s="170"/>
      <c r="H45" s="170"/>
      <c r="I45" s="170"/>
    </row>
    <row r="46" spans="1:9" s="26" customFormat="1" x14ac:dyDescent="0.2">
      <c r="A46" s="170" t="s">
        <v>15</v>
      </c>
      <c r="B46" s="170"/>
      <c r="C46" s="170"/>
      <c r="D46" s="170"/>
      <c r="E46" s="170"/>
      <c r="F46" s="170"/>
      <c r="G46" s="170"/>
      <c r="H46" s="170"/>
      <c r="I46" s="170"/>
    </row>
    <row r="47" spans="1:9" s="26" customFormat="1" x14ac:dyDescent="0.2">
      <c r="A47" s="33"/>
      <c r="B47" s="33"/>
      <c r="C47" s="33"/>
      <c r="D47" s="33"/>
      <c r="E47" s="33"/>
      <c r="F47" s="33"/>
      <c r="G47" s="33"/>
      <c r="H47" s="33"/>
      <c r="I47" s="33"/>
    </row>
    <row r="48" spans="1:9" s="37" customFormat="1" ht="9" x14ac:dyDescent="0.15">
      <c r="A48" s="35" t="s">
        <v>57</v>
      </c>
      <c r="B48" s="36"/>
      <c r="C48" s="36"/>
      <c r="D48" s="36"/>
      <c r="E48" s="36"/>
      <c r="F48" s="36"/>
      <c r="G48" s="36"/>
      <c r="H48" s="36"/>
      <c r="I48" s="36"/>
    </row>
    <row r="49" spans="1:9" s="37" customFormat="1" ht="9" x14ac:dyDescent="0.15">
      <c r="A49" s="36" t="s">
        <v>58</v>
      </c>
      <c r="B49" s="36"/>
      <c r="C49" s="36"/>
      <c r="D49" s="36"/>
      <c r="E49" s="36"/>
      <c r="F49" s="36"/>
      <c r="G49" s="36"/>
      <c r="H49" s="36"/>
      <c r="I49" s="36"/>
    </row>
    <row r="50" spans="1:9" s="37" customFormat="1" ht="9" x14ac:dyDescent="0.15">
      <c r="A50" s="36" t="s">
        <v>59</v>
      </c>
      <c r="B50" s="36"/>
      <c r="C50" s="36"/>
      <c r="D50" s="36"/>
      <c r="E50" s="36"/>
      <c r="F50" s="36"/>
      <c r="G50" s="36"/>
      <c r="H50" s="36"/>
      <c r="I50" s="36"/>
    </row>
    <row r="51" spans="1:9" s="26" customFormat="1" x14ac:dyDescent="0.2">
      <c r="A51" s="33"/>
      <c r="B51" s="33"/>
      <c r="C51" s="33"/>
      <c r="D51" s="33"/>
      <c r="E51" s="33"/>
      <c r="F51" s="33"/>
      <c r="G51" s="33"/>
      <c r="H51" s="33"/>
      <c r="I51" s="33"/>
    </row>
    <row r="52" spans="1:9" ht="15" x14ac:dyDescent="0.25">
      <c r="A52" s="171" t="s">
        <v>60</v>
      </c>
      <c r="B52" s="171"/>
      <c r="C52" s="171"/>
      <c r="D52" s="171"/>
      <c r="E52" s="171"/>
      <c r="F52" s="171"/>
      <c r="G52" s="171"/>
      <c r="H52" s="171"/>
      <c r="I52" s="171"/>
    </row>
    <row r="53" spans="1:9" s="26" customFormat="1" x14ac:dyDescent="0.2">
      <c r="A53" s="170" t="s">
        <v>16</v>
      </c>
      <c r="B53" s="170"/>
      <c r="C53" s="170"/>
      <c r="D53" s="170"/>
      <c r="E53" s="170"/>
      <c r="F53" s="170"/>
      <c r="G53" s="170"/>
      <c r="H53" s="170"/>
      <c r="I53" s="170"/>
    </row>
    <row r="54" spans="1:9" s="26" customFormat="1" x14ac:dyDescent="0.2">
      <c r="A54" s="33" t="s">
        <v>17</v>
      </c>
      <c r="B54" s="33"/>
      <c r="C54" s="33"/>
      <c r="D54" s="33"/>
      <c r="E54" s="33"/>
      <c r="F54" s="33"/>
      <c r="G54" s="33"/>
      <c r="H54" s="33"/>
      <c r="I54" s="33"/>
    </row>
  </sheetData>
  <sheetProtection selectLockedCells="1" selectUnlockedCells="1"/>
  <mergeCells count="36">
    <mergeCell ref="A21:I21"/>
    <mergeCell ref="A31:I31"/>
    <mergeCell ref="A20:I20"/>
    <mergeCell ref="A22:I22"/>
    <mergeCell ref="A23:I23"/>
    <mergeCell ref="A38:I38"/>
    <mergeCell ref="A28:I28"/>
    <mergeCell ref="A29:I29"/>
    <mergeCell ref="A30:I30"/>
    <mergeCell ref="A39:I39"/>
    <mergeCell ref="A32:I32"/>
    <mergeCell ref="A34:I34"/>
    <mergeCell ref="A35:I35"/>
    <mergeCell ref="A36:I36"/>
    <mergeCell ref="A1:I1"/>
    <mergeCell ref="A18:I18"/>
    <mergeCell ref="A19:I19"/>
    <mergeCell ref="A5:I5"/>
    <mergeCell ref="A9:I9"/>
    <mergeCell ref="A10:I10"/>
    <mergeCell ref="A15:I15"/>
    <mergeCell ref="A11:I11"/>
    <mergeCell ref="A6:I6"/>
    <mergeCell ref="A7:I7"/>
    <mergeCell ref="A13:I13"/>
    <mergeCell ref="A14:I14"/>
    <mergeCell ref="A17:I17"/>
    <mergeCell ref="A40:I40"/>
    <mergeCell ref="A41:I41"/>
    <mergeCell ref="A42:I42"/>
    <mergeCell ref="A43:I43"/>
    <mergeCell ref="A53:I53"/>
    <mergeCell ref="A44:I44"/>
    <mergeCell ref="A45:I45"/>
    <mergeCell ref="A46:I46"/>
    <mergeCell ref="A52:I52"/>
  </mergeCells>
  <phoneticPr fontId="3" type="noConversion"/>
  <pageMargins left="0.23622047244094491" right="0.23622047244094491"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Personal Budget</vt:lpstr>
      <vt:lpstr>Dashboards</vt:lpstr>
      <vt:lpstr>EULA</vt:lpstr>
      <vt:lpstr>Dashboards!Print_Area</vt:lpstr>
      <vt:lpstr>'Personal Budget'!Print_Area</vt:lpstr>
      <vt:lpstr>'Personal Budget'!Print_Titles</vt:lpstr>
    </vt:vector>
  </TitlesOfParts>
  <Company>Spreadsheet123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 Budget Spreadsheet</dc:title>
  <dc:creator>Michelle</dc:creator>
  <dc:description>© 2013 Spreadsheet123 LTD. All rights reserved</dc:description>
  <cp:lastModifiedBy>MICHELLE</cp:lastModifiedBy>
  <cp:lastPrinted>2016-10-19T03:17:39Z</cp:lastPrinted>
  <dcterms:created xsi:type="dcterms:W3CDTF">2001-05-18T00:29:33Z</dcterms:created>
  <dcterms:modified xsi:type="dcterms:W3CDTF">2016-12-16T03:35:14Z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 2013 Spreadsheet123 LTD</vt:lpwstr>
  </property>
  <property fmtid="{D5CDD505-2E9C-101B-9397-08002B2CF9AE}" pid="3" name="Version">
    <vt:lpwstr>1.0.2</vt:lpwstr>
  </property>
</Properties>
</file>