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0" yWindow="60" windowWidth="23970" windowHeight="5370"/>
  </bookViews>
  <sheets>
    <sheet name="Personal Budget" sheetId="3" r:id="rId1"/>
    <sheet name="Dashboards" sheetId="4" r:id="rId2"/>
    <sheet name="EULA" sheetId="7" r:id="rId3"/>
  </sheets>
  <definedNames>
    <definedName name="_xlnm._FilterDatabase" localSheetId="0" hidden="1">'Personal Budget'!$A$4:$P$246</definedName>
    <definedName name="_xlnm.Print_Area" localSheetId="1">Dashboards!$A$1:$Q$138</definedName>
    <definedName name="_xlnm.Print_Area" localSheetId="2">EULA!#REF!</definedName>
    <definedName name="_xlnm.Print_Area" localSheetId="0">'Personal Budget'!$A$1:$P$244</definedName>
    <definedName name="_xlnm.Print_Titles" localSheetId="0">'Personal Budget'!$1:$4</definedName>
  </definedNames>
  <calcPr calcId="145621"/>
</workbook>
</file>

<file path=xl/calcChain.xml><?xml version="1.0" encoding="utf-8"?>
<calcChain xmlns="http://schemas.openxmlformats.org/spreadsheetml/2006/main">
  <c r="P22" i="3" l="1"/>
  <c r="Q22" i="3" s="1"/>
  <c r="N165" i="3"/>
  <c r="P191" i="3" l="1"/>
  <c r="Q191" i="3" s="1"/>
  <c r="P146" i="3"/>
  <c r="C133" i="3"/>
  <c r="P142" i="3"/>
  <c r="P141" i="3"/>
  <c r="Q141" i="3" s="1"/>
  <c r="P137" i="3"/>
  <c r="Q137" i="3" s="1"/>
  <c r="P112" i="3"/>
  <c r="Q112" i="3" s="1"/>
  <c r="R112" i="3" s="1"/>
  <c r="O70" i="3"/>
  <c r="N70" i="3"/>
  <c r="M70" i="3"/>
  <c r="O25" i="3"/>
  <c r="N25" i="3"/>
  <c r="M25" i="3"/>
  <c r="R151" i="3"/>
  <c r="R148" i="3"/>
  <c r="R147" i="3"/>
  <c r="R79" i="3"/>
  <c r="R29" i="3"/>
  <c r="R22" i="3" l="1"/>
  <c r="P10" i="3"/>
  <c r="P161" i="3"/>
  <c r="I40" i="3"/>
  <c r="P236" i="3" l="1"/>
  <c r="B34" i="4" l="1"/>
  <c r="B33" i="4"/>
  <c r="A239" i="3"/>
  <c r="D239" i="3"/>
  <c r="C34" i="4" s="1"/>
  <c r="E239" i="3"/>
  <c r="D34" i="4" s="1"/>
  <c r="F239" i="3"/>
  <c r="E34" i="4" s="1"/>
  <c r="G239" i="3"/>
  <c r="F34" i="4" s="1"/>
  <c r="H239" i="3"/>
  <c r="G34" i="4" s="1"/>
  <c r="I239" i="3"/>
  <c r="H34" i="4" s="1"/>
  <c r="J239" i="3"/>
  <c r="I34" i="4" s="1"/>
  <c r="K239" i="3"/>
  <c r="J34" i="4" s="1"/>
  <c r="L239" i="3"/>
  <c r="K34" i="4" s="1"/>
  <c r="M239" i="3"/>
  <c r="L34" i="4" s="1"/>
  <c r="N239" i="3"/>
  <c r="M34" i="4" s="1"/>
  <c r="O239" i="3"/>
  <c r="N34" i="4" s="1"/>
  <c r="C239" i="3"/>
  <c r="C231" i="3"/>
  <c r="A231" i="3"/>
  <c r="C25" i="4"/>
  <c r="D25" i="4"/>
  <c r="P150" i="3" l="1"/>
  <c r="Q150" i="3" s="1"/>
  <c r="R150" i="3" s="1"/>
  <c r="P139" i="3"/>
  <c r="Q139" i="3" s="1"/>
  <c r="R139" i="3" s="1"/>
  <c r="P140" i="3"/>
  <c r="P128" i="3"/>
  <c r="Q128" i="3" s="1"/>
  <c r="R128" i="3" s="1"/>
  <c r="P129" i="3"/>
  <c r="Q129" i="3" s="1"/>
  <c r="R129" i="3" s="1"/>
  <c r="P130" i="3"/>
  <c r="P131" i="3"/>
  <c r="P132" i="3"/>
  <c r="P133" i="3"/>
  <c r="P134" i="3"/>
  <c r="P135" i="3"/>
  <c r="P136" i="3"/>
  <c r="P138" i="3"/>
  <c r="P122" i="3"/>
  <c r="Q122" i="3" s="1"/>
  <c r="R122" i="3" s="1"/>
  <c r="P118" i="3"/>
  <c r="Q118" i="3" s="1"/>
  <c r="R118" i="3" s="1"/>
  <c r="P116" i="3"/>
  <c r="Q116" i="3" s="1"/>
  <c r="R116" i="3" s="1"/>
  <c r="P115" i="3"/>
  <c r="Q115" i="3" s="1"/>
  <c r="R115" i="3" s="1"/>
  <c r="Q161" i="3"/>
  <c r="R161" i="3" s="1"/>
  <c r="Q62" i="3"/>
  <c r="D246" i="3"/>
  <c r="G214" i="3"/>
  <c r="E231" i="3"/>
  <c r="D33" i="4" s="1"/>
  <c r="D231" i="3"/>
  <c r="C33" i="4" s="1"/>
  <c r="D217" i="3"/>
  <c r="C31" i="4" s="1"/>
  <c r="E224" i="3"/>
  <c r="D32" i="4" s="1"/>
  <c r="F224" i="3"/>
  <c r="G224" i="3"/>
  <c r="D224" i="3"/>
  <c r="C32" i="4" s="1"/>
  <c r="P237" i="3" l="1"/>
  <c r="P37" i="3"/>
  <c r="Q37" i="3" s="1"/>
  <c r="R37" i="3" s="1"/>
  <c r="E244" i="3"/>
  <c r="D244" i="3"/>
  <c r="E246" i="3"/>
  <c r="E217" i="3"/>
  <c r="D31" i="4" s="1"/>
  <c r="E196" i="3"/>
  <c r="D30" i="4" s="1"/>
  <c r="D196" i="3"/>
  <c r="C30" i="4" s="1"/>
  <c r="E180" i="3"/>
  <c r="D29" i="4" s="1"/>
  <c r="D180" i="3"/>
  <c r="C29" i="4" s="1"/>
  <c r="E154" i="3"/>
  <c r="D28" i="4" s="1"/>
  <c r="D154" i="3"/>
  <c r="C28" i="4" s="1"/>
  <c r="E98" i="3"/>
  <c r="D98" i="3"/>
  <c r="E89" i="3"/>
  <c r="D27" i="4" s="1"/>
  <c r="D89" i="3"/>
  <c r="C27" i="4" s="1"/>
  <c r="E80" i="3"/>
  <c r="D80" i="3"/>
  <c r="E63" i="3"/>
  <c r="D26" i="4" s="1"/>
  <c r="D63" i="3"/>
  <c r="H246" i="3"/>
  <c r="C26" i="4" l="1"/>
  <c r="D245" i="3"/>
  <c r="D248" i="3" s="1"/>
  <c r="E245" i="3"/>
  <c r="E248" i="3" s="1"/>
  <c r="D250" i="3"/>
  <c r="E250" i="3"/>
  <c r="P255" i="3" l="1"/>
  <c r="P11" i="3" l="1"/>
  <c r="P12" i="3"/>
  <c r="P13" i="3"/>
  <c r="P192" i="3"/>
  <c r="Q192" i="3" s="1"/>
  <c r="R192" i="3" s="1"/>
  <c r="P193" i="3"/>
  <c r="Q193" i="3" s="1"/>
  <c r="R193" i="3" s="1"/>
  <c r="P257" i="3" l="1"/>
  <c r="Q257" i="3" s="1"/>
  <c r="R257" i="3" s="1"/>
  <c r="F246" i="3"/>
  <c r="G246" i="3"/>
  <c r="P9" i="3"/>
  <c r="P239" i="3" l="1"/>
  <c r="O34" i="4" s="1"/>
  <c r="P145" i="3"/>
  <c r="Q145" i="3" s="1"/>
  <c r="R145" i="3" s="1"/>
  <c r="P110" i="3" l="1"/>
  <c r="Q110" i="3" s="1"/>
  <c r="R110" i="3" s="1"/>
  <c r="P152" i="3"/>
  <c r="Q152" i="3" s="1"/>
  <c r="R152" i="3" s="1"/>
  <c r="Q146" i="3"/>
  <c r="R146" i="3" s="1"/>
  <c r="P144" i="3"/>
  <c r="Q144" i="3" s="1"/>
  <c r="R144" i="3" s="1"/>
  <c r="P143" i="3"/>
  <c r="Q143" i="3" s="1"/>
  <c r="R143" i="3" s="1"/>
  <c r="Q142" i="3"/>
  <c r="R142" i="3" s="1"/>
  <c r="Q140" i="3"/>
  <c r="R140" i="3" s="1"/>
  <c r="Q138" i="3"/>
  <c r="R138" i="3" s="1"/>
  <c r="Q136" i="3"/>
  <c r="R136" i="3" s="1"/>
  <c r="Q135" i="3"/>
  <c r="R135" i="3" s="1"/>
  <c r="Q131" i="3"/>
  <c r="R131" i="3" s="1"/>
  <c r="Q130" i="3"/>
  <c r="R130" i="3" s="1"/>
  <c r="F217" i="3" l="1"/>
  <c r="H217" i="3"/>
  <c r="I217" i="3"/>
  <c r="J217" i="3"/>
  <c r="K217" i="3"/>
  <c r="L217" i="3"/>
  <c r="M217" i="3"/>
  <c r="N217" i="3"/>
  <c r="O217" i="3"/>
  <c r="P208" i="3"/>
  <c r="Q208" i="3" s="1"/>
  <c r="R208" i="3" s="1"/>
  <c r="P209" i="3"/>
  <c r="Q209" i="3" s="1"/>
  <c r="R209" i="3" s="1"/>
  <c r="P215" i="3"/>
  <c r="Q215" i="3" s="1"/>
  <c r="R215" i="3" s="1"/>
  <c r="P194" i="3"/>
  <c r="Q194" i="3" s="1"/>
  <c r="R194" i="3" s="1"/>
  <c r="P173" i="3"/>
  <c r="Q173" i="3" s="1"/>
  <c r="R173" i="3" s="1"/>
  <c r="P163" i="3"/>
  <c r="Q163" i="3" s="1"/>
  <c r="R163" i="3" s="1"/>
  <c r="C98" i="3"/>
  <c r="C89" i="3"/>
  <c r="C80" i="3"/>
  <c r="C63" i="3"/>
  <c r="O231" i="3"/>
  <c r="N33" i="4" s="1"/>
  <c r="N231" i="3"/>
  <c r="M33" i="4" s="1"/>
  <c r="M231" i="3"/>
  <c r="L33" i="4" s="1"/>
  <c r="L231" i="3"/>
  <c r="K33" i="4" s="1"/>
  <c r="K231" i="3"/>
  <c r="J33" i="4" s="1"/>
  <c r="J231" i="3"/>
  <c r="I33" i="4" s="1"/>
  <c r="I231" i="3"/>
  <c r="H33" i="4" s="1"/>
  <c r="H231" i="3"/>
  <c r="G33" i="4" s="1"/>
  <c r="G231" i="3"/>
  <c r="F33" i="4" s="1"/>
  <c r="F231" i="3"/>
  <c r="E33" i="4" s="1"/>
  <c r="P229" i="3"/>
  <c r="Q229" i="3" s="1"/>
  <c r="R229" i="3" s="1"/>
  <c r="C224" i="3"/>
  <c r="C217" i="3"/>
  <c r="C196" i="3"/>
  <c r="C180" i="3"/>
  <c r="C154" i="3"/>
  <c r="C241" i="3" l="1"/>
  <c r="P200" i="3"/>
  <c r="Q200" i="3" s="1"/>
  <c r="R200" i="3" s="1"/>
  <c r="G217" i="3"/>
  <c r="P228" i="3"/>
  <c r="Q228" i="3" s="1"/>
  <c r="R228" i="3" s="1"/>
  <c r="P201" i="3"/>
  <c r="Q201" i="3" s="1"/>
  <c r="R201" i="3" s="1"/>
  <c r="P231" i="3"/>
  <c r="O33" i="4" s="1"/>
  <c r="P204" i="3"/>
  <c r="Q204" i="3" s="1"/>
  <c r="R204" i="3" s="1"/>
  <c r="P217" i="3" l="1"/>
  <c r="P102" i="3"/>
  <c r="Q102" i="3" s="1"/>
  <c r="R102" i="3" s="1"/>
  <c r="P68" i="3" l="1"/>
  <c r="Q68" i="3" s="1"/>
  <c r="R68" i="3" s="1"/>
  <c r="P69" i="3"/>
  <c r="Q69" i="3" s="1"/>
  <c r="R69" i="3" s="1"/>
  <c r="P70" i="3"/>
  <c r="Q70" i="3" s="1"/>
  <c r="R70" i="3" s="1"/>
  <c r="P71" i="3"/>
  <c r="Q71" i="3" s="1"/>
  <c r="R71" i="3" s="1"/>
  <c r="P72" i="3"/>
  <c r="Q72" i="3" s="1"/>
  <c r="R72" i="3" s="1"/>
  <c r="P73" i="3"/>
  <c r="Q73" i="3" s="1"/>
  <c r="R73" i="3" s="1"/>
  <c r="P74" i="3"/>
  <c r="Q74" i="3" s="1"/>
  <c r="R74" i="3" s="1"/>
  <c r="P75" i="3"/>
  <c r="Q75" i="3" s="1"/>
  <c r="R75" i="3" s="1"/>
  <c r="P76" i="3"/>
  <c r="Q76" i="3" s="1"/>
  <c r="R76" i="3" s="1"/>
  <c r="P77" i="3"/>
  <c r="Q77" i="3" s="1"/>
  <c r="R77" i="3" s="1"/>
  <c r="P78" i="3"/>
  <c r="Q78" i="3" s="1"/>
  <c r="R78" i="3" s="1"/>
  <c r="P67" i="3"/>
  <c r="Q67" i="3" s="1"/>
  <c r="R67" i="3" s="1"/>
  <c r="P61" i="3"/>
  <c r="Q61" i="3" s="1"/>
  <c r="R61" i="3" s="1"/>
  <c r="P23" i="3"/>
  <c r="Q23" i="3" s="1"/>
  <c r="R23" i="3" s="1"/>
  <c r="P24" i="3"/>
  <c r="Q24" i="3" s="1"/>
  <c r="R24" i="3" s="1"/>
  <c r="P26" i="3"/>
  <c r="Q26" i="3" s="1"/>
  <c r="R26" i="3" s="1"/>
  <c r="P27" i="3"/>
  <c r="Q27" i="3" s="1"/>
  <c r="R27" i="3" s="1"/>
  <c r="P28" i="3"/>
  <c r="Q28" i="3" s="1"/>
  <c r="R28" i="3" s="1"/>
  <c r="P29" i="3"/>
  <c r="P30" i="3"/>
  <c r="Q30" i="3" s="1"/>
  <c r="R30" i="3" s="1"/>
  <c r="P31" i="3"/>
  <c r="Q31" i="3" s="1"/>
  <c r="R31" i="3" s="1"/>
  <c r="P32" i="3"/>
  <c r="Q32" i="3" s="1"/>
  <c r="R32" i="3" s="1"/>
  <c r="P33" i="3"/>
  <c r="Q33" i="3" s="1"/>
  <c r="R33" i="3" s="1"/>
  <c r="P34" i="3"/>
  <c r="Q34" i="3" s="1"/>
  <c r="R34" i="3" s="1"/>
  <c r="P35" i="3"/>
  <c r="Q35" i="3" s="1"/>
  <c r="R35" i="3" s="1"/>
  <c r="P36" i="3"/>
  <c r="Q36" i="3" s="1"/>
  <c r="R36" i="3" s="1"/>
  <c r="P38" i="3"/>
  <c r="Q38" i="3" s="1"/>
  <c r="R38" i="3" s="1"/>
  <c r="P39" i="3"/>
  <c r="Q39" i="3" s="1"/>
  <c r="R39" i="3" s="1"/>
  <c r="P40" i="3"/>
  <c r="Q40" i="3" s="1"/>
  <c r="R40" i="3" s="1"/>
  <c r="P41" i="3"/>
  <c r="Q41" i="3" s="1"/>
  <c r="R41" i="3" s="1"/>
  <c r="P42" i="3"/>
  <c r="Q42" i="3" s="1"/>
  <c r="R42" i="3" s="1"/>
  <c r="P43" i="3"/>
  <c r="Q43" i="3" s="1"/>
  <c r="R43" i="3" s="1"/>
  <c r="P44" i="3"/>
  <c r="Q44" i="3" s="1"/>
  <c r="R44" i="3" s="1"/>
  <c r="P45" i="3"/>
  <c r="Q45" i="3" s="1"/>
  <c r="R45" i="3" s="1"/>
  <c r="P46" i="3"/>
  <c r="Q46" i="3" s="1"/>
  <c r="R46" i="3" s="1"/>
  <c r="P47" i="3"/>
  <c r="Q47" i="3" s="1"/>
  <c r="R47" i="3" s="1"/>
  <c r="P48" i="3"/>
  <c r="Q48" i="3" s="1"/>
  <c r="R48" i="3" s="1"/>
  <c r="P49" i="3"/>
  <c r="Q49" i="3" s="1"/>
  <c r="R49" i="3" s="1"/>
  <c r="P50" i="3"/>
  <c r="Q50" i="3" s="1"/>
  <c r="R50" i="3" s="1"/>
  <c r="P51" i="3"/>
  <c r="Q51" i="3" s="1"/>
  <c r="R51" i="3" s="1"/>
  <c r="P52" i="3"/>
  <c r="Q52" i="3" s="1"/>
  <c r="R52" i="3" s="1"/>
  <c r="P53" i="3"/>
  <c r="Q53" i="3" s="1"/>
  <c r="R53" i="3" s="1"/>
  <c r="P54" i="3"/>
  <c r="Q54" i="3" s="1"/>
  <c r="R54" i="3" s="1"/>
  <c r="P55" i="3"/>
  <c r="Q55" i="3" s="1"/>
  <c r="R55" i="3" s="1"/>
  <c r="P56" i="3"/>
  <c r="Q56" i="3" s="1"/>
  <c r="R56" i="3" s="1"/>
  <c r="P57" i="3"/>
  <c r="Q57" i="3" s="1"/>
  <c r="R57" i="3" s="1"/>
  <c r="P58" i="3"/>
  <c r="Q58" i="3" s="1"/>
  <c r="R58" i="3" s="1"/>
  <c r="P59" i="3"/>
  <c r="Q59" i="3" s="1"/>
  <c r="R59" i="3" s="1"/>
  <c r="P60" i="3"/>
  <c r="Q60" i="3" s="1"/>
  <c r="R60" i="3" s="1"/>
  <c r="F63" i="3"/>
  <c r="G63" i="3"/>
  <c r="I63" i="3"/>
  <c r="J63" i="3"/>
  <c r="K63" i="3"/>
  <c r="L63" i="3"/>
  <c r="M63" i="3"/>
  <c r="N63" i="3"/>
  <c r="O63" i="3"/>
  <c r="P203" i="3"/>
  <c r="Q203" i="3" s="1"/>
  <c r="R203" i="3" s="1"/>
  <c r="P205" i="3"/>
  <c r="Q205" i="3" s="1"/>
  <c r="R205" i="3" s="1"/>
  <c r="P206" i="3"/>
  <c r="Q206" i="3" s="1"/>
  <c r="R206" i="3" s="1"/>
  <c r="P207" i="3"/>
  <c r="Q207" i="3" s="1"/>
  <c r="R207" i="3" s="1"/>
  <c r="P210" i="3"/>
  <c r="Q210" i="3" s="1"/>
  <c r="R210" i="3" s="1"/>
  <c r="P211" i="3"/>
  <c r="Q211" i="3" s="1"/>
  <c r="R211" i="3" s="1"/>
  <c r="P212" i="3"/>
  <c r="Q212" i="3" s="1"/>
  <c r="R212" i="3" s="1"/>
  <c r="P213" i="3"/>
  <c r="Q213" i="3" s="1"/>
  <c r="R213" i="3" s="1"/>
  <c r="P190" i="3"/>
  <c r="Q190" i="3" s="1"/>
  <c r="R190" i="3" s="1"/>
  <c r="P189" i="3"/>
  <c r="Q189" i="3" s="1"/>
  <c r="R189" i="3" s="1"/>
  <c r="P188" i="3"/>
  <c r="Q188" i="3" s="1"/>
  <c r="R188" i="3" s="1"/>
  <c r="P187" i="3"/>
  <c r="Q187" i="3" s="1"/>
  <c r="R187" i="3" s="1"/>
  <c r="P186" i="3"/>
  <c r="Q186" i="3" s="1"/>
  <c r="R186" i="3" s="1"/>
  <c r="P185" i="3"/>
  <c r="Q185" i="3" s="1"/>
  <c r="R185" i="3" s="1"/>
  <c r="P184" i="3"/>
  <c r="Q184" i="3" s="1"/>
  <c r="R184" i="3" s="1"/>
  <c r="P178" i="3"/>
  <c r="Q178" i="3" s="1"/>
  <c r="R178" i="3" s="1"/>
  <c r="P177" i="3"/>
  <c r="Q177" i="3" s="1"/>
  <c r="R177" i="3" s="1"/>
  <c r="P176" i="3"/>
  <c r="Q176" i="3" s="1"/>
  <c r="R176" i="3" s="1"/>
  <c r="P175" i="3"/>
  <c r="Q175" i="3" s="1"/>
  <c r="R175" i="3" s="1"/>
  <c r="P174" i="3"/>
  <c r="Q174" i="3" s="1"/>
  <c r="R174" i="3" s="1"/>
  <c r="P172" i="3"/>
  <c r="Q172" i="3" s="1"/>
  <c r="R172" i="3" s="1"/>
  <c r="P171" i="3"/>
  <c r="Q171" i="3" s="1"/>
  <c r="R171" i="3" s="1"/>
  <c r="P170" i="3"/>
  <c r="Q170" i="3" s="1"/>
  <c r="R170" i="3" s="1"/>
  <c r="P168" i="3"/>
  <c r="Q168" i="3" s="1"/>
  <c r="R168" i="3" s="1"/>
  <c r="P167" i="3"/>
  <c r="Q167" i="3" s="1"/>
  <c r="R167" i="3" s="1"/>
  <c r="P166" i="3"/>
  <c r="Q166" i="3" s="1"/>
  <c r="R166" i="3" s="1"/>
  <c r="P165" i="3"/>
  <c r="Q165" i="3" s="1"/>
  <c r="R165" i="3" s="1"/>
  <c r="P164" i="3"/>
  <c r="Q164" i="3" s="1"/>
  <c r="R164" i="3" s="1"/>
  <c r="P162" i="3"/>
  <c r="Q162" i="3" s="1"/>
  <c r="R162" i="3" s="1"/>
  <c r="P160" i="3"/>
  <c r="Q160" i="3" s="1"/>
  <c r="R160" i="3" s="1"/>
  <c r="P159" i="3"/>
  <c r="Q159" i="3" s="1"/>
  <c r="R159" i="3" s="1"/>
  <c r="P149" i="3"/>
  <c r="Q149" i="3" s="1"/>
  <c r="R149" i="3" s="1"/>
  <c r="P123" i="3"/>
  <c r="Q123" i="3" s="1"/>
  <c r="R123" i="3" s="1"/>
  <c r="P124" i="3"/>
  <c r="Q124" i="3" s="1"/>
  <c r="R124" i="3" s="1"/>
  <c r="P125" i="3"/>
  <c r="Q125" i="3" s="1"/>
  <c r="R125" i="3" s="1"/>
  <c r="P126" i="3"/>
  <c r="Q126" i="3" s="1"/>
  <c r="R126" i="3" s="1"/>
  <c r="P127" i="3"/>
  <c r="Q127" i="3" s="1"/>
  <c r="R127" i="3" s="1"/>
  <c r="Q132" i="3"/>
  <c r="R132" i="3" s="1"/>
  <c r="Q133" i="3"/>
  <c r="R133" i="3" s="1"/>
  <c r="Q134" i="3"/>
  <c r="R134" i="3" s="1"/>
  <c r="P103" i="3"/>
  <c r="Q103" i="3" s="1"/>
  <c r="R103" i="3" s="1"/>
  <c r="P104" i="3"/>
  <c r="Q104" i="3" s="1"/>
  <c r="R104" i="3" s="1"/>
  <c r="P202" i="3"/>
  <c r="Q202" i="3" s="1"/>
  <c r="R202" i="3" s="1"/>
  <c r="P105" i="3"/>
  <c r="Q105" i="3" s="1"/>
  <c r="R105" i="3" s="1"/>
  <c r="P106" i="3"/>
  <c r="Q106" i="3" s="1"/>
  <c r="R106" i="3" s="1"/>
  <c r="P107" i="3"/>
  <c r="Q107" i="3" s="1"/>
  <c r="R107" i="3" s="1"/>
  <c r="P108" i="3"/>
  <c r="Q108" i="3" s="1"/>
  <c r="R108" i="3" s="1"/>
  <c r="P109" i="3"/>
  <c r="Q109" i="3" s="1"/>
  <c r="R109" i="3" s="1"/>
  <c r="P111" i="3"/>
  <c r="Q111" i="3" s="1"/>
  <c r="R111" i="3" s="1"/>
  <c r="P113" i="3"/>
  <c r="Q113" i="3" s="1"/>
  <c r="R113" i="3" s="1"/>
  <c r="P114" i="3"/>
  <c r="Q114" i="3" s="1"/>
  <c r="R114" i="3" s="1"/>
  <c r="P117" i="3"/>
  <c r="Q117" i="3" s="1"/>
  <c r="R117" i="3" s="1"/>
  <c r="P256" i="3"/>
  <c r="P119" i="3"/>
  <c r="Q119" i="3" s="1"/>
  <c r="R119" i="3" s="1"/>
  <c r="P120" i="3"/>
  <c r="Q120" i="3" s="1"/>
  <c r="R120" i="3" s="1"/>
  <c r="P121" i="3"/>
  <c r="Q121" i="3" s="1"/>
  <c r="R121" i="3" s="1"/>
  <c r="P84" i="3"/>
  <c r="Q84" i="3" s="1"/>
  <c r="R84" i="3" s="1"/>
  <c r="A154" i="3"/>
  <c r="O98" i="3"/>
  <c r="N98" i="3"/>
  <c r="M98" i="3"/>
  <c r="L98" i="3"/>
  <c r="K98" i="3"/>
  <c r="J98" i="3"/>
  <c r="I98" i="3"/>
  <c r="H98" i="3"/>
  <c r="G98" i="3"/>
  <c r="F98" i="3"/>
  <c r="A98" i="3"/>
  <c r="P96" i="3"/>
  <c r="Q96" i="3" s="1"/>
  <c r="R96" i="3" s="1"/>
  <c r="P95" i="3"/>
  <c r="Q95" i="3" s="1"/>
  <c r="R95" i="3" s="1"/>
  <c r="P94" i="3"/>
  <c r="Q94" i="3" s="1"/>
  <c r="R94" i="3" s="1"/>
  <c r="P93" i="3"/>
  <c r="Q93" i="3" s="1"/>
  <c r="R93" i="3" s="1"/>
  <c r="F80" i="3"/>
  <c r="G80" i="3"/>
  <c r="H80" i="3"/>
  <c r="I80" i="3"/>
  <c r="J80" i="3"/>
  <c r="K80" i="3"/>
  <c r="L80" i="3"/>
  <c r="M80" i="3"/>
  <c r="N80" i="3"/>
  <c r="O80" i="3"/>
  <c r="A80" i="3"/>
  <c r="A63" i="3"/>
  <c r="P8" i="3"/>
  <c r="P98" i="3" l="1"/>
  <c r="P80" i="3"/>
  <c r="I3" i="7"/>
  <c r="F89" i="3" l="1"/>
  <c r="G89" i="3"/>
  <c r="H89" i="3"/>
  <c r="I89" i="3"/>
  <c r="J89" i="3"/>
  <c r="K89" i="3"/>
  <c r="L89" i="3"/>
  <c r="M89" i="3"/>
  <c r="N89" i="3"/>
  <c r="O89" i="3"/>
  <c r="F154" i="3"/>
  <c r="G154" i="3"/>
  <c r="H154" i="3"/>
  <c r="I154" i="3"/>
  <c r="J154" i="3"/>
  <c r="K154" i="3"/>
  <c r="L154" i="3"/>
  <c r="M154" i="3"/>
  <c r="N154" i="3"/>
  <c r="O154" i="3"/>
  <c r="F180" i="3"/>
  <c r="G180" i="3"/>
  <c r="F29" i="4" s="1"/>
  <c r="H180" i="3"/>
  <c r="G29" i="4" s="1"/>
  <c r="I180" i="3"/>
  <c r="H29" i="4" s="1"/>
  <c r="J180" i="3"/>
  <c r="I29" i="4" s="1"/>
  <c r="K180" i="3"/>
  <c r="J29" i="4" s="1"/>
  <c r="L180" i="3"/>
  <c r="K29" i="4" s="1"/>
  <c r="M180" i="3"/>
  <c r="L29" i="4" s="1"/>
  <c r="N180" i="3"/>
  <c r="M29" i="4" s="1"/>
  <c r="O180" i="3"/>
  <c r="N29" i="4" s="1"/>
  <c r="F196" i="3"/>
  <c r="E30" i="4" s="1"/>
  <c r="G196" i="3"/>
  <c r="F30" i="4" s="1"/>
  <c r="H196" i="3"/>
  <c r="G30" i="4" s="1"/>
  <c r="I196" i="3"/>
  <c r="H30" i="4" s="1"/>
  <c r="J196" i="3"/>
  <c r="I30" i="4" s="1"/>
  <c r="K196" i="3"/>
  <c r="J30" i="4" s="1"/>
  <c r="L196" i="3"/>
  <c r="M196" i="3"/>
  <c r="L30" i="4" s="1"/>
  <c r="N196" i="3"/>
  <c r="M30" i="4" s="1"/>
  <c r="O196" i="3"/>
  <c r="N30" i="4" s="1"/>
  <c r="E31" i="4"/>
  <c r="F31" i="4"/>
  <c r="G31" i="4"/>
  <c r="H31" i="4"/>
  <c r="I31" i="4"/>
  <c r="J31" i="4"/>
  <c r="K31" i="4"/>
  <c r="L31" i="4"/>
  <c r="M31" i="4"/>
  <c r="N31" i="4"/>
  <c r="E32" i="4"/>
  <c r="F32" i="4"/>
  <c r="H224" i="3"/>
  <c r="G32" i="4" s="1"/>
  <c r="I224" i="3"/>
  <c r="H32" i="4" s="1"/>
  <c r="J224" i="3"/>
  <c r="I32" i="4" s="1"/>
  <c r="K224" i="3"/>
  <c r="J32" i="4" s="1"/>
  <c r="L224" i="3"/>
  <c r="K32" i="4" s="1"/>
  <c r="M224" i="3"/>
  <c r="L32" i="4" s="1"/>
  <c r="N224" i="3"/>
  <c r="M32" i="4" s="1"/>
  <c r="O224" i="3"/>
  <c r="N32" i="4" s="1"/>
  <c r="O15" i="3"/>
  <c r="N35" i="4"/>
  <c r="N36" i="4"/>
  <c r="N15" i="3"/>
  <c r="M35" i="4"/>
  <c r="M36" i="4"/>
  <c r="M15" i="3"/>
  <c r="L35" i="4"/>
  <c r="L36" i="4"/>
  <c r="L15" i="3"/>
  <c r="K35" i="4"/>
  <c r="K36" i="4"/>
  <c r="K15" i="3"/>
  <c r="J35" i="4"/>
  <c r="J36" i="4"/>
  <c r="J15" i="3"/>
  <c r="I35" i="4"/>
  <c r="I36" i="4"/>
  <c r="I15" i="3"/>
  <c r="H35" i="4"/>
  <c r="H36" i="4"/>
  <c r="H15" i="3"/>
  <c r="G35" i="4"/>
  <c r="G36" i="4"/>
  <c r="G15" i="3"/>
  <c r="F35" i="4"/>
  <c r="F36" i="4"/>
  <c r="F15" i="3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A224" i="3"/>
  <c r="A217" i="3"/>
  <c r="A196" i="3"/>
  <c r="A180" i="3"/>
  <c r="A89" i="3"/>
  <c r="A15" i="3"/>
  <c r="P85" i="3"/>
  <c r="Q85" i="3" s="1"/>
  <c r="R85" i="3" s="1"/>
  <c r="P86" i="3"/>
  <c r="Q86" i="3" s="1"/>
  <c r="R86" i="3" s="1"/>
  <c r="P87" i="3"/>
  <c r="Q87" i="3" s="1"/>
  <c r="R87" i="3" s="1"/>
  <c r="P158" i="3"/>
  <c r="Q158" i="3" s="1"/>
  <c r="R158" i="3" s="1"/>
  <c r="P214" i="3"/>
  <c r="Q214" i="3" s="1"/>
  <c r="R214" i="3" s="1"/>
  <c r="P221" i="3"/>
  <c r="Q221" i="3" s="1"/>
  <c r="R221" i="3" s="1"/>
  <c r="P222" i="3"/>
  <c r="Q222" i="3" s="1"/>
  <c r="R222" i="3" s="1"/>
  <c r="L245" i="3" l="1"/>
  <c r="K250" i="3"/>
  <c r="K30" i="4"/>
  <c r="F245" i="3"/>
  <c r="K27" i="4"/>
  <c r="O245" i="3"/>
  <c r="J27" i="4"/>
  <c r="K245" i="3"/>
  <c r="G245" i="3"/>
  <c r="N245" i="3"/>
  <c r="I27" i="4"/>
  <c r="J245" i="3"/>
  <c r="L27" i="4"/>
  <c r="M245" i="3"/>
  <c r="H27" i="4"/>
  <c r="I245" i="3"/>
  <c r="F250" i="3"/>
  <c r="G250" i="3"/>
  <c r="I250" i="3"/>
  <c r="J250" i="3"/>
  <c r="L250" i="3"/>
  <c r="M250" i="3"/>
  <c r="N250" i="3"/>
  <c r="O250" i="3"/>
  <c r="F244" i="3"/>
  <c r="P196" i="3"/>
  <c r="I244" i="3"/>
  <c r="J244" i="3"/>
  <c r="K244" i="3"/>
  <c r="L244" i="3"/>
  <c r="M244" i="3"/>
  <c r="N244" i="3"/>
  <c r="O244" i="3"/>
  <c r="G244" i="3"/>
  <c r="H244" i="3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P89" i="3"/>
  <c r="M27" i="4"/>
  <c r="P180" i="3"/>
  <c r="O29" i="4" s="1"/>
  <c r="E27" i="4"/>
  <c r="P224" i="3"/>
  <c r="P154" i="3"/>
  <c r="P15" i="3"/>
  <c r="P244" i="3" s="1"/>
  <c r="O35" i="4"/>
  <c r="K26" i="4"/>
  <c r="F27" i="4"/>
  <c r="N27" i="4"/>
  <c r="O31" i="4"/>
  <c r="L26" i="4"/>
  <c r="G27" i="4"/>
  <c r="G248" i="3" l="1"/>
  <c r="O30" i="4"/>
  <c r="O248" i="3"/>
  <c r="O32" i="4"/>
  <c r="M248" i="3"/>
  <c r="N248" i="3"/>
  <c r="O27" i="4"/>
  <c r="K248" i="3"/>
  <c r="I248" i="3"/>
  <c r="F248" i="3"/>
  <c r="J248" i="3"/>
  <c r="L248" i="3"/>
  <c r="O28" i="4"/>
  <c r="P25" i="3"/>
  <c r="Q25" i="3" s="1"/>
  <c r="R25" i="3" s="1"/>
  <c r="H63" i="3"/>
  <c r="H245" i="3" l="1"/>
  <c r="H248" i="3" s="1"/>
  <c r="H250" i="3"/>
  <c r="P63" i="3"/>
  <c r="G26" i="4"/>
  <c r="P245" i="3" l="1"/>
  <c r="O26" i="4"/>
  <c r="R244" i="3" l="1"/>
  <c r="R247" i="3" s="1"/>
  <c r="P248" i="3"/>
</calcChain>
</file>

<file path=xl/comments1.xml><?xml version="1.0" encoding="utf-8"?>
<comments xmlns="http://schemas.openxmlformats.org/spreadsheetml/2006/main">
  <authors>
    <author>Michelle</author>
  </authors>
  <commentList>
    <comment ref="M119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Webjet</t>
        </r>
      </text>
    </comment>
    <comment ref="M165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National Geographic</t>
        </r>
      </text>
    </comment>
    <comment ref="N165" authorId="0">
      <text>
        <r>
          <rPr>
            <b/>
            <sz val="9"/>
            <color indexed="81"/>
            <rFont val="Tahoma"/>
            <family val="2"/>
          </rPr>
          <t>Michelle:
Unreserved - RM27,560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02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Crusie Conference
</t>
        </r>
      </text>
    </comment>
    <comment ref="C256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JKN Levy</t>
        </r>
      </text>
    </comment>
    <comment ref="C257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</commentList>
</comments>
</file>

<file path=xl/sharedStrings.xml><?xml version="1.0" encoding="utf-8"?>
<sst xmlns="http://schemas.openxmlformats.org/spreadsheetml/2006/main" count="420" uniqueCount="298">
  <si>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</si>
  <si>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</si>
  <si>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</si>
  <si>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</si>
  <si>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</si>
  <si>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</si>
  <si>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</si>
  <si>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</si>
  <si>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</si>
  <si>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</si>
  <si>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</si>
  <si>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</si>
  <si>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</si>
  <si>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</si>
  <si>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</si>
  <si>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</si>
  <si>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</si>
  <si>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</si>
  <si>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</si>
  <si>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</si>
  <si>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</si>
  <si>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</si>
  <si>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</si>
  <si>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</si>
  <si>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</si>
  <si>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</si>
  <si>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</si>
  <si>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</si>
  <si>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</si>
  <si>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</si>
  <si>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</si>
  <si>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</si>
  <si>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</si>
  <si>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</si>
  <si>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</si>
  <si>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</si>
  <si>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</si>
  <si>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</si>
  <si>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</si>
  <si>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</si>
  <si>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</si>
  <si>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</si>
  <si>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</si>
  <si>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</si>
  <si>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</si>
  <si>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</si>
  <si>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</si>
  <si>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</si>
  <si>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</si>
  <si>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</si>
  <si>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</si>
  <si>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</si>
  <si>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</si>
  <si>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</si>
  <si>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</si>
  <si>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</si>
  <si>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</si>
  <si>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</si>
  <si>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</si>
  <si>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</si>
  <si>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</si>
  <si>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</si>
  <si>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</si>
  <si>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</si>
  <si>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</si>
  <si>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</si>
  <si>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</si>
  <si>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</si>
  <si>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</si>
  <si>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</si>
  <si>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</si>
  <si>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</si>
  <si>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</si>
  <si>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</si>
  <si>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</si>
  <si>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</si>
  <si>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</si>
  <si>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</si>
  <si>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</si>
  <si>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</si>
  <si>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</si>
  <si>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</si>
  <si>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</si>
  <si>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</si>
  <si>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</si>
  <si>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</si>
  <si>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</si>
  <si>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</si>
  <si>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</si>
  <si>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</si>
  <si>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</si>
  <si>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</si>
  <si>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</si>
  <si>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</si>
  <si>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</si>
  <si>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</si>
  <si>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</si>
  <si>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</si>
  <si>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</si>
  <si>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</si>
  <si>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</si>
  <si>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</si>
  <si>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</si>
  <si>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</si>
  <si>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</si>
  <si>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</si>
  <si>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</si>
  <si>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</si>
  <si>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</si>
  <si>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</si>
  <si>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</si>
  <si>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</si>
  <si>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</si>
  <si>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</si>
  <si>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</si>
  <si>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</si>
  <si>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</si>
  <si>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</si>
  <si>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</si>
  <si>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</si>
  <si>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</si>
  <si>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</si>
  <si>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</si>
  <si>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</si>
  <si>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</si>
  <si>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</si>
  <si>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</si>
  <si>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Product updates &amp; Networking for KL</t>
  </si>
  <si>
    <t>Tourism Malaysia (Business to Business)</t>
  </si>
  <si>
    <t xml:space="preserve">Europe - ITB Berlin (Germany) </t>
  </si>
  <si>
    <t>Singapore  - NATAS</t>
  </si>
  <si>
    <t>Australia -  Perth &amp; Adelaide TM Roadshow</t>
  </si>
  <si>
    <t>Taiwan - Taipei International Travel Fair</t>
  </si>
  <si>
    <t>Arabian Travel Market (ATM), Dubai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</si>
  <si>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</si>
  <si>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</si>
  <si>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</si>
  <si>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</si>
  <si>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</si>
  <si>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My Penang, Unforgettable' website maintainance (translation, CMS data, Newsletter)</t>
  </si>
  <si>
    <t>Mobile App - D.I.E</t>
  </si>
  <si>
    <t>Advertisement in Magazines</t>
  </si>
  <si>
    <t>Hong Kong Media Campaign</t>
  </si>
  <si>
    <t xml:space="preserve">Production cost of ads on Billboards / CAT buses / CUBE </t>
  </si>
  <si>
    <t>Singapore Media Campaign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</si>
  <si>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</si>
  <si>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</si>
  <si>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</si>
  <si>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</si>
  <si>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</si>
  <si>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</si>
  <si>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</si>
  <si>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GT Literary  Festival</t>
  </si>
  <si>
    <t>In Between Art Festival</t>
  </si>
  <si>
    <t>Hot Air Balloon Festival</t>
  </si>
  <si>
    <t>Comic Fiesta Mini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</si>
  <si>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</si>
  <si>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</si>
  <si>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</si>
  <si>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</si>
  <si>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</si>
  <si>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</si>
  <si>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</si>
  <si>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</si>
  <si>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</si>
  <si>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</si>
  <si>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</si>
  <si>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</si>
  <si>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</si>
  <si>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</si>
  <si>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</si>
  <si>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Pg Centre of Education Tourism  (Refer to Appendix I)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</si>
  <si>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</si>
  <si>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</si>
  <si>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</si>
  <si>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</si>
  <si>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</si>
  <si>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</si>
  <si>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</si>
  <si>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</si>
  <si>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</si>
  <si>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</si>
  <si>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</si>
  <si>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</si>
  <si>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</si>
  <si>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</si>
  <si>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</si>
  <si>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</si>
  <si>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</si>
  <si>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</si>
  <si>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</si>
  <si>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</si>
  <si>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</si>
  <si>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</si>
  <si>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</si>
  <si>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</si>
  <si>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</si>
  <si>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</si>
  <si>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</si>
  <si>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</si>
  <si>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</si>
  <si>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</si>
  <si>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</si>
  <si>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</si>
  <si>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</si>
  <si>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</si>
  <si>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</si>
  <si>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M/V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</si>
  <si>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</si>
  <si>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</si>
  <si>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</si>
  <si>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</si>
  <si>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</si>
  <si>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</si>
  <si>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</si>
  <si>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</si>
  <si>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Dev Mobile App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</si>
  <si>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</si>
  <si>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</si>
  <si>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</si>
  <si>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</si>
  <si>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</si>
  <si>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</si>
  <si>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</si>
  <si>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</si>
  <si>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</si>
  <si>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</si>
  <si>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r>
      <t>KLIA Billboard (KLIA &amp; KLIA2)</t>
    </r>
    <r>
      <rPr>
        <sz val="8"/>
        <rFont val="Arial"/>
        <family val="2"/>
      </rPr>
      <t xml:space="preserve"> - RM400k allocated for Trishaw Entourage</t>
    </r>
  </si>
  <si>
    <t>BUDGET TRACKING FOR 2016</t>
  </si>
  <si>
    <t>Fund from State Govt - 2015</t>
  </si>
  <si>
    <t>Fund from State Govt - 2016</t>
  </si>
  <si>
    <t>Domestic Campaign (KL)</t>
  </si>
  <si>
    <t>Singapore - Tactical Campaign with Airlines</t>
  </si>
  <si>
    <t>Australia -   Tactical Promotion - OTA/Wholsaler</t>
  </si>
  <si>
    <t>Australia - Support TM Travel Fairs/Campaigns</t>
  </si>
  <si>
    <t>Taiwan - Taiwan Tactical Campaign with Taiwan Travel Agents/Airlines(1st half &amp; 2nd half)</t>
  </si>
  <si>
    <t>Indonesia - Jakarta Shopping Mall Campaign</t>
  </si>
  <si>
    <t>Indonesia - Tactical Campaign</t>
  </si>
  <si>
    <t>Thailand - Tactical Campaign</t>
  </si>
  <si>
    <t>Korea - Seoul &amp; Busan Sales Mission</t>
  </si>
  <si>
    <t>Philippines - TM Travel Madness</t>
  </si>
  <si>
    <t>Philippines - Tactical Campaign (1st half &amp; 2nd half)</t>
  </si>
  <si>
    <t>Japan - Tactical Campaign</t>
  </si>
  <si>
    <t>Vietnam - ITE Vietnam</t>
  </si>
  <si>
    <t>China - Tactical Campaign (1st &amp; 2nd half)</t>
  </si>
  <si>
    <t>UAE - Tactical Campaign (1st &amp; 2nd half)</t>
  </si>
  <si>
    <t>Hong Kong - Tactical Campaign</t>
  </si>
  <si>
    <t>State Exco - Trade fairs &amp; Roadshow (by Isabella)</t>
  </si>
  <si>
    <t>Ebuzz - EDMs/ Newsletter</t>
  </si>
  <si>
    <t>Penang Anime Matsuri - Summer Party</t>
  </si>
  <si>
    <t>Recee (PAM)</t>
  </si>
  <si>
    <t>Recee (HAB)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</si>
  <si>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</si>
  <si>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</si>
  <si>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</si>
  <si>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</si>
  <si>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</si>
  <si>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</si>
  <si>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</si>
  <si>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Accrual</t>
  </si>
  <si>
    <t xml:space="preserve">Accrual </t>
  </si>
  <si>
    <t>Payment on behalf (Hai Ki Xin Lor)</t>
  </si>
  <si>
    <t>Payment on behalf</t>
  </si>
  <si>
    <t>Video Production</t>
  </si>
  <si>
    <t>Indonesia - Invest &amp; Promotion Mission to Aceh</t>
  </si>
  <si>
    <t>Hong Kong - ITE</t>
  </si>
  <si>
    <t>Indonesia - Medan Fair</t>
  </si>
  <si>
    <t>Seatrade Crusie Global</t>
  </si>
  <si>
    <t>Australia - Official visit to South Australia</t>
  </si>
  <si>
    <t>ACTUAL</t>
  </si>
  <si>
    <t>ESTIMATED</t>
  </si>
  <si>
    <t>Singapore - ITB Asia (Levy)</t>
  </si>
  <si>
    <t>WTM Conenct Asia (Levy)</t>
  </si>
  <si>
    <t>AirAsia Marketing Campaign -HCM City</t>
  </si>
  <si>
    <t xml:space="preserve">AA Marketing Campaign Yangoon </t>
  </si>
  <si>
    <t>WTM Conenct Asia (PGT)</t>
  </si>
  <si>
    <t>ACCRUAL</t>
  </si>
  <si>
    <t>Gain</t>
  </si>
  <si>
    <t>OTHERS</t>
  </si>
  <si>
    <t>China Campaign (Levy Fund)</t>
  </si>
  <si>
    <t>Publicity - Other Events</t>
  </si>
  <si>
    <t>Publicity - Penang Yosakoi Parade</t>
  </si>
  <si>
    <t>Publicity - 10 Days 3 Festivals' - GTLF, TIBF &amp; Jazz Festival</t>
  </si>
  <si>
    <t>Fund from Levy</t>
  </si>
  <si>
    <t>Yangon Sales Mission</t>
  </si>
  <si>
    <t>Japan - Jata Tourism Expo</t>
  </si>
  <si>
    <t>[3:24:58 PM] Yoon Pauline: nope... premier holiday rm60k, WTM 30k , MH UK 60k</t>
  </si>
  <si>
    <t>[3:25:14 PM] Yoon Pauline: but MH UK will let u know estimated how much later</t>
  </si>
  <si>
    <t>UK - World Travel Mart London</t>
  </si>
  <si>
    <t>Indonesia - Jakarta Mall Roadshow with Hospital</t>
  </si>
  <si>
    <t>Tactical Campaign - Wholesaler</t>
  </si>
  <si>
    <t>Thailand - Tesco Lotus Campaign</t>
  </si>
  <si>
    <t>Korea - Tactical Campaign (2nd half)</t>
  </si>
  <si>
    <t>Online Media Campaign - UK, Japan &amp; Korea</t>
  </si>
  <si>
    <t>LEVY FUND</t>
  </si>
  <si>
    <t>United Buddy Bear</t>
  </si>
  <si>
    <t>Thailand Media Campaign</t>
  </si>
  <si>
    <t>Digital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</si>
</sst>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trike/>
      <sz val="10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2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7" fillId="0" borderId="0" xfId="2" applyNumberFormat="1" applyFont="1" applyFill="1" applyBorder="1" applyAlignment="1" applyProtection="1">
      <alignment vertical="center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/>
    <xf numFmtId="165" fontId="17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7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10" fillId="0" borderId="1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6" fillId="0" borderId="4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hidden="1"/>
    </xf>
    <xf numFmtId="165" fontId="9" fillId="7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9" fillId="0" borderId="0" xfId="1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30" fillId="6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Fill="1" applyBorder="1" applyAlignment="1" applyProtection="1">
      <alignment vertical="center"/>
      <protection locked="0" hidden="1"/>
    </xf>
    <xf numFmtId="40" fontId="30" fillId="7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3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3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3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165" fontId="38" fillId="0" borderId="1" xfId="2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12" borderId="1" xfId="2" applyNumberFormat="1" applyFont="1" applyFill="1" applyBorder="1" applyAlignment="1" applyProtection="1">
      <alignment vertical="center"/>
      <protection locked="0" hidden="1"/>
    </xf>
    <xf numFmtId="43" fontId="6" fillId="0" borderId="1" xfId="0" applyNumberFormat="1" applyFont="1" applyFill="1" applyBorder="1" applyAlignment="1">
      <alignment vertical="center"/>
    </xf>
    <xf numFmtId="43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14" borderId="0" xfId="0" applyNumberFormat="1" applyFont="1" applyFill="1" applyBorder="1" applyAlignment="1">
      <alignment vertical="center"/>
    </xf>
    <xf numFmtId="165" fontId="6" fillId="15" borderId="0" xfId="0" applyNumberFormat="1" applyFont="1" applyFill="1" applyBorder="1" applyAlignment="1">
      <alignment vertical="center"/>
    </xf>
    <xf numFmtId="0" fontId="39" fillId="0" borderId="0" xfId="0" applyFont="1" applyFill="1" applyBorder="1" applyAlignment="1" applyProtection="1">
      <alignment horizontal="left" vertical="center" indent="1"/>
      <protection locked="0" hidden="1"/>
    </xf>
    <xf numFmtId="165" fontId="6" fillId="2" borderId="0" xfId="2" applyNumberFormat="1" applyFont="1" applyFill="1" applyBorder="1" applyAlignment="1">
      <alignment horizontal="centerContinuous" vertical="center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0" fontId="37" fillId="0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165" fontId="14" fillId="11" borderId="0" xfId="2" applyNumberFormat="1" applyFont="1" applyFill="1" applyBorder="1" applyAlignment="1">
      <alignment horizontal="center"/>
    </xf>
    <xf numFmtId="165" fontId="14" fillId="13" borderId="0" xfId="2" applyNumberFormat="1" applyFont="1" applyFill="1" applyBorder="1" applyAlignment="1">
      <alignment horizontal="center"/>
    </xf>
    <xf numFmtId="0" fontId="4" fillId="16" borderId="0" xfId="0" applyFont="1" applyFill="1" applyBorder="1" applyAlignment="1" applyProtection="1">
      <alignment horizontal="left" vertical="center" indent="1"/>
      <protection locked="0" hidden="1"/>
    </xf>
    <xf numFmtId="0" fontId="4" fillId="16" borderId="0" xfId="0" applyFont="1" applyFill="1" applyBorder="1" applyAlignment="1">
      <alignment horizontal="left" vertical="center" indent="1"/>
    </xf>
    <xf numFmtId="0" fontId="18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  <xf numFmtId="165" fontId="38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6" fillId="0" borderId="1" xfId="0" applyNumberFormat="1" applyFont="1" applyFill="1" applyBorder="1" applyAlignment="1">
      <alignment vertical="center"/>
    </xf>
    <xf numFmtId="165" fontId="37" fillId="0" borderId="0" xfId="0" applyNumberFormat="1" applyFont="1" applyFill="1" applyBorder="1" applyAlignment="1">
      <alignment horizontal="left" vertical="center" indent="1"/>
    </xf>
    <xf numFmtId="165" fontId="40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41" fillId="0" borderId="0" xfId="2" applyNumberFormat="1" applyFont="1" applyFill="1" applyBorder="1" applyAlignment="1" applyProtection="1">
      <alignment vertical="center"/>
    </xf>
    <xf numFmtId="165" fontId="42" fillId="0" borderId="0" xfId="2" applyNumberFormat="1" applyFont="1" applyFill="1" applyBorder="1" applyAlignment="1">
      <alignment horizontal="center"/>
    </xf>
    <xf numFmtId="165" fontId="40" fillId="0" borderId="0" xfId="2" applyNumberFormat="1" applyFont="1" applyFill="1" applyBorder="1" applyAlignment="1">
      <alignment horizontal="center" vertical="center"/>
    </xf>
    <xf numFmtId="165" fontId="15" fillId="0" borderId="0" xfId="2" applyNumberFormat="1" applyFont="1" applyFill="1" applyBorder="1" applyAlignment="1">
      <alignment vertical="center"/>
    </xf>
    <xf numFmtId="165" fontId="42" fillId="0" borderId="0" xfId="2" applyNumberFormat="1" applyFont="1" applyFill="1" applyBorder="1" applyAlignment="1" applyProtection="1">
      <alignment vertical="center"/>
      <protection locked="0" hidden="1"/>
    </xf>
    <xf numFmtId="165" fontId="42" fillId="6" borderId="0" xfId="2" applyNumberFormat="1" applyFont="1" applyFill="1" applyBorder="1" applyAlignment="1" applyProtection="1">
      <alignment horizontal="left" vertical="center" indent="1"/>
      <protection hidden="1"/>
    </xf>
    <xf numFmtId="165" fontId="42" fillId="0" borderId="0" xfId="2" applyNumberFormat="1" applyFont="1" applyFill="1" applyBorder="1" applyAlignment="1" applyProtection="1">
      <alignment vertical="center"/>
      <protection hidden="1"/>
    </xf>
    <xf numFmtId="165" fontId="43" fillId="0" borderId="0" xfId="2" applyNumberFormat="1" applyFont="1" applyFill="1" applyBorder="1" applyAlignment="1" applyProtection="1">
      <alignment vertical="center"/>
      <protection locked="0" hidden="1"/>
    </xf>
    <xf numFmtId="165" fontId="4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42" fillId="0" borderId="0" xfId="2" applyNumberFormat="1" applyFont="1" applyFill="1" applyBorder="1" applyAlignment="1" applyProtection="1">
      <alignment horizontal="left" vertical="center" indent="1"/>
      <protection hidden="1"/>
    </xf>
    <xf numFmtId="165" fontId="44" fillId="0" borderId="0" xfId="2" applyNumberFormat="1" applyFont="1" applyFill="1" applyBorder="1" applyAlignment="1">
      <alignment vertical="center"/>
    </xf>
    <xf numFmtId="165" fontId="40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40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40" fillId="0" borderId="0" xfId="2" applyNumberFormat="1" applyFont="1" applyFill="1" applyBorder="1"/>
    <xf numFmtId="0" fontId="15" fillId="0" borderId="0" xfId="0" applyFont="1" applyFill="1" applyBorder="1" applyAlignment="1" applyProtection="1">
      <alignment horizontal="left" vertical="center" indent="1"/>
      <protection locked="0" hidden="1"/>
    </xf>
    <xf numFmtId="165" fontId="42" fillId="0" borderId="0" xfId="2" applyNumberFormat="1" applyFont="1" applyFill="1" applyBorder="1" applyAlignment="1">
      <alignment vertical="center"/>
    </xf>
    <xf numFmtId="165" fontId="40" fillId="8" borderId="0" xfId="2" applyNumberFormat="1" applyFont="1" applyFill="1" applyBorder="1"/>
    <xf numFmtId="165" fontId="40" fillId="8" borderId="0" xfId="2" applyNumberFormat="1" applyFont="1" applyFill="1" applyBorder="1" applyAlignment="1">
      <alignment horizontal="left" vertical="center" indent="1"/>
    </xf>
    <xf numFmtId="165" fontId="42" fillId="9" borderId="0" xfId="2" applyNumberFormat="1" applyFont="1" applyFill="1" applyBorder="1" applyAlignment="1">
      <alignment horizontal="left" vertical="center" indent="1"/>
    </xf>
    <xf numFmtId="165" fontId="40" fillId="12" borderId="1" xfId="2" applyNumberFormat="1" applyFont="1" applyFill="1" applyBorder="1" applyAlignment="1" applyProtection="1">
      <alignment horizontal="left" vertical="center" indent="1"/>
      <protection locked="0" hidden="1"/>
    </xf>
    <xf numFmtId="165" fontId="40" fillId="12" borderId="0" xfId="2" applyNumberFormat="1" applyFont="1" applyFill="1" applyBorder="1" applyAlignment="1" applyProtection="1">
      <alignment horizontal="left" vertical="center" indent="1"/>
      <protection locked="0" hidden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'Personal Budget'!$A$8:$A$13</c:f>
              <c:strCache>
                <c:ptCount val="6"/>
                <c:pt idx="0">
                  <c:v>Fund from State Govt - 2015</c:v>
                </c:pt>
                <c:pt idx="1">
                  <c:v>Fund from State Govt - 2016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'Personal Budget'!$P$8:$P$13</c:f>
              <c:numCache>
                <c:formatCode>_(* #,##0_);_(* \(#,##0\);_(* "-"??_);_(@_)</c:formatCode>
                <c:ptCount val="6"/>
                <c:pt idx="0">
                  <c:v>1000000</c:v>
                </c:pt>
                <c:pt idx="1">
                  <c:v>8900000</c:v>
                </c:pt>
                <c:pt idx="2">
                  <c:v>1499242.6</c:v>
                </c:pt>
                <c:pt idx="3">
                  <c:v>0</c:v>
                </c:pt>
                <c:pt idx="4">
                  <c:v>150000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109456.51</c:v>
                </c:pt>
                <c:pt idx="1">
                  <c:v>0</c:v>
                </c:pt>
                <c:pt idx="2">
                  <c:v>87782.01999999999</c:v>
                </c:pt>
                <c:pt idx="3">
                  <c:v>464008.4</c:v>
                </c:pt>
                <c:pt idx="4">
                  <c:v>60178.75</c:v>
                </c:pt>
                <c:pt idx="5">
                  <c:v>25724.6</c:v>
                </c:pt>
                <c:pt idx="6">
                  <c:v>14671</c:v>
                </c:pt>
                <c:pt idx="7">
                  <c:v>-1993.1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97818.969999999987</c:v>
                </c:pt>
                <c:pt idx="1">
                  <c:v>0</c:v>
                </c:pt>
                <c:pt idx="2">
                  <c:v>42007.31</c:v>
                </c:pt>
                <c:pt idx="3">
                  <c:v>91322.86</c:v>
                </c:pt>
                <c:pt idx="4">
                  <c:v>193463.16999999998</c:v>
                </c:pt>
                <c:pt idx="5">
                  <c:v>48062.05</c:v>
                </c:pt>
                <c:pt idx="6">
                  <c:v>7888</c:v>
                </c:pt>
                <c:pt idx="7">
                  <c:v>1760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175409.66321999999</c:v>
                </c:pt>
                <c:pt idx="1">
                  <c:v>4000</c:v>
                </c:pt>
                <c:pt idx="2">
                  <c:v>213016.83199999999</c:v>
                </c:pt>
                <c:pt idx="3">
                  <c:v>320867.65266666666</c:v>
                </c:pt>
                <c:pt idx="4">
                  <c:v>416455.32799999998</c:v>
                </c:pt>
                <c:pt idx="5">
                  <c:v>142186.08000000002</c:v>
                </c:pt>
                <c:pt idx="6">
                  <c:v>44630.058000000005</c:v>
                </c:pt>
                <c:pt idx="7">
                  <c:v>35784.284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189358.47321999999</c:v>
                </c:pt>
                <c:pt idx="1">
                  <c:v>4000</c:v>
                </c:pt>
                <c:pt idx="2">
                  <c:v>596786.83200000005</c:v>
                </c:pt>
                <c:pt idx="3">
                  <c:v>720175.61266666651</c:v>
                </c:pt>
                <c:pt idx="4">
                  <c:v>32366.158000000003</c:v>
                </c:pt>
                <c:pt idx="5">
                  <c:v>135009.533</c:v>
                </c:pt>
                <c:pt idx="6">
                  <c:v>44630.058000000005</c:v>
                </c:pt>
                <c:pt idx="7">
                  <c:v>35784.284</c:v>
                </c:pt>
                <c:pt idx="8">
                  <c:v>50000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335092.57571999996</c:v>
                </c:pt>
                <c:pt idx="1">
                  <c:v>10000</c:v>
                </c:pt>
                <c:pt idx="2">
                  <c:v>366486.83199999999</c:v>
                </c:pt>
                <c:pt idx="3">
                  <c:v>270253.61266666662</c:v>
                </c:pt>
                <c:pt idx="4">
                  <c:v>32366.158000000003</c:v>
                </c:pt>
                <c:pt idx="5">
                  <c:v>94643.332999999984</c:v>
                </c:pt>
                <c:pt idx="6">
                  <c:v>44630.058000000005</c:v>
                </c:pt>
                <c:pt idx="7">
                  <c:v>35784.284</c:v>
                </c:pt>
                <c:pt idx="8">
                  <c:v>60000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Budget'!$A$244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Budget'!$D$244:$O$244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1685000</c:v>
                </c:pt>
                <c:pt idx="3">
                  <c:v>1000000</c:v>
                </c:pt>
                <c:pt idx="4">
                  <c:v>1000000</c:v>
                </c:pt>
                <c:pt idx="5">
                  <c:v>1114242.6000000001</c:v>
                </c:pt>
                <c:pt idx="6">
                  <c:v>1000000</c:v>
                </c:pt>
                <c:pt idx="7">
                  <c:v>1000000</c:v>
                </c:pt>
                <c:pt idx="8">
                  <c:v>1000000</c:v>
                </c:pt>
                <c:pt idx="9">
                  <c:v>1000000</c:v>
                </c:pt>
                <c:pt idx="10">
                  <c:v>1000000</c:v>
                </c:pt>
                <c:pt idx="11">
                  <c:v>400000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'Personal Budget'!$A$245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Budget'!$D$245:$O$245</c:f>
              <c:numCache>
                <c:formatCode>_(* #,##0_);_(* \(#,##0\);_(* "-"??_);_(@_)</c:formatCode>
                <c:ptCount val="12"/>
                <c:pt idx="0">
                  <c:v>740356.54</c:v>
                </c:pt>
                <c:pt idx="1">
                  <c:v>484839.77</c:v>
                </c:pt>
                <c:pt idx="2">
                  <c:v>321716.33999999997</c:v>
                </c:pt>
                <c:pt idx="3">
                  <c:v>706237.63</c:v>
                </c:pt>
                <c:pt idx="4">
                  <c:v>774615.8899999999</c:v>
                </c:pt>
                <c:pt idx="5">
                  <c:v>881982.39000000013</c:v>
                </c:pt>
                <c:pt idx="6">
                  <c:v>375993.50999999995</c:v>
                </c:pt>
                <c:pt idx="7">
                  <c:v>778578.33000000007</c:v>
                </c:pt>
                <c:pt idx="8">
                  <c:v>498466.14999999997</c:v>
                </c:pt>
                <c:pt idx="9">
                  <c:v>1376087.4909066667</c:v>
                </c:pt>
                <c:pt idx="10">
                  <c:v>1831848.5439066666</c:v>
                </c:pt>
                <c:pt idx="11">
                  <c:v>1228619.4464066664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'Personal Budget'!$A$248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Budget'!$D$248:$O$248</c:f>
              <c:numCache>
                <c:formatCode>_(* #,##0_);_(* \(#,##0\);_(* "-"??_);_(@_)</c:formatCode>
                <c:ptCount val="12"/>
                <c:pt idx="0">
                  <c:v>-905138.26</c:v>
                </c:pt>
                <c:pt idx="1">
                  <c:v>-484839.77</c:v>
                </c:pt>
                <c:pt idx="2">
                  <c:v>1363283.6600000001</c:v>
                </c:pt>
                <c:pt idx="3">
                  <c:v>293762.37</c:v>
                </c:pt>
                <c:pt idx="4">
                  <c:v>225384.1100000001</c:v>
                </c:pt>
                <c:pt idx="5">
                  <c:v>232260.20999999996</c:v>
                </c:pt>
                <c:pt idx="6">
                  <c:v>624006.49</c:v>
                </c:pt>
                <c:pt idx="7">
                  <c:v>221421.66999999993</c:v>
                </c:pt>
                <c:pt idx="8">
                  <c:v>501533.85000000003</c:v>
                </c:pt>
                <c:pt idx="9">
                  <c:v>-376087.49090666673</c:v>
                </c:pt>
                <c:pt idx="10">
                  <c:v>-831848.54390666657</c:v>
                </c:pt>
                <c:pt idx="11">
                  <c:v>-828619.44640666642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33920"/>
        <c:axId val="118835456"/>
      </c:lineChart>
      <c:catAx>
        <c:axId val="11883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883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835456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883392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1729952.2221599999</c:v>
                </c:pt>
                <c:pt idx="1">
                  <c:v>18000</c:v>
                </c:pt>
                <c:pt idx="2">
                  <c:v>1906725.4559999998</c:v>
                </c:pt>
                <c:pt idx="3">
                  <c:v>2708244.3479999998</c:v>
                </c:pt>
                <c:pt idx="4">
                  <c:v>2156356.6739999996</c:v>
                </c:pt>
                <c:pt idx="5">
                  <c:v>880774.87600000005</c:v>
                </c:pt>
                <c:pt idx="6">
                  <c:v>189048.88400000002</c:v>
                </c:pt>
                <c:pt idx="7">
                  <c:v>106198.33199999999</c:v>
                </c:pt>
                <c:pt idx="8">
                  <c:v>643637.87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97556.87999999999</c:v>
                </c:pt>
                <c:pt idx="1">
                  <c:v>144220.65</c:v>
                </c:pt>
                <c:pt idx="2">
                  <c:v>107389.06999999999</c:v>
                </c:pt>
                <c:pt idx="3">
                  <c:v>102758.93</c:v>
                </c:pt>
                <c:pt idx="4">
                  <c:v>109673.22000000003</c:v>
                </c:pt>
                <c:pt idx="5">
                  <c:v>161370.79000000004</c:v>
                </c:pt>
                <c:pt idx="6">
                  <c:v>99846.489999999962</c:v>
                </c:pt>
                <c:pt idx="7">
                  <c:v>109456.51</c:v>
                </c:pt>
                <c:pt idx="8">
                  <c:v>97818.969999999987</c:v>
                </c:pt>
                <c:pt idx="9">
                  <c:v>175409.66321999999</c:v>
                </c:pt>
                <c:pt idx="10">
                  <c:v>189358.47321999999</c:v>
                </c:pt>
                <c:pt idx="11">
                  <c:v>335092.57571999996</c:v>
                </c:pt>
              </c:numCache>
            </c:numRef>
          </c:val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4000</c:v>
                </c:pt>
                <c:pt idx="10">
                  <c:v>4000</c:v>
                </c:pt>
                <c:pt idx="11">
                  <c:v>10000</c:v>
                </c:pt>
              </c:numCache>
            </c:numRef>
          </c:val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10849.16</c:v>
                </c:pt>
                <c:pt idx="1">
                  <c:v>39836.47</c:v>
                </c:pt>
                <c:pt idx="2">
                  <c:v>30918.179999999993</c:v>
                </c:pt>
                <c:pt idx="3">
                  <c:v>46739.670000000006</c:v>
                </c:pt>
                <c:pt idx="4">
                  <c:v>91645.689999999988</c:v>
                </c:pt>
                <c:pt idx="5">
                  <c:v>233455.24</c:v>
                </c:pt>
                <c:pt idx="6">
                  <c:v>147201.22</c:v>
                </c:pt>
                <c:pt idx="7">
                  <c:v>87782.01999999999</c:v>
                </c:pt>
                <c:pt idx="8">
                  <c:v>42007.31</c:v>
                </c:pt>
                <c:pt idx="9">
                  <c:v>213016.83199999999</c:v>
                </c:pt>
                <c:pt idx="10">
                  <c:v>596786.83200000005</c:v>
                </c:pt>
                <c:pt idx="11">
                  <c:v>366486.83199999999</c:v>
                </c:pt>
              </c:numCache>
            </c:numRef>
          </c:val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27257</c:v>
                </c:pt>
                <c:pt idx="1">
                  <c:v>15121.72</c:v>
                </c:pt>
                <c:pt idx="2">
                  <c:v>34306.89</c:v>
                </c:pt>
                <c:pt idx="3">
                  <c:v>112672.35</c:v>
                </c:pt>
                <c:pt idx="4">
                  <c:v>259106.99</c:v>
                </c:pt>
                <c:pt idx="5">
                  <c:v>338635.66000000003</c:v>
                </c:pt>
                <c:pt idx="6">
                  <c:v>54515.6</c:v>
                </c:pt>
                <c:pt idx="7">
                  <c:v>464008.4</c:v>
                </c:pt>
                <c:pt idx="8">
                  <c:v>91322.86</c:v>
                </c:pt>
                <c:pt idx="9">
                  <c:v>320867.65266666666</c:v>
                </c:pt>
                <c:pt idx="10">
                  <c:v>720175.61266666651</c:v>
                </c:pt>
                <c:pt idx="11">
                  <c:v>270253.61266666662</c:v>
                </c:pt>
              </c:numCache>
            </c:numRef>
          </c:val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596204.80000000005</c:v>
                </c:pt>
                <c:pt idx="1">
                  <c:v>227962.69</c:v>
                </c:pt>
                <c:pt idx="2">
                  <c:v>31470.78</c:v>
                </c:pt>
                <c:pt idx="3">
                  <c:v>333323.58</c:v>
                </c:pt>
                <c:pt idx="4">
                  <c:v>208195.26</c:v>
                </c:pt>
                <c:pt idx="5">
                  <c:v>24190</c:v>
                </c:pt>
                <c:pt idx="6">
                  <c:v>180</c:v>
                </c:pt>
                <c:pt idx="7">
                  <c:v>60178.75</c:v>
                </c:pt>
                <c:pt idx="8">
                  <c:v>193463.16999999998</c:v>
                </c:pt>
                <c:pt idx="9">
                  <c:v>416455.32799999998</c:v>
                </c:pt>
                <c:pt idx="10">
                  <c:v>32366.158000000003</c:v>
                </c:pt>
                <c:pt idx="11">
                  <c:v>32366.158000000003</c:v>
                </c:pt>
              </c:numCache>
            </c:numRef>
          </c:val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20464</c:v>
                </c:pt>
                <c:pt idx="1">
                  <c:v>36310.400000000001</c:v>
                </c:pt>
                <c:pt idx="2">
                  <c:v>68575.399999999994</c:v>
                </c:pt>
                <c:pt idx="3">
                  <c:v>80851.22</c:v>
                </c:pt>
                <c:pt idx="4">
                  <c:v>72838.2</c:v>
                </c:pt>
                <c:pt idx="5">
                  <c:v>101279.29999999999</c:v>
                </c:pt>
                <c:pt idx="6">
                  <c:v>54830.76</c:v>
                </c:pt>
                <c:pt idx="7">
                  <c:v>25724.6</c:v>
                </c:pt>
                <c:pt idx="8">
                  <c:v>48062.05</c:v>
                </c:pt>
                <c:pt idx="9">
                  <c:v>142186.08000000002</c:v>
                </c:pt>
                <c:pt idx="10">
                  <c:v>135009.533</c:v>
                </c:pt>
                <c:pt idx="11">
                  <c:v>94643.332999999984</c:v>
                </c:pt>
              </c:numCache>
            </c:numRef>
          </c:val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-11500</c:v>
                </c:pt>
                <c:pt idx="1">
                  <c:v>3203.0600000000004</c:v>
                </c:pt>
                <c:pt idx="2">
                  <c:v>17221.05</c:v>
                </c:pt>
                <c:pt idx="3">
                  <c:v>7960.1</c:v>
                </c:pt>
                <c:pt idx="4">
                  <c:v>12835.5</c:v>
                </c:pt>
                <c:pt idx="5">
                  <c:v>1500</c:v>
                </c:pt>
                <c:pt idx="6">
                  <c:v>1380</c:v>
                </c:pt>
                <c:pt idx="7">
                  <c:v>14671</c:v>
                </c:pt>
                <c:pt idx="8">
                  <c:v>7888</c:v>
                </c:pt>
                <c:pt idx="9">
                  <c:v>44630.058000000005</c:v>
                </c:pt>
                <c:pt idx="10">
                  <c:v>44630.058000000005</c:v>
                </c:pt>
                <c:pt idx="11">
                  <c:v>44630.058000000005</c:v>
                </c:pt>
              </c:numCache>
            </c:numRef>
          </c:val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-16000</c:v>
                </c:pt>
                <c:pt idx="1">
                  <c:v>-551.3599999999999</c:v>
                </c:pt>
                <c:pt idx="2">
                  <c:v>14310</c:v>
                </c:pt>
                <c:pt idx="3">
                  <c:v>4137.4399999999996</c:v>
                </c:pt>
                <c:pt idx="4">
                  <c:v>182.5</c:v>
                </c:pt>
                <c:pt idx="5">
                  <c:v>-3000</c:v>
                </c:pt>
                <c:pt idx="6">
                  <c:v>0</c:v>
                </c:pt>
                <c:pt idx="7">
                  <c:v>-1993.1</c:v>
                </c:pt>
                <c:pt idx="8">
                  <c:v>1760</c:v>
                </c:pt>
                <c:pt idx="9">
                  <c:v>35784.284</c:v>
                </c:pt>
                <c:pt idx="10">
                  <c:v>35784.284</c:v>
                </c:pt>
                <c:pt idx="11">
                  <c:v>35784.284</c:v>
                </c:pt>
              </c:numCache>
            </c:numRef>
          </c:val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164781.72</c:v>
                </c:pt>
                <c:pt idx="1">
                  <c:v>114401.15</c:v>
                </c:pt>
                <c:pt idx="2">
                  <c:v>254455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50000</c:v>
                </c:pt>
                <c:pt idx="11">
                  <c:v>60000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770240"/>
        <c:axId val="107771776"/>
      </c:barChart>
      <c:catAx>
        <c:axId val="10777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777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771776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7770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97556.87999999999</c:v>
                </c:pt>
                <c:pt idx="1">
                  <c:v>0</c:v>
                </c:pt>
                <c:pt idx="2">
                  <c:v>10849.16</c:v>
                </c:pt>
                <c:pt idx="3">
                  <c:v>27257</c:v>
                </c:pt>
                <c:pt idx="4">
                  <c:v>596204.80000000005</c:v>
                </c:pt>
                <c:pt idx="5">
                  <c:v>20464</c:v>
                </c:pt>
                <c:pt idx="6">
                  <c:v>-11500</c:v>
                </c:pt>
                <c:pt idx="7">
                  <c:v>-16000</c:v>
                </c:pt>
                <c:pt idx="8">
                  <c:v>164781.72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97556.87999999999</c:v>
                </c:pt>
                <c:pt idx="1">
                  <c:v>0</c:v>
                </c:pt>
                <c:pt idx="2">
                  <c:v>10849.16</c:v>
                </c:pt>
                <c:pt idx="3">
                  <c:v>27257</c:v>
                </c:pt>
                <c:pt idx="4">
                  <c:v>596204.80000000005</c:v>
                </c:pt>
                <c:pt idx="5">
                  <c:v>20464</c:v>
                </c:pt>
                <c:pt idx="6">
                  <c:v>-11500</c:v>
                </c:pt>
                <c:pt idx="7">
                  <c:v>-16000</c:v>
                </c:pt>
                <c:pt idx="8">
                  <c:v>164781.72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144220.65</c:v>
                </c:pt>
                <c:pt idx="1">
                  <c:v>0</c:v>
                </c:pt>
                <c:pt idx="2">
                  <c:v>39836.47</c:v>
                </c:pt>
                <c:pt idx="3">
                  <c:v>15121.72</c:v>
                </c:pt>
                <c:pt idx="4">
                  <c:v>227962.69</c:v>
                </c:pt>
                <c:pt idx="5">
                  <c:v>36310.400000000001</c:v>
                </c:pt>
                <c:pt idx="6">
                  <c:v>3203.0600000000004</c:v>
                </c:pt>
                <c:pt idx="7">
                  <c:v>-551.3599999999999</c:v>
                </c:pt>
                <c:pt idx="8">
                  <c:v>114401.15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107389.06999999999</c:v>
                </c:pt>
                <c:pt idx="1">
                  <c:v>0</c:v>
                </c:pt>
                <c:pt idx="2">
                  <c:v>30918.179999999993</c:v>
                </c:pt>
                <c:pt idx="3">
                  <c:v>34306.89</c:v>
                </c:pt>
                <c:pt idx="4">
                  <c:v>31470.78</c:v>
                </c:pt>
                <c:pt idx="5">
                  <c:v>68575.399999999994</c:v>
                </c:pt>
                <c:pt idx="6">
                  <c:v>17221.05</c:v>
                </c:pt>
                <c:pt idx="7">
                  <c:v>14310</c:v>
                </c:pt>
                <c:pt idx="8">
                  <c:v>254455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102758.93</c:v>
                </c:pt>
                <c:pt idx="1">
                  <c:v>0</c:v>
                </c:pt>
                <c:pt idx="2">
                  <c:v>46739.670000000006</c:v>
                </c:pt>
                <c:pt idx="3">
                  <c:v>112672.35</c:v>
                </c:pt>
                <c:pt idx="4">
                  <c:v>333323.58</c:v>
                </c:pt>
                <c:pt idx="5">
                  <c:v>80851.22</c:v>
                </c:pt>
                <c:pt idx="6">
                  <c:v>7960.1</c:v>
                </c:pt>
                <c:pt idx="7">
                  <c:v>4137.4399999999996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109673.22000000003</c:v>
                </c:pt>
                <c:pt idx="1">
                  <c:v>0</c:v>
                </c:pt>
                <c:pt idx="2">
                  <c:v>91645.689999999988</c:v>
                </c:pt>
                <c:pt idx="3">
                  <c:v>259106.99</c:v>
                </c:pt>
                <c:pt idx="4">
                  <c:v>208195.26</c:v>
                </c:pt>
                <c:pt idx="5">
                  <c:v>72838.2</c:v>
                </c:pt>
                <c:pt idx="6">
                  <c:v>12835.5</c:v>
                </c:pt>
                <c:pt idx="7">
                  <c:v>182.5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161370.79000000004</c:v>
                </c:pt>
                <c:pt idx="1">
                  <c:v>0</c:v>
                </c:pt>
                <c:pt idx="2">
                  <c:v>233455.24</c:v>
                </c:pt>
                <c:pt idx="3">
                  <c:v>338635.66000000003</c:v>
                </c:pt>
                <c:pt idx="4">
                  <c:v>24190</c:v>
                </c:pt>
                <c:pt idx="5">
                  <c:v>101279.29999999999</c:v>
                </c:pt>
                <c:pt idx="6">
                  <c:v>1500</c:v>
                </c:pt>
                <c:pt idx="7">
                  <c:v>-3000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99846.489999999962</c:v>
                </c:pt>
                <c:pt idx="1">
                  <c:v>0</c:v>
                </c:pt>
                <c:pt idx="2">
                  <c:v>147201.22</c:v>
                </c:pt>
                <c:pt idx="3">
                  <c:v>54515.6</c:v>
                </c:pt>
                <c:pt idx="4">
                  <c:v>180</c:v>
                </c:pt>
                <c:pt idx="5">
                  <c:v>54830.76</c:v>
                </c:pt>
                <c:pt idx="6">
                  <c:v>1380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/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/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/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/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/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/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/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/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/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/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/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/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/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U257"/>
  <sheetViews>
    <sheetView showGridLines="0" tabSelected="1" zoomScale="85" zoomScaleNormal="85" zoomScaleSheetLayoutView="100" workbookViewId="0">
      <pane ySplit="4" topLeftCell="A218" activePane="bottomLeft" state="frozen"/>
      <selection pane="bottomLeft" activeCell="A242" sqref="A242:P242"/>
    </sheetView>
  </sheetViews>
  <sheetFormatPr defaultRowHeight="12.75" x14ac:dyDescent="0.2"/>
  <cols>
    <col min="1" max="1" width="52.28515625" style="3" bestFit="1" customWidth="1"/>
    <col min="2" max="2" width="13.140625" style="89" customWidth="1"/>
    <col min="3" max="3" width="14.28515625" style="157" customWidth="1"/>
    <col min="4" max="5" width="11.42578125" style="96" customWidth="1"/>
    <col min="6" max="7" width="10.7109375" style="72" customWidth="1"/>
    <col min="8" max="12" width="10.7109375" style="96" customWidth="1"/>
    <col min="13" max="13" width="10.7109375" style="72" customWidth="1"/>
    <col min="14" max="14" width="11.85546875" style="72" customWidth="1"/>
    <col min="15" max="15" width="11.85546875" style="72" bestFit="1" customWidth="1"/>
    <col min="16" max="16" width="13.5703125" style="72" bestFit="1" customWidth="1"/>
    <col min="17" max="17" width="11.140625" style="3" customWidth="1"/>
    <col min="18" max="18" width="15" style="3" customWidth="1"/>
    <col min="19" max="19" width="11.5703125" style="3" bestFit="1" customWidth="1"/>
    <col min="20" max="16384" width="9.140625" style="3"/>
  </cols>
  <sheetData>
    <row r="1" spans="1:16" s="2" customFormat="1" ht="35.1" customHeight="1" x14ac:dyDescent="0.2">
      <c r="A1" s="123" t="s">
        <v>228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 s="8" customFormat="1" ht="18" customHeight="1" x14ac:dyDescent="0.2">
      <c r="A2" s="17"/>
      <c r="B2" s="76"/>
      <c r="C2" s="144"/>
      <c r="D2" s="97"/>
      <c r="E2" s="97"/>
      <c r="F2" s="41"/>
      <c r="G2" s="41"/>
      <c r="H2" s="97"/>
      <c r="I2" s="110"/>
      <c r="J2" s="110"/>
      <c r="K2" s="110"/>
      <c r="L2" s="110"/>
      <c r="M2" s="42"/>
      <c r="N2" s="42"/>
      <c r="O2" s="42"/>
      <c r="P2" s="43"/>
    </row>
    <row r="3" spans="1:16" s="2" customFormat="1" ht="15" x14ac:dyDescent="0.25">
      <c r="A3" s="5"/>
      <c r="B3" s="77"/>
      <c r="C3" s="145" t="s">
        <v>34</v>
      </c>
      <c r="D3" s="129" t="s">
        <v>269</v>
      </c>
      <c r="E3" s="129"/>
      <c r="F3" s="129"/>
      <c r="G3" s="129"/>
      <c r="H3" s="129"/>
      <c r="I3" s="129"/>
      <c r="J3" s="129"/>
      <c r="K3" s="129"/>
      <c r="L3" s="129"/>
      <c r="M3" s="128" t="s">
        <v>270</v>
      </c>
      <c r="N3" s="128"/>
      <c r="O3" s="128"/>
      <c r="P3" s="44"/>
    </row>
    <row r="4" spans="1:16" s="7" customFormat="1" ht="20.100000000000001" customHeight="1" x14ac:dyDescent="0.2">
      <c r="A4" s="6"/>
      <c r="B4" s="78"/>
      <c r="C4" s="146" t="s">
        <v>257</v>
      </c>
      <c r="D4" s="46" t="s">
        <v>20</v>
      </c>
      <c r="E4" s="46" t="s">
        <v>21</v>
      </c>
      <c r="F4" s="45" t="s">
        <v>22</v>
      </c>
      <c r="G4" s="46" t="s">
        <v>23</v>
      </c>
      <c r="H4" s="118" t="s">
        <v>24</v>
      </c>
      <c r="I4" s="46" t="s">
        <v>25</v>
      </c>
      <c r="J4" s="118" t="s">
        <v>26</v>
      </c>
      <c r="K4" s="46" t="s">
        <v>27</v>
      </c>
      <c r="L4" s="118" t="s">
        <v>28</v>
      </c>
      <c r="M4" s="46" t="s">
        <v>29</v>
      </c>
      <c r="N4" s="45" t="s">
        <v>30</v>
      </c>
      <c r="O4" s="46" t="s">
        <v>31</v>
      </c>
      <c r="P4" s="45" t="s">
        <v>32</v>
      </c>
    </row>
    <row r="5" spans="1:16" s="7" customFormat="1" ht="6.95" customHeight="1" x14ac:dyDescent="0.2">
      <c r="A5" s="6"/>
      <c r="B5" s="78"/>
      <c r="C5" s="147"/>
      <c r="D5" s="46"/>
      <c r="E5" s="46"/>
      <c r="F5" s="47"/>
      <c r="G5" s="46"/>
      <c r="H5" s="46"/>
      <c r="I5" s="46"/>
      <c r="J5" s="46"/>
      <c r="K5" s="46"/>
      <c r="L5" s="46"/>
      <c r="M5" s="46"/>
      <c r="N5" s="47"/>
      <c r="O5" s="46"/>
      <c r="P5" s="47"/>
    </row>
    <row r="6" spans="1:16" s="7" customFormat="1" ht="20.100000000000001" customHeight="1" x14ac:dyDescent="0.2">
      <c r="A6" s="124" t="s">
        <v>175</v>
      </c>
      <c r="B6" s="124"/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1:16" s="7" customFormat="1" ht="6.95" customHeight="1" x14ac:dyDescent="0.2">
      <c r="A7" s="1"/>
      <c r="B7" s="79"/>
      <c r="C7" s="1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8" customFormat="1" ht="15" customHeight="1" x14ac:dyDescent="0.2">
      <c r="A8" s="12" t="s">
        <v>229</v>
      </c>
      <c r="B8" s="80"/>
      <c r="C8" s="143"/>
      <c r="D8" s="49"/>
      <c r="E8" s="49">
        <v>1000000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50">
        <f t="shared" ref="P8:P13" si="0">SUM(D8:O8)</f>
        <v>1000000</v>
      </c>
    </row>
    <row r="9" spans="1:16" s="8" customFormat="1" ht="15" customHeight="1" x14ac:dyDescent="0.2">
      <c r="A9" s="12" t="s">
        <v>230</v>
      </c>
      <c r="B9" s="80"/>
      <c r="C9" s="143"/>
      <c r="D9" s="49"/>
      <c r="E9" s="49"/>
      <c r="F9" s="49">
        <v>1500000</v>
      </c>
      <c r="G9" s="49">
        <v>1000000</v>
      </c>
      <c r="H9" s="49">
        <v>1000000</v>
      </c>
      <c r="I9" s="49">
        <v>1000000</v>
      </c>
      <c r="J9" s="49"/>
      <c r="K9" s="49">
        <v>1000000</v>
      </c>
      <c r="L9" s="49">
        <v>1000000</v>
      </c>
      <c r="M9" s="49">
        <v>1000000</v>
      </c>
      <c r="N9" s="49">
        <v>1000000</v>
      </c>
      <c r="O9" s="49">
        <v>400000</v>
      </c>
      <c r="P9" s="50">
        <f t="shared" si="0"/>
        <v>8900000</v>
      </c>
    </row>
    <row r="10" spans="1:16" s="8" customFormat="1" ht="15" customHeight="1" x14ac:dyDescent="0.2">
      <c r="A10" s="12" t="s">
        <v>283</v>
      </c>
      <c r="B10" s="80"/>
      <c r="C10" s="143"/>
      <c r="D10" s="49">
        <v>350000</v>
      </c>
      <c r="E10" s="49"/>
      <c r="F10" s="49">
        <v>35000</v>
      </c>
      <c r="G10" s="49"/>
      <c r="H10" s="49"/>
      <c r="I10" s="49">
        <v>114242.6</v>
      </c>
      <c r="J10" s="49">
        <v>1000000</v>
      </c>
      <c r="K10" s="49"/>
      <c r="L10" s="49"/>
      <c r="M10" s="49"/>
      <c r="N10" s="49"/>
      <c r="O10" s="49"/>
      <c r="P10" s="50">
        <f t="shared" si="0"/>
        <v>1499242.6</v>
      </c>
    </row>
    <row r="11" spans="1:16" s="8" customFormat="1" ht="15" customHeight="1" x14ac:dyDescent="0.2">
      <c r="A11" s="12" t="s">
        <v>62</v>
      </c>
      <c r="B11" s="80"/>
      <c r="C11" s="143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>
        <f t="shared" si="0"/>
        <v>0</v>
      </c>
    </row>
    <row r="12" spans="1:16" s="8" customFormat="1" ht="15" customHeight="1" x14ac:dyDescent="0.2">
      <c r="A12" s="12" t="s">
        <v>63</v>
      </c>
      <c r="B12" s="80"/>
      <c r="C12" s="143"/>
      <c r="D12" s="49"/>
      <c r="E12" s="49"/>
      <c r="F12" s="49">
        <v>150000</v>
      </c>
      <c r="G12" s="49"/>
      <c r="H12" s="49"/>
      <c r="I12" s="49"/>
      <c r="J12" s="49"/>
      <c r="K12" s="49"/>
      <c r="L12" s="49"/>
      <c r="M12" s="49"/>
      <c r="N12" s="49"/>
      <c r="O12" s="49"/>
      <c r="P12" s="50">
        <f t="shared" si="0"/>
        <v>150000</v>
      </c>
    </row>
    <row r="13" spans="1:16" s="7" customFormat="1" ht="15" customHeight="1" x14ac:dyDescent="0.2">
      <c r="A13" s="12" t="s">
        <v>64</v>
      </c>
      <c r="B13" s="80"/>
      <c r="C13" s="143"/>
      <c r="D13" s="49"/>
      <c r="E13" s="49"/>
      <c r="F13" s="51"/>
      <c r="G13" s="51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51">
        <v>0</v>
      </c>
      <c r="N13" s="51">
        <v>0</v>
      </c>
      <c r="O13" s="51">
        <v>0</v>
      </c>
      <c r="P13" s="50">
        <f t="shared" si="0"/>
        <v>0</v>
      </c>
    </row>
    <row r="14" spans="1:16" s="7" customFormat="1" ht="6.95" customHeight="1" x14ac:dyDescent="0.2">
      <c r="A14" s="13"/>
      <c r="B14" s="80"/>
      <c r="C14" s="143"/>
      <c r="D14" s="60"/>
      <c r="E14" s="60"/>
      <c r="F14" s="52"/>
      <c r="G14" s="52"/>
      <c r="H14" s="60"/>
      <c r="I14" s="60"/>
      <c r="J14" s="60"/>
      <c r="K14" s="60"/>
      <c r="L14" s="60"/>
      <c r="M14" s="52"/>
      <c r="N14" s="52"/>
      <c r="O14" s="52"/>
      <c r="P14" s="53"/>
    </row>
    <row r="15" spans="1:16" s="8" customFormat="1" ht="15" customHeight="1" x14ac:dyDescent="0.2">
      <c r="A15" s="14" t="str">
        <f>"TOTAL "&amp;A6</f>
        <v>TOTAL ESTIMATED INCOME</v>
      </c>
      <c r="B15" s="81"/>
      <c r="C15" s="149"/>
      <c r="D15" s="98"/>
      <c r="E15" s="98"/>
      <c r="F15" s="54">
        <f t="shared" ref="F15:P15" si="1">SUM(F8:F13)</f>
        <v>1685000</v>
      </c>
      <c r="G15" s="54">
        <f t="shared" si="1"/>
        <v>1000000</v>
      </c>
      <c r="H15" s="98">
        <f t="shared" si="1"/>
        <v>1000000</v>
      </c>
      <c r="I15" s="98">
        <f t="shared" si="1"/>
        <v>1114242.6000000001</v>
      </c>
      <c r="J15" s="98">
        <f t="shared" si="1"/>
        <v>1000000</v>
      </c>
      <c r="K15" s="98">
        <f t="shared" si="1"/>
        <v>1000000</v>
      </c>
      <c r="L15" s="98">
        <f t="shared" si="1"/>
        <v>1000000</v>
      </c>
      <c r="M15" s="54">
        <f t="shared" si="1"/>
        <v>1000000</v>
      </c>
      <c r="N15" s="54">
        <f t="shared" si="1"/>
        <v>1000000</v>
      </c>
      <c r="O15" s="54">
        <f t="shared" si="1"/>
        <v>400000</v>
      </c>
      <c r="P15" s="54">
        <f t="shared" si="1"/>
        <v>11549242.6</v>
      </c>
    </row>
    <row r="16" spans="1:16" s="7" customFormat="1" ht="6.95" customHeight="1" x14ac:dyDescent="0.2">
      <c r="A16" s="9"/>
      <c r="B16" s="82"/>
      <c r="C16" s="150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8" s="7" customFormat="1" ht="6.95" customHeight="1" x14ac:dyDescent="0.2">
      <c r="A17" s="9"/>
      <c r="B17" s="82"/>
      <c r="C17" s="150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8" s="7" customFormat="1" ht="20.100000000000001" customHeight="1" x14ac:dyDescent="0.2">
      <c r="A18" s="126" t="s">
        <v>19</v>
      </c>
      <c r="B18" s="126"/>
      <c r="C18" s="126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</row>
    <row r="19" spans="1:18" s="7" customFormat="1" ht="6.95" customHeight="1" x14ac:dyDescent="0.2">
      <c r="A19" s="1"/>
      <c r="B19" s="79"/>
      <c r="C19" s="148"/>
      <c r="D19" s="99"/>
      <c r="E19" s="99"/>
      <c r="F19" s="55"/>
      <c r="G19" s="55"/>
      <c r="H19" s="99"/>
      <c r="I19" s="99"/>
      <c r="J19" s="99"/>
      <c r="K19" s="99"/>
      <c r="L19" s="99"/>
      <c r="M19" s="55"/>
      <c r="N19" s="55"/>
      <c r="O19" s="55"/>
      <c r="P19" s="55"/>
    </row>
    <row r="20" spans="1:18" s="7" customFormat="1" ht="18" customHeight="1" x14ac:dyDescent="0.2">
      <c r="A20" s="121" t="s">
        <v>65</v>
      </c>
      <c r="B20" s="121"/>
      <c r="C20" s="121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</row>
    <row r="21" spans="1:18" s="7" customFormat="1" ht="6.95" customHeight="1" x14ac:dyDescent="0.2">
      <c r="A21" s="10"/>
      <c r="B21" s="83"/>
      <c r="C21" s="151"/>
      <c r="D21" s="99"/>
      <c r="E21" s="99"/>
      <c r="F21" s="56"/>
      <c r="G21" s="56"/>
      <c r="H21" s="99"/>
      <c r="I21" s="99"/>
      <c r="J21" s="99"/>
      <c r="K21" s="99"/>
      <c r="L21" s="99"/>
      <c r="M21" s="56"/>
      <c r="N21" s="56"/>
      <c r="O21" s="56"/>
      <c r="P21" s="56"/>
    </row>
    <row r="22" spans="1:18" s="8" customFormat="1" ht="15" customHeight="1" x14ac:dyDescent="0.2">
      <c r="A22" s="12" t="s">
        <v>66</v>
      </c>
      <c r="B22" s="80" t="s">
        <v>176</v>
      </c>
      <c r="C22" s="143">
        <v>1104000</v>
      </c>
      <c r="D22" s="57">
        <v>72389.350000000006</v>
      </c>
      <c r="E22" s="57">
        <v>70932.08</v>
      </c>
      <c r="F22" s="57">
        <v>71425</v>
      </c>
      <c r="G22" s="57">
        <v>71425</v>
      </c>
      <c r="H22" s="57">
        <v>71425</v>
      </c>
      <c r="I22" s="57">
        <v>71425</v>
      </c>
      <c r="J22" s="57">
        <v>71425</v>
      </c>
      <c r="K22" s="57">
        <v>71425</v>
      </c>
      <c r="L22" s="57">
        <v>70058.67</v>
      </c>
      <c r="M22" s="57">
        <v>120710.71400000001</v>
      </c>
      <c r="N22" s="57">
        <v>120710.71400000001</v>
      </c>
      <c r="O22" s="57">
        <v>120710.71400000001</v>
      </c>
      <c r="P22" s="58">
        <f>SUM(D22:O22)</f>
        <v>1004062.2420000001</v>
      </c>
      <c r="Q22" s="93">
        <f>C22-P22</f>
        <v>99937.757999999914</v>
      </c>
      <c r="R22" s="104">
        <f>Q22/5</f>
        <v>19987.551599999984</v>
      </c>
    </row>
    <row r="23" spans="1:18" s="7" customFormat="1" ht="15" customHeight="1" x14ac:dyDescent="0.2">
      <c r="A23" s="12" t="s">
        <v>67</v>
      </c>
      <c r="B23" s="80" t="s">
        <v>67</v>
      </c>
      <c r="C23" s="143">
        <v>10800</v>
      </c>
      <c r="D23" s="57">
        <v>900</v>
      </c>
      <c r="E23" s="57">
        <v>1600</v>
      </c>
      <c r="F23" s="59">
        <v>200</v>
      </c>
      <c r="G23" s="59">
        <v>200</v>
      </c>
      <c r="H23" s="57">
        <v>200</v>
      </c>
      <c r="I23" s="57">
        <v>200</v>
      </c>
      <c r="J23" s="57">
        <v>200</v>
      </c>
      <c r="K23" s="57">
        <v>700</v>
      </c>
      <c r="L23" s="57">
        <v>700</v>
      </c>
      <c r="M23" s="59">
        <v>700</v>
      </c>
      <c r="N23" s="59">
        <v>700</v>
      </c>
      <c r="O23" s="59">
        <v>700</v>
      </c>
      <c r="P23" s="58">
        <f t="shared" ref="P23:P61" si="2">SUM(D23:O23)</f>
        <v>7000</v>
      </c>
      <c r="Q23" s="115">
        <f>C23-P23</f>
        <v>3800</v>
      </c>
      <c r="R23" s="104">
        <f>Q23/5</f>
        <v>760</v>
      </c>
    </row>
    <row r="24" spans="1:18" s="7" customFormat="1" ht="15" customHeight="1" x14ac:dyDescent="0.2">
      <c r="A24" s="12" t="s">
        <v>68</v>
      </c>
      <c r="B24" s="80" t="s">
        <v>177</v>
      </c>
      <c r="C24" s="143">
        <v>191000</v>
      </c>
      <c r="D24" s="57"/>
      <c r="E24" s="57"/>
      <c r="F24" s="59"/>
      <c r="G24" s="59"/>
      <c r="H24" s="57">
        <v>0</v>
      </c>
      <c r="I24" s="57">
        <v>53568.75</v>
      </c>
      <c r="J24" s="57">
        <v>0</v>
      </c>
      <c r="K24" s="57"/>
      <c r="L24" s="57"/>
      <c r="M24" s="59"/>
      <c r="N24" s="59"/>
      <c r="O24" s="59">
        <v>137431.25</v>
      </c>
      <c r="P24" s="58">
        <f t="shared" si="2"/>
        <v>191000</v>
      </c>
      <c r="Q24" s="93">
        <f t="shared" ref="Q24" si="3">C24-P24</f>
        <v>0</v>
      </c>
      <c r="R24" s="104">
        <f t="shared" ref="R24:R61" si="4">Q24/5</f>
        <v>0</v>
      </c>
    </row>
    <row r="25" spans="1:18" s="7" customFormat="1" ht="15" customHeight="1" x14ac:dyDescent="0.2">
      <c r="A25" s="12" t="s">
        <v>69</v>
      </c>
      <c r="B25" s="80" t="s">
        <v>69</v>
      </c>
      <c r="C25" s="143">
        <v>173810</v>
      </c>
      <c r="D25" s="57">
        <v>9214</v>
      </c>
      <c r="E25" s="57">
        <v>9028</v>
      </c>
      <c r="F25" s="59">
        <v>9057</v>
      </c>
      <c r="G25" s="59">
        <v>9057</v>
      </c>
      <c r="H25" s="57">
        <v>9057</v>
      </c>
      <c r="I25" s="57">
        <v>9057</v>
      </c>
      <c r="J25" s="57">
        <v>9057</v>
      </c>
      <c r="K25" s="57">
        <v>9122</v>
      </c>
      <c r="L25" s="57">
        <v>8949</v>
      </c>
      <c r="M25" s="59">
        <f t="shared" ref="M25:N25" si="5">M22*13%</f>
        <v>15692.392820000001</v>
      </c>
      <c r="N25" s="59">
        <f t="shared" si="5"/>
        <v>15692.392820000001</v>
      </c>
      <c r="O25" s="114">
        <f>(O22+O24)*13%</f>
        <v>33558.455320000001</v>
      </c>
      <c r="P25" s="58">
        <f t="shared" si="2"/>
        <v>146541.24096000002</v>
      </c>
      <c r="Q25" s="115">
        <f>C25-P25</f>
        <v>27268.759039999975</v>
      </c>
      <c r="R25" s="104">
        <f t="shared" si="4"/>
        <v>5453.7518079999954</v>
      </c>
    </row>
    <row r="26" spans="1:18" s="7" customFormat="1" ht="15" customHeight="1" x14ac:dyDescent="0.2">
      <c r="A26" s="12" t="s">
        <v>70</v>
      </c>
      <c r="B26" s="80" t="s">
        <v>70</v>
      </c>
      <c r="C26" s="143">
        <v>12000</v>
      </c>
      <c r="D26" s="57">
        <v>800.85</v>
      </c>
      <c r="E26" s="57">
        <v>771.15</v>
      </c>
      <c r="F26" s="59">
        <v>761.5</v>
      </c>
      <c r="G26" s="59">
        <v>761.5</v>
      </c>
      <c r="H26" s="57">
        <v>759.8</v>
      </c>
      <c r="I26" s="57">
        <v>927</v>
      </c>
      <c r="J26" s="57">
        <v>923.5</v>
      </c>
      <c r="K26" s="57">
        <v>935.7</v>
      </c>
      <c r="L26" s="57">
        <v>925.2</v>
      </c>
      <c r="M26" s="59">
        <v>1258.94</v>
      </c>
      <c r="N26" s="59">
        <v>1258.94</v>
      </c>
      <c r="O26" s="59">
        <v>1258.94</v>
      </c>
      <c r="P26" s="58">
        <f t="shared" si="2"/>
        <v>11343.02</v>
      </c>
      <c r="Q26" s="93">
        <f t="shared" ref="Q26:Q62" si="6">C26-P26</f>
        <v>656.97999999999956</v>
      </c>
      <c r="R26" s="104">
        <f t="shared" si="4"/>
        <v>131.3959999999999</v>
      </c>
    </row>
    <row r="27" spans="1:18" s="7" customFormat="1" ht="15" customHeight="1" x14ac:dyDescent="0.2">
      <c r="A27" s="12" t="s">
        <v>71</v>
      </c>
      <c r="B27" s="80" t="s">
        <v>71</v>
      </c>
      <c r="C27" s="143">
        <v>5100</v>
      </c>
      <c r="D27" s="57">
        <v>154</v>
      </c>
      <c r="E27" s="57">
        <v>87</v>
      </c>
      <c r="F27" s="59">
        <v>282</v>
      </c>
      <c r="G27" s="59">
        <v>96</v>
      </c>
      <c r="H27" s="57">
        <v>169.54</v>
      </c>
      <c r="I27" s="57">
        <v>233</v>
      </c>
      <c r="J27" s="57">
        <v>134</v>
      </c>
      <c r="K27" s="57">
        <v>259.68</v>
      </c>
      <c r="L27" s="57">
        <v>146</v>
      </c>
      <c r="M27" s="59">
        <v>788.89200000000005</v>
      </c>
      <c r="N27" s="59">
        <v>788.89200000000005</v>
      </c>
      <c r="O27" s="59">
        <v>788.89200000000005</v>
      </c>
      <c r="P27" s="58">
        <f t="shared" si="2"/>
        <v>3927.8959999999997</v>
      </c>
      <c r="Q27" s="93">
        <f t="shared" si="6"/>
        <v>1172.1040000000003</v>
      </c>
      <c r="R27" s="104">
        <f t="shared" si="4"/>
        <v>234.42080000000004</v>
      </c>
    </row>
    <row r="28" spans="1:18" s="7" customFormat="1" ht="15" customHeight="1" x14ac:dyDescent="0.2">
      <c r="A28" s="12" t="s">
        <v>72</v>
      </c>
      <c r="B28" s="80" t="s">
        <v>178</v>
      </c>
      <c r="C28" s="143">
        <v>6000</v>
      </c>
      <c r="D28" s="57">
        <v>541.23</v>
      </c>
      <c r="E28" s="57">
        <v>620.01</v>
      </c>
      <c r="F28" s="59">
        <v>608.11</v>
      </c>
      <c r="G28" s="59">
        <v>566.47</v>
      </c>
      <c r="H28" s="57">
        <v>542.66999999999996</v>
      </c>
      <c r="I28" s="57">
        <v>709.25</v>
      </c>
      <c r="J28" s="57">
        <v>536.72</v>
      </c>
      <c r="K28" s="57">
        <v>636.23</v>
      </c>
      <c r="L28" s="57">
        <v>150</v>
      </c>
      <c r="M28" s="59">
        <v>150</v>
      </c>
      <c r="N28" s="59">
        <v>150</v>
      </c>
      <c r="O28" s="59">
        <v>150</v>
      </c>
      <c r="P28" s="58">
        <f t="shared" si="2"/>
        <v>5360.6900000000005</v>
      </c>
      <c r="Q28" s="115">
        <f t="shared" si="6"/>
        <v>639.30999999999949</v>
      </c>
      <c r="R28" s="104">
        <f t="shared" si="4"/>
        <v>127.8619999999999</v>
      </c>
    </row>
    <row r="29" spans="1:18" s="7" customFormat="1" ht="15" customHeight="1" x14ac:dyDescent="0.2">
      <c r="A29" s="12" t="s">
        <v>0</v>
      </c>
      <c r="B29" s="80" t="s">
        <v>0</v>
      </c>
      <c r="C29" s="143">
        <v>35000</v>
      </c>
      <c r="D29" s="57">
        <v>0</v>
      </c>
      <c r="E29" s="57">
        <v>36264.080000000002</v>
      </c>
      <c r="F29" s="59">
        <v>0</v>
      </c>
      <c r="G29" s="59">
        <v>0</v>
      </c>
      <c r="H29" s="57">
        <v>0</v>
      </c>
      <c r="I29" s="57">
        <v>0</v>
      </c>
      <c r="J29" s="57">
        <v>1770.51</v>
      </c>
      <c r="K29" s="57">
        <v>3428.17</v>
      </c>
      <c r="L29" s="57">
        <v>0</v>
      </c>
      <c r="M29" s="59">
        <v>0</v>
      </c>
      <c r="N29" s="59">
        <v>0</v>
      </c>
      <c r="O29" s="59">
        <v>0</v>
      </c>
      <c r="P29" s="58">
        <f t="shared" si="2"/>
        <v>41462.76</v>
      </c>
      <c r="Q29" s="93"/>
      <c r="R29" s="104">
        <f t="shared" si="4"/>
        <v>0</v>
      </c>
    </row>
    <row r="30" spans="1:18" s="7" customFormat="1" ht="15" customHeight="1" x14ac:dyDescent="0.2">
      <c r="A30" s="12" t="s">
        <v>73</v>
      </c>
      <c r="B30" s="80" t="s">
        <v>179</v>
      </c>
      <c r="C30" s="143">
        <v>6000</v>
      </c>
      <c r="D30" s="57"/>
      <c r="E30" s="57"/>
      <c r="F30" s="59">
        <v>446.55</v>
      </c>
      <c r="G30" s="59">
        <v>350</v>
      </c>
      <c r="H30" s="57">
        <v>350</v>
      </c>
      <c r="I30" s="57">
        <v>350</v>
      </c>
      <c r="J30" s="57">
        <v>191.95</v>
      </c>
      <c r="K30" s="57">
        <v>350</v>
      </c>
      <c r="L30" s="57"/>
      <c r="M30" s="59">
        <v>862.3</v>
      </c>
      <c r="N30" s="59">
        <v>862.3</v>
      </c>
      <c r="O30" s="59">
        <v>862.3</v>
      </c>
      <c r="P30" s="58">
        <f t="shared" si="2"/>
        <v>4625.4000000000005</v>
      </c>
      <c r="Q30" s="93">
        <f t="shared" si="6"/>
        <v>1374.5999999999995</v>
      </c>
      <c r="R30" s="104">
        <f t="shared" si="4"/>
        <v>274.9199999999999</v>
      </c>
    </row>
    <row r="31" spans="1:18" s="7" customFormat="1" ht="15" customHeight="1" x14ac:dyDescent="0.2">
      <c r="A31" s="12" t="s">
        <v>74</v>
      </c>
      <c r="B31" s="80" t="s">
        <v>180</v>
      </c>
      <c r="C31" s="143">
        <v>19999.991999999998</v>
      </c>
      <c r="D31" s="57">
        <v>597.76</v>
      </c>
      <c r="E31" s="57">
        <v>1673.34</v>
      </c>
      <c r="F31" s="59">
        <v>1220.73</v>
      </c>
      <c r="G31" s="59">
        <v>1694.52</v>
      </c>
      <c r="H31" s="57">
        <v>1200.19</v>
      </c>
      <c r="I31" s="57">
        <v>1581.45</v>
      </c>
      <c r="J31" s="57">
        <v>1052.45</v>
      </c>
      <c r="K31" s="57">
        <v>1131.3499999999999</v>
      </c>
      <c r="L31" s="57">
        <v>1070.47</v>
      </c>
      <c r="M31" s="59">
        <v>2207.9203999999995</v>
      </c>
      <c r="N31" s="59">
        <v>2207.9203999999995</v>
      </c>
      <c r="O31" s="59">
        <v>2207.9203999999995</v>
      </c>
      <c r="P31" s="58">
        <f t="shared" si="2"/>
        <v>17846.021199999999</v>
      </c>
      <c r="Q31" s="93">
        <f t="shared" si="6"/>
        <v>2153.9707999999991</v>
      </c>
      <c r="R31" s="104">
        <f t="shared" si="4"/>
        <v>430.79415999999981</v>
      </c>
    </row>
    <row r="32" spans="1:18" s="7" customFormat="1" ht="15" customHeight="1" x14ac:dyDescent="0.2">
      <c r="A32" s="12" t="s">
        <v>75</v>
      </c>
      <c r="B32" s="80" t="s">
        <v>75</v>
      </c>
      <c r="C32" s="143">
        <v>11000</v>
      </c>
      <c r="D32" s="57"/>
      <c r="E32" s="57"/>
      <c r="F32" s="59"/>
      <c r="G32" s="59"/>
      <c r="H32" s="57"/>
      <c r="I32" s="57"/>
      <c r="J32" s="57"/>
      <c r="K32" s="57"/>
      <c r="L32" s="57"/>
      <c r="M32" s="59">
        <v>0</v>
      </c>
      <c r="N32" s="59"/>
      <c r="O32" s="59"/>
      <c r="P32" s="58">
        <f t="shared" si="2"/>
        <v>0</v>
      </c>
      <c r="Q32" s="115">
        <f t="shared" si="6"/>
        <v>11000</v>
      </c>
      <c r="R32" s="104">
        <f t="shared" si="4"/>
        <v>2200</v>
      </c>
    </row>
    <row r="33" spans="1:18" s="7" customFormat="1" ht="15" customHeight="1" x14ac:dyDescent="0.2">
      <c r="A33" s="12" t="s">
        <v>77</v>
      </c>
      <c r="B33" s="80" t="s">
        <v>181</v>
      </c>
      <c r="C33" s="143">
        <v>30000</v>
      </c>
      <c r="D33" s="57">
        <v>1430.56</v>
      </c>
      <c r="E33" s="57">
        <v>2814.59</v>
      </c>
      <c r="F33" s="59">
        <v>2579.14</v>
      </c>
      <c r="G33" s="59">
        <v>1878.74</v>
      </c>
      <c r="H33" s="57">
        <v>3024.22</v>
      </c>
      <c r="I33" s="57">
        <v>2675.79</v>
      </c>
      <c r="J33" s="57">
        <v>1711.39</v>
      </c>
      <c r="K33" s="57">
        <v>2665.09</v>
      </c>
      <c r="L33" s="57">
        <v>1717.79</v>
      </c>
      <c r="M33" s="59">
        <v>2777.1140000000005</v>
      </c>
      <c r="N33" s="59">
        <v>2777.1140000000005</v>
      </c>
      <c r="O33" s="59">
        <v>2777.1140000000005</v>
      </c>
      <c r="P33" s="58">
        <f t="shared" si="2"/>
        <v>28828.652000000002</v>
      </c>
      <c r="Q33" s="93">
        <f t="shared" si="6"/>
        <v>1171.3479999999981</v>
      </c>
      <c r="R33" s="104">
        <f t="shared" si="4"/>
        <v>234.26959999999963</v>
      </c>
    </row>
    <row r="34" spans="1:18" s="7" customFormat="1" ht="15" customHeight="1" x14ac:dyDescent="0.2">
      <c r="A34" s="12" t="s">
        <v>78</v>
      </c>
      <c r="B34" s="80" t="s">
        <v>182</v>
      </c>
      <c r="C34" s="143">
        <v>18000</v>
      </c>
      <c r="D34" s="57">
        <v>1202.25</v>
      </c>
      <c r="E34" s="57">
        <v>1641.75</v>
      </c>
      <c r="F34" s="59">
        <v>1684.55</v>
      </c>
      <c r="G34" s="59">
        <v>2268.4499999999998</v>
      </c>
      <c r="H34" s="57">
        <v>2224.3000000000002</v>
      </c>
      <c r="I34" s="57">
        <v>1954.05</v>
      </c>
      <c r="J34" s="57">
        <v>1500.9</v>
      </c>
      <c r="K34" s="57">
        <v>1453.15</v>
      </c>
      <c r="L34" s="57">
        <v>1401.25</v>
      </c>
      <c r="M34" s="59">
        <v>1782</v>
      </c>
      <c r="N34" s="59">
        <v>1782</v>
      </c>
      <c r="O34" s="59">
        <v>1782</v>
      </c>
      <c r="P34" s="58">
        <f t="shared" si="2"/>
        <v>20676.649999999998</v>
      </c>
      <c r="Q34" s="116">
        <f t="shared" si="6"/>
        <v>-2676.6499999999978</v>
      </c>
      <c r="R34" s="104">
        <f t="shared" si="4"/>
        <v>-535.32999999999959</v>
      </c>
    </row>
    <row r="35" spans="1:18" s="7" customFormat="1" ht="15" customHeight="1" x14ac:dyDescent="0.2">
      <c r="A35" s="12" t="s">
        <v>79</v>
      </c>
      <c r="B35" s="80" t="s">
        <v>183</v>
      </c>
      <c r="C35" s="143">
        <v>103000</v>
      </c>
      <c r="D35" s="57">
        <v>8522.4</v>
      </c>
      <c r="E35" s="57">
        <v>8522.4</v>
      </c>
      <c r="F35" s="59">
        <v>8522.4</v>
      </c>
      <c r="G35" s="59">
        <v>8522.4</v>
      </c>
      <c r="H35" s="57">
        <v>8522.4</v>
      </c>
      <c r="I35" s="57">
        <v>8522.4</v>
      </c>
      <c r="J35" s="57">
        <v>8522.4</v>
      </c>
      <c r="K35" s="57">
        <v>8522.4</v>
      </c>
      <c r="L35" s="57">
        <v>8522.4</v>
      </c>
      <c r="M35" s="59">
        <v>8613.7999999999993</v>
      </c>
      <c r="N35" s="59">
        <v>8613.7999999999993</v>
      </c>
      <c r="O35" s="59">
        <v>8613.7999999999993</v>
      </c>
      <c r="P35" s="58">
        <f t="shared" si="2"/>
        <v>102543</v>
      </c>
      <c r="Q35" s="115">
        <f t="shared" si="6"/>
        <v>457</v>
      </c>
      <c r="R35" s="104">
        <f t="shared" si="4"/>
        <v>91.4</v>
      </c>
    </row>
    <row r="36" spans="1:18" s="7" customFormat="1" ht="15" customHeight="1" x14ac:dyDescent="0.2">
      <c r="A36" s="12" t="s">
        <v>80</v>
      </c>
      <c r="B36" s="80" t="s">
        <v>80</v>
      </c>
      <c r="C36" s="143">
        <v>5800</v>
      </c>
      <c r="D36" s="57"/>
      <c r="E36" s="57"/>
      <c r="F36" s="59"/>
      <c r="G36" s="59"/>
      <c r="H36" s="57"/>
      <c r="I36" s="57"/>
      <c r="J36" s="57"/>
      <c r="K36" s="57"/>
      <c r="L36" s="57"/>
      <c r="M36" s="59"/>
      <c r="N36" s="59">
        <v>5800</v>
      </c>
      <c r="O36" s="59"/>
      <c r="P36" s="58">
        <f t="shared" si="2"/>
        <v>5800</v>
      </c>
      <c r="Q36" s="93">
        <f t="shared" si="6"/>
        <v>0</v>
      </c>
      <c r="R36" s="104">
        <f t="shared" si="4"/>
        <v>0</v>
      </c>
    </row>
    <row r="37" spans="1:18" s="7" customFormat="1" ht="15" customHeight="1" x14ac:dyDescent="0.2">
      <c r="A37" s="12" t="s">
        <v>81</v>
      </c>
      <c r="B37" s="80" t="s">
        <v>184</v>
      </c>
      <c r="C37" s="143">
        <v>25500</v>
      </c>
      <c r="D37" s="57"/>
      <c r="E37" s="57"/>
      <c r="F37" s="59"/>
      <c r="G37" s="59"/>
      <c r="H37" s="57">
        <v>0</v>
      </c>
      <c r="I37" s="57">
        <v>2700</v>
      </c>
      <c r="J37" s="57">
        <v>0</v>
      </c>
      <c r="K37" s="57"/>
      <c r="L37" s="57"/>
      <c r="M37" s="59">
        <v>4560</v>
      </c>
      <c r="N37" s="59">
        <v>4560</v>
      </c>
      <c r="O37" s="59">
        <v>4560</v>
      </c>
      <c r="P37" s="58">
        <f t="shared" si="2"/>
        <v>16380</v>
      </c>
      <c r="Q37" s="93">
        <f t="shared" si="6"/>
        <v>9120</v>
      </c>
      <c r="R37" s="104">
        <f t="shared" si="4"/>
        <v>1824</v>
      </c>
    </row>
    <row r="38" spans="1:18" s="7" customFormat="1" ht="15" customHeight="1" x14ac:dyDescent="0.2">
      <c r="A38" s="12" t="s">
        <v>82</v>
      </c>
      <c r="B38" s="80" t="s">
        <v>82</v>
      </c>
      <c r="C38" s="143">
        <v>11000</v>
      </c>
      <c r="D38" s="57"/>
      <c r="E38" s="57"/>
      <c r="F38" s="59"/>
      <c r="G38" s="59"/>
      <c r="H38" s="57"/>
      <c r="I38" s="57"/>
      <c r="J38" s="57"/>
      <c r="K38" s="57"/>
      <c r="L38" s="57"/>
      <c r="M38" s="59"/>
      <c r="N38" s="59">
        <v>11000</v>
      </c>
      <c r="O38" s="59"/>
      <c r="P38" s="58">
        <f t="shared" si="2"/>
        <v>11000</v>
      </c>
      <c r="Q38" s="93">
        <f t="shared" si="6"/>
        <v>0</v>
      </c>
      <c r="R38" s="104">
        <f>Q38/5</f>
        <v>0</v>
      </c>
    </row>
    <row r="39" spans="1:18" s="7" customFormat="1" ht="15" customHeight="1" x14ac:dyDescent="0.2">
      <c r="A39" s="12" t="s">
        <v>83</v>
      </c>
      <c r="B39" s="80" t="s">
        <v>185</v>
      </c>
      <c r="C39" s="143">
        <v>30000</v>
      </c>
      <c r="D39" s="57">
        <v>38.950000000000003</v>
      </c>
      <c r="E39" s="57">
        <v>650.65</v>
      </c>
      <c r="F39" s="59">
        <v>4225.6400000000003</v>
      </c>
      <c r="G39" s="59">
        <v>2276.14</v>
      </c>
      <c r="H39" s="57">
        <v>2468.8000000000002</v>
      </c>
      <c r="I39" s="57">
        <v>1106.1400000000001</v>
      </c>
      <c r="J39" s="57">
        <v>677.79</v>
      </c>
      <c r="K39" s="57">
        <v>3129.61</v>
      </c>
      <c r="L39" s="57">
        <v>72.3</v>
      </c>
      <c r="M39" s="59">
        <v>3711.1779999999999</v>
      </c>
      <c r="N39" s="59">
        <v>3711.1779999999999</v>
      </c>
      <c r="O39" s="59">
        <v>3711.1779999999999</v>
      </c>
      <c r="P39" s="58">
        <f t="shared" si="2"/>
        <v>25779.554</v>
      </c>
      <c r="Q39" s="93">
        <f t="shared" si="6"/>
        <v>4220.4459999999999</v>
      </c>
      <c r="R39" s="104">
        <f t="shared" si="4"/>
        <v>844.08920000000001</v>
      </c>
    </row>
    <row r="40" spans="1:18" s="7" customFormat="1" ht="15" customHeight="1" x14ac:dyDescent="0.2">
      <c r="A40" s="12" t="s">
        <v>84</v>
      </c>
      <c r="B40" s="80" t="s">
        <v>186</v>
      </c>
      <c r="C40" s="143">
        <v>6000</v>
      </c>
      <c r="D40" s="57">
        <v>0</v>
      </c>
      <c r="E40" s="57">
        <v>1379.66</v>
      </c>
      <c r="F40" s="59">
        <v>167.7</v>
      </c>
      <c r="G40" s="59">
        <v>990.28</v>
      </c>
      <c r="H40" s="57">
        <v>304.88</v>
      </c>
      <c r="I40" s="57">
        <f>363.39+179</f>
        <v>542.39</v>
      </c>
      <c r="J40" s="57">
        <v>456.29</v>
      </c>
      <c r="K40" s="57">
        <v>0</v>
      </c>
      <c r="L40" s="57">
        <v>582.21</v>
      </c>
      <c r="M40" s="59">
        <v>431.75999999999993</v>
      </c>
      <c r="N40" s="59">
        <v>431.75999999999993</v>
      </c>
      <c r="O40" s="59">
        <v>431.75999999999993</v>
      </c>
      <c r="P40" s="58">
        <f t="shared" si="2"/>
        <v>5718.6900000000005</v>
      </c>
      <c r="Q40" s="93">
        <f t="shared" si="6"/>
        <v>281.30999999999949</v>
      </c>
      <c r="R40" s="104">
        <f t="shared" si="4"/>
        <v>56.261999999999901</v>
      </c>
    </row>
    <row r="41" spans="1:18" s="7" customFormat="1" ht="15" customHeight="1" x14ac:dyDescent="0.2">
      <c r="A41" s="12" t="s">
        <v>85</v>
      </c>
      <c r="B41" s="80" t="s">
        <v>187</v>
      </c>
      <c r="C41" s="143">
        <v>18000</v>
      </c>
      <c r="D41" s="57">
        <v>0</v>
      </c>
      <c r="E41" s="57">
        <v>2794.29</v>
      </c>
      <c r="F41" s="59">
        <v>3252.47</v>
      </c>
      <c r="G41" s="59">
        <v>371.2</v>
      </c>
      <c r="H41" s="57">
        <v>4378.5</v>
      </c>
      <c r="I41" s="57">
        <v>971.1</v>
      </c>
      <c r="J41" s="57">
        <v>339.2</v>
      </c>
      <c r="K41" s="141">
        <v>2491.5300000000002</v>
      </c>
      <c r="L41" s="141">
        <v>339.2</v>
      </c>
      <c r="M41" s="113">
        <v>1178.6479999999999</v>
      </c>
      <c r="N41" s="113">
        <v>1178.6479999999999</v>
      </c>
      <c r="O41" s="113">
        <v>1178.6479999999999</v>
      </c>
      <c r="P41" s="58">
        <f t="shared" si="2"/>
        <v>18473.434000000001</v>
      </c>
      <c r="Q41" s="93">
        <f t="shared" si="6"/>
        <v>-473.43400000000111</v>
      </c>
      <c r="R41" s="104">
        <f t="shared" si="4"/>
        <v>-94.686800000000218</v>
      </c>
    </row>
    <row r="42" spans="1:18" s="7" customFormat="1" ht="15" customHeight="1" x14ac:dyDescent="0.2">
      <c r="A42" s="12" t="s">
        <v>86</v>
      </c>
      <c r="B42" s="80" t="s">
        <v>188</v>
      </c>
      <c r="C42" s="143">
        <v>2000</v>
      </c>
      <c r="D42" s="57">
        <v>20</v>
      </c>
      <c r="E42" s="57">
        <v>-5.9</v>
      </c>
      <c r="F42" s="59">
        <v>170</v>
      </c>
      <c r="G42" s="59">
        <v>0</v>
      </c>
      <c r="H42" s="57">
        <v>352.1</v>
      </c>
      <c r="I42" s="57">
        <v>300</v>
      </c>
      <c r="J42" s="57">
        <v>3.6</v>
      </c>
      <c r="K42" s="57">
        <v>0</v>
      </c>
      <c r="L42" s="57">
        <v>6</v>
      </c>
      <c r="M42" s="59">
        <v>232.76</v>
      </c>
      <c r="N42" s="59">
        <v>232.76</v>
      </c>
      <c r="O42" s="59">
        <v>232.76</v>
      </c>
      <c r="P42" s="58">
        <f t="shared" si="2"/>
        <v>1544.08</v>
      </c>
      <c r="Q42" s="93">
        <f t="shared" si="6"/>
        <v>455.92000000000007</v>
      </c>
      <c r="R42" s="104">
        <f t="shared" si="4"/>
        <v>91.184000000000012</v>
      </c>
    </row>
    <row r="43" spans="1:18" s="7" customFormat="1" ht="15" customHeight="1" x14ac:dyDescent="0.2">
      <c r="A43" s="12" t="s">
        <v>87</v>
      </c>
      <c r="B43" s="80" t="s">
        <v>189</v>
      </c>
      <c r="C43" s="143">
        <v>32000</v>
      </c>
      <c r="D43" s="57">
        <v>1238.3</v>
      </c>
      <c r="E43" s="57">
        <v>2291</v>
      </c>
      <c r="F43" s="59">
        <v>1075.2</v>
      </c>
      <c r="G43" s="59">
        <v>933.25</v>
      </c>
      <c r="H43" s="57">
        <v>2859.3</v>
      </c>
      <c r="I43" s="57">
        <v>1343</v>
      </c>
      <c r="J43" s="57">
        <v>1056.1500000000001</v>
      </c>
      <c r="K43" s="57">
        <v>2301.1</v>
      </c>
      <c r="L43" s="57">
        <v>2273.9499999999998</v>
      </c>
      <c r="M43" s="59">
        <v>4241.7800000000007</v>
      </c>
      <c r="N43" s="59">
        <v>4241.7800000000007</v>
      </c>
      <c r="O43" s="59">
        <v>4241.7800000000007</v>
      </c>
      <c r="P43" s="58">
        <f t="shared" si="2"/>
        <v>28096.589999999997</v>
      </c>
      <c r="Q43" s="93">
        <f t="shared" si="6"/>
        <v>3903.4100000000035</v>
      </c>
      <c r="R43" s="104">
        <f t="shared" si="4"/>
        <v>780.6820000000007</v>
      </c>
    </row>
    <row r="44" spans="1:18" s="7" customFormat="1" ht="15" customHeight="1" x14ac:dyDescent="0.2">
      <c r="A44" s="12" t="s">
        <v>88</v>
      </c>
      <c r="B44" s="80" t="s">
        <v>190</v>
      </c>
      <c r="C44" s="143">
        <v>2000</v>
      </c>
      <c r="D44" s="57">
        <v>0</v>
      </c>
      <c r="E44" s="57">
        <v>187.9</v>
      </c>
      <c r="F44" s="59">
        <v>64.2</v>
      </c>
      <c r="G44" s="59">
        <v>366.15</v>
      </c>
      <c r="H44" s="57">
        <v>63.6</v>
      </c>
      <c r="I44" s="57">
        <v>0</v>
      </c>
      <c r="J44" s="57">
        <v>0</v>
      </c>
      <c r="K44" s="57">
        <v>9</v>
      </c>
      <c r="L44" s="57">
        <v>10</v>
      </c>
      <c r="M44" s="59">
        <v>263.63</v>
      </c>
      <c r="N44" s="59">
        <v>263.63</v>
      </c>
      <c r="O44" s="59">
        <v>263.63</v>
      </c>
      <c r="P44" s="58">
        <f t="shared" si="2"/>
        <v>1491.7400000000002</v>
      </c>
      <c r="Q44" s="93">
        <f t="shared" si="6"/>
        <v>508.25999999999976</v>
      </c>
      <c r="R44" s="104">
        <f t="shared" si="4"/>
        <v>101.65199999999996</v>
      </c>
    </row>
    <row r="45" spans="1:18" s="7" customFormat="1" ht="15" customHeight="1" x14ac:dyDescent="0.2">
      <c r="A45" s="12" t="s">
        <v>89</v>
      </c>
      <c r="B45" s="80" t="s">
        <v>191</v>
      </c>
      <c r="C45" s="143">
        <v>1500</v>
      </c>
      <c r="D45" s="57">
        <v>73.5</v>
      </c>
      <c r="E45" s="57">
        <v>0</v>
      </c>
      <c r="F45" s="59">
        <v>0</v>
      </c>
      <c r="G45" s="59">
        <v>70</v>
      </c>
      <c r="H45" s="57"/>
      <c r="I45" s="57"/>
      <c r="J45" s="57">
        <v>0</v>
      </c>
      <c r="K45" s="57">
        <v>66.5</v>
      </c>
      <c r="L45" s="57">
        <v>105</v>
      </c>
      <c r="M45" s="59">
        <v>271.3</v>
      </c>
      <c r="N45" s="59">
        <v>271.3</v>
      </c>
      <c r="O45" s="59">
        <v>271.3</v>
      </c>
      <c r="P45" s="58">
        <f t="shared" si="2"/>
        <v>1128.8999999999999</v>
      </c>
      <c r="Q45" s="93">
        <f t="shared" si="6"/>
        <v>371.10000000000014</v>
      </c>
      <c r="R45" s="104">
        <f t="shared" si="4"/>
        <v>74.220000000000027</v>
      </c>
    </row>
    <row r="46" spans="1:18" s="7" customFormat="1" ht="15" customHeight="1" x14ac:dyDescent="0.2">
      <c r="A46" s="12" t="s">
        <v>90</v>
      </c>
      <c r="B46" s="80" t="s">
        <v>192</v>
      </c>
      <c r="C46" s="143">
        <v>5500</v>
      </c>
      <c r="D46" s="57">
        <v>15</v>
      </c>
      <c r="E46" s="57">
        <v>1367.76</v>
      </c>
      <c r="F46" s="59">
        <v>23</v>
      </c>
      <c r="G46" s="59">
        <v>456.1</v>
      </c>
      <c r="H46" s="57">
        <v>233.6</v>
      </c>
      <c r="I46" s="57">
        <v>1496</v>
      </c>
      <c r="J46" s="57">
        <v>246</v>
      </c>
      <c r="K46" s="57">
        <v>13.3</v>
      </c>
      <c r="L46" s="57">
        <v>5</v>
      </c>
      <c r="M46" s="59">
        <v>332.50799999999998</v>
      </c>
      <c r="N46" s="59">
        <v>332.50799999999998</v>
      </c>
      <c r="O46" s="59">
        <v>332.50799999999998</v>
      </c>
      <c r="P46" s="58">
        <f t="shared" si="2"/>
        <v>4853.2839999999997</v>
      </c>
      <c r="Q46" s="93">
        <f t="shared" si="6"/>
        <v>646.71600000000035</v>
      </c>
      <c r="R46" s="104">
        <f t="shared" si="4"/>
        <v>129.34320000000008</v>
      </c>
    </row>
    <row r="47" spans="1:18" s="7" customFormat="1" ht="15" customHeight="1" x14ac:dyDescent="0.2">
      <c r="A47" s="12" t="s">
        <v>91</v>
      </c>
      <c r="B47" s="80" t="s">
        <v>91</v>
      </c>
      <c r="C47" s="143">
        <v>3000</v>
      </c>
      <c r="D47" s="57"/>
      <c r="E47" s="57"/>
      <c r="F47" s="59"/>
      <c r="G47" s="59"/>
      <c r="H47" s="57"/>
      <c r="I47" s="57"/>
      <c r="J47" s="57"/>
      <c r="K47" s="57"/>
      <c r="L47" s="57"/>
      <c r="M47" s="59">
        <v>3000</v>
      </c>
      <c r="N47" s="59"/>
      <c r="O47" s="59"/>
      <c r="P47" s="58">
        <f t="shared" si="2"/>
        <v>3000</v>
      </c>
      <c r="Q47" s="93">
        <f t="shared" si="6"/>
        <v>0</v>
      </c>
      <c r="R47" s="104">
        <f t="shared" si="4"/>
        <v>0</v>
      </c>
    </row>
    <row r="48" spans="1:18" s="7" customFormat="1" ht="15" customHeight="1" x14ac:dyDescent="0.2">
      <c r="A48" s="12" t="s">
        <v>92</v>
      </c>
      <c r="B48" s="80" t="s">
        <v>193</v>
      </c>
      <c r="C48" s="143">
        <v>1000</v>
      </c>
      <c r="D48" s="57">
        <v>0</v>
      </c>
      <c r="E48" s="57">
        <v>0</v>
      </c>
      <c r="F48" s="59">
        <v>5</v>
      </c>
      <c r="G48" s="59">
        <v>-5</v>
      </c>
      <c r="H48" s="57"/>
      <c r="I48" s="57"/>
      <c r="J48" s="57"/>
      <c r="K48" s="57"/>
      <c r="L48" s="57"/>
      <c r="M48" s="59">
        <v>200</v>
      </c>
      <c r="N48" s="59">
        <v>200</v>
      </c>
      <c r="O48" s="59">
        <v>200</v>
      </c>
      <c r="P48" s="58">
        <f t="shared" si="2"/>
        <v>600</v>
      </c>
      <c r="Q48" s="93">
        <f t="shared" si="6"/>
        <v>400</v>
      </c>
      <c r="R48" s="104">
        <f>Q48/5</f>
        <v>80</v>
      </c>
    </row>
    <row r="49" spans="1:18" s="7" customFormat="1" ht="15" customHeight="1" x14ac:dyDescent="0.2">
      <c r="A49" s="12" t="s">
        <v>93</v>
      </c>
      <c r="B49" s="80" t="s">
        <v>194</v>
      </c>
      <c r="C49" s="143">
        <v>5300</v>
      </c>
      <c r="D49" s="57"/>
      <c r="E49" s="57"/>
      <c r="F49" s="59"/>
      <c r="G49" s="59"/>
      <c r="H49" s="57"/>
      <c r="I49" s="57"/>
      <c r="J49" s="57"/>
      <c r="K49" s="57"/>
      <c r="L49" s="57"/>
      <c r="M49" s="59"/>
      <c r="N49" s="59"/>
      <c r="O49" s="59"/>
      <c r="P49" s="58">
        <f t="shared" si="2"/>
        <v>0</v>
      </c>
      <c r="Q49" s="115">
        <f t="shared" si="6"/>
        <v>5300</v>
      </c>
      <c r="R49" s="104">
        <f t="shared" si="4"/>
        <v>1060</v>
      </c>
    </row>
    <row r="50" spans="1:18" s="7" customFormat="1" ht="15" customHeight="1" x14ac:dyDescent="0.2">
      <c r="A50" s="12" t="s">
        <v>94</v>
      </c>
      <c r="B50" s="80" t="s">
        <v>195</v>
      </c>
      <c r="C50" s="143">
        <v>5000</v>
      </c>
      <c r="D50" s="57"/>
      <c r="E50" s="57"/>
      <c r="F50" s="59"/>
      <c r="G50" s="59"/>
      <c r="H50" s="57"/>
      <c r="I50" s="57"/>
      <c r="J50" s="57"/>
      <c r="K50" s="57"/>
      <c r="L50" s="57"/>
      <c r="M50" s="59"/>
      <c r="N50" s="59"/>
      <c r="O50" s="59">
        <v>5000</v>
      </c>
      <c r="P50" s="58">
        <f t="shared" si="2"/>
        <v>5000</v>
      </c>
      <c r="Q50" s="93">
        <f t="shared" si="6"/>
        <v>0</v>
      </c>
      <c r="R50" s="104">
        <f t="shared" si="4"/>
        <v>0</v>
      </c>
    </row>
    <row r="51" spans="1:18" s="7" customFormat="1" ht="15" customHeight="1" x14ac:dyDescent="0.2">
      <c r="A51" s="12" t="s">
        <v>95</v>
      </c>
      <c r="B51" s="80" t="s">
        <v>196</v>
      </c>
      <c r="C51" s="143">
        <v>9900</v>
      </c>
      <c r="D51" s="57">
        <v>0</v>
      </c>
      <c r="E51" s="57">
        <v>1530.4</v>
      </c>
      <c r="F51" s="59">
        <v>720.8</v>
      </c>
      <c r="G51" s="59">
        <v>380</v>
      </c>
      <c r="H51" s="57">
        <v>1100.8</v>
      </c>
      <c r="I51" s="57">
        <v>1480.8</v>
      </c>
      <c r="J51" s="57">
        <v>0</v>
      </c>
      <c r="K51" s="57">
        <v>380</v>
      </c>
      <c r="L51" s="57">
        <v>740.4</v>
      </c>
      <c r="M51" s="59">
        <v>937.43999999999994</v>
      </c>
      <c r="N51" s="59">
        <v>937.43999999999994</v>
      </c>
      <c r="O51" s="59">
        <v>937.43999999999994</v>
      </c>
      <c r="P51" s="58">
        <f t="shared" si="2"/>
        <v>9145.52</v>
      </c>
      <c r="Q51" s="93">
        <f t="shared" si="6"/>
        <v>754.47999999999956</v>
      </c>
      <c r="R51" s="104">
        <f t="shared" si="4"/>
        <v>150.8959999999999</v>
      </c>
    </row>
    <row r="52" spans="1:18" s="7" customFormat="1" ht="15" customHeight="1" x14ac:dyDescent="0.2">
      <c r="A52" s="12" t="s">
        <v>96</v>
      </c>
      <c r="B52" s="80" t="s">
        <v>96</v>
      </c>
      <c r="C52" s="143">
        <v>1500</v>
      </c>
      <c r="D52" s="57"/>
      <c r="E52" s="57"/>
      <c r="F52" s="59"/>
      <c r="G52" s="59"/>
      <c r="H52" s="57">
        <v>385.6</v>
      </c>
      <c r="I52" s="57">
        <v>0</v>
      </c>
      <c r="J52" s="57">
        <v>0</v>
      </c>
      <c r="K52" s="57">
        <v>385.6</v>
      </c>
      <c r="L52" s="57">
        <v>0</v>
      </c>
      <c r="M52" s="59"/>
      <c r="N52" s="59"/>
      <c r="O52" s="59">
        <v>385.6</v>
      </c>
      <c r="P52" s="58">
        <f t="shared" si="2"/>
        <v>1156.8000000000002</v>
      </c>
      <c r="Q52" s="115">
        <f t="shared" si="6"/>
        <v>343.19999999999982</v>
      </c>
      <c r="R52" s="104">
        <f t="shared" si="4"/>
        <v>68.639999999999958</v>
      </c>
    </row>
    <row r="53" spans="1:18" s="7" customFormat="1" ht="15" customHeight="1" x14ac:dyDescent="0.2">
      <c r="A53" s="12" t="s">
        <v>97</v>
      </c>
      <c r="B53" s="80" t="s">
        <v>197</v>
      </c>
      <c r="C53" s="143">
        <v>2000</v>
      </c>
      <c r="D53" s="57"/>
      <c r="E53" s="57"/>
      <c r="F53" s="59"/>
      <c r="G53" s="59"/>
      <c r="H53" s="57"/>
      <c r="I53" s="57"/>
      <c r="J53" s="57"/>
      <c r="K53" s="57"/>
      <c r="L53" s="57"/>
      <c r="M53" s="59"/>
      <c r="N53" s="59"/>
      <c r="O53" s="59"/>
      <c r="P53" s="58">
        <f t="shared" si="2"/>
        <v>0</v>
      </c>
      <c r="Q53" s="116">
        <f t="shared" si="6"/>
        <v>2000</v>
      </c>
      <c r="R53" s="104">
        <f t="shared" si="4"/>
        <v>400</v>
      </c>
    </row>
    <row r="54" spans="1:18" s="7" customFormat="1" ht="15" customHeight="1" x14ac:dyDescent="0.2">
      <c r="A54" s="12" t="s">
        <v>98</v>
      </c>
      <c r="B54" s="80" t="s">
        <v>198</v>
      </c>
      <c r="C54" s="143">
        <v>1500</v>
      </c>
      <c r="D54" s="57">
        <v>88.73</v>
      </c>
      <c r="E54" s="57">
        <v>70.489999999999995</v>
      </c>
      <c r="F54" s="59">
        <v>46.89</v>
      </c>
      <c r="G54" s="59">
        <v>100.73</v>
      </c>
      <c r="H54" s="57">
        <v>50.92</v>
      </c>
      <c r="I54" s="57">
        <v>77.67</v>
      </c>
      <c r="J54" s="57">
        <v>41.64</v>
      </c>
      <c r="K54" s="57">
        <v>51.1</v>
      </c>
      <c r="L54" s="57">
        <v>44.13</v>
      </c>
      <c r="M54" s="59">
        <v>204.58599999999998</v>
      </c>
      <c r="N54" s="59">
        <v>204.58599999999998</v>
      </c>
      <c r="O54" s="59">
        <v>204.58599999999998</v>
      </c>
      <c r="P54" s="58">
        <f t="shared" si="2"/>
        <v>1186.058</v>
      </c>
      <c r="Q54" s="93">
        <f t="shared" si="6"/>
        <v>313.94200000000001</v>
      </c>
      <c r="R54" s="104">
        <f t="shared" si="4"/>
        <v>62.788400000000003</v>
      </c>
    </row>
    <row r="55" spans="1:18" s="7" customFormat="1" ht="15" customHeight="1" x14ac:dyDescent="0.2">
      <c r="A55" s="12" t="s">
        <v>99</v>
      </c>
      <c r="B55" s="80" t="s">
        <v>199</v>
      </c>
      <c r="C55" s="143">
        <v>200</v>
      </c>
      <c r="D55" s="57"/>
      <c r="E55" s="57"/>
      <c r="F55" s="59"/>
      <c r="G55" s="59"/>
      <c r="H55" s="57">
        <v>0</v>
      </c>
      <c r="I55" s="57">
        <v>150</v>
      </c>
      <c r="J55" s="57">
        <v>0</v>
      </c>
      <c r="K55" s="57"/>
      <c r="L55" s="57"/>
      <c r="M55" s="59"/>
      <c r="N55" s="59"/>
      <c r="O55" s="59"/>
      <c r="P55" s="58">
        <f t="shared" si="2"/>
        <v>150</v>
      </c>
      <c r="Q55" s="115">
        <f t="shared" si="6"/>
        <v>50</v>
      </c>
      <c r="R55" s="104">
        <f t="shared" si="4"/>
        <v>10</v>
      </c>
    </row>
    <row r="56" spans="1:18" s="7" customFormat="1" ht="15" customHeight="1" x14ac:dyDescent="0.2">
      <c r="A56" s="12" t="s">
        <v>100</v>
      </c>
      <c r="B56" s="80" t="s">
        <v>200</v>
      </c>
      <c r="C56" s="143">
        <v>1000</v>
      </c>
      <c r="D56" s="57"/>
      <c r="E56" s="57"/>
      <c r="F56" s="59"/>
      <c r="G56" s="59"/>
      <c r="H56" s="57"/>
      <c r="I56" s="57"/>
      <c r="J56" s="57"/>
      <c r="K56" s="57"/>
      <c r="L56" s="57"/>
      <c r="M56" s="59"/>
      <c r="N56" s="59"/>
      <c r="O56" s="59">
        <v>1000</v>
      </c>
      <c r="P56" s="58">
        <f t="shared" si="2"/>
        <v>1000</v>
      </c>
      <c r="Q56" s="93">
        <f t="shared" si="6"/>
        <v>0</v>
      </c>
      <c r="R56" s="104">
        <f t="shared" si="4"/>
        <v>0</v>
      </c>
    </row>
    <row r="57" spans="1:18" s="7" customFormat="1" ht="15" customHeight="1" x14ac:dyDescent="0.2">
      <c r="A57" s="12" t="s">
        <v>101</v>
      </c>
      <c r="B57" s="80" t="s">
        <v>201</v>
      </c>
      <c r="C57" s="143">
        <v>400</v>
      </c>
      <c r="D57" s="57">
        <v>330</v>
      </c>
      <c r="E57" s="57">
        <v>0</v>
      </c>
      <c r="F57" s="59">
        <v>0</v>
      </c>
      <c r="G57" s="59">
        <v>0</v>
      </c>
      <c r="H57" s="57"/>
      <c r="I57" s="57"/>
      <c r="J57" s="57"/>
      <c r="K57" s="57"/>
      <c r="L57" s="57"/>
      <c r="M57" s="59"/>
      <c r="N57" s="59"/>
      <c r="O57" s="59"/>
      <c r="P57" s="58">
        <f t="shared" si="2"/>
        <v>330</v>
      </c>
      <c r="Q57" s="115">
        <f t="shared" si="6"/>
        <v>70</v>
      </c>
      <c r="R57" s="104">
        <f t="shared" si="4"/>
        <v>14</v>
      </c>
    </row>
    <row r="58" spans="1:18" s="7" customFormat="1" ht="15" customHeight="1" x14ac:dyDescent="0.2">
      <c r="A58" s="12" t="s">
        <v>102</v>
      </c>
      <c r="B58" s="80" t="s">
        <v>202</v>
      </c>
      <c r="C58" s="143">
        <v>1500</v>
      </c>
      <c r="D58" s="57"/>
      <c r="E58" s="57"/>
      <c r="F58" s="59"/>
      <c r="G58" s="59"/>
      <c r="H58" s="57"/>
      <c r="I58" s="57"/>
      <c r="J58" s="57"/>
      <c r="K58" s="57"/>
      <c r="L58" s="57"/>
      <c r="M58" s="59">
        <v>300</v>
      </c>
      <c r="N58" s="59">
        <v>300</v>
      </c>
      <c r="O58" s="59">
        <v>300</v>
      </c>
      <c r="P58" s="58">
        <f t="shared" si="2"/>
        <v>900</v>
      </c>
      <c r="Q58" s="93">
        <f t="shared" si="6"/>
        <v>600</v>
      </c>
      <c r="R58" s="104">
        <f t="shared" si="4"/>
        <v>120</v>
      </c>
    </row>
    <row r="59" spans="1:18" s="7" customFormat="1" ht="15" customHeight="1" x14ac:dyDescent="0.2">
      <c r="A59" s="12" t="s">
        <v>103</v>
      </c>
      <c r="B59" s="80" t="s">
        <v>277</v>
      </c>
      <c r="C59" s="143">
        <v>1000</v>
      </c>
      <c r="D59" s="57">
        <v>0</v>
      </c>
      <c r="E59" s="57">
        <v>0</v>
      </c>
      <c r="F59" s="59">
        <v>851.19</v>
      </c>
      <c r="G59" s="59">
        <v>0</v>
      </c>
      <c r="H59" s="57"/>
      <c r="I59" s="57"/>
      <c r="J59" s="57"/>
      <c r="K59" s="57"/>
      <c r="L59" s="57"/>
      <c r="M59" s="59">
        <v>0</v>
      </c>
      <c r="N59" s="59">
        <v>148.81</v>
      </c>
      <c r="O59" s="59">
        <v>0</v>
      </c>
      <c r="P59" s="58">
        <f t="shared" si="2"/>
        <v>1000</v>
      </c>
      <c r="Q59" s="93">
        <f t="shared" si="6"/>
        <v>0</v>
      </c>
      <c r="R59" s="104">
        <f t="shared" si="4"/>
        <v>0</v>
      </c>
    </row>
    <row r="60" spans="1:18" s="7" customFormat="1" ht="15" customHeight="1" x14ac:dyDescent="0.2">
      <c r="A60" s="12" t="s">
        <v>104</v>
      </c>
      <c r="B60" s="80" t="s">
        <v>193</v>
      </c>
      <c r="C60" s="143">
        <v>1000</v>
      </c>
      <c r="D60" s="57"/>
      <c r="E60" s="57"/>
      <c r="F60" s="59"/>
      <c r="G60" s="59"/>
      <c r="H60" s="57"/>
      <c r="I60" s="57"/>
      <c r="J60" s="57"/>
      <c r="K60" s="57"/>
      <c r="L60" s="57"/>
      <c r="M60" s="59"/>
      <c r="N60" s="59"/>
      <c r="O60" s="59">
        <v>1000</v>
      </c>
      <c r="P60" s="58">
        <f t="shared" si="2"/>
        <v>1000</v>
      </c>
      <c r="Q60" s="93">
        <f t="shared" si="6"/>
        <v>0</v>
      </c>
      <c r="R60" s="104">
        <f t="shared" si="4"/>
        <v>0</v>
      </c>
    </row>
    <row r="61" spans="1:18" s="7" customFormat="1" ht="15" customHeight="1" x14ac:dyDescent="0.2">
      <c r="A61" s="12" t="s">
        <v>105</v>
      </c>
      <c r="B61" s="80" t="s">
        <v>203</v>
      </c>
      <c r="C61" s="143">
        <v>0</v>
      </c>
      <c r="D61" s="57">
        <v>0</v>
      </c>
      <c r="E61" s="57">
        <v>0</v>
      </c>
      <c r="F61" s="57">
        <v>0</v>
      </c>
      <c r="G61" s="57">
        <v>0</v>
      </c>
      <c r="H61" s="57"/>
      <c r="I61" s="57"/>
      <c r="J61" s="57"/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8">
        <f t="shared" si="2"/>
        <v>0</v>
      </c>
      <c r="Q61" s="93">
        <f t="shared" si="6"/>
        <v>0</v>
      </c>
      <c r="R61" s="104">
        <f t="shared" si="4"/>
        <v>0</v>
      </c>
    </row>
    <row r="62" spans="1:18" s="8" customFormat="1" ht="6.95" customHeight="1" x14ac:dyDescent="0.2">
      <c r="A62" s="12"/>
      <c r="B62" s="80"/>
      <c r="C62" s="143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58"/>
      <c r="Q62" s="93">
        <f t="shared" si="6"/>
        <v>0</v>
      </c>
    </row>
    <row r="63" spans="1:18" s="7" customFormat="1" ht="15" customHeight="1" x14ac:dyDescent="0.2">
      <c r="A63" s="15" t="str">
        <f>"TOTAL "&amp;A20</f>
        <v>TOTAL OPERATING EXPENSES (OPEX) - PGT</v>
      </c>
      <c r="B63" s="84"/>
      <c r="C63" s="152">
        <f>SUM(C22:C62)</f>
        <v>1899309.9920000001</v>
      </c>
      <c r="D63" s="61">
        <f>SUM(D22:D61)</f>
        <v>97556.87999999999</v>
      </c>
      <c r="E63" s="61">
        <f t="shared" ref="E63:O63" si="7">SUM(E22:E61)</f>
        <v>144220.65</v>
      </c>
      <c r="F63" s="61">
        <f t="shared" si="7"/>
        <v>107389.06999999999</v>
      </c>
      <c r="G63" s="61">
        <f t="shared" si="7"/>
        <v>102758.93</v>
      </c>
      <c r="H63" s="61">
        <f t="shared" si="7"/>
        <v>109673.22000000003</v>
      </c>
      <c r="I63" s="61">
        <f t="shared" si="7"/>
        <v>161370.79000000004</v>
      </c>
      <c r="J63" s="61">
        <f t="shared" si="7"/>
        <v>99846.489999999962</v>
      </c>
      <c r="K63" s="61">
        <f t="shared" si="7"/>
        <v>109456.51</v>
      </c>
      <c r="L63" s="61">
        <f t="shared" si="7"/>
        <v>97818.969999999987</v>
      </c>
      <c r="M63" s="61">
        <f t="shared" si="7"/>
        <v>175409.66321999999</v>
      </c>
      <c r="N63" s="61">
        <f t="shared" si="7"/>
        <v>189358.47321999999</v>
      </c>
      <c r="O63" s="61">
        <f t="shared" si="7"/>
        <v>335092.57571999996</v>
      </c>
      <c r="P63" s="61">
        <f>SUM(D63:O63)</f>
        <v>1729952.2221599999</v>
      </c>
    </row>
    <row r="64" spans="1:18" s="7" customFormat="1" ht="15" customHeight="1" x14ac:dyDescent="0.2">
      <c r="A64" s="38"/>
      <c r="B64" s="85"/>
      <c r="C64" s="1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</row>
    <row r="65" spans="1:18" s="7" customFormat="1" ht="18" customHeight="1" x14ac:dyDescent="0.2">
      <c r="A65" s="121" t="s">
        <v>76</v>
      </c>
      <c r="B65" s="121"/>
      <c r="C65" s="121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</row>
    <row r="66" spans="1:18" s="7" customFormat="1" ht="15" customHeight="1" x14ac:dyDescent="0.2">
      <c r="A66" s="38"/>
      <c r="B66" s="85"/>
      <c r="C66" s="1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</row>
    <row r="67" spans="1:18" s="7" customFormat="1" ht="15" customHeight="1" x14ac:dyDescent="0.2">
      <c r="A67" s="12" t="s">
        <v>66</v>
      </c>
      <c r="B67" s="80" t="s">
        <v>176</v>
      </c>
      <c r="C67" s="143">
        <v>168000</v>
      </c>
      <c r="D67" s="57">
        <v>10934.51</v>
      </c>
      <c r="E67" s="57">
        <v>12070</v>
      </c>
      <c r="F67" s="59">
        <v>11611.93</v>
      </c>
      <c r="G67" s="59">
        <v>12870</v>
      </c>
      <c r="H67" s="57">
        <v>13518.39</v>
      </c>
      <c r="I67" s="57">
        <v>13570</v>
      </c>
      <c r="J67" s="57">
        <v>13182.9</v>
      </c>
      <c r="K67" s="57">
        <v>12382.91</v>
      </c>
      <c r="L67" s="57">
        <v>11970</v>
      </c>
      <c r="M67" s="59">
        <v>16048.454000000002</v>
      </c>
      <c r="N67" s="59">
        <v>16048.454000000002</v>
      </c>
      <c r="O67" s="59">
        <v>16048.454000000002</v>
      </c>
      <c r="P67" s="58">
        <f t="shared" ref="P67:P78" si="8">SUM(D67:O67)</f>
        <v>160256.00200000001</v>
      </c>
      <c r="Q67" s="93">
        <f t="shared" ref="Q67:Q78" si="9">C67-P67</f>
        <v>7743.9979999999923</v>
      </c>
      <c r="R67" s="104">
        <f t="shared" ref="R67:R79" si="10">Q67/5</f>
        <v>1548.7995999999985</v>
      </c>
    </row>
    <row r="68" spans="1:18" s="7" customFormat="1" ht="15" customHeight="1" x14ac:dyDescent="0.2">
      <c r="A68" s="12" t="s">
        <v>67</v>
      </c>
      <c r="B68" s="80" t="s">
        <v>67</v>
      </c>
      <c r="C68" s="143">
        <v>2400</v>
      </c>
      <c r="D68" s="57"/>
      <c r="E68" s="57"/>
      <c r="F68" s="59"/>
      <c r="G68" s="59"/>
      <c r="H68" s="57"/>
      <c r="I68" s="57"/>
      <c r="J68" s="57"/>
      <c r="K68" s="57"/>
      <c r="L68" s="57"/>
      <c r="M68" s="59"/>
      <c r="N68" s="59"/>
      <c r="O68" s="59"/>
      <c r="P68" s="58">
        <f t="shared" si="8"/>
        <v>0</v>
      </c>
      <c r="Q68" s="115">
        <f t="shared" si="9"/>
        <v>2400</v>
      </c>
      <c r="R68" s="104">
        <f t="shared" si="10"/>
        <v>480</v>
      </c>
    </row>
    <row r="69" spans="1:18" s="7" customFormat="1" ht="15" customHeight="1" x14ac:dyDescent="0.2">
      <c r="A69" s="12" t="s">
        <v>106</v>
      </c>
      <c r="B69" s="80" t="s">
        <v>177</v>
      </c>
      <c r="C69" s="143">
        <v>20000</v>
      </c>
      <c r="D69" s="57"/>
      <c r="E69" s="57"/>
      <c r="F69" s="59"/>
      <c r="G69" s="59"/>
      <c r="H69" s="57">
        <v>0</v>
      </c>
      <c r="I69" s="57">
        <v>5132.76</v>
      </c>
      <c r="J69" s="57">
        <v>0</v>
      </c>
      <c r="K69" s="57"/>
      <c r="L69" s="57"/>
      <c r="M69" s="59"/>
      <c r="N69" s="59"/>
      <c r="O69" s="59">
        <v>12500</v>
      </c>
      <c r="P69" s="58">
        <f t="shared" si="8"/>
        <v>17632.760000000002</v>
      </c>
      <c r="Q69" s="115">
        <f t="shared" si="9"/>
        <v>2367.239999999998</v>
      </c>
      <c r="R69" s="104">
        <f t="shared" si="10"/>
        <v>473.44799999999958</v>
      </c>
    </row>
    <row r="70" spans="1:18" s="7" customFormat="1" ht="15" customHeight="1" x14ac:dyDescent="0.2">
      <c r="A70" s="12" t="s">
        <v>69</v>
      </c>
      <c r="B70" s="80" t="s">
        <v>69</v>
      </c>
      <c r="C70" s="143">
        <v>24440</v>
      </c>
      <c r="D70" s="57">
        <v>934</v>
      </c>
      <c r="E70" s="57">
        <v>881</v>
      </c>
      <c r="F70" s="59">
        <v>853</v>
      </c>
      <c r="G70" s="59">
        <v>985</v>
      </c>
      <c r="H70" s="57">
        <v>1074</v>
      </c>
      <c r="I70" s="57">
        <v>1076</v>
      </c>
      <c r="J70" s="57">
        <v>1052</v>
      </c>
      <c r="K70" s="57">
        <v>1000</v>
      </c>
      <c r="L70" s="57">
        <v>972</v>
      </c>
      <c r="M70" s="59">
        <f t="shared" ref="M70:N70" si="11">M67*13%</f>
        <v>2086.2990200000004</v>
      </c>
      <c r="N70" s="59">
        <f t="shared" si="11"/>
        <v>2086.2990200000004</v>
      </c>
      <c r="O70" s="59">
        <f>(O67+O69)*13%</f>
        <v>3711.2990200000004</v>
      </c>
      <c r="P70" s="58">
        <f t="shared" si="8"/>
        <v>16710.897060000003</v>
      </c>
      <c r="Q70" s="115">
        <f t="shared" si="9"/>
        <v>7729.102939999997</v>
      </c>
      <c r="R70" s="104">
        <f t="shared" si="10"/>
        <v>1545.8205879999994</v>
      </c>
    </row>
    <row r="71" spans="1:18" s="7" customFormat="1" ht="15" customHeight="1" x14ac:dyDescent="0.2">
      <c r="A71" s="12" t="s">
        <v>70</v>
      </c>
      <c r="B71" s="80" t="s">
        <v>70</v>
      </c>
      <c r="C71" s="143">
        <v>3000</v>
      </c>
      <c r="D71" s="57">
        <v>124.85</v>
      </c>
      <c r="E71" s="57">
        <v>124.85</v>
      </c>
      <c r="F71" s="59">
        <v>121.05</v>
      </c>
      <c r="G71" s="59">
        <v>138</v>
      </c>
      <c r="H71" s="57">
        <v>150.19999999999999</v>
      </c>
      <c r="I71" s="57">
        <v>162.69999999999999</v>
      </c>
      <c r="J71" s="57">
        <v>159</v>
      </c>
      <c r="K71" s="57">
        <v>148.9</v>
      </c>
      <c r="L71" s="57">
        <v>143.30000000000001</v>
      </c>
      <c r="M71" s="59">
        <v>220</v>
      </c>
      <c r="N71" s="59">
        <v>220</v>
      </c>
      <c r="O71" s="59">
        <v>220</v>
      </c>
      <c r="P71" s="58">
        <f t="shared" si="8"/>
        <v>1932.8500000000001</v>
      </c>
      <c r="Q71" s="115">
        <f t="shared" si="9"/>
        <v>1067.1499999999999</v>
      </c>
      <c r="R71" s="104">
        <f t="shared" si="10"/>
        <v>213.42999999999998</v>
      </c>
    </row>
    <row r="72" spans="1:18" s="7" customFormat="1" ht="15" customHeight="1" x14ac:dyDescent="0.2">
      <c r="A72" s="12" t="s">
        <v>107</v>
      </c>
      <c r="B72" s="80" t="s">
        <v>107</v>
      </c>
      <c r="C72" s="143">
        <v>1600</v>
      </c>
      <c r="D72" s="57">
        <v>0</v>
      </c>
      <c r="E72" s="57">
        <v>35</v>
      </c>
      <c r="F72" s="59">
        <v>110</v>
      </c>
      <c r="G72" s="59">
        <v>38</v>
      </c>
      <c r="H72" s="57">
        <v>68</v>
      </c>
      <c r="I72" s="57">
        <v>130</v>
      </c>
      <c r="J72" s="57">
        <v>0</v>
      </c>
      <c r="K72" s="57"/>
      <c r="L72" s="57"/>
      <c r="M72" s="59">
        <v>243.8</v>
      </c>
      <c r="N72" s="59">
        <v>243.8</v>
      </c>
      <c r="O72" s="59">
        <v>243.8</v>
      </c>
      <c r="P72" s="58">
        <f t="shared" si="8"/>
        <v>1112.3999999999999</v>
      </c>
      <c r="Q72" s="93">
        <f t="shared" si="9"/>
        <v>487.60000000000014</v>
      </c>
      <c r="R72" s="104">
        <f t="shared" si="10"/>
        <v>97.520000000000024</v>
      </c>
    </row>
    <row r="73" spans="1:18" s="7" customFormat="1" ht="15" customHeight="1" x14ac:dyDescent="0.2">
      <c r="A73" s="12" t="s">
        <v>72</v>
      </c>
      <c r="B73" s="80" t="s">
        <v>178</v>
      </c>
      <c r="C73" s="143">
        <v>1200</v>
      </c>
      <c r="D73" s="57"/>
      <c r="E73" s="57"/>
      <c r="F73" s="59"/>
      <c r="G73" s="59"/>
      <c r="H73" s="57"/>
      <c r="I73" s="57"/>
      <c r="J73" s="57"/>
      <c r="K73" s="57"/>
      <c r="L73" s="57"/>
      <c r="M73" s="59">
        <v>240</v>
      </c>
      <c r="N73" s="59">
        <v>240</v>
      </c>
      <c r="O73" s="59">
        <v>240</v>
      </c>
      <c r="P73" s="58">
        <f t="shared" si="8"/>
        <v>720</v>
      </c>
      <c r="Q73" s="93">
        <f t="shared" si="9"/>
        <v>480</v>
      </c>
      <c r="R73" s="104">
        <f t="shared" si="10"/>
        <v>96</v>
      </c>
    </row>
    <row r="74" spans="1:18" s="7" customFormat="1" ht="15" customHeight="1" x14ac:dyDescent="0.2">
      <c r="A74" s="12" t="s">
        <v>108</v>
      </c>
      <c r="B74" s="80" t="s">
        <v>179</v>
      </c>
      <c r="C74" s="143">
        <v>4800</v>
      </c>
      <c r="D74" s="57">
        <v>632.29999999999995</v>
      </c>
      <c r="E74" s="57">
        <v>700</v>
      </c>
      <c r="F74" s="59">
        <v>700</v>
      </c>
      <c r="G74" s="59">
        <v>560</v>
      </c>
      <c r="H74" s="57">
        <v>259.7</v>
      </c>
      <c r="I74" s="57">
        <v>350</v>
      </c>
      <c r="J74" s="57">
        <v>350</v>
      </c>
      <c r="K74" s="57">
        <v>350</v>
      </c>
      <c r="L74" s="57">
        <v>23.35</v>
      </c>
      <c r="M74" s="59">
        <v>350</v>
      </c>
      <c r="N74" s="59">
        <v>350</v>
      </c>
      <c r="O74" s="59">
        <v>350</v>
      </c>
      <c r="P74" s="58">
        <f t="shared" si="8"/>
        <v>4975.3500000000004</v>
      </c>
      <c r="Q74" s="116">
        <f t="shared" si="9"/>
        <v>-175.35000000000036</v>
      </c>
      <c r="R74" s="104">
        <f t="shared" si="10"/>
        <v>-35.070000000000071</v>
      </c>
    </row>
    <row r="75" spans="1:18" s="7" customFormat="1" ht="15" customHeight="1" x14ac:dyDescent="0.2">
      <c r="A75" s="12" t="s">
        <v>109</v>
      </c>
      <c r="B75" s="80" t="s">
        <v>180</v>
      </c>
      <c r="C75" s="143">
        <v>3000</v>
      </c>
      <c r="D75" s="57">
        <v>0</v>
      </c>
      <c r="E75" s="57">
        <v>171.4</v>
      </c>
      <c r="F75" s="59">
        <v>245.5</v>
      </c>
      <c r="G75" s="59">
        <v>82.45</v>
      </c>
      <c r="H75" s="57">
        <v>150</v>
      </c>
      <c r="I75" s="57">
        <v>18.2</v>
      </c>
      <c r="J75" s="57">
        <v>229.95</v>
      </c>
      <c r="K75" s="57">
        <v>150</v>
      </c>
      <c r="L75" s="57">
        <v>30.1</v>
      </c>
      <c r="M75" s="59">
        <v>420.5</v>
      </c>
      <c r="N75" s="59">
        <v>420.5</v>
      </c>
      <c r="O75" s="59">
        <v>420.5</v>
      </c>
      <c r="P75" s="58">
        <f t="shared" si="8"/>
        <v>2339.1</v>
      </c>
      <c r="Q75" s="93">
        <f t="shared" si="9"/>
        <v>660.90000000000009</v>
      </c>
      <c r="R75" s="104">
        <f t="shared" si="10"/>
        <v>132.18</v>
      </c>
    </row>
    <row r="76" spans="1:18" s="7" customFormat="1" ht="15" customHeight="1" x14ac:dyDescent="0.2">
      <c r="A76" s="12" t="s">
        <v>77</v>
      </c>
      <c r="B76" s="80" t="s">
        <v>181</v>
      </c>
      <c r="C76" s="143">
        <v>10600</v>
      </c>
      <c r="D76" s="57">
        <v>0</v>
      </c>
      <c r="E76" s="57">
        <v>1762.15</v>
      </c>
      <c r="F76" s="59">
        <v>892.3</v>
      </c>
      <c r="G76" s="59">
        <v>0</v>
      </c>
      <c r="H76" s="57">
        <v>1794.7</v>
      </c>
      <c r="I76" s="57">
        <v>932.4</v>
      </c>
      <c r="J76" s="57">
        <v>0</v>
      </c>
      <c r="K76" s="57">
        <v>1785.65</v>
      </c>
      <c r="L76" s="57">
        <v>0</v>
      </c>
      <c r="M76" s="59">
        <v>1043.69</v>
      </c>
      <c r="N76" s="59">
        <v>1043.69</v>
      </c>
      <c r="O76" s="59">
        <v>1043.69</v>
      </c>
      <c r="P76" s="58">
        <f t="shared" si="8"/>
        <v>10298.27</v>
      </c>
      <c r="Q76" s="93">
        <f t="shared" si="9"/>
        <v>301.72999999999956</v>
      </c>
      <c r="R76" s="104">
        <f t="shared" si="10"/>
        <v>60.345999999999911</v>
      </c>
    </row>
    <row r="77" spans="1:18" s="7" customFormat="1" ht="15" customHeight="1" x14ac:dyDescent="0.2">
      <c r="A77" s="12" t="s">
        <v>78</v>
      </c>
      <c r="B77" s="80" t="s">
        <v>182</v>
      </c>
      <c r="C77" s="143">
        <v>9000</v>
      </c>
      <c r="D77" s="57">
        <v>753.6</v>
      </c>
      <c r="E77" s="57">
        <v>846.3</v>
      </c>
      <c r="F77" s="59">
        <v>845.75</v>
      </c>
      <c r="G77" s="59">
        <v>975.45</v>
      </c>
      <c r="H77" s="57">
        <v>978.1</v>
      </c>
      <c r="I77" s="57">
        <v>1033.9000000000001</v>
      </c>
      <c r="J77" s="57">
        <v>920.15</v>
      </c>
      <c r="K77" s="57">
        <v>787.25</v>
      </c>
      <c r="L77" s="57">
        <v>859.6</v>
      </c>
      <c r="M77" s="59">
        <v>907.57</v>
      </c>
      <c r="N77" s="59">
        <v>907.57</v>
      </c>
      <c r="O77" s="59">
        <v>907.57</v>
      </c>
      <c r="P77" s="58">
        <f t="shared" si="8"/>
        <v>10722.81</v>
      </c>
      <c r="Q77" s="116">
        <f t="shared" si="9"/>
        <v>-1722.8099999999995</v>
      </c>
      <c r="R77" s="104">
        <f t="shared" si="10"/>
        <v>-344.5619999999999</v>
      </c>
    </row>
    <row r="78" spans="1:18" s="7" customFormat="1" ht="15" customHeight="1" x14ac:dyDescent="0.2">
      <c r="A78" s="12" t="s">
        <v>110</v>
      </c>
      <c r="B78" s="80" t="s">
        <v>183</v>
      </c>
      <c r="C78" s="143">
        <v>26000</v>
      </c>
      <c r="D78" s="57">
        <v>2145.44</v>
      </c>
      <c r="E78" s="57">
        <v>2145.44</v>
      </c>
      <c r="F78" s="59">
        <v>2145.44</v>
      </c>
      <c r="G78" s="59">
        <v>2145.44</v>
      </c>
      <c r="H78" s="57">
        <v>2145.44</v>
      </c>
      <c r="I78" s="57">
        <v>2145.44</v>
      </c>
      <c r="J78" s="57">
        <v>2145.44</v>
      </c>
      <c r="K78" s="57">
        <v>2145.44</v>
      </c>
      <c r="L78" s="57">
        <v>2145.44</v>
      </c>
      <c r="M78" s="59">
        <v>2177.2799999999997</v>
      </c>
      <c r="N78" s="59">
        <v>2177.2799999999997</v>
      </c>
      <c r="O78" s="59">
        <v>2177.2799999999997</v>
      </c>
      <c r="P78" s="58">
        <f t="shared" si="8"/>
        <v>25840.799999999996</v>
      </c>
      <c r="Q78" s="115">
        <f t="shared" si="9"/>
        <v>159.20000000000437</v>
      </c>
      <c r="R78" s="104">
        <f t="shared" si="10"/>
        <v>31.840000000000874</v>
      </c>
    </row>
    <row r="79" spans="1:18" s="7" customFormat="1" ht="10.5" customHeight="1" x14ac:dyDescent="0.2">
      <c r="A79" s="12"/>
      <c r="B79" s="80"/>
      <c r="C79" s="143"/>
      <c r="D79" s="60"/>
      <c r="E79" s="60"/>
      <c r="F79" s="52"/>
      <c r="G79" s="52"/>
      <c r="H79" s="60"/>
      <c r="I79" s="60"/>
      <c r="J79" s="60"/>
      <c r="K79" s="60"/>
      <c r="L79" s="60"/>
      <c r="M79" s="52"/>
      <c r="N79" s="52"/>
      <c r="O79" s="52"/>
      <c r="P79" s="58"/>
      <c r="R79" s="104">
        <f t="shared" si="10"/>
        <v>0</v>
      </c>
    </row>
    <row r="80" spans="1:18" s="7" customFormat="1" ht="15" customHeight="1" x14ac:dyDescent="0.2">
      <c r="A80" s="15" t="str">
        <f>"TOTAL "&amp;A65</f>
        <v>TOTAL OPERATING EXPENSES (OPEX) - TIC</v>
      </c>
      <c r="B80" s="84"/>
      <c r="C80" s="152">
        <f>SUM(C67:C79)</f>
        <v>274040</v>
      </c>
      <c r="D80" s="61">
        <f>SUM(D67:D78)</f>
        <v>15524.7</v>
      </c>
      <c r="E80" s="61">
        <f t="shared" ref="E80:O80" si="12">SUM(E67:E78)</f>
        <v>18736.14</v>
      </c>
      <c r="F80" s="61">
        <f t="shared" si="12"/>
        <v>17524.969999999998</v>
      </c>
      <c r="G80" s="61">
        <f t="shared" si="12"/>
        <v>17794.34</v>
      </c>
      <c r="H80" s="61">
        <f t="shared" si="12"/>
        <v>20138.53</v>
      </c>
      <c r="I80" s="61">
        <f t="shared" si="12"/>
        <v>24551.400000000005</v>
      </c>
      <c r="J80" s="61">
        <f t="shared" si="12"/>
        <v>18039.439999999999</v>
      </c>
      <c r="K80" s="61">
        <f t="shared" si="12"/>
        <v>18750.149999999998</v>
      </c>
      <c r="L80" s="61">
        <f t="shared" si="12"/>
        <v>16143.79</v>
      </c>
      <c r="M80" s="61">
        <f t="shared" si="12"/>
        <v>23737.59302</v>
      </c>
      <c r="N80" s="61">
        <f t="shared" si="12"/>
        <v>23737.59302</v>
      </c>
      <c r="O80" s="61">
        <f t="shared" si="12"/>
        <v>37862.593020000008</v>
      </c>
      <c r="P80" s="61">
        <f>SUM(P67:P78)</f>
        <v>252541.23906000002</v>
      </c>
    </row>
    <row r="81" spans="1:18" s="7" customFormat="1" ht="6.95" customHeight="1" x14ac:dyDescent="0.2">
      <c r="A81" s="11"/>
      <c r="B81" s="86"/>
      <c r="C81" s="154"/>
      <c r="D81" s="100"/>
      <c r="E81" s="100"/>
      <c r="F81" s="62"/>
      <c r="G81" s="62"/>
      <c r="H81" s="100"/>
      <c r="I81" s="100"/>
      <c r="J81" s="100"/>
      <c r="K81" s="100"/>
      <c r="L81" s="100"/>
      <c r="M81" s="62"/>
      <c r="N81" s="62"/>
      <c r="O81" s="62"/>
      <c r="P81" s="62"/>
    </row>
    <row r="82" spans="1:18" s="7" customFormat="1" ht="18" customHeight="1" x14ac:dyDescent="0.2">
      <c r="A82" s="121" t="s">
        <v>111</v>
      </c>
      <c r="B82" s="121"/>
      <c r="C82" s="121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</row>
    <row r="83" spans="1:18" s="7" customFormat="1" ht="6.95" customHeight="1" x14ac:dyDescent="0.2">
      <c r="A83" s="10"/>
      <c r="B83" s="83"/>
      <c r="C83" s="151"/>
      <c r="D83" s="99"/>
      <c r="E83" s="99"/>
      <c r="F83" s="56"/>
      <c r="G83" s="56"/>
      <c r="H83" s="99"/>
      <c r="I83" s="99"/>
      <c r="J83" s="99"/>
      <c r="K83" s="99"/>
      <c r="L83" s="99"/>
      <c r="M83" s="56"/>
      <c r="N83" s="56"/>
      <c r="O83" s="56"/>
      <c r="P83" s="56"/>
    </row>
    <row r="84" spans="1:18" s="8" customFormat="1" ht="15" customHeight="1" x14ac:dyDescent="0.2">
      <c r="A84" s="12" t="s">
        <v>113</v>
      </c>
      <c r="B84" s="80" t="s">
        <v>204</v>
      </c>
      <c r="C84" s="143">
        <v>13000</v>
      </c>
      <c r="D84" s="57"/>
      <c r="E84" s="57"/>
      <c r="F84" s="57"/>
      <c r="G84" s="57"/>
      <c r="H84" s="57"/>
      <c r="I84" s="57"/>
      <c r="J84" s="57"/>
      <c r="K84" s="57"/>
      <c r="L84" s="57"/>
      <c r="M84" s="57">
        <v>4000</v>
      </c>
      <c r="N84" s="57"/>
      <c r="O84" s="57">
        <v>5000</v>
      </c>
      <c r="P84" s="64">
        <f>SUM(D84:O84)</f>
        <v>9000</v>
      </c>
      <c r="Q84" s="93">
        <f t="shared" ref="Q84:Q87" si="13">C84-P84</f>
        <v>4000</v>
      </c>
      <c r="R84" s="104">
        <f t="shared" ref="R84:R87" si="14">Q84/5</f>
        <v>800</v>
      </c>
    </row>
    <row r="85" spans="1:18" s="7" customFormat="1" ht="15" customHeight="1" x14ac:dyDescent="0.2">
      <c r="A85" s="12" t="s">
        <v>114</v>
      </c>
      <c r="B85" s="80" t="s">
        <v>205</v>
      </c>
      <c r="C85" s="143">
        <v>6000</v>
      </c>
      <c r="D85" s="57"/>
      <c r="E85" s="57"/>
      <c r="F85" s="57"/>
      <c r="G85" s="59"/>
      <c r="H85" s="57"/>
      <c r="I85" s="57"/>
      <c r="J85" s="57"/>
      <c r="K85" s="57"/>
      <c r="L85" s="57"/>
      <c r="M85" s="59"/>
      <c r="N85" s="65">
        <v>4000</v>
      </c>
      <c r="O85" s="59"/>
      <c r="P85" s="53">
        <f>SUM(D85:O85)</f>
        <v>4000</v>
      </c>
      <c r="Q85" s="93">
        <f t="shared" si="13"/>
        <v>2000</v>
      </c>
      <c r="R85" s="104">
        <f t="shared" si="14"/>
        <v>400</v>
      </c>
    </row>
    <row r="86" spans="1:18" s="8" customFormat="1" ht="15" customHeight="1" x14ac:dyDescent="0.2">
      <c r="A86" s="12" t="s">
        <v>115</v>
      </c>
      <c r="B86" s="80" t="s">
        <v>206</v>
      </c>
      <c r="C86" s="143">
        <v>5000</v>
      </c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9"/>
      <c r="O86" s="59">
        <v>5000</v>
      </c>
      <c r="P86" s="64">
        <f>SUM(D86:O86)</f>
        <v>5000</v>
      </c>
      <c r="Q86" s="93">
        <f t="shared" si="13"/>
        <v>0</v>
      </c>
      <c r="R86" s="104">
        <f t="shared" si="14"/>
        <v>0</v>
      </c>
    </row>
    <row r="87" spans="1:18" s="7" customFormat="1" ht="15" customHeight="1" x14ac:dyDescent="0.2">
      <c r="A87" s="12" t="s">
        <v>116</v>
      </c>
      <c r="B87" s="80" t="s">
        <v>207</v>
      </c>
      <c r="C87" s="143"/>
      <c r="D87" s="57"/>
      <c r="E87" s="57"/>
      <c r="F87" s="59"/>
      <c r="G87" s="59"/>
      <c r="H87" s="57"/>
      <c r="I87" s="57"/>
      <c r="J87" s="57"/>
      <c r="K87" s="57"/>
      <c r="L87" s="57"/>
      <c r="M87" s="59"/>
      <c r="N87" s="65"/>
      <c r="O87" s="59"/>
      <c r="P87" s="53">
        <f>SUM(D87:O87)</f>
        <v>0</v>
      </c>
      <c r="Q87" s="93">
        <f t="shared" si="13"/>
        <v>0</v>
      </c>
      <c r="R87" s="104">
        <f t="shared" si="14"/>
        <v>0</v>
      </c>
    </row>
    <row r="88" spans="1:18" s="8" customFormat="1" ht="6.95" customHeight="1" x14ac:dyDescent="0.2">
      <c r="A88" s="12"/>
      <c r="B88" s="80"/>
      <c r="C88" s="143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6"/>
      <c r="O88" s="60"/>
      <c r="P88" s="64"/>
    </row>
    <row r="89" spans="1:18" s="7" customFormat="1" ht="15" customHeight="1" x14ac:dyDescent="0.2">
      <c r="A89" s="15" t="str">
        <f>"TOTAL "&amp;A82</f>
        <v>TOTAL CAPITAL EXPENDITURE (CAPEX) - PGT</v>
      </c>
      <c r="B89" s="84"/>
      <c r="C89" s="152">
        <f>SUM(C84:C88)</f>
        <v>24000</v>
      </c>
      <c r="D89" s="61">
        <f t="shared" ref="D89:O89" si="15">SUM(D84:D87)</f>
        <v>0</v>
      </c>
      <c r="E89" s="61">
        <f t="shared" si="15"/>
        <v>0</v>
      </c>
      <c r="F89" s="61">
        <f t="shared" si="15"/>
        <v>0</v>
      </c>
      <c r="G89" s="61">
        <f t="shared" si="15"/>
        <v>0</v>
      </c>
      <c r="H89" s="61">
        <f t="shared" si="15"/>
        <v>0</v>
      </c>
      <c r="I89" s="61">
        <f t="shared" si="15"/>
        <v>0</v>
      </c>
      <c r="J89" s="61">
        <f t="shared" si="15"/>
        <v>0</v>
      </c>
      <c r="K89" s="61">
        <f t="shared" si="15"/>
        <v>0</v>
      </c>
      <c r="L89" s="61">
        <f t="shared" si="15"/>
        <v>0</v>
      </c>
      <c r="M89" s="61">
        <f t="shared" si="15"/>
        <v>4000</v>
      </c>
      <c r="N89" s="61">
        <f t="shared" si="15"/>
        <v>4000</v>
      </c>
      <c r="O89" s="61">
        <f t="shared" si="15"/>
        <v>10000</v>
      </c>
      <c r="P89" s="61">
        <f>SUM(D89:O89)</f>
        <v>18000</v>
      </c>
    </row>
    <row r="90" spans="1:18" s="7" customFormat="1" ht="6.95" customHeight="1" x14ac:dyDescent="0.2">
      <c r="A90" s="11"/>
      <c r="B90" s="86"/>
      <c r="C90" s="154"/>
      <c r="D90" s="100"/>
      <c r="E90" s="100"/>
      <c r="F90" s="62"/>
      <c r="G90" s="62"/>
      <c r="H90" s="100"/>
      <c r="I90" s="100"/>
      <c r="J90" s="100"/>
      <c r="K90" s="100"/>
      <c r="L90" s="100"/>
      <c r="M90" s="62"/>
      <c r="N90" s="62"/>
      <c r="O90" s="62"/>
      <c r="P90" s="62"/>
    </row>
    <row r="91" spans="1:18" s="7" customFormat="1" ht="18" customHeight="1" x14ac:dyDescent="0.2">
      <c r="A91" s="121" t="s">
        <v>112</v>
      </c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</row>
    <row r="92" spans="1:18" s="7" customFormat="1" ht="6.95" customHeight="1" x14ac:dyDescent="0.2">
      <c r="A92" s="10"/>
      <c r="B92" s="83"/>
      <c r="C92" s="151"/>
      <c r="D92" s="99"/>
      <c r="E92" s="99"/>
      <c r="F92" s="56"/>
      <c r="G92" s="56"/>
      <c r="H92" s="99"/>
      <c r="I92" s="99"/>
      <c r="J92" s="99"/>
      <c r="K92" s="99"/>
      <c r="L92" s="99"/>
      <c r="M92" s="56"/>
      <c r="N92" s="56"/>
      <c r="O92" s="56"/>
      <c r="P92" s="56"/>
    </row>
    <row r="93" spans="1:18" s="8" customFormat="1" ht="15" customHeight="1" x14ac:dyDescent="0.2">
      <c r="A93" s="12" t="s">
        <v>117</v>
      </c>
      <c r="B93" s="80" t="s">
        <v>204</v>
      </c>
      <c r="C93" s="143">
        <v>0</v>
      </c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64">
        <f>SUM(D93:O93)</f>
        <v>0</v>
      </c>
      <c r="Q93" s="93">
        <f t="shared" ref="Q93:Q96" si="16">C93-P93</f>
        <v>0</v>
      </c>
      <c r="R93" s="104">
        <f t="shared" ref="R93:R96" si="17">Q93/5</f>
        <v>0</v>
      </c>
    </row>
    <row r="94" spans="1:18" s="7" customFormat="1" ht="15" customHeight="1" x14ac:dyDescent="0.2">
      <c r="A94" s="12" t="s">
        <v>114</v>
      </c>
      <c r="B94" s="80" t="s">
        <v>205</v>
      </c>
      <c r="C94" s="143">
        <v>3000</v>
      </c>
      <c r="D94" s="57"/>
      <c r="E94" s="57"/>
      <c r="F94" s="59"/>
      <c r="G94" s="59"/>
      <c r="H94" s="57"/>
      <c r="I94" s="57"/>
      <c r="J94" s="57"/>
      <c r="K94" s="57"/>
      <c r="L94" s="57"/>
      <c r="M94" s="59"/>
      <c r="N94" s="59"/>
      <c r="O94" s="59">
        <v>1500</v>
      </c>
      <c r="P94" s="53">
        <f>SUM(D94:O94)</f>
        <v>1500</v>
      </c>
      <c r="Q94" s="93">
        <f t="shared" si="16"/>
        <v>1500</v>
      </c>
      <c r="R94" s="104">
        <f t="shared" si="17"/>
        <v>300</v>
      </c>
    </row>
    <row r="95" spans="1:18" s="8" customFormat="1" ht="15" customHeight="1" x14ac:dyDescent="0.2">
      <c r="A95" s="12" t="s">
        <v>118</v>
      </c>
      <c r="B95" s="80" t="s">
        <v>206</v>
      </c>
      <c r="C95" s="143">
        <v>0</v>
      </c>
      <c r="D95" s="57"/>
      <c r="E95" s="57"/>
      <c r="F95" s="59"/>
      <c r="G95" s="59"/>
      <c r="H95" s="57"/>
      <c r="I95" s="57"/>
      <c r="J95" s="57"/>
      <c r="K95" s="57"/>
      <c r="L95" s="57"/>
      <c r="M95" s="59"/>
      <c r="N95" s="59"/>
      <c r="O95" s="59"/>
      <c r="P95" s="64">
        <f>SUM(D95:O95)</f>
        <v>0</v>
      </c>
      <c r="Q95" s="93">
        <f t="shared" si="16"/>
        <v>0</v>
      </c>
      <c r="R95" s="104">
        <f t="shared" si="17"/>
        <v>0</v>
      </c>
    </row>
    <row r="96" spans="1:18" s="7" customFormat="1" ht="15" customHeight="1" x14ac:dyDescent="0.2">
      <c r="A96" s="12" t="s">
        <v>119</v>
      </c>
      <c r="B96" s="80" t="s">
        <v>119</v>
      </c>
      <c r="C96" s="143">
        <v>50000</v>
      </c>
      <c r="D96" s="57"/>
      <c r="E96" s="57"/>
      <c r="F96" s="59"/>
      <c r="G96" s="59"/>
      <c r="H96" s="57"/>
      <c r="I96" s="57"/>
      <c r="J96" s="57"/>
      <c r="K96" s="57"/>
      <c r="L96" s="57"/>
      <c r="M96" s="59"/>
      <c r="N96" s="59">
        <v>50000</v>
      </c>
      <c r="O96" s="59"/>
      <c r="P96" s="53">
        <f>SUM(D96:O96)</f>
        <v>50000</v>
      </c>
      <c r="Q96" s="93">
        <f t="shared" si="16"/>
        <v>0</v>
      </c>
      <c r="R96" s="104">
        <f t="shared" si="17"/>
        <v>0</v>
      </c>
    </row>
    <row r="97" spans="1:18" s="8" customFormat="1" ht="6.95" customHeight="1" x14ac:dyDescent="0.2">
      <c r="A97" s="12"/>
      <c r="B97" s="80"/>
      <c r="C97" s="143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6"/>
      <c r="O97" s="60"/>
      <c r="P97" s="64"/>
    </row>
    <row r="98" spans="1:18" s="7" customFormat="1" ht="15" customHeight="1" x14ac:dyDescent="0.2">
      <c r="A98" s="15" t="str">
        <f>"TOTAL "&amp;A91</f>
        <v>TOTAL CAPITAL EXPENDITURE (CAPEX) - TIC</v>
      </c>
      <c r="B98" s="84"/>
      <c r="C98" s="152">
        <f>SUM(C93:C97)</f>
        <v>53000</v>
      </c>
      <c r="D98" s="61">
        <f t="shared" ref="D98:O98" si="18">SUM(D93:D96)</f>
        <v>0</v>
      </c>
      <c r="E98" s="61">
        <f t="shared" si="18"/>
        <v>0</v>
      </c>
      <c r="F98" s="61">
        <f t="shared" si="18"/>
        <v>0</v>
      </c>
      <c r="G98" s="61">
        <f t="shared" si="18"/>
        <v>0</v>
      </c>
      <c r="H98" s="61">
        <f t="shared" si="18"/>
        <v>0</v>
      </c>
      <c r="I98" s="61">
        <f t="shared" si="18"/>
        <v>0</v>
      </c>
      <c r="J98" s="61">
        <f t="shared" si="18"/>
        <v>0</v>
      </c>
      <c r="K98" s="61">
        <f t="shared" si="18"/>
        <v>0</v>
      </c>
      <c r="L98" s="61">
        <f t="shared" si="18"/>
        <v>0</v>
      </c>
      <c r="M98" s="61">
        <f t="shared" si="18"/>
        <v>0</v>
      </c>
      <c r="N98" s="61">
        <f t="shared" si="18"/>
        <v>50000</v>
      </c>
      <c r="O98" s="61">
        <f t="shared" si="18"/>
        <v>1500</v>
      </c>
      <c r="P98" s="61">
        <f>SUM(D98:O98)</f>
        <v>51500</v>
      </c>
    </row>
    <row r="99" spans="1:18" s="7" customFormat="1" ht="7.5" customHeight="1" x14ac:dyDescent="0.2">
      <c r="A99" s="38"/>
      <c r="B99" s="85"/>
      <c r="C99" s="1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</row>
    <row r="100" spans="1:18" s="7" customFormat="1" ht="18" customHeight="1" x14ac:dyDescent="0.2">
      <c r="A100" s="121" t="s">
        <v>120</v>
      </c>
      <c r="B100" s="121"/>
      <c r="C100" s="121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</row>
    <row r="101" spans="1:18" s="7" customFormat="1" ht="6.95" customHeight="1" x14ac:dyDescent="0.2">
      <c r="A101" s="10"/>
      <c r="B101" s="83"/>
      <c r="C101" s="151"/>
      <c r="D101" s="99"/>
      <c r="E101" s="99"/>
      <c r="F101" s="56"/>
      <c r="G101" s="56"/>
      <c r="H101" s="99"/>
      <c r="I101" s="99"/>
      <c r="J101" s="99"/>
      <c r="K101" s="99"/>
      <c r="L101" s="99"/>
      <c r="M101" s="56"/>
      <c r="N101" s="56"/>
      <c r="O101" s="56"/>
      <c r="P101" s="56"/>
    </row>
    <row r="102" spans="1:18" s="8" customFormat="1" ht="15" customHeight="1" x14ac:dyDescent="0.2">
      <c r="A102" s="12" t="s">
        <v>121</v>
      </c>
      <c r="B102" s="80" t="s">
        <v>208</v>
      </c>
      <c r="C102" s="143">
        <v>4500</v>
      </c>
      <c r="D102" s="57">
        <v>0</v>
      </c>
      <c r="E102" s="57">
        <v>79.5</v>
      </c>
      <c r="F102" s="57">
        <v>0</v>
      </c>
      <c r="G102" s="57">
        <v>180.2</v>
      </c>
      <c r="H102" s="57">
        <v>0</v>
      </c>
      <c r="I102" s="57">
        <v>0</v>
      </c>
      <c r="J102" s="57">
        <v>439.9</v>
      </c>
      <c r="K102" s="57">
        <v>0</v>
      </c>
      <c r="L102" s="57">
        <v>0</v>
      </c>
      <c r="M102" s="57">
        <v>500</v>
      </c>
      <c r="N102" s="57"/>
      <c r="O102" s="57">
        <v>500</v>
      </c>
      <c r="P102" s="64">
        <f t="shared" ref="P102:P146" si="19">SUM(D102:O102)</f>
        <v>1699.6</v>
      </c>
      <c r="Q102" s="115">
        <f t="shared" ref="Q102" si="20">C102-P102</f>
        <v>2800.4</v>
      </c>
      <c r="R102" s="104">
        <f t="shared" ref="R102:R152" si="21">Q102/5</f>
        <v>560.08000000000004</v>
      </c>
    </row>
    <row r="103" spans="1:18" s="8" customFormat="1" ht="15" customHeight="1" x14ac:dyDescent="0.2">
      <c r="A103" s="12" t="s">
        <v>122</v>
      </c>
      <c r="B103" s="80" t="s">
        <v>209</v>
      </c>
      <c r="C103" s="143">
        <v>2000</v>
      </c>
      <c r="D103" s="57">
        <v>0</v>
      </c>
      <c r="E103" s="57">
        <v>0</v>
      </c>
      <c r="F103" s="57">
        <v>0</v>
      </c>
      <c r="G103" s="57">
        <v>1939.8</v>
      </c>
      <c r="H103" s="57">
        <v>1653.6</v>
      </c>
      <c r="I103" s="57">
        <v>0</v>
      </c>
      <c r="J103" s="57">
        <v>0</v>
      </c>
      <c r="K103" s="57">
        <v>0</v>
      </c>
      <c r="L103" s="57">
        <v>2226</v>
      </c>
      <c r="M103" s="57"/>
      <c r="N103" s="57">
        <v>2800</v>
      </c>
      <c r="O103" s="57"/>
      <c r="P103" s="64">
        <f t="shared" si="19"/>
        <v>8619.4</v>
      </c>
      <c r="Q103" s="116">
        <f t="shared" ref="Q103:Q118" si="22">C103-P103</f>
        <v>-6619.4</v>
      </c>
      <c r="R103" s="104">
        <f t="shared" si="21"/>
        <v>-1323.8799999999999</v>
      </c>
    </row>
    <row r="104" spans="1:18" s="8" customFormat="1" ht="15" customHeight="1" x14ac:dyDescent="0.2">
      <c r="A104" s="12" t="s">
        <v>123</v>
      </c>
      <c r="B104" s="80" t="s">
        <v>210</v>
      </c>
      <c r="C104" s="143">
        <v>170000</v>
      </c>
      <c r="D104" s="57">
        <v>6659</v>
      </c>
      <c r="E104" s="57">
        <v>21005</v>
      </c>
      <c r="F104" s="57">
        <v>3777.45</v>
      </c>
      <c r="G104" s="57">
        <v>17672.900000000001</v>
      </c>
      <c r="H104" s="57">
        <v>24671.15</v>
      </c>
      <c r="I104" s="57">
        <v>10289.530000000001</v>
      </c>
      <c r="J104" s="57">
        <v>5855</v>
      </c>
      <c r="K104" s="57">
        <v>5243.37</v>
      </c>
      <c r="L104" s="57">
        <v>4269.57</v>
      </c>
      <c r="M104" s="57">
        <v>16013.994000000001</v>
      </c>
      <c r="N104" s="57">
        <v>16013.994000000001</v>
      </c>
      <c r="O104" s="57">
        <v>16013.994000000001</v>
      </c>
      <c r="P104" s="64">
        <f t="shared" si="19"/>
        <v>147484.95200000002</v>
      </c>
      <c r="Q104" s="93">
        <f t="shared" si="22"/>
        <v>22515.047999999981</v>
      </c>
      <c r="R104" s="104">
        <f t="shared" si="21"/>
        <v>4503.0095999999958</v>
      </c>
    </row>
    <row r="105" spans="1:18" s="8" customFormat="1" ht="15" customHeight="1" x14ac:dyDescent="0.2">
      <c r="A105" s="12" t="s">
        <v>125</v>
      </c>
      <c r="B105" s="80" t="s">
        <v>210</v>
      </c>
      <c r="C105" s="143">
        <v>8000</v>
      </c>
      <c r="D105" s="57">
        <v>1750</v>
      </c>
      <c r="E105" s="57">
        <v>65</v>
      </c>
      <c r="F105" s="57">
        <v>623.9</v>
      </c>
      <c r="G105" s="57">
        <v>11.9</v>
      </c>
      <c r="H105" s="57">
        <v>122.05</v>
      </c>
      <c r="I105" s="57">
        <v>58.7</v>
      </c>
      <c r="J105" s="57">
        <v>1950</v>
      </c>
      <c r="K105" s="57">
        <v>1731.35</v>
      </c>
      <c r="L105" s="57">
        <v>-647.79999999999995</v>
      </c>
      <c r="M105" s="57">
        <v>683.68999999999994</v>
      </c>
      <c r="N105" s="57">
        <v>683.68999999999994</v>
      </c>
      <c r="O105" s="57">
        <v>683.68999999999994</v>
      </c>
      <c r="P105" s="64">
        <f t="shared" si="19"/>
        <v>7716.1699999999983</v>
      </c>
      <c r="Q105" s="93">
        <f t="shared" si="22"/>
        <v>283.83000000000175</v>
      </c>
      <c r="R105" s="104">
        <f t="shared" si="21"/>
        <v>56.766000000000346</v>
      </c>
    </row>
    <row r="106" spans="1:18" s="8" customFormat="1" ht="8.25" customHeight="1" x14ac:dyDescent="0.2">
      <c r="A106" s="12"/>
      <c r="B106" s="80"/>
      <c r="C106" s="143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4">
        <f t="shared" si="19"/>
        <v>0</v>
      </c>
      <c r="Q106" s="93">
        <f t="shared" si="22"/>
        <v>0</v>
      </c>
      <c r="R106" s="104">
        <f t="shared" si="21"/>
        <v>0</v>
      </c>
    </row>
    <row r="107" spans="1:18" s="8" customFormat="1" ht="15" customHeight="1" x14ac:dyDescent="0.2">
      <c r="A107" s="12" t="s">
        <v>126</v>
      </c>
      <c r="B107" s="80" t="s">
        <v>126</v>
      </c>
      <c r="C107" s="143">
        <v>10000</v>
      </c>
      <c r="D107" s="57">
        <v>780.99</v>
      </c>
      <c r="E107" s="57">
        <v>1860.55</v>
      </c>
      <c r="F107" s="57">
        <v>0</v>
      </c>
      <c r="G107" s="57">
        <v>0</v>
      </c>
      <c r="H107" s="57">
        <v>1606.23</v>
      </c>
      <c r="I107" s="57">
        <v>1447.4</v>
      </c>
      <c r="J107" s="57">
        <v>0</v>
      </c>
      <c r="K107" s="57">
        <v>4106.97</v>
      </c>
      <c r="L107" s="57">
        <v>1382</v>
      </c>
      <c r="M107" s="57">
        <v>860.96600000000001</v>
      </c>
      <c r="N107" s="57">
        <v>860.96600000000001</v>
      </c>
      <c r="O107" s="57">
        <v>860.96600000000001</v>
      </c>
      <c r="P107" s="64">
        <f t="shared" si="19"/>
        <v>13767.038</v>
      </c>
      <c r="Q107" s="93">
        <f t="shared" si="22"/>
        <v>-3767.0380000000005</v>
      </c>
      <c r="R107" s="104">
        <f t="shared" si="21"/>
        <v>-753.40760000000012</v>
      </c>
    </row>
    <row r="108" spans="1:18" s="8" customFormat="1" ht="15" customHeight="1" x14ac:dyDescent="0.2">
      <c r="A108" s="12" t="s">
        <v>127</v>
      </c>
      <c r="B108" s="80" t="s">
        <v>126</v>
      </c>
      <c r="C108" s="143">
        <v>10000</v>
      </c>
      <c r="D108" s="57"/>
      <c r="E108" s="57"/>
      <c r="F108" s="57"/>
      <c r="G108" s="57"/>
      <c r="H108" s="57">
        <v>0</v>
      </c>
      <c r="I108" s="57">
        <v>0</v>
      </c>
      <c r="J108" s="57">
        <v>0</v>
      </c>
      <c r="K108" s="57"/>
      <c r="L108" s="57"/>
      <c r="M108" s="57">
        <v>5000</v>
      </c>
      <c r="N108" s="57"/>
      <c r="O108" s="57">
        <v>5000</v>
      </c>
      <c r="P108" s="64">
        <f t="shared" si="19"/>
        <v>10000</v>
      </c>
      <c r="Q108" s="104">
        <f t="shared" si="22"/>
        <v>0</v>
      </c>
      <c r="R108" s="104">
        <f t="shared" si="21"/>
        <v>0</v>
      </c>
    </row>
    <row r="109" spans="1:18" s="8" customFormat="1" ht="15" customHeight="1" x14ac:dyDescent="0.2">
      <c r="A109" s="12" t="s">
        <v>128</v>
      </c>
      <c r="B109" s="80" t="s">
        <v>126</v>
      </c>
      <c r="C109" s="143">
        <v>8000</v>
      </c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>
        <v>4000</v>
      </c>
      <c r="O109" s="57">
        <v>4000</v>
      </c>
      <c r="P109" s="64">
        <f t="shared" si="19"/>
        <v>8000</v>
      </c>
      <c r="Q109" s="93">
        <f t="shared" si="22"/>
        <v>0</v>
      </c>
      <c r="R109" s="104">
        <f t="shared" si="21"/>
        <v>0</v>
      </c>
    </row>
    <row r="110" spans="1:18" s="8" customFormat="1" ht="15" customHeight="1" x14ac:dyDescent="0.2">
      <c r="A110" s="117" t="s">
        <v>231</v>
      </c>
      <c r="B110" s="80" t="s">
        <v>211</v>
      </c>
      <c r="C110" s="143">
        <v>45000</v>
      </c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64">
        <f t="shared" si="19"/>
        <v>0</v>
      </c>
      <c r="Q110" s="115">
        <f t="shared" si="22"/>
        <v>45000</v>
      </c>
      <c r="R110" s="104">
        <f t="shared" si="21"/>
        <v>9000</v>
      </c>
    </row>
    <row r="111" spans="1:18" s="8" customFormat="1" ht="15" customHeight="1" x14ac:dyDescent="0.2">
      <c r="A111" s="12" t="s">
        <v>129</v>
      </c>
      <c r="B111" s="80" t="s">
        <v>211</v>
      </c>
      <c r="C111" s="143">
        <v>36000</v>
      </c>
      <c r="D111" s="57">
        <v>0</v>
      </c>
      <c r="E111" s="57">
        <v>0</v>
      </c>
      <c r="F111" s="57">
        <v>13851.16</v>
      </c>
      <c r="G111" s="57">
        <v>0</v>
      </c>
      <c r="H111" s="57">
        <v>5027.51</v>
      </c>
      <c r="I111" s="57">
        <v>0</v>
      </c>
      <c r="J111" s="57">
        <v>0</v>
      </c>
      <c r="K111" s="57"/>
      <c r="L111" s="57"/>
      <c r="M111" s="57"/>
      <c r="N111" s="57"/>
      <c r="O111" s="57"/>
      <c r="P111" s="64">
        <f t="shared" si="19"/>
        <v>18878.669999999998</v>
      </c>
      <c r="Q111" s="115">
        <f t="shared" si="22"/>
        <v>17121.330000000002</v>
      </c>
      <c r="R111" s="104">
        <f t="shared" si="21"/>
        <v>3424.2660000000005</v>
      </c>
    </row>
    <row r="112" spans="1:18" s="8" customFormat="1" ht="15" customHeight="1" x14ac:dyDescent="0.2">
      <c r="A112" s="12" t="s">
        <v>288</v>
      </c>
      <c r="B112" s="80" t="s">
        <v>211</v>
      </c>
      <c r="C112" s="143">
        <v>35000</v>
      </c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>
        <v>35000</v>
      </c>
      <c r="O112" s="57"/>
      <c r="P112" s="64">
        <f t="shared" si="19"/>
        <v>35000</v>
      </c>
      <c r="Q112" s="115">
        <f>C112-P112</f>
        <v>0</v>
      </c>
      <c r="R112" s="104">
        <f t="shared" si="21"/>
        <v>0</v>
      </c>
    </row>
    <row r="113" spans="1:18" s="8" customFormat="1" ht="15" customHeight="1" x14ac:dyDescent="0.2">
      <c r="A113" s="12" t="s">
        <v>267</v>
      </c>
      <c r="B113" s="80" t="s">
        <v>211</v>
      </c>
      <c r="C113" s="143">
        <v>36000</v>
      </c>
      <c r="D113" s="57">
        <v>0</v>
      </c>
      <c r="E113" s="57">
        <v>0</v>
      </c>
      <c r="F113" s="57">
        <v>9767.9</v>
      </c>
      <c r="G113" s="57">
        <v>16046.68</v>
      </c>
      <c r="H113" s="57"/>
      <c r="I113" s="57"/>
      <c r="J113" s="57"/>
      <c r="K113" s="57"/>
      <c r="L113" s="57"/>
      <c r="M113" s="57"/>
      <c r="N113" s="57"/>
      <c r="O113" s="57"/>
      <c r="P113" s="64">
        <f t="shared" si="19"/>
        <v>25814.58</v>
      </c>
      <c r="Q113" s="115">
        <f t="shared" si="22"/>
        <v>10185.419999999998</v>
      </c>
      <c r="R113" s="104">
        <f t="shared" si="21"/>
        <v>2037.0839999999996</v>
      </c>
    </row>
    <row r="114" spans="1:18" s="8" customFormat="1" ht="15" customHeight="1" x14ac:dyDescent="0.2">
      <c r="A114" s="12" t="s">
        <v>290</v>
      </c>
      <c r="B114" s="80" t="s">
        <v>212</v>
      </c>
      <c r="C114" s="143">
        <v>158000</v>
      </c>
      <c r="D114" s="57">
        <v>0</v>
      </c>
      <c r="E114" s="57">
        <v>0</v>
      </c>
      <c r="F114" s="57">
        <v>0</v>
      </c>
      <c r="G114" s="57">
        <v>1737</v>
      </c>
      <c r="H114" s="57"/>
      <c r="I114" s="57"/>
      <c r="J114" s="57"/>
      <c r="K114" s="57"/>
      <c r="L114" s="57"/>
      <c r="M114" s="57"/>
      <c r="N114" s="57">
        <v>60000</v>
      </c>
      <c r="O114" s="57">
        <v>100000</v>
      </c>
      <c r="P114" s="64">
        <f t="shared" si="19"/>
        <v>161737</v>
      </c>
      <c r="Q114" s="115">
        <f t="shared" si="22"/>
        <v>-3737</v>
      </c>
      <c r="R114" s="104">
        <f t="shared" si="21"/>
        <v>-747.4</v>
      </c>
    </row>
    <row r="115" spans="1:18" s="8" customFormat="1" ht="15" customHeight="1" x14ac:dyDescent="0.2">
      <c r="A115" s="12" t="s">
        <v>246</v>
      </c>
      <c r="B115" s="80" t="s">
        <v>212</v>
      </c>
      <c r="C115" s="143">
        <v>18000</v>
      </c>
      <c r="D115" s="57"/>
      <c r="E115" s="57"/>
      <c r="F115" s="57"/>
      <c r="G115" s="57"/>
      <c r="H115" s="57">
        <v>0</v>
      </c>
      <c r="I115" s="57">
        <v>29924.3</v>
      </c>
      <c r="J115" s="57">
        <v>0</v>
      </c>
      <c r="K115" s="57"/>
      <c r="L115" s="57"/>
      <c r="M115" s="57">
        <v>50000</v>
      </c>
      <c r="N115" s="57"/>
      <c r="O115" s="57"/>
      <c r="P115" s="64">
        <f t="shared" si="19"/>
        <v>79924.3</v>
      </c>
      <c r="Q115" s="115">
        <f t="shared" si="22"/>
        <v>-61924.3</v>
      </c>
      <c r="R115" s="104">
        <f t="shared" si="21"/>
        <v>-12384.86</v>
      </c>
    </row>
    <row r="116" spans="1:18" s="8" customFormat="1" ht="15" customHeight="1" x14ac:dyDescent="0.2">
      <c r="A116" s="12" t="s">
        <v>265</v>
      </c>
      <c r="B116" s="80" t="s">
        <v>211</v>
      </c>
      <c r="C116" s="143">
        <v>150000</v>
      </c>
      <c r="D116" s="57">
        <v>0</v>
      </c>
      <c r="E116" s="57">
        <v>0</v>
      </c>
      <c r="F116" s="57">
        <v>-8000</v>
      </c>
      <c r="G116" s="57">
        <v>0</v>
      </c>
      <c r="H116" s="57">
        <v>-800</v>
      </c>
      <c r="I116" s="57">
        <v>157073.26999999999</v>
      </c>
      <c r="J116" s="57">
        <v>22852.62</v>
      </c>
      <c r="K116" s="57">
        <v>300</v>
      </c>
      <c r="L116" s="57">
        <v>0</v>
      </c>
      <c r="M116" s="57"/>
      <c r="N116" s="57"/>
      <c r="O116" s="57"/>
      <c r="P116" s="64">
        <f t="shared" si="19"/>
        <v>171425.88999999998</v>
      </c>
      <c r="Q116" s="116">
        <f t="shared" si="22"/>
        <v>-21425.889999999985</v>
      </c>
      <c r="R116" s="104">
        <f t="shared" si="21"/>
        <v>-4285.1779999999972</v>
      </c>
    </row>
    <row r="117" spans="1:18" s="8" customFormat="1" ht="15" customHeight="1" x14ac:dyDescent="0.2">
      <c r="A117" s="12" t="s">
        <v>130</v>
      </c>
      <c r="B117" s="80" t="s">
        <v>211</v>
      </c>
      <c r="C117" s="143">
        <v>13000</v>
      </c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64">
        <f t="shared" si="19"/>
        <v>0</v>
      </c>
      <c r="Q117" s="115">
        <f t="shared" si="22"/>
        <v>13000</v>
      </c>
      <c r="R117" s="104">
        <f t="shared" si="21"/>
        <v>2600</v>
      </c>
    </row>
    <row r="118" spans="1:18" s="8" customFormat="1" ht="15" customHeight="1" x14ac:dyDescent="0.2">
      <c r="A118" s="39" t="s">
        <v>232</v>
      </c>
      <c r="B118" s="80" t="s">
        <v>212</v>
      </c>
      <c r="C118" s="143">
        <v>54000</v>
      </c>
      <c r="D118" s="57"/>
      <c r="E118" s="57"/>
      <c r="F118" s="57"/>
      <c r="G118" s="57"/>
      <c r="H118" s="57">
        <v>120</v>
      </c>
      <c r="I118" s="57">
        <v>0</v>
      </c>
      <c r="J118" s="57">
        <v>0</v>
      </c>
      <c r="K118" s="57"/>
      <c r="L118" s="57"/>
      <c r="M118" s="57"/>
      <c r="N118" s="57">
        <v>54000</v>
      </c>
      <c r="O118" s="57"/>
      <c r="P118" s="64">
        <f t="shared" si="19"/>
        <v>54120</v>
      </c>
      <c r="Q118" s="116">
        <f t="shared" si="22"/>
        <v>-120</v>
      </c>
      <c r="R118" s="104">
        <f t="shared" si="21"/>
        <v>-24</v>
      </c>
    </row>
    <row r="119" spans="1:18" s="8" customFormat="1" ht="15" customHeight="1" x14ac:dyDescent="0.2">
      <c r="A119" s="12" t="s">
        <v>233</v>
      </c>
      <c r="B119" s="80" t="s">
        <v>212</v>
      </c>
      <c r="C119" s="143">
        <v>155000</v>
      </c>
      <c r="D119" s="57"/>
      <c r="E119" s="57"/>
      <c r="F119" s="57"/>
      <c r="G119" s="57"/>
      <c r="H119" s="57"/>
      <c r="I119" s="57"/>
      <c r="J119" s="57"/>
      <c r="K119" s="57">
        <v>3187.9</v>
      </c>
      <c r="L119" s="57">
        <v>0</v>
      </c>
      <c r="M119" s="57">
        <v>45000</v>
      </c>
      <c r="N119" s="57">
        <v>32000</v>
      </c>
      <c r="O119" s="57">
        <v>78000</v>
      </c>
      <c r="P119" s="64">
        <f t="shared" si="19"/>
        <v>158187.9</v>
      </c>
      <c r="Q119" s="116">
        <f t="shared" ref="Q119:Q146" si="23">C119-P119</f>
        <v>-3187.8999999999942</v>
      </c>
      <c r="R119" s="104">
        <f t="shared" si="21"/>
        <v>-637.57999999999879</v>
      </c>
    </row>
    <row r="120" spans="1:18" s="8" customFormat="1" ht="15" customHeight="1" x14ac:dyDescent="0.2">
      <c r="A120" s="117" t="s">
        <v>234</v>
      </c>
      <c r="B120" s="80" t="s">
        <v>212</v>
      </c>
      <c r="C120" s="143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64">
        <f t="shared" si="19"/>
        <v>0</v>
      </c>
      <c r="Q120" s="93">
        <f t="shared" si="23"/>
        <v>0</v>
      </c>
      <c r="R120" s="104">
        <f t="shared" si="21"/>
        <v>0</v>
      </c>
    </row>
    <row r="121" spans="1:18" s="8" customFormat="1" ht="15" customHeight="1" x14ac:dyDescent="0.2">
      <c r="A121" s="117" t="s">
        <v>131</v>
      </c>
      <c r="B121" s="80" t="s">
        <v>211</v>
      </c>
      <c r="C121" s="143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64">
        <f t="shared" si="19"/>
        <v>0</v>
      </c>
      <c r="Q121" s="93">
        <f t="shared" si="23"/>
        <v>0</v>
      </c>
      <c r="R121" s="104">
        <f t="shared" si="21"/>
        <v>0</v>
      </c>
    </row>
    <row r="122" spans="1:18" s="8" customFormat="1" ht="15" customHeight="1" x14ac:dyDescent="0.2">
      <c r="A122" s="12" t="s">
        <v>268</v>
      </c>
      <c r="B122" s="80" t="s">
        <v>211</v>
      </c>
      <c r="C122" s="143">
        <v>0</v>
      </c>
      <c r="D122" s="57">
        <v>0</v>
      </c>
      <c r="E122" s="57">
        <v>0</v>
      </c>
      <c r="F122" s="57">
        <v>5129.17</v>
      </c>
      <c r="G122" s="57">
        <v>3988.9</v>
      </c>
      <c r="H122" s="57"/>
      <c r="I122" s="57"/>
      <c r="J122" s="57"/>
      <c r="K122" s="57"/>
      <c r="L122" s="57"/>
      <c r="M122" s="57"/>
      <c r="N122" s="57"/>
      <c r="O122" s="57"/>
      <c r="P122" s="64">
        <f t="shared" si="19"/>
        <v>9118.07</v>
      </c>
      <c r="Q122" s="116">
        <f t="shared" si="23"/>
        <v>-9118.07</v>
      </c>
      <c r="R122" s="104">
        <f t="shared" si="21"/>
        <v>-1823.614</v>
      </c>
    </row>
    <row r="123" spans="1:18" s="8" customFormat="1" ht="15" customHeight="1" x14ac:dyDescent="0.2">
      <c r="A123" s="12" t="s">
        <v>132</v>
      </c>
      <c r="B123" s="80" t="s">
        <v>211</v>
      </c>
      <c r="C123" s="143">
        <v>19000</v>
      </c>
      <c r="D123" s="57"/>
      <c r="E123" s="57"/>
      <c r="F123" s="57"/>
      <c r="G123" s="57"/>
      <c r="H123" s="57"/>
      <c r="I123" s="57"/>
      <c r="J123" s="57"/>
      <c r="K123" s="57"/>
      <c r="L123" s="57"/>
      <c r="M123" s="57">
        <v>19000</v>
      </c>
      <c r="N123" s="57"/>
      <c r="O123" s="57"/>
      <c r="P123" s="64">
        <f t="shared" si="19"/>
        <v>19000</v>
      </c>
      <c r="Q123" s="93">
        <f t="shared" si="23"/>
        <v>0</v>
      </c>
      <c r="R123" s="104">
        <f t="shared" si="21"/>
        <v>0</v>
      </c>
    </row>
    <row r="124" spans="1:18" s="8" customFormat="1" ht="15" customHeight="1" x14ac:dyDescent="0.2">
      <c r="A124" s="12" t="s">
        <v>235</v>
      </c>
      <c r="B124" s="80" t="s">
        <v>212</v>
      </c>
      <c r="C124" s="143">
        <v>79000</v>
      </c>
      <c r="D124" s="57">
        <v>0</v>
      </c>
      <c r="E124" s="57">
        <v>12255</v>
      </c>
      <c r="F124" s="57">
        <v>0</v>
      </c>
      <c r="G124" s="57">
        <v>1320</v>
      </c>
      <c r="H124" s="57">
        <v>2655</v>
      </c>
      <c r="I124" s="57">
        <v>0</v>
      </c>
      <c r="J124" s="57">
        <v>9474.5</v>
      </c>
      <c r="K124" s="57">
        <v>1877.9</v>
      </c>
      <c r="L124" s="57">
        <v>0</v>
      </c>
      <c r="M124" s="57"/>
      <c r="N124" s="57">
        <v>50000</v>
      </c>
      <c r="O124" s="57"/>
      <c r="P124" s="64">
        <f t="shared" si="19"/>
        <v>77582.399999999994</v>
      </c>
      <c r="Q124" s="115">
        <f t="shared" si="23"/>
        <v>1417.6000000000058</v>
      </c>
      <c r="R124" s="104">
        <f t="shared" si="21"/>
        <v>283.52000000000118</v>
      </c>
    </row>
    <row r="125" spans="1:18" s="8" customFormat="1" ht="15" customHeight="1" x14ac:dyDescent="0.2">
      <c r="A125" s="12" t="s">
        <v>237</v>
      </c>
      <c r="B125" s="80" t="s">
        <v>211</v>
      </c>
      <c r="C125" s="143">
        <v>70000</v>
      </c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>
        <v>70000</v>
      </c>
      <c r="O125" s="57"/>
      <c r="P125" s="64">
        <f t="shared" si="19"/>
        <v>70000</v>
      </c>
      <c r="Q125" s="93">
        <f t="shared" si="23"/>
        <v>0</v>
      </c>
      <c r="R125" s="104">
        <f t="shared" si="21"/>
        <v>0</v>
      </c>
    </row>
    <row r="126" spans="1:18" s="8" customFormat="1" ht="15" customHeight="1" x14ac:dyDescent="0.2">
      <c r="A126" s="12" t="s">
        <v>236</v>
      </c>
      <c r="B126" s="80" t="s">
        <v>212</v>
      </c>
      <c r="C126" s="143">
        <v>50000</v>
      </c>
      <c r="D126" s="57"/>
      <c r="E126" s="57"/>
      <c r="F126" s="57"/>
      <c r="G126" s="57"/>
      <c r="H126" s="57"/>
      <c r="I126" s="57"/>
      <c r="J126" s="57"/>
      <c r="K126" s="57"/>
      <c r="L126" s="57"/>
      <c r="M126" s="57">
        <v>50000</v>
      </c>
      <c r="N126" s="57"/>
      <c r="O126" s="57"/>
      <c r="P126" s="64">
        <f t="shared" si="19"/>
        <v>50000</v>
      </c>
      <c r="Q126" s="93">
        <f t="shared" si="23"/>
        <v>0</v>
      </c>
      <c r="R126" s="104">
        <f t="shared" si="21"/>
        <v>0</v>
      </c>
    </row>
    <row r="127" spans="1:18" s="8" customFormat="1" ht="15" customHeight="1" x14ac:dyDescent="0.2">
      <c r="A127" s="12" t="s">
        <v>289</v>
      </c>
      <c r="B127" s="80" t="s">
        <v>212</v>
      </c>
      <c r="C127" s="143">
        <v>45000</v>
      </c>
      <c r="D127" s="57">
        <v>1659.17</v>
      </c>
      <c r="E127" s="57">
        <v>0</v>
      </c>
      <c r="F127" s="57">
        <v>477</v>
      </c>
      <c r="G127" s="57">
        <v>0</v>
      </c>
      <c r="H127" s="57"/>
      <c r="I127" s="57"/>
      <c r="J127" s="57"/>
      <c r="K127" s="57"/>
      <c r="L127" s="57"/>
      <c r="M127" s="57"/>
      <c r="N127" s="57">
        <v>45000</v>
      </c>
      <c r="O127" s="57"/>
      <c r="P127" s="64">
        <f t="shared" si="19"/>
        <v>47136.17</v>
      </c>
      <c r="Q127" s="116">
        <f t="shared" si="23"/>
        <v>-2136.1699999999983</v>
      </c>
      <c r="R127" s="104">
        <f t="shared" si="21"/>
        <v>-427.23399999999964</v>
      </c>
    </row>
    <row r="128" spans="1:18" s="8" customFormat="1" ht="15" customHeight="1" x14ac:dyDescent="0.2">
      <c r="A128" s="12" t="s">
        <v>264</v>
      </c>
      <c r="B128" s="80" t="s">
        <v>211</v>
      </c>
      <c r="C128" s="143">
        <v>0</v>
      </c>
      <c r="D128" s="57">
        <v>0</v>
      </c>
      <c r="E128" s="57">
        <v>0</v>
      </c>
      <c r="F128" s="57">
        <v>2960</v>
      </c>
      <c r="G128" s="57">
        <v>0</v>
      </c>
      <c r="H128" s="57"/>
      <c r="I128" s="57"/>
      <c r="J128" s="57"/>
      <c r="K128" s="57"/>
      <c r="L128" s="57"/>
      <c r="M128" s="57"/>
      <c r="N128" s="57"/>
      <c r="O128" s="57"/>
      <c r="P128" s="64">
        <f t="shared" si="19"/>
        <v>2960</v>
      </c>
      <c r="Q128" s="116">
        <f t="shared" si="23"/>
        <v>-2960</v>
      </c>
      <c r="R128" s="104">
        <f t="shared" si="21"/>
        <v>-592</v>
      </c>
    </row>
    <row r="129" spans="1:18" s="8" customFormat="1" ht="15" customHeight="1" x14ac:dyDescent="0.2">
      <c r="A129" s="12" t="s">
        <v>266</v>
      </c>
      <c r="B129" s="80" t="s">
        <v>211</v>
      </c>
      <c r="C129" s="143">
        <v>0</v>
      </c>
      <c r="D129" s="57">
        <v>0</v>
      </c>
      <c r="E129" s="57">
        <v>0</v>
      </c>
      <c r="F129" s="57">
        <v>4331.6000000000004</v>
      </c>
      <c r="G129" s="57">
        <v>132.29</v>
      </c>
      <c r="H129" s="57"/>
      <c r="I129" s="57"/>
      <c r="J129" s="57"/>
      <c r="K129" s="57"/>
      <c r="L129" s="57"/>
      <c r="M129" s="57"/>
      <c r="N129" s="57"/>
      <c r="O129" s="57"/>
      <c r="P129" s="64">
        <f t="shared" si="19"/>
        <v>4463.8900000000003</v>
      </c>
      <c r="Q129" s="116">
        <f t="shared" si="23"/>
        <v>-4463.8900000000003</v>
      </c>
      <c r="R129" s="104">
        <f t="shared" si="21"/>
        <v>-892.77800000000002</v>
      </c>
    </row>
    <row r="130" spans="1:18" s="8" customFormat="1" ht="15" customHeight="1" x14ac:dyDescent="0.2">
      <c r="A130" s="12" t="s">
        <v>238</v>
      </c>
      <c r="B130" s="80" t="s">
        <v>211</v>
      </c>
      <c r="C130" s="143">
        <v>100000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>
        <v>100000</v>
      </c>
      <c r="O130" s="57"/>
      <c r="P130" s="64">
        <f t="shared" si="19"/>
        <v>100000</v>
      </c>
      <c r="Q130" s="93">
        <f t="shared" si="23"/>
        <v>0</v>
      </c>
      <c r="R130" s="104">
        <f t="shared" si="21"/>
        <v>0</v>
      </c>
    </row>
    <row r="131" spans="1:18" s="8" customFormat="1" ht="15" customHeight="1" x14ac:dyDescent="0.2">
      <c r="A131" s="12" t="s">
        <v>291</v>
      </c>
      <c r="B131" s="80" t="s">
        <v>211</v>
      </c>
      <c r="C131" s="143">
        <v>37000</v>
      </c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>
        <v>37000</v>
      </c>
      <c r="P131" s="64">
        <f t="shared" si="19"/>
        <v>37000</v>
      </c>
      <c r="Q131" s="93">
        <f t="shared" si="23"/>
        <v>0</v>
      </c>
      <c r="R131" s="104">
        <f t="shared" si="21"/>
        <v>0</v>
      </c>
    </row>
    <row r="132" spans="1:18" s="8" customFormat="1" ht="15" customHeight="1" x14ac:dyDescent="0.2">
      <c r="A132" s="12" t="s">
        <v>239</v>
      </c>
      <c r="B132" s="80" t="s">
        <v>211</v>
      </c>
      <c r="C132" s="143">
        <v>50000</v>
      </c>
      <c r="D132" s="57"/>
      <c r="E132" s="57"/>
      <c r="F132" s="57"/>
      <c r="G132" s="57"/>
      <c r="H132" s="57">
        <v>21097.13</v>
      </c>
      <c r="I132" s="57">
        <v>13670.07</v>
      </c>
      <c r="J132" s="57">
        <v>6629.2</v>
      </c>
      <c r="K132" s="57">
        <v>3928.14</v>
      </c>
      <c r="L132" s="57">
        <v>0</v>
      </c>
      <c r="M132" s="57"/>
      <c r="N132" s="57"/>
      <c r="O132" s="57"/>
      <c r="P132" s="64">
        <f t="shared" si="19"/>
        <v>45324.539999999994</v>
      </c>
      <c r="Q132" s="115">
        <f t="shared" si="23"/>
        <v>4675.4600000000064</v>
      </c>
      <c r="R132" s="104">
        <f t="shared" si="21"/>
        <v>935.09200000000124</v>
      </c>
    </row>
    <row r="133" spans="1:18" s="8" customFormat="1" ht="15" customHeight="1" x14ac:dyDescent="0.2">
      <c r="A133" s="12" t="s">
        <v>292</v>
      </c>
      <c r="B133" s="80" t="s">
        <v>212</v>
      </c>
      <c r="C133" s="143">
        <f>90000+40000</f>
        <v>130000</v>
      </c>
      <c r="D133" s="57"/>
      <c r="E133" s="57"/>
      <c r="F133" s="57"/>
      <c r="G133" s="57"/>
      <c r="H133" s="57"/>
      <c r="I133" s="57"/>
      <c r="J133" s="57"/>
      <c r="K133" s="57"/>
      <c r="L133" s="57"/>
      <c r="M133" s="106"/>
      <c r="N133" s="57">
        <v>40000</v>
      </c>
      <c r="O133" s="57">
        <v>90000</v>
      </c>
      <c r="P133" s="64">
        <f t="shared" si="19"/>
        <v>130000</v>
      </c>
      <c r="Q133" s="93">
        <f t="shared" si="23"/>
        <v>0</v>
      </c>
      <c r="R133" s="104">
        <f t="shared" si="21"/>
        <v>0</v>
      </c>
    </row>
    <row r="134" spans="1:18" s="8" customFormat="1" ht="15" customHeight="1" x14ac:dyDescent="0.2">
      <c r="A134" s="12" t="s">
        <v>240</v>
      </c>
      <c r="B134" s="80" t="s">
        <v>211</v>
      </c>
      <c r="C134" s="143">
        <v>15000</v>
      </c>
      <c r="D134" s="57"/>
      <c r="E134" s="57"/>
      <c r="F134" s="57"/>
      <c r="G134" s="57"/>
      <c r="H134" s="57"/>
      <c r="I134" s="57"/>
      <c r="J134" s="57"/>
      <c r="K134" s="57">
        <v>0</v>
      </c>
      <c r="L134" s="57">
        <v>2162.96</v>
      </c>
      <c r="M134" s="57"/>
      <c r="N134" s="57"/>
      <c r="O134" s="57"/>
      <c r="P134" s="64">
        <f t="shared" si="19"/>
        <v>2162.96</v>
      </c>
      <c r="Q134" s="93">
        <f t="shared" si="23"/>
        <v>12837.04</v>
      </c>
      <c r="R134" s="104">
        <f t="shared" si="21"/>
        <v>2567.4080000000004</v>
      </c>
    </row>
    <row r="135" spans="1:18" s="8" customFormat="1" ht="15" customHeight="1" x14ac:dyDescent="0.2">
      <c r="A135" s="12" t="s">
        <v>241</v>
      </c>
      <c r="B135" s="80" t="s">
        <v>212</v>
      </c>
      <c r="C135" s="143">
        <v>50000</v>
      </c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64">
        <f t="shared" si="19"/>
        <v>0</v>
      </c>
      <c r="Q135" s="93">
        <f t="shared" si="23"/>
        <v>50000</v>
      </c>
      <c r="R135" s="104">
        <f t="shared" si="21"/>
        <v>10000</v>
      </c>
    </row>
    <row r="136" spans="1:18" s="7" customFormat="1" ht="15" customHeight="1" x14ac:dyDescent="0.2">
      <c r="A136" s="12" t="s">
        <v>242</v>
      </c>
      <c r="B136" s="80" t="s">
        <v>212</v>
      </c>
      <c r="C136" s="143">
        <v>20000</v>
      </c>
      <c r="D136" s="57">
        <v>0</v>
      </c>
      <c r="E136" s="57">
        <v>254.78</v>
      </c>
      <c r="F136" s="59">
        <v>0</v>
      </c>
      <c r="G136" s="57">
        <v>0</v>
      </c>
      <c r="H136" s="57"/>
      <c r="I136" s="57"/>
      <c r="J136" s="57"/>
      <c r="K136" s="57">
        <v>0</v>
      </c>
      <c r="L136" s="57">
        <v>3796.8</v>
      </c>
      <c r="M136" s="57"/>
      <c r="N136" s="59">
        <v>20000</v>
      </c>
      <c r="O136" s="59"/>
      <c r="P136" s="64">
        <f t="shared" si="19"/>
        <v>24051.58</v>
      </c>
      <c r="Q136" s="116">
        <f t="shared" si="23"/>
        <v>-4051.5800000000017</v>
      </c>
      <c r="R136" s="104">
        <f t="shared" si="21"/>
        <v>-810.31600000000037</v>
      </c>
    </row>
    <row r="137" spans="1:18" s="7" customFormat="1" ht="15" customHeight="1" x14ac:dyDescent="0.2">
      <c r="A137" s="12" t="s">
        <v>285</v>
      </c>
      <c r="B137" s="80" t="s">
        <v>211</v>
      </c>
      <c r="C137" s="143">
        <v>20000</v>
      </c>
      <c r="D137" s="57"/>
      <c r="E137" s="57"/>
      <c r="F137" s="59"/>
      <c r="G137" s="57"/>
      <c r="H137" s="57"/>
      <c r="I137" s="57"/>
      <c r="J137" s="57"/>
      <c r="K137" s="57">
        <v>0</v>
      </c>
      <c r="L137" s="57">
        <v>16721.8</v>
      </c>
      <c r="M137" s="57"/>
      <c r="N137" s="59"/>
      <c r="O137" s="59"/>
      <c r="P137" s="64">
        <f t="shared" si="19"/>
        <v>16721.8</v>
      </c>
      <c r="Q137" s="93">
        <f t="shared" si="23"/>
        <v>3278.2000000000007</v>
      </c>
      <c r="R137" s="104"/>
    </row>
    <row r="138" spans="1:18" s="7" customFormat="1" ht="15" customHeight="1" x14ac:dyDescent="0.2">
      <c r="A138" s="12" t="s">
        <v>243</v>
      </c>
      <c r="B138" s="80" t="s">
        <v>211</v>
      </c>
      <c r="C138" s="143">
        <v>85000</v>
      </c>
      <c r="D138" s="57">
        <v>0</v>
      </c>
      <c r="E138" s="57">
        <v>0</v>
      </c>
      <c r="F138" s="59">
        <v>-2000</v>
      </c>
      <c r="G138" s="57">
        <v>0</v>
      </c>
      <c r="H138" s="57">
        <v>0</v>
      </c>
      <c r="I138" s="57">
        <v>-4000</v>
      </c>
      <c r="J138" s="57">
        <v>0</v>
      </c>
      <c r="K138" s="57">
        <v>64879.14</v>
      </c>
      <c r="L138" s="57">
        <v>12095.98</v>
      </c>
      <c r="M138" s="57"/>
      <c r="N138" s="59"/>
      <c r="O138" s="59"/>
      <c r="P138" s="64">
        <f t="shared" si="19"/>
        <v>70975.12</v>
      </c>
      <c r="Q138" s="93">
        <f t="shared" si="23"/>
        <v>14024.880000000005</v>
      </c>
      <c r="R138" s="104">
        <f t="shared" si="21"/>
        <v>2804.976000000001</v>
      </c>
    </row>
    <row r="139" spans="1:18" s="7" customFormat="1" ht="15" customHeight="1" x14ac:dyDescent="0.2">
      <c r="A139" s="12" t="s">
        <v>273</v>
      </c>
      <c r="B139" s="80" t="s">
        <v>212</v>
      </c>
      <c r="C139" s="143">
        <v>50000</v>
      </c>
      <c r="D139" s="57"/>
      <c r="E139" s="57"/>
      <c r="F139" s="59"/>
      <c r="G139" s="57">
        <v>0</v>
      </c>
      <c r="H139" s="57">
        <v>0</v>
      </c>
      <c r="I139" s="57">
        <v>0</v>
      </c>
      <c r="J139" s="57">
        <v>50000</v>
      </c>
      <c r="K139" s="57"/>
      <c r="L139" s="57"/>
      <c r="M139" s="57"/>
      <c r="N139" s="59"/>
      <c r="O139" s="59"/>
      <c r="P139" s="64">
        <f t="shared" si="19"/>
        <v>50000</v>
      </c>
      <c r="Q139" s="93">
        <f t="shared" si="23"/>
        <v>0</v>
      </c>
      <c r="R139" s="104">
        <f t="shared" si="21"/>
        <v>0</v>
      </c>
    </row>
    <row r="140" spans="1:18" s="7" customFormat="1" ht="15" customHeight="1" x14ac:dyDescent="0.2">
      <c r="A140" s="12" t="s">
        <v>274</v>
      </c>
      <c r="B140" s="80" t="s">
        <v>211</v>
      </c>
      <c r="C140" s="143">
        <v>56530</v>
      </c>
      <c r="D140" s="57"/>
      <c r="E140" s="57"/>
      <c r="F140" s="59"/>
      <c r="G140" s="57"/>
      <c r="H140" s="57">
        <v>0</v>
      </c>
      <c r="I140" s="57">
        <v>0</v>
      </c>
      <c r="J140" s="57">
        <v>50000</v>
      </c>
      <c r="K140" s="57"/>
      <c r="L140" s="57"/>
      <c r="M140" s="57">
        <v>6530</v>
      </c>
      <c r="N140" s="59"/>
      <c r="O140" s="59"/>
      <c r="P140" s="64">
        <f t="shared" si="19"/>
        <v>56530</v>
      </c>
      <c r="Q140" s="93">
        <f t="shared" si="23"/>
        <v>0</v>
      </c>
      <c r="R140" s="104">
        <f t="shared" si="21"/>
        <v>0</v>
      </c>
    </row>
    <row r="141" spans="1:18" s="7" customFormat="1" ht="15" customHeight="1" x14ac:dyDescent="0.2">
      <c r="A141" s="12" t="s">
        <v>284</v>
      </c>
      <c r="B141" s="80" t="s">
        <v>211</v>
      </c>
      <c r="C141" s="143">
        <v>3470</v>
      </c>
      <c r="D141" s="57"/>
      <c r="E141" s="57"/>
      <c r="F141" s="59"/>
      <c r="G141" s="57"/>
      <c r="H141" s="57"/>
      <c r="I141" s="57">
        <v>3470.13</v>
      </c>
      <c r="J141" s="57"/>
      <c r="K141" s="57"/>
      <c r="L141" s="57"/>
      <c r="M141" s="57"/>
      <c r="N141" s="59"/>
      <c r="O141" s="59"/>
      <c r="P141" s="64">
        <f t="shared" si="19"/>
        <v>3470.13</v>
      </c>
      <c r="Q141" s="116">
        <f t="shared" si="23"/>
        <v>-0.13000000000010914</v>
      </c>
      <c r="R141" s="104"/>
    </row>
    <row r="142" spans="1:18" s="8" customFormat="1" ht="15" customHeight="1" x14ac:dyDescent="0.2">
      <c r="A142" s="12" t="s">
        <v>244</v>
      </c>
      <c r="B142" s="80" t="s">
        <v>212</v>
      </c>
      <c r="C142" s="143">
        <v>25000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64">
        <f t="shared" si="19"/>
        <v>0</v>
      </c>
      <c r="Q142" s="115">
        <f t="shared" si="23"/>
        <v>25000</v>
      </c>
      <c r="R142" s="104">
        <f t="shared" si="21"/>
        <v>5000</v>
      </c>
    </row>
    <row r="143" spans="1:18" s="8" customFormat="1" ht="15" customHeight="1" x14ac:dyDescent="0.2">
      <c r="A143" s="12" t="s">
        <v>133</v>
      </c>
      <c r="B143" s="80" t="s">
        <v>211</v>
      </c>
      <c r="C143" s="143">
        <v>25000</v>
      </c>
      <c r="D143" s="57">
        <v>0</v>
      </c>
      <c r="E143" s="57">
        <v>0</v>
      </c>
      <c r="F143" s="57">
        <v>0</v>
      </c>
      <c r="G143" s="57">
        <v>3710</v>
      </c>
      <c r="H143" s="57">
        <v>14744.62</v>
      </c>
      <c r="I143" s="57">
        <v>0</v>
      </c>
      <c r="J143" s="57">
        <v>0</v>
      </c>
      <c r="K143" s="57"/>
      <c r="L143" s="57"/>
      <c r="M143" s="57"/>
      <c r="N143" s="57"/>
      <c r="O143" s="57"/>
      <c r="P143" s="64">
        <f t="shared" si="19"/>
        <v>18454.620000000003</v>
      </c>
      <c r="Q143" s="115">
        <f t="shared" si="23"/>
        <v>6545.3799999999974</v>
      </c>
      <c r="R143" s="104">
        <f t="shared" si="21"/>
        <v>1309.0759999999996</v>
      </c>
    </row>
    <row r="144" spans="1:18" s="8" customFormat="1" ht="15" customHeight="1" x14ac:dyDescent="0.2">
      <c r="A144" s="12" t="s">
        <v>245</v>
      </c>
      <c r="B144" s="80" t="s">
        <v>212</v>
      </c>
      <c r="C144" s="143">
        <v>32000</v>
      </c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>
        <v>32000</v>
      </c>
      <c r="O144" s="57"/>
      <c r="P144" s="64">
        <f t="shared" si="19"/>
        <v>32000</v>
      </c>
      <c r="Q144" s="93">
        <f t="shared" si="23"/>
        <v>0</v>
      </c>
      <c r="R144" s="104">
        <f t="shared" si="21"/>
        <v>0</v>
      </c>
    </row>
    <row r="145" spans="1:18" s="8" customFormat="1" ht="15" customHeight="1" x14ac:dyDescent="0.2">
      <c r="A145" s="12" t="s">
        <v>258</v>
      </c>
      <c r="B145" s="80" t="s">
        <v>211</v>
      </c>
      <c r="C145" s="143">
        <v>39000</v>
      </c>
      <c r="D145" s="57"/>
      <c r="E145" s="57"/>
      <c r="F145" s="57"/>
      <c r="G145" s="57"/>
      <c r="H145" s="57">
        <v>13495.95</v>
      </c>
      <c r="I145" s="57">
        <v>0</v>
      </c>
      <c r="J145" s="57">
        <v>0</v>
      </c>
      <c r="K145" s="57"/>
      <c r="L145" s="57"/>
      <c r="M145" s="57">
        <v>15000</v>
      </c>
      <c r="N145" s="57"/>
      <c r="O145" s="57"/>
      <c r="P145" s="64">
        <f t="shared" si="19"/>
        <v>28495.95</v>
      </c>
      <c r="Q145" s="115">
        <f t="shared" si="23"/>
        <v>10504.05</v>
      </c>
      <c r="R145" s="104">
        <f t="shared" si="21"/>
        <v>2100.81</v>
      </c>
    </row>
    <row r="146" spans="1:18" s="8" customFormat="1" ht="15" customHeight="1" x14ac:dyDescent="0.2">
      <c r="A146" s="12" t="s">
        <v>297</v>
      </c>
      <c r="B146" s="80" t="s">
        <v>219</v>
      </c>
      <c r="C146" s="143">
        <v>750000</v>
      </c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64">
        <f t="shared" si="19"/>
        <v>0</v>
      </c>
      <c r="Q146" s="115">
        <f t="shared" si="23"/>
        <v>750000</v>
      </c>
      <c r="R146" s="104">
        <f t="shared" si="21"/>
        <v>150000</v>
      </c>
    </row>
    <row r="147" spans="1:18" s="8" customFormat="1" ht="15" customHeight="1" x14ac:dyDescent="0.2">
      <c r="A147" s="12"/>
      <c r="B147" s="80"/>
      <c r="C147" s="143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4"/>
      <c r="R147" s="104">
        <f t="shared" si="21"/>
        <v>0</v>
      </c>
    </row>
    <row r="148" spans="1:18" s="8" customFormat="1" ht="15" customHeight="1" x14ac:dyDescent="0.2">
      <c r="A148" s="12"/>
      <c r="B148" s="80"/>
      <c r="C148" s="143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4"/>
      <c r="R148" s="104">
        <f t="shared" si="21"/>
        <v>0</v>
      </c>
    </row>
    <row r="149" spans="1:18" s="8" customFormat="1" ht="15" customHeight="1" x14ac:dyDescent="0.2">
      <c r="A149" s="12" t="s">
        <v>247</v>
      </c>
      <c r="B149" s="80" t="s">
        <v>211</v>
      </c>
      <c r="C149" s="143">
        <v>30000</v>
      </c>
      <c r="D149" s="57">
        <v>0</v>
      </c>
      <c r="E149" s="57">
        <v>4316.6400000000003</v>
      </c>
      <c r="F149" s="57">
        <v>0</v>
      </c>
      <c r="G149" s="57">
        <v>0</v>
      </c>
      <c r="H149" s="57">
        <v>3542.45</v>
      </c>
      <c r="I149" s="57">
        <v>0</v>
      </c>
      <c r="J149" s="57">
        <v>0</v>
      </c>
      <c r="K149" s="57">
        <v>2527.25</v>
      </c>
      <c r="L149" s="57">
        <v>0</v>
      </c>
      <c r="M149" s="57">
        <v>4428.1819999999998</v>
      </c>
      <c r="N149" s="57">
        <v>4428.1819999999998</v>
      </c>
      <c r="O149" s="57">
        <v>4428.1819999999998</v>
      </c>
      <c r="P149" s="64">
        <f t="shared" ref="P149:P150" si="24">SUM(D149:O149)</f>
        <v>23670.886000000002</v>
      </c>
      <c r="Q149" s="93">
        <f t="shared" ref="Q149:Q150" si="25">C149-P149</f>
        <v>6329.1139999999978</v>
      </c>
      <c r="R149" s="104">
        <f t="shared" si="21"/>
        <v>1265.8227999999995</v>
      </c>
    </row>
    <row r="150" spans="1:18" s="8" customFormat="1" ht="15" customHeight="1" x14ac:dyDescent="0.2">
      <c r="A150" s="12" t="s">
        <v>275</v>
      </c>
      <c r="B150" s="80" t="s">
        <v>210</v>
      </c>
      <c r="C150" s="143">
        <v>40000</v>
      </c>
      <c r="D150" s="57"/>
      <c r="E150" s="57"/>
      <c r="F150" s="57"/>
      <c r="G150" s="57"/>
      <c r="H150" s="57">
        <v>3710</v>
      </c>
      <c r="I150" s="57">
        <v>21521.84</v>
      </c>
      <c r="J150" s="57"/>
      <c r="K150" s="57"/>
      <c r="L150" s="57"/>
      <c r="M150" s="57"/>
      <c r="N150" s="57"/>
      <c r="O150" s="57"/>
      <c r="P150" s="64">
        <f t="shared" si="24"/>
        <v>25231.84</v>
      </c>
      <c r="Q150" s="93">
        <f t="shared" si="25"/>
        <v>14768.16</v>
      </c>
      <c r="R150" s="104">
        <f t="shared" si="21"/>
        <v>2953.6320000000001</v>
      </c>
    </row>
    <row r="151" spans="1:18" s="8" customFormat="1" ht="9.75" customHeight="1" x14ac:dyDescent="0.2">
      <c r="A151" s="12"/>
      <c r="B151" s="80"/>
      <c r="C151" s="143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4"/>
      <c r="R151" s="104">
        <f t="shared" si="21"/>
        <v>0</v>
      </c>
    </row>
    <row r="152" spans="1:18" s="7" customFormat="1" ht="15" customHeight="1" x14ac:dyDescent="0.2">
      <c r="A152" s="12" t="s">
        <v>134</v>
      </c>
      <c r="B152" s="80" t="s">
        <v>211</v>
      </c>
      <c r="C152" s="143">
        <v>60000</v>
      </c>
      <c r="D152" s="57"/>
      <c r="E152" s="57"/>
      <c r="F152" s="59"/>
      <c r="G152" s="59"/>
      <c r="H152" s="57"/>
      <c r="I152" s="57"/>
      <c r="J152" s="57"/>
      <c r="K152" s="57"/>
      <c r="L152" s="57"/>
      <c r="M152" s="59"/>
      <c r="N152" s="106">
        <v>30000</v>
      </c>
      <c r="O152" s="59">
        <v>30000</v>
      </c>
      <c r="P152" s="64">
        <f>SUM(D152:O152)</f>
        <v>60000</v>
      </c>
      <c r="Q152" s="93">
        <f t="shared" ref="Q152" si="26">C152-P152</f>
        <v>0</v>
      </c>
      <c r="R152" s="104">
        <f t="shared" si="21"/>
        <v>0</v>
      </c>
    </row>
    <row r="153" spans="1:18" s="8" customFormat="1" ht="6.95" customHeight="1" x14ac:dyDescent="0.2">
      <c r="A153" s="12"/>
      <c r="B153" s="80"/>
      <c r="C153" s="143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4"/>
    </row>
    <row r="154" spans="1:18" s="7" customFormat="1" ht="15" customHeight="1" x14ac:dyDescent="0.2">
      <c r="A154" s="15" t="str">
        <f>"TOTAL "&amp;A100</f>
        <v>TOTAL MARKETING/TOURISM PROMOTION</v>
      </c>
      <c r="B154" s="84"/>
      <c r="C154" s="152">
        <f>SUM(C102:C152)</f>
        <v>2793500</v>
      </c>
      <c r="D154" s="61">
        <f>SUM(D102:D152)</f>
        <v>10849.16</v>
      </c>
      <c r="E154" s="61">
        <f>SUM(E102:E152)</f>
        <v>39836.47</v>
      </c>
      <c r="F154" s="61">
        <f>SUM(F102:F152)</f>
        <v>30918.179999999993</v>
      </c>
      <c r="G154" s="61">
        <f>SUM(G102:G152)</f>
        <v>46739.670000000006</v>
      </c>
      <c r="H154" s="61">
        <f>SUM(H102:H152)</f>
        <v>91645.689999999988</v>
      </c>
      <c r="I154" s="61">
        <f>SUM(I102:I152)</f>
        <v>233455.24</v>
      </c>
      <c r="J154" s="61">
        <f>SUM(J102:J152)</f>
        <v>147201.22</v>
      </c>
      <c r="K154" s="61">
        <f>SUM(K102:K152)</f>
        <v>87782.01999999999</v>
      </c>
      <c r="L154" s="61">
        <f>SUM(L102:L152)</f>
        <v>42007.31</v>
      </c>
      <c r="M154" s="61">
        <f>SUM(M102:M152)</f>
        <v>213016.83199999999</v>
      </c>
      <c r="N154" s="61">
        <f>SUM(N102:N152)</f>
        <v>596786.83200000005</v>
      </c>
      <c r="O154" s="61">
        <f>SUM(O102:O152)</f>
        <v>366486.83199999999</v>
      </c>
      <c r="P154" s="61">
        <f>SUM(D154:O154)</f>
        <v>1906725.4559999998</v>
      </c>
      <c r="Q154" s="8"/>
      <c r="R154" s="93"/>
    </row>
    <row r="155" spans="1:18" s="7" customFormat="1" ht="6.95" customHeight="1" x14ac:dyDescent="0.2">
      <c r="A155" s="11"/>
      <c r="B155" s="86"/>
      <c r="C155" s="154"/>
      <c r="D155" s="100"/>
      <c r="E155" s="100"/>
      <c r="F155" s="62"/>
      <c r="G155" s="62"/>
      <c r="H155" s="100"/>
      <c r="I155" s="100"/>
      <c r="J155" s="100"/>
      <c r="K155" s="100"/>
      <c r="L155" s="100"/>
      <c r="M155" s="62"/>
      <c r="N155" s="62"/>
      <c r="O155" s="62"/>
      <c r="P155" s="62"/>
      <c r="Q155" s="8"/>
    </row>
    <row r="156" spans="1:18" s="7" customFormat="1" ht="18" customHeight="1" x14ac:dyDescent="0.2">
      <c r="A156" s="121" t="s">
        <v>135</v>
      </c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8"/>
    </row>
    <row r="157" spans="1:18" s="7" customFormat="1" ht="6.95" customHeight="1" x14ac:dyDescent="0.2">
      <c r="A157" s="10"/>
      <c r="B157" s="83"/>
      <c r="C157" s="151"/>
      <c r="D157" s="99"/>
      <c r="E157" s="99"/>
      <c r="F157" s="56"/>
      <c r="G157" s="56"/>
      <c r="H157" s="99"/>
      <c r="I157" s="99"/>
      <c r="J157" s="99"/>
      <c r="K157" s="99"/>
      <c r="L157" s="99"/>
      <c r="M157" s="56"/>
      <c r="N157" s="56"/>
      <c r="O157" s="56"/>
      <c r="P157" s="56"/>
      <c r="Q157" s="8"/>
    </row>
    <row r="158" spans="1:18" s="8" customFormat="1" ht="15" customHeight="1" x14ac:dyDescent="0.2">
      <c r="A158" s="12" t="s">
        <v>136</v>
      </c>
      <c r="B158" s="80" t="s">
        <v>209</v>
      </c>
      <c r="C158" s="143">
        <v>84800</v>
      </c>
      <c r="D158" s="57">
        <v>0</v>
      </c>
      <c r="E158" s="57">
        <v>-977.6</v>
      </c>
      <c r="F158" s="57">
        <v>0</v>
      </c>
      <c r="G158" s="57">
        <v>0</v>
      </c>
      <c r="H158" s="57"/>
      <c r="I158" s="57"/>
      <c r="J158" s="57"/>
      <c r="K158" s="57"/>
      <c r="L158" s="57"/>
      <c r="M158" s="57">
        <v>40000</v>
      </c>
      <c r="N158" s="57"/>
      <c r="O158" s="57">
        <v>40000</v>
      </c>
      <c r="P158" s="64">
        <f t="shared" ref="P158:P178" si="27">SUM(D158:O158)</f>
        <v>79022.399999999994</v>
      </c>
      <c r="Q158" s="115">
        <f t="shared" ref="Q158:Q178" si="28">C158-P158</f>
        <v>5777.6000000000058</v>
      </c>
      <c r="R158" s="104">
        <f>Q158/5</f>
        <v>1155.5200000000011</v>
      </c>
    </row>
    <row r="159" spans="1:18" s="8" customFormat="1" ht="15" customHeight="1" x14ac:dyDescent="0.2">
      <c r="A159" s="12" t="s">
        <v>137</v>
      </c>
      <c r="B159" s="80" t="s">
        <v>213</v>
      </c>
      <c r="C159" s="143">
        <v>127200</v>
      </c>
      <c r="D159" s="57">
        <v>1000</v>
      </c>
      <c r="E159" s="57">
        <v>0</v>
      </c>
      <c r="F159" s="57">
        <v>6419.41</v>
      </c>
      <c r="G159" s="57">
        <v>0</v>
      </c>
      <c r="H159" s="113">
        <v>14503.42</v>
      </c>
      <c r="I159" s="113">
        <v>3942</v>
      </c>
      <c r="J159" s="113">
        <v>1800</v>
      </c>
      <c r="K159" s="141">
        <v>12509.16</v>
      </c>
      <c r="L159" s="93">
        <v>5786.21</v>
      </c>
      <c r="M159" s="104">
        <v>19907.034</v>
      </c>
      <c r="N159" s="104">
        <v>19907.034</v>
      </c>
      <c r="O159" s="104">
        <v>19907.034</v>
      </c>
      <c r="P159" s="64">
        <f t="shared" si="27"/>
        <v>105681.302</v>
      </c>
      <c r="Q159" s="93">
        <f t="shared" si="28"/>
        <v>21518.698000000004</v>
      </c>
      <c r="R159" s="104">
        <f t="shared" ref="R159:R178" si="29">Q159/5</f>
        <v>4303.7396000000008</v>
      </c>
    </row>
    <row r="160" spans="1:18" s="8" customFormat="1" ht="15" customHeight="1" x14ac:dyDescent="0.2">
      <c r="A160" s="12" t="s">
        <v>138</v>
      </c>
      <c r="B160" s="80" t="s">
        <v>214</v>
      </c>
      <c r="C160" s="143">
        <v>106000</v>
      </c>
      <c r="D160" s="57">
        <v>0</v>
      </c>
      <c r="E160" s="57">
        <v>0</v>
      </c>
      <c r="F160" s="57">
        <v>2689.5</v>
      </c>
      <c r="G160" s="57">
        <v>1250</v>
      </c>
      <c r="H160" s="57">
        <v>0</v>
      </c>
      <c r="I160" s="57">
        <v>0</v>
      </c>
      <c r="J160" s="57">
        <v>1250</v>
      </c>
      <c r="K160" s="57">
        <v>6500</v>
      </c>
      <c r="L160" s="57">
        <v>141.4</v>
      </c>
      <c r="M160" s="106">
        <v>40000</v>
      </c>
      <c r="N160" s="57"/>
      <c r="O160" s="57">
        <v>40000</v>
      </c>
      <c r="P160" s="64">
        <f t="shared" si="27"/>
        <v>91830.9</v>
      </c>
      <c r="Q160" s="115">
        <f t="shared" si="28"/>
        <v>14169.100000000006</v>
      </c>
      <c r="R160" s="104">
        <f t="shared" si="29"/>
        <v>2833.8200000000011</v>
      </c>
    </row>
    <row r="161" spans="1:21" s="8" customFormat="1" ht="15" customHeight="1" x14ac:dyDescent="0.2">
      <c r="A161" s="12" t="s">
        <v>263</v>
      </c>
      <c r="B161" s="80" t="s">
        <v>263</v>
      </c>
      <c r="C161" s="143">
        <v>0</v>
      </c>
      <c r="D161" s="57">
        <v>0</v>
      </c>
      <c r="E161" s="57">
        <v>0</v>
      </c>
      <c r="F161" s="57">
        <v>0</v>
      </c>
      <c r="G161" s="57">
        <v>12296</v>
      </c>
      <c r="H161" s="57">
        <v>0</v>
      </c>
      <c r="I161" s="57">
        <v>9540</v>
      </c>
      <c r="J161" s="57">
        <v>8586</v>
      </c>
      <c r="K161" s="57">
        <v>3816</v>
      </c>
      <c r="L161" s="57">
        <v>0</v>
      </c>
      <c r="M161" s="57">
        <v>10000</v>
      </c>
      <c r="N161" s="57">
        <v>10000</v>
      </c>
      <c r="O161" s="57"/>
      <c r="P161" s="64">
        <f t="shared" si="27"/>
        <v>54238</v>
      </c>
      <c r="Q161" s="116">
        <f t="shared" si="28"/>
        <v>-54238</v>
      </c>
      <c r="R161" s="104">
        <f t="shared" si="29"/>
        <v>-10847.6</v>
      </c>
    </row>
    <row r="162" spans="1:21" s="8" customFormat="1" ht="25.5" x14ac:dyDescent="0.2">
      <c r="A162" s="39" t="s">
        <v>139</v>
      </c>
      <c r="B162" s="87" t="s">
        <v>215</v>
      </c>
      <c r="C162" s="155">
        <v>53000</v>
      </c>
      <c r="D162" s="57"/>
      <c r="E162" s="57"/>
      <c r="F162" s="57"/>
      <c r="G162" s="57"/>
      <c r="H162" s="57">
        <v>0</v>
      </c>
      <c r="I162" s="57">
        <v>9381</v>
      </c>
      <c r="J162" s="57">
        <v>0</v>
      </c>
      <c r="K162" s="57"/>
      <c r="L162" s="57"/>
      <c r="M162" s="57"/>
      <c r="N162" s="57">
        <v>20000</v>
      </c>
      <c r="O162" s="57"/>
      <c r="P162" s="64">
        <f t="shared" si="27"/>
        <v>29381</v>
      </c>
      <c r="Q162" s="115">
        <f t="shared" si="28"/>
        <v>23619</v>
      </c>
      <c r="R162" s="104">
        <f t="shared" si="29"/>
        <v>4723.8</v>
      </c>
      <c r="U162" s="8" t="s">
        <v>286</v>
      </c>
    </row>
    <row r="163" spans="1:21" s="8" customFormat="1" x14ac:dyDescent="0.2">
      <c r="A163" s="39" t="s">
        <v>248</v>
      </c>
      <c r="B163" s="87" t="s">
        <v>181</v>
      </c>
      <c r="C163" s="155">
        <v>636</v>
      </c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>
        <v>636</v>
      </c>
      <c r="P163" s="64">
        <f t="shared" si="27"/>
        <v>636</v>
      </c>
      <c r="Q163" s="93">
        <f t="shared" si="28"/>
        <v>0</v>
      </c>
      <c r="R163" s="104">
        <f t="shared" si="29"/>
        <v>0</v>
      </c>
      <c r="U163" s="8" t="s">
        <v>287</v>
      </c>
    </row>
    <row r="164" spans="1:21" s="8" customFormat="1" ht="15" customHeight="1" x14ac:dyDescent="0.2">
      <c r="A164" s="12" t="s">
        <v>140</v>
      </c>
      <c r="B164" s="80" t="s">
        <v>216</v>
      </c>
      <c r="C164" s="143">
        <v>106000</v>
      </c>
      <c r="D164" s="57">
        <v>0</v>
      </c>
      <c r="E164" s="57">
        <v>0</v>
      </c>
      <c r="F164" s="57">
        <v>0</v>
      </c>
      <c r="G164" s="57">
        <v>4770</v>
      </c>
      <c r="H164" s="57"/>
      <c r="I164" s="57"/>
      <c r="J164" s="57"/>
      <c r="K164" s="57"/>
      <c r="L164" s="57"/>
      <c r="M164" s="57"/>
      <c r="N164" s="57">
        <v>101230</v>
      </c>
      <c r="O164" s="57"/>
      <c r="P164" s="64">
        <f t="shared" si="27"/>
        <v>106000</v>
      </c>
      <c r="Q164" s="93">
        <f t="shared" si="28"/>
        <v>0</v>
      </c>
      <c r="R164" s="104">
        <f t="shared" si="29"/>
        <v>0</v>
      </c>
    </row>
    <row r="165" spans="1:21" s="8" customFormat="1" ht="15" customHeight="1" x14ac:dyDescent="0.2">
      <c r="A165" s="12" t="s">
        <v>141</v>
      </c>
      <c r="B165" s="80" t="s">
        <v>217</v>
      </c>
      <c r="C165" s="143">
        <v>127200</v>
      </c>
      <c r="D165" s="57">
        <v>10000</v>
      </c>
      <c r="E165" s="57">
        <v>9540</v>
      </c>
      <c r="F165" s="57">
        <v>11351.2</v>
      </c>
      <c r="G165" s="57">
        <v>0</v>
      </c>
      <c r="H165" s="57">
        <v>882.34</v>
      </c>
      <c r="I165" s="57">
        <v>0</v>
      </c>
      <c r="J165" s="57">
        <v>13807.2</v>
      </c>
      <c r="K165" s="57">
        <v>28280</v>
      </c>
      <c r="L165" s="57">
        <v>0</v>
      </c>
      <c r="M165" s="106">
        <v>42560</v>
      </c>
      <c r="N165" s="57">
        <f>13880+27560</f>
        <v>41440</v>
      </c>
      <c r="O165" s="57">
        <v>25279</v>
      </c>
      <c r="P165" s="64">
        <f t="shared" si="27"/>
        <v>183139.74</v>
      </c>
      <c r="Q165" s="116">
        <f t="shared" si="28"/>
        <v>-55939.739999999991</v>
      </c>
      <c r="R165" s="104">
        <f>Q165/3</f>
        <v>-18646.579999999998</v>
      </c>
    </row>
    <row r="166" spans="1:21" s="8" customFormat="1" ht="15" customHeight="1" x14ac:dyDescent="0.2">
      <c r="A166" s="12" t="s">
        <v>143</v>
      </c>
      <c r="B166" s="80" t="s">
        <v>218</v>
      </c>
      <c r="C166" s="143">
        <v>106000</v>
      </c>
      <c r="D166" s="57">
        <v>9540</v>
      </c>
      <c r="E166" s="57">
        <v>0</v>
      </c>
      <c r="F166" s="57">
        <v>275.60000000000002</v>
      </c>
      <c r="G166" s="57">
        <v>12910.8</v>
      </c>
      <c r="H166" s="57">
        <v>7577.2</v>
      </c>
      <c r="I166" s="57">
        <v>14625.5</v>
      </c>
      <c r="J166" s="57">
        <v>3180</v>
      </c>
      <c r="K166" s="57">
        <v>11824.3</v>
      </c>
      <c r="L166" s="57">
        <v>11532.8</v>
      </c>
      <c r="M166" s="57">
        <v>11578.179999999998</v>
      </c>
      <c r="N166" s="57">
        <v>11578.179999999998</v>
      </c>
      <c r="O166" s="57">
        <v>11578.179999999998</v>
      </c>
      <c r="P166" s="64">
        <f t="shared" si="27"/>
        <v>106200.73999999999</v>
      </c>
      <c r="Q166" s="93">
        <f t="shared" si="28"/>
        <v>-200.73999999999069</v>
      </c>
      <c r="R166" s="104">
        <f t="shared" si="29"/>
        <v>-40.147999999998135</v>
      </c>
    </row>
    <row r="167" spans="1:21" s="8" customFormat="1" ht="15" customHeight="1" x14ac:dyDescent="0.2">
      <c r="A167" s="12" t="s">
        <v>142</v>
      </c>
      <c r="B167" s="80" t="s">
        <v>219</v>
      </c>
      <c r="C167" s="143">
        <v>500000</v>
      </c>
      <c r="D167" s="57"/>
      <c r="E167" s="57"/>
      <c r="F167" s="57"/>
      <c r="G167" s="57"/>
      <c r="H167" s="57">
        <v>216110.36</v>
      </c>
      <c r="I167" s="57">
        <v>216274.89</v>
      </c>
      <c r="J167" s="57">
        <v>0</v>
      </c>
      <c r="K167" s="57"/>
      <c r="L167" s="57"/>
      <c r="M167" s="57"/>
      <c r="N167" s="57"/>
      <c r="O167" s="57"/>
      <c r="P167" s="64">
        <f t="shared" si="27"/>
        <v>432385.25</v>
      </c>
      <c r="Q167" s="115">
        <f t="shared" si="28"/>
        <v>67614.75</v>
      </c>
      <c r="R167" s="104">
        <f t="shared" si="29"/>
        <v>13522.95</v>
      </c>
    </row>
    <row r="168" spans="1:21" s="8" customFormat="1" ht="15" customHeight="1" x14ac:dyDescent="0.2">
      <c r="A168" s="12" t="s">
        <v>144</v>
      </c>
      <c r="B168" s="80" t="s">
        <v>219</v>
      </c>
      <c r="C168" s="143">
        <v>400000</v>
      </c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>
        <v>360000</v>
      </c>
      <c r="O168" s="57"/>
      <c r="P168" s="64">
        <f t="shared" si="27"/>
        <v>360000</v>
      </c>
      <c r="Q168" s="93">
        <f t="shared" si="28"/>
        <v>40000</v>
      </c>
      <c r="R168" s="104">
        <f t="shared" si="29"/>
        <v>8000</v>
      </c>
    </row>
    <row r="169" spans="1:21" s="8" customFormat="1" ht="15" customHeight="1" x14ac:dyDescent="0.2">
      <c r="A169" s="12" t="s">
        <v>296</v>
      </c>
      <c r="B169" s="80" t="s">
        <v>219</v>
      </c>
      <c r="C169" s="143"/>
      <c r="D169" s="57"/>
      <c r="E169" s="57"/>
      <c r="F169" s="57"/>
      <c r="G169" s="57"/>
      <c r="H169" s="57"/>
      <c r="I169" s="57"/>
      <c r="J169" s="57">
        <v>0</v>
      </c>
      <c r="K169" s="57">
        <v>0</v>
      </c>
      <c r="L169" s="57">
        <v>40802.04</v>
      </c>
      <c r="M169" s="57"/>
      <c r="N169" s="57"/>
      <c r="O169" s="57"/>
      <c r="P169" s="64"/>
      <c r="Q169" s="93"/>
      <c r="R169" s="104"/>
    </row>
    <row r="170" spans="1:21" s="8" customFormat="1" ht="15" customHeight="1" x14ac:dyDescent="0.2">
      <c r="A170" s="12" t="s">
        <v>293</v>
      </c>
      <c r="B170" s="80" t="s">
        <v>222</v>
      </c>
      <c r="C170" s="143">
        <v>320000</v>
      </c>
      <c r="D170" s="57"/>
      <c r="E170" s="57"/>
      <c r="F170" s="57"/>
      <c r="G170" s="57"/>
      <c r="H170" s="57"/>
      <c r="I170" s="57"/>
      <c r="J170" s="57"/>
      <c r="K170" s="57">
        <v>320000</v>
      </c>
      <c r="L170" s="57"/>
      <c r="M170" s="57">
        <v>40802.04</v>
      </c>
      <c r="N170" s="57"/>
      <c r="O170" s="57"/>
      <c r="P170" s="64">
        <f t="shared" si="27"/>
        <v>360802.04</v>
      </c>
      <c r="Q170" s="93">
        <f t="shared" si="28"/>
        <v>-40802.039999999979</v>
      </c>
      <c r="R170" s="104">
        <f t="shared" si="29"/>
        <v>-8160.4079999999958</v>
      </c>
    </row>
    <row r="171" spans="1:21" s="8" customFormat="1" ht="15" customHeight="1" x14ac:dyDescent="0.2">
      <c r="A171" s="40" t="s">
        <v>282</v>
      </c>
      <c r="B171" s="88" t="s">
        <v>220</v>
      </c>
      <c r="C171" s="156">
        <v>100000</v>
      </c>
      <c r="D171" s="57"/>
      <c r="E171" s="57"/>
      <c r="F171" s="57"/>
      <c r="G171" s="57"/>
      <c r="H171" s="57"/>
      <c r="I171" s="57"/>
      <c r="J171" s="57"/>
      <c r="K171" s="57">
        <v>0</v>
      </c>
      <c r="L171" s="57">
        <v>333.9</v>
      </c>
      <c r="M171" s="57">
        <v>50000</v>
      </c>
      <c r="N171" s="57">
        <v>50000</v>
      </c>
      <c r="O171" s="57"/>
      <c r="P171" s="64">
        <f t="shared" si="27"/>
        <v>100333.9</v>
      </c>
      <c r="Q171" s="93">
        <f t="shared" si="28"/>
        <v>-333.89999999999418</v>
      </c>
      <c r="R171" s="104">
        <f t="shared" si="29"/>
        <v>-66.779999999998836</v>
      </c>
    </row>
    <row r="172" spans="1:21" s="8" customFormat="1" ht="15" customHeight="1" x14ac:dyDescent="0.2">
      <c r="A172" s="12" t="s">
        <v>281</v>
      </c>
      <c r="B172" s="80" t="s">
        <v>220</v>
      </c>
      <c r="C172" s="143">
        <v>15000</v>
      </c>
      <c r="D172" s="57">
        <v>0</v>
      </c>
      <c r="E172" s="57">
        <v>0</v>
      </c>
      <c r="F172" s="57">
        <v>720.8</v>
      </c>
      <c r="G172" s="57">
        <v>11838.1</v>
      </c>
      <c r="H172" s="57">
        <v>0</v>
      </c>
      <c r="I172" s="57"/>
      <c r="J172" s="57"/>
      <c r="K172" s="57"/>
      <c r="L172" s="57"/>
      <c r="M172" s="57"/>
      <c r="N172" s="57"/>
      <c r="O172" s="57"/>
      <c r="P172" s="64">
        <f t="shared" si="27"/>
        <v>12558.9</v>
      </c>
      <c r="Q172" s="115">
        <f t="shared" si="28"/>
        <v>2441.1000000000004</v>
      </c>
      <c r="R172" s="104">
        <f t="shared" si="29"/>
        <v>488.22000000000008</v>
      </c>
    </row>
    <row r="173" spans="1:21" s="8" customFormat="1" ht="15" customHeight="1" x14ac:dyDescent="0.2">
      <c r="A173" s="12" t="s">
        <v>280</v>
      </c>
      <c r="B173" s="80" t="s">
        <v>220</v>
      </c>
      <c r="C173" s="143">
        <v>100000</v>
      </c>
      <c r="D173" s="57">
        <v>-265</v>
      </c>
      <c r="E173" s="57">
        <v>1577.32</v>
      </c>
      <c r="F173" s="57">
        <v>8850.3799999999992</v>
      </c>
      <c r="G173" s="57">
        <v>1184.45</v>
      </c>
      <c r="H173" s="57">
        <v>2900</v>
      </c>
      <c r="I173" s="57">
        <v>120</v>
      </c>
      <c r="J173" s="57">
        <v>0</v>
      </c>
      <c r="K173" s="57">
        <v>424</v>
      </c>
      <c r="L173" s="57">
        <v>0</v>
      </c>
      <c r="M173" s="57"/>
      <c r="N173" s="57">
        <v>40000</v>
      </c>
      <c r="O173" s="57">
        <v>45633</v>
      </c>
      <c r="P173" s="64">
        <f t="shared" si="27"/>
        <v>100424.15</v>
      </c>
      <c r="Q173" s="93">
        <f t="shared" si="28"/>
        <v>-424.14999999999418</v>
      </c>
      <c r="R173" s="104">
        <f t="shared" si="29"/>
        <v>-84.829999999998833</v>
      </c>
    </row>
    <row r="174" spans="1:21" s="8" customFormat="1" ht="15" customHeight="1" x14ac:dyDescent="0.2">
      <c r="A174" s="12" t="s">
        <v>227</v>
      </c>
      <c r="B174" s="80" t="s">
        <v>221</v>
      </c>
      <c r="C174" s="143">
        <v>212000</v>
      </c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64">
        <f t="shared" si="27"/>
        <v>0</v>
      </c>
      <c r="Q174" s="115">
        <f t="shared" si="28"/>
        <v>212000</v>
      </c>
      <c r="R174" s="104">
        <f t="shared" si="29"/>
        <v>42400</v>
      </c>
    </row>
    <row r="175" spans="1:21" s="8" customFormat="1" ht="15" customHeight="1" x14ac:dyDescent="0.2">
      <c r="A175" s="12" t="s">
        <v>145</v>
      </c>
      <c r="B175" s="80" t="s">
        <v>221</v>
      </c>
      <c r="C175" s="143">
        <v>177064</v>
      </c>
      <c r="D175" s="57">
        <v>6982</v>
      </c>
      <c r="E175" s="57">
        <v>4982</v>
      </c>
      <c r="F175" s="57">
        <v>4000</v>
      </c>
      <c r="G175" s="57">
        <v>33284</v>
      </c>
      <c r="H175" s="57">
        <v>7922</v>
      </c>
      <c r="I175" s="57">
        <v>27242</v>
      </c>
      <c r="J175" s="57">
        <v>5922</v>
      </c>
      <c r="K175" s="57">
        <v>29742</v>
      </c>
      <c r="L175" s="57">
        <v>31242</v>
      </c>
      <c r="M175" s="57">
        <v>15576.666666666666</v>
      </c>
      <c r="N175" s="57">
        <v>15576.666666666666</v>
      </c>
      <c r="O175" s="57">
        <v>15576.666666666666</v>
      </c>
      <c r="P175" s="64">
        <f t="shared" si="27"/>
        <v>198047.99999999997</v>
      </c>
      <c r="Q175" s="93">
        <f t="shared" si="28"/>
        <v>-20983.999999999971</v>
      </c>
      <c r="R175" s="104">
        <f>Q175/3</f>
        <v>-6994.666666666657</v>
      </c>
    </row>
    <row r="176" spans="1:21" s="8" customFormat="1" ht="15" customHeight="1" x14ac:dyDescent="0.2">
      <c r="A176" s="12" t="s">
        <v>146</v>
      </c>
      <c r="B176" s="80" t="s">
        <v>222</v>
      </c>
      <c r="C176" s="143">
        <v>150000</v>
      </c>
      <c r="D176" s="57"/>
      <c r="E176" s="57"/>
      <c r="F176" s="57"/>
      <c r="G176" s="57"/>
      <c r="H176" s="57">
        <v>9211.67</v>
      </c>
      <c r="I176" s="57">
        <v>2400.87</v>
      </c>
      <c r="J176" s="57">
        <v>0</v>
      </c>
      <c r="K176" s="57">
        <v>14088.54</v>
      </c>
      <c r="L176" s="57">
        <v>1484.51</v>
      </c>
      <c r="M176" s="57">
        <v>27677.491999999998</v>
      </c>
      <c r="N176" s="57">
        <v>27677.491999999998</v>
      </c>
      <c r="O176" s="57">
        <v>27677.491999999998</v>
      </c>
      <c r="P176" s="64">
        <f t="shared" si="27"/>
        <v>110218.06599999999</v>
      </c>
      <c r="Q176" s="93">
        <f t="shared" si="28"/>
        <v>39781.934000000008</v>
      </c>
      <c r="R176" s="104">
        <f t="shared" si="29"/>
        <v>7956.386800000002</v>
      </c>
    </row>
    <row r="177" spans="1:19" s="8" customFormat="1" ht="25.5" x14ac:dyDescent="0.2">
      <c r="A177" s="39" t="s">
        <v>147</v>
      </c>
      <c r="B177" s="87" t="s">
        <v>223</v>
      </c>
      <c r="C177" s="155">
        <v>224050</v>
      </c>
      <c r="D177" s="57">
        <v>0</v>
      </c>
      <c r="E177" s="57">
        <v>0</v>
      </c>
      <c r="F177" s="57">
        <v>0</v>
      </c>
      <c r="G177" s="57">
        <v>35139</v>
      </c>
      <c r="H177" s="57">
        <v>0</v>
      </c>
      <c r="I177" s="57">
        <v>55109.4</v>
      </c>
      <c r="J177" s="57">
        <v>19970.400000000001</v>
      </c>
      <c r="K177" s="57">
        <v>36824.400000000001</v>
      </c>
      <c r="L177" s="57">
        <v>0</v>
      </c>
      <c r="M177" s="57">
        <v>22766.240000000002</v>
      </c>
      <c r="N177" s="57">
        <v>22766.240000000002</v>
      </c>
      <c r="O177" s="57">
        <v>22766.240000000002</v>
      </c>
      <c r="P177" s="64">
        <f t="shared" si="27"/>
        <v>215341.91999999995</v>
      </c>
      <c r="Q177" s="93">
        <f t="shared" si="28"/>
        <v>8708.0800000000454</v>
      </c>
      <c r="R177" s="104">
        <f t="shared" si="29"/>
        <v>1741.6160000000091</v>
      </c>
    </row>
    <row r="178" spans="1:19" s="8" customFormat="1" ht="15" customHeight="1" x14ac:dyDescent="0.2">
      <c r="A178" s="12" t="s">
        <v>148</v>
      </c>
      <c r="B178" s="80" t="s">
        <v>214</v>
      </c>
      <c r="C178" s="143">
        <v>21200</v>
      </c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>
        <v>21200</v>
      </c>
      <c r="P178" s="64">
        <f t="shared" si="27"/>
        <v>21200</v>
      </c>
      <c r="Q178" s="93">
        <f t="shared" si="28"/>
        <v>0</v>
      </c>
      <c r="R178" s="104">
        <f t="shared" si="29"/>
        <v>0</v>
      </c>
    </row>
    <row r="179" spans="1:19" s="8" customFormat="1" ht="6.95" customHeight="1" x14ac:dyDescent="0.2">
      <c r="A179" s="12"/>
      <c r="B179" s="80"/>
      <c r="C179" s="143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58"/>
    </row>
    <row r="180" spans="1:19" s="7" customFormat="1" ht="15" customHeight="1" x14ac:dyDescent="0.2">
      <c r="A180" s="15" t="str">
        <f>"TOTAL "&amp;A156</f>
        <v>TOTAL COMMUNICATIONS</v>
      </c>
      <c r="B180" s="84"/>
      <c r="C180" s="152">
        <f>SUM(C158:C179)</f>
        <v>2930150</v>
      </c>
      <c r="D180" s="61">
        <f t="shared" ref="D180:O180" si="30">SUM(D158:D178)</f>
        <v>27257</v>
      </c>
      <c r="E180" s="61">
        <f t="shared" si="30"/>
        <v>15121.72</v>
      </c>
      <c r="F180" s="61">
        <f t="shared" si="30"/>
        <v>34306.89</v>
      </c>
      <c r="G180" s="61">
        <f t="shared" si="30"/>
        <v>112672.35</v>
      </c>
      <c r="H180" s="61">
        <f t="shared" si="30"/>
        <v>259106.99</v>
      </c>
      <c r="I180" s="61">
        <f t="shared" si="30"/>
        <v>338635.66000000003</v>
      </c>
      <c r="J180" s="61">
        <f t="shared" si="30"/>
        <v>54515.6</v>
      </c>
      <c r="K180" s="61">
        <f t="shared" si="30"/>
        <v>464008.4</v>
      </c>
      <c r="L180" s="61">
        <f t="shared" si="30"/>
        <v>91322.86</v>
      </c>
      <c r="M180" s="61">
        <f t="shared" si="30"/>
        <v>320867.65266666666</v>
      </c>
      <c r="N180" s="61">
        <f t="shared" si="30"/>
        <v>720175.61266666651</v>
      </c>
      <c r="O180" s="61">
        <f t="shared" si="30"/>
        <v>270253.61266666662</v>
      </c>
      <c r="P180" s="61">
        <f>SUM(D180:O180)</f>
        <v>2708244.3479999998</v>
      </c>
      <c r="Q180" s="8"/>
    </row>
    <row r="181" spans="1:19" s="7" customFormat="1" ht="6.95" customHeight="1" x14ac:dyDescent="0.2">
      <c r="A181" s="11"/>
      <c r="B181" s="86"/>
      <c r="C181" s="154"/>
      <c r="D181" s="100"/>
      <c r="E181" s="100"/>
      <c r="F181" s="62"/>
      <c r="G181" s="62"/>
      <c r="H181" s="100"/>
      <c r="I181" s="100"/>
      <c r="J181" s="100"/>
      <c r="K181" s="100"/>
      <c r="L181" s="100"/>
      <c r="M181" s="62"/>
      <c r="N181" s="62"/>
      <c r="O181" s="62"/>
      <c r="P181" s="62"/>
      <c r="Q181" s="8"/>
    </row>
    <row r="182" spans="1:19" s="7" customFormat="1" ht="18" customHeight="1" x14ac:dyDescent="0.2">
      <c r="A182" s="121" t="s">
        <v>149</v>
      </c>
      <c r="B182" s="121"/>
      <c r="C182" s="121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8"/>
    </row>
    <row r="183" spans="1:19" s="7" customFormat="1" ht="6.95" customHeight="1" x14ac:dyDescent="0.2">
      <c r="A183" s="10"/>
      <c r="B183" s="83"/>
      <c r="C183" s="151"/>
      <c r="D183" s="99"/>
      <c r="E183" s="99"/>
      <c r="F183" s="56"/>
      <c r="G183" s="56"/>
      <c r="H183" s="99"/>
      <c r="I183" s="99"/>
      <c r="J183" s="99"/>
      <c r="K183" s="99"/>
      <c r="L183" s="99"/>
      <c r="M183" s="56"/>
      <c r="N183" s="56"/>
      <c r="O183" s="56"/>
      <c r="P183" s="56"/>
      <c r="Q183" s="8"/>
    </row>
    <row r="184" spans="1:19" s="8" customFormat="1" ht="15" customHeight="1" x14ac:dyDescent="0.2">
      <c r="A184" s="12" t="s">
        <v>150</v>
      </c>
      <c r="B184" s="80" t="s">
        <v>210</v>
      </c>
      <c r="C184" s="143">
        <v>110000</v>
      </c>
      <c r="D184" s="63">
        <v>0</v>
      </c>
      <c r="E184" s="63">
        <v>360</v>
      </c>
      <c r="F184" s="63">
        <v>20720</v>
      </c>
      <c r="G184" s="63">
        <v>5000</v>
      </c>
      <c r="H184" s="63">
        <v>0</v>
      </c>
      <c r="I184" s="63">
        <v>0</v>
      </c>
      <c r="J184" s="63">
        <v>180</v>
      </c>
      <c r="K184" s="63"/>
      <c r="L184" s="63"/>
      <c r="M184" s="63">
        <v>16748</v>
      </c>
      <c r="N184" s="63">
        <v>16748</v>
      </c>
      <c r="O184" s="63">
        <v>16748</v>
      </c>
      <c r="P184" s="64">
        <f t="shared" ref="P184:P194" si="31">SUM(D184:O184)</f>
        <v>76504</v>
      </c>
      <c r="Q184" s="93">
        <f t="shared" ref="Q184:Q194" si="32">C184-P184</f>
        <v>33496</v>
      </c>
      <c r="R184" s="104">
        <f t="shared" ref="R184:R194" si="33">Q184/5</f>
        <v>6699.2</v>
      </c>
    </row>
    <row r="185" spans="1:19" s="8" customFormat="1" ht="15" customHeight="1" x14ac:dyDescent="0.2">
      <c r="A185" s="12" t="s">
        <v>151</v>
      </c>
      <c r="B185" s="80" t="s">
        <v>210</v>
      </c>
      <c r="C185" s="143">
        <v>156000</v>
      </c>
      <c r="D185" s="63">
        <v>0</v>
      </c>
      <c r="E185" s="63">
        <v>14669.21</v>
      </c>
      <c r="F185" s="63">
        <v>1060</v>
      </c>
      <c r="G185" s="63">
        <v>23600</v>
      </c>
      <c r="H185" s="63">
        <v>14450</v>
      </c>
      <c r="I185" s="63">
        <v>24130</v>
      </c>
      <c r="J185" s="63">
        <v>0</v>
      </c>
      <c r="K185" s="63">
        <v>14967.8</v>
      </c>
      <c r="L185" s="63">
        <v>12855.27</v>
      </c>
      <c r="M185" s="63">
        <v>15618.158000000001</v>
      </c>
      <c r="N185" s="63">
        <v>15618.158000000001</v>
      </c>
      <c r="O185" s="63">
        <v>15618.158000000001</v>
      </c>
      <c r="P185" s="64">
        <f t="shared" si="31"/>
        <v>152586.75399999999</v>
      </c>
      <c r="Q185" s="93">
        <f t="shared" si="32"/>
        <v>3413.2460000000137</v>
      </c>
      <c r="R185" s="104">
        <f t="shared" si="33"/>
        <v>682.64920000000279</v>
      </c>
    </row>
    <row r="186" spans="1:19" s="8" customFormat="1" ht="15" customHeight="1" x14ac:dyDescent="0.2">
      <c r="A186" s="12" t="s">
        <v>152</v>
      </c>
      <c r="B186" s="80" t="s">
        <v>210</v>
      </c>
      <c r="C186" s="143">
        <v>130000</v>
      </c>
      <c r="D186" s="63">
        <v>0</v>
      </c>
      <c r="E186" s="63">
        <v>0</v>
      </c>
      <c r="F186" s="63">
        <v>0</v>
      </c>
      <c r="G186" s="63">
        <v>0</v>
      </c>
      <c r="H186" s="63"/>
      <c r="I186" s="63"/>
      <c r="J186" s="63"/>
      <c r="K186" s="63">
        <v>0</v>
      </c>
      <c r="L186" s="63">
        <v>125000</v>
      </c>
      <c r="M186" s="63">
        <v>130000</v>
      </c>
      <c r="N186" s="63"/>
      <c r="O186" s="63"/>
      <c r="P186" s="64">
        <f t="shared" si="31"/>
        <v>255000</v>
      </c>
      <c r="Q186" s="93">
        <f t="shared" si="32"/>
        <v>-125000</v>
      </c>
      <c r="R186" s="104">
        <f t="shared" si="33"/>
        <v>-25000</v>
      </c>
    </row>
    <row r="187" spans="1:19" s="8" customFormat="1" ht="15" customHeight="1" x14ac:dyDescent="0.2">
      <c r="A187" s="12" t="s">
        <v>153</v>
      </c>
      <c r="B187" s="80" t="s">
        <v>210</v>
      </c>
      <c r="C187" s="143">
        <v>30000</v>
      </c>
      <c r="D187" s="63">
        <v>0</v>
      </c>
      <c r="E187" s="63">
        <v>0</v>
      </c>
      <c r="F187" s="63">
        <v>0</v>
      </c>
      <c r="G187" s="63">
        <v>0</v>
      </c>
      <c r="H187" s="63"/>
      <c r="I187" s="63"/>
      <c r="J187" s="63"/>
      <c r="K187" s="63"/>
      <c r="L187" s="63">
        <v>20000</v>
      </c>
      <c r="M187" s="63">
        <v>30000</v>
      </c>
      <c r="N187" s="63"/>
      <c r="O187" s="63"/>
      <c r="P187" s="64">
        <f t="shared" si="31"/>
        <v>50000</v>
      </c>
      <c r="Q187" s="93">
        <f t="shared" si="32"/>
        <v>-20000</v>
      </c>
      <c r="R187" s="104">
        <f t="shared" si="33"/>
        <v>-4000</v>
      </c>
    </row>
    <row r="188" spans="1:19" s="8" customFormat="1" ht="15" customHeight="1" x14ac:dyDescent="0.2">
      <c r="A188" s="12" t="s">
        <v>249</v>
      </c>
      <c r="B188" s="80" t="s">
        <v>210</v>
      </c>
      <c r="C188" s="143">
        <v>600000</v>
      </c>
      <c r="D188" s="63">
        <v>0</v>
      </c>
      <c r="E188" s="63">
        <v>0</v>
      </c>
      <c r="F188" s="63">
        <v>0</v>
      </c>
      <c r="G188" s="63">
        <v>285205.5</v>
      </c>
      <c r="H188" s="63">
        <v>173575</v>
      </c>
      <c r="I188" s="63">
        <v>0</v>
      </c>
      <c r="J188" s="63">
        <v>0</v>
      </c>
      <c r="K188" s="63">
        <v>-19624.55</v>
      </c>
      <c r="L188" s="63">
        <v>0</v>
      </c>
      <c r="M188" s="63">
        <v>141219.5</v>
      </c>
      <c r="N188" s="63">
        <v>0</v>
      </c>
      <c r="O188" s="63">
        <v>0</v>
      </c>
      <c r="P188" s="64">
        <f t="shared" si="31"/>
        <v>580375.44999999995</v>
      </c>
      <c r="Q188" s="93">
        <f t="shared" si="32"/>
        <v>19624.550000000047</v>
      </c>
      <c r="R188" s="104">
        <f t="shared" si="33"/>
        <v>3924.9100000000094</v>
      </c>
      <c r="S188" s="105"/>
    </row>
    <row r="189" spans="1:19" s="7" customFormat="1" ht="15" customHeight="1" x14ac:dyDescent="0.2">
      <c r="A189" s="12" t="s">
        <v>154</v>
      </c>
      <c r="B189" s="12" t="s">
        <v>210</v>
      </c>
      <c r="C189" s="143">
        <v>1000000</v>
      </c>
      <c r="D189" s="63">
        <v>596204.80000000005</v>
      </c>
      <c r="E189" s="63">
        <v>210733.48</v>
      </c>
      <c r="F189" s="63">
        <v>7910.25</v>
      </c>
      <c r="G189" s="63">
        <v>19518.080000000002</v>
      </c>
      <c r="H189" s="119">
        <v>11880</v>
      </c>
      <c r="I189" s="119">
        <v>60</v>
      </c>
      <c r="J189" s="119">
        <v>0</v>
      </c>
      <c r="K189" s="119"/>
      <c r="L189" s="119"/>
      <c r="M189" s="119">
        <v>0</v>
      </c>
      <c r="N189" s="119">
        <v>0</v>
      </c>
      <c r="O189" s="119">
        <v>0</v>
      </c>
      <c r="P189" s="53">
        <f t="shared" si="31"/>
        <v>846306.61</v>
      </c>
      <c r="Q189" s="115">
        <f t="shared" si="32"/>
        <v>153693.39000000001</v>
      </c>
      <c r="R189" s="104">
        <f t="shared" si="33"/>
        <v>30738.678000000004</v>
      </c>
    </row>
    <row r="190" spans="1:19" s="7" customFormat="1" ht="15" customHeight="1" x14ac:dyDescent="0.2">
      <c r="A190" s="12" t="s">
        <v>155</v>
      </c>
      <c r="B190" s="12" t="s">
        <v>210</v>
      </c>
      <c r="C190" s="143">
        <v>20000</v>
      </c>
      <c r="D190" s="119">
        <v>0</v>
      </c>
      <c r="E190" s="119">
        <v>0</v>
      </c>
      <c r="F190" s="119">
        <v>0</v>
      </c>
      <c r="G190" s="119">
        <v>0</v>
      </c>
      <c r="H190" s="119"/>
      <c r="I190" s="119"/>
      <c r="J190" s="63"/>
      <c r="K190" s="119">
        <v>30000</v>
      </c>
      <c r="L190" s="119">
        <v>0</v>
      </c>
      <c r="M190" s="119">
        <v>0</v>
      </c>
      <c r="N190" s="119">
        <v>0</v>
      </c>
      <c r="O190" s="119">
        <v>0</v>
      </c>
      <c r="P190" s="53">
        <f t="shared" si="31"/>
        <v>30000</v>
      </c>
      <c r="Q190" s="116">
        <f t="shared" si="32"/>
        <v>-10000</v>
      </c>
      <c r="R190" s="104">
        <f t="shared" si="33"/>
        <v>-2000</v>
      </c>
    </row>
    <row r="191" spans="1:19" s="7" customFormat="1" ht="15" customHeight="1" x14ac:dyDescent="0.2">
      <c r="A191" s="12" t="s">
        <v>295</v>
      </c>
      <c r="B191" s="12" t="s">
        <v>210</v>
      </c>
      <c r="C191" s="143">
        <v>0</v>
      </c>
      <c r="D191" s="119"/>
      <c r="E191" s="119"/>
      <c r="F191" s="119"/>
      <c r="G191" s="119"/>
      <c r="H191" s="119"/>
      <c r="I191" s="119"/>
      <c r="J191" s="63"/>
      <c r="K191" s="119">
        <v>34835.5</v>
      </c>
      <c r="L191" s="119">
        <v>35607.9</v>
      </c>
      <c r="M191" s="119">
        <v>50000</v>
      </c>
      <c r="N191" s="119"/>
      <c r="O191" s="119"/>
      <c r="P191" s="53">
        <f t="shared" si="31"/>
        <v>120443.4</v>
      </c>
      <c r="Q191" s="116">
        <f t="shared" si="32"/>
        <v>-120443.4</v>
      </c>
      <c r="R191" s="104"/>
    </row>
    <row r="192" spans="1:19" s="7" customFormat="1" ht="15" customHeight="1" x14ac:dyDescent="0.2">
      <c r="A192" s="12" t="s">
        <v>156</v>
      </c>
      <c r="B192" s="12" t="s">
        <v>210</v>
      </c>
      <c r="C192" s="143">
        <v>0</v>
      </c>
      <c r="D192" s="119">
        <v>0</v>
      </c>
      <c r="E192" s="119">
        <v>0</v>
      </c>
      <c r="F192" s="119">
        <v>0</v>
      </c>
      <c r="G192" s="119">
        <v>0</v>
      </c>
      <c r="H192" s="119"/>
      <c r="I192" s="119"/>
      <c r="J192" s="119"/>
      <c r="K192" s="119">
        <v>0</v>
      </c>
      <c r="L192" s="119"/>
      <c r="M192" s="140">
        <v>4000</v>
      </c>
      <c r="N192" s="119">
        <v>0</v>
      </c>
      <c r="O192" s="119">
        <v>0</v>
      </c>
      <c r="P192" s="53">
        <f t="shared" si="31"/>
        <v>4000</v>
      </c>
      <c r="Q192" s="93">
        <f t="shared" si="32"/>
        <v>-4000</v>
      </c>
      <c r="R192" s="104">
        <f t="shared" si="33"/>
        <v>-800</v>
      </c>
    </row>
    <row r="193" spans="1:19" s="8" customFormat="1" ht="15" customHeight="1" x14ac:dyDescent="0.2">
      <c r="A193" s="12" t="s">
        <v>250</v>
      </c>
      <c r="B193" s="80" t="s">
        <v>211</v>
      </c>
      <c r="C193" s="143">
        <v>20000</v>
      </c>
      <c r="D193" s="63">
        <v>0</v>
      </c>
      <c r="E193" s="63">
        <v>2200</v>
      </c>
      <c r="F193" s="63">
        <v>650.20000000000005</v>
      </c>
      <c r="G193" s="63">
        <v>0</v>
      </c>
      <c r="H193" s="63">
        <v>8290.26</v>
      </c>
      <c r="I193" s="63">
        <v>0</v>
      </c>
      <c r="J193" s="63">
        <v>0</v>
      </c>
      <c r="K193" s="63"/>
      <c r="L193" s="63"/>
      <c r="M193" s="63"/>
      <c r="N193" s="63"/>
      <c r="O193" s="63"/>
      <c r="P193" s="64">
        <f t="shared" si="31"/>
        <v>11140.46</v>
      </c>
      <c r="Q193" s="115">
        <f t="shared" si="32"/>
        <v>8859.5400000000009</v>
      </c>
      <c r="R193" s="104">
        <f t="shared" si="33"/>
        <v>1771.9080000000001</v>
      </c>
    </row>
    <row r="194" spans="1:19" s="8" customFormat="1" ht="15" customHeight="1" x14ac:dyDescent="0.2">
      <c r="A194" s="12" t="s">
        <v>251</v>
      </c>
      <c r="B194" s="80" t="s">
        <v>211</v>
      </c>
      <c r="C194" s="143">
        <v>30000</v>
      </c>
      <c r="D194" s="63">
        <v>0</v>
      </c>
      <c r="E194" s="63">
        <v>0</v>
      </c>
      <c r="F194" s="63">
        <v>1130.33</v>
      </c>
      <c r="G194" s="63">
        <v>0</v>
      </c>
      <c r="H194" s="63"/>
      <c r="I194" s="63"/>
      <c r="J194" s="63"/>
      <c r="K194" s="63"/>
      <c r="L194" s="63">
        <v>0</v>
      </c>
      <c r="M194" s="63">
        <v>28869.67</v>
      </c>
      <c r="N194" s="63"/>
      <c r="O194" s="63"/>
      <c r="P194" s="64">
        <f t="shared" si="31"/>
        <v>30000</v>
      </c>
      <c r="Q194" s="93">
        <f t="shared" si="32"/>
        <v>0</v>
      </c>
      <c r="R194" s="104">
        <f t="shared" si="33"/>
        <v>0</v>
      </c>
    </row>
    <row r="195" spans="1:19" s="7" customFormat="1" ht="6.95" customHeight="1" x14ac:dyDescent="0.2">
      <c r="A195" s="13"/>
      <c r="B195" s="80"/>
      <c r="C195" s="143"/>
      <c r="D195" s="66"/>
      <c r="E195" s="66"/>
      <c r="F195" s="70"/>
      <c r="G195" s="70"/>
      <c r="H195" s="66"/>
      <c r="I195" s="66"/>
      <c r="J195" s="66"/>
      <c r="K195" s="66"/>
      <c r="L195" s="66"/>
      <c r="M195" s="70"/>
      <c r="N195" s="70"/>
      <c r="O195" s="52"/>
      <c r="P195" s="53"/>
      <c r="Q195" s="8"/>
    </row>
    <row r="196" spans="1:19" s="8" customFormat="1" ht="15" customHeight="1" x14ac:dyDescent="0.2">
      <c r="A196" s="16" t="str">
        <f>"TOTAL "&amp;A182</f>
        <v>TOTAL EVENTS</v>
      </c>
      <c r="B196" s="84"/>
      <c r="C196" s="152">
        <f>SUM(C184:C195)</f>
        <v>2096000</v>
      </c>
      <c r="D196" s="61">
        <f t="shared" ref="D196:O196" si="34">SUM(D184:D194)</f>
        <v>596204.80000000005</v>
      </c>
      <c r="E196" s="61">
        <f t="shared" si="34"/>
        <v>227962.69</v>
      </c>
      <c r="F196" s="71">
        <f t="shared" si="34"/>
        <v>31470.78</v>
      </c>
      <c r="G196" s="71">
        <f t="shared" si="34"/>
        <v>333323.58</v>
      </c>
      <c r="H196" s="61">
        <f t="shared" si="34"/>
        <v>208195.26</v>
      </c>
      <c r="I196" s="61">
        <f t="shared" si="34"/>
        <v>24190</v>
      </c>
      <c r="J196" s="61">
        <f t="shared" si="34"/>
        <v>180</v>
      </c>
      <c r="K196" s="61">
        <f t="shared" si="34"/>
        <v>60178.75</v>
      </c>
      <c r="L196" s="61">
        <f t="shared" si="34"/>
        <v>193463.16999999998</v>
      </c>
      <c r="M196" s="71">
        <f t="shared" si="34"/>
        <v>416455.32799999998</v>
      </c>
      <c r="N196" s="71">
        <f t="shared" si="34"/>
        <v>32366.158000000003</v>
      </c>
      <c r="O196" s="71">
        <f t="shared" si="34"/>
        <v>32366.158000000003</v>
      </c>
      <c r="P196" s="71">
        <f>SUM(D196:O196)</f>
        <v>2156356.6739999996</v>
      </c>
    </row>
    <row r="197" spans="1:19" s="7" customFormat="1" ht="6.95" customHeight="1" x14ac:dyDescent="0.2">
      <c r="A197" s="11"/>
      <c r="B197" s="86"/>
      <c r="C197" s="154"/>
      <c r="D197" s="100"/>
      <c r="E197" s="100"/>
      <c r="F197" s="62"/>
      <c r="G197" s="62"/>
      <c r="H197" s="100"/>
      <c r="I197" s="100"/>
      <c r="J197" s="100"/>
      <c r="K197" s="100"/>
      <c r="L197" s="100"/>
      <c r="M197" s="62"/>
      <c r="N197" s="62"/>
      <c r="O197" s="62"/>
      <c r="P197" s="62"/>
      <c r="Q197" s="8"/>
    </row>
    <row r="198" spans="1:19" s="7" customFormat="1" ht="18" customHeight="1" x14ac:dyDescent="0.2">
      <c r="A198" s="121" t="s">
        <v>157</v>
      </c>
      <c r="B198" s="121"/>
      <c r="C198" s="121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8"/>
    </row>
    <row r="199" spans="1:19" s="7" customFormat="1" ht="6.95" customHeight="1" x14ac:dyDescent="0.2">
      <c r="A199" s="10"/>
      <c r="B199" s="83"/>
      <c r="C199" s="151"/>
      <c r="D199" s="99"/>
      <c r="E199" s="99"/>
      <c r="F199" s="56"/>
      <c r="G199" s="56"/>
      <c r="H199" s="99"/>
      <c r="I199" s="99"/>
      <c r="J199" s="99"/>
      <c r="K199" s="99"/>
      <c r="L199" s="99"/>
      <c r="M199" s="56"/>
      <c r="N199" s="56"/>
      <c r="O199" s="56"/>
      <c r="P199" s="56"/>
      <c r="Q199" s="8"/>
    </row>
    <row r="200" spans="1:19" s="8" customFormat="1" ht="15" customHeight="1" x14ac:dyDescent="0.2">
      <c r="A200" s="12" t="s">
        <v>158</v>
      </c>
      <c r="B200" s="80" t="s">
        <v>224</v>
      </c>
      <c r="C200" s="143">
        <v>265000</v>
      </c>
      <c r="D200" s="57">
        <v>0</v>
      </c>
      <c r="E200" s="57">
        <v>13407.4</v>
      </c>
      <c r="F200" s="57">
        <v>45370.7</v>
      </c>
      <c r="G200" s="57">
        <v>42392.7</v>
      </c>
      <c r="H200" s="57">
        <v>17263.2</v>
      </c>
      <c r="I200" s="57">
        <v>19471</v>
      </c>
      <c r="J200" s="57">
        <v>3922</v>
      </c>
      <c r="K200" s="57">
        <v>-695.8</v>
      </c>
      <c r="L200" s="57">
        <v>-617.95000000000005</v>
      </c>
      <c r="M200" s="57">
        <v>19634.599999999999</v>
      </c>
      <c r="N200" s="57">
        <v>19634.599999999999</v>
      </c>
      <c r="O200" s="57">
        <v>19634.599999999999</v>
      </c>
      <c r="P200" s="64">
        <f t="shared" ref="P200:P215" si="35">SUM(D200:O200)</f>
        <v>199417.05000000002</v>
      </c>
      <c r="Q200" s="93">
        <f t="shared" ref="Q200:Q215" si="36">C200-P200</f>
        <v>65582.949999999983</v>
      </c>
      <c r="R200" s="104">
        <f t="shared" ref="R200:R215" si="37">Q200/5</f>
        <v>13116.589999999997</v>
      </c>
    </row>
    <row r="201" spans="1:19" s="8" customFormat="1" ht="15" customHeight="1" x14ac:dyDescent="0.2">
      <c r="A201" s="12" t="s">
        <v>159</v>
      </c>
      <c r="B201" s="80" t="s">
        <v>210</v>
      </c>
      <c r="C201" s="143">
        <v>20000</v>
      </c>
      <c r="D201" s="57">
        <v>90</v>
      </c>
      <c r="E201" s="57">
        <v>1350</v>
      </c>
      <c r="F201" s="57">
        <v>450</v>
      </c>
      <c r="G201" s="57">
        <v>1260</v>
      </c>
      <c r="H201" s="57">
        <v>2450</v>
      </c>
      <c r="I201" s="57">
        <v>1260</v>
      </c>
      <c r="J201" s="57">
        <v>300</v>
      </c>
      <c r="K201" s="57">
        <v>1980</v>
      </c>
      <c r="L201" s="57">
        <v>360</v>
      </c>
      <c r="M201" s="57">
        <v>2568</v>
      </c>
      <c r="N201" s="57">
        <v>2568</v>
      </c>
      <c r="O201" s="57">
        <v>2568</v>
      </c>
      <c r="P201" s="64">
        <f t="shared" si="35"/>
        <v>17204</v>
      </c>
      <c r="Q201" s="93">
        <f t="shared" si="36"/>
        <v>2796</v>
      </c>
      <c r="R201" s="104">
        <f t="shared" si="37"/>
        <v>559.20000000000005</v>
      </c>
    </row>
    <row r="202" spans="1:19" s="8" customFormat="1" ht="15" customHeight="1" x14ac:dyDescent="0.2">
      <c r="A202" s="12" t="s">
        <v>124</v>
      </c>
      <c r="B202" s="80" t="s">
        <v>210</v>
      </c>
      <c r="C202" s="143">
        <v>140000</v>
      </c>
      <c r="D202" s="57">
        <v>4180</v>
      </c>
      <c r="E202" s="57">
        <v>16553</v>
      </c>
      <c r="F202" s="57">
        <v>6564</v>
      </c>
      <c r="G202" s="57">
        <v>10162</v>
      </c>
      <c r="H202" s="57">
        <v>6732</v>
      </c>
      <c r="I202" s="57">
        <v>12120</v>
      </c>
      <c r="J202" s="57">
        <v>2542</v>
      </c>
      <c r="K202" s="57">
        <v>1484</v>
      </c>
      <c r="L202" s="57">
        <v>240</v>
      </c>
      <c r="M202" s="106">
        <v>60000</v>
      </c>
      <c r="N202" s="57">
        <v>8333.3330000000005</v>
      </c>
      <c r="O202" s="57">
        <v>8333.3330000000005</v>
      </c>
      <c r="P202" s="64">
        <f t="shared" si="35"/>
        <v>137243.666</v>
      </c>
      <c r="Q202" s="116">
        <f t="shared" si="36"/>
        <v>2756.3340000000026</v>
      </c>
      <c r="R202" s="104">
        <f t="shared" si="37"/>
        <v>551.26680000000056</v>
      </c>
    </row>
    <row r="203" spans="1:19" s="8" customFormat="1" ht="15" customHeight="1" x14ac:dyDescent="0.2">
      <c r="A203" s="12" t="s">
        <v>160</v>
      </c>
      <c r="B203" s="80" t="s">
        <v>209</v>
      </c>
      <c r="C203" s="143">
        <v>50000</v>
      </c>
      <c r="D203" s="57">
        <v>12614</v>
      </c>
      <c r="E203" s="57">
        <v>0</v>
      </c>
      <c r="F203" s="57">
        <v>0</v>
      </c>
      <c r="G203" s="57">
        <v>0</v>
      </c>
      <c r="H203" s="57">
        <v>1537</v>
      </c>
      <c r="I203" s="57">
        <v>10700.7</v>
      </c>
      <c r="J203" s="57">
        <v>0</v>
      </c>
      <c r="K203" s="57">
        <v>0</v>
      </c>
      <c r="L203" s="57">
        <v>5724</v>
      </c>
      <c r="M203" s="57"/>
      <c r="N203" s="57">
        <v>15148.3</v>
      </c>
      <c r="O203" s="57"/>
      <c r="P203" s="64">
        <f t="shared" si="35"/>
        <v>45724</v>
      </c>
      <c r="Q203" s="104">
        <f t="shared" si="36"/>
        <v>4276</v>
      </c>
      <c r="R203" s="104">
        <f t="shared" si="37"/>
        <v>855.2</v>
      </c>
      <c r="S203" s="94"/>
    </row>
    <row r="204" spans="1:19" s="8" customFormat="1" ht="15" customHeight="1" x14ac:dyDescent="0.2">
      <c r="A204" s="12" t="s">
        <v>161</v>
      </c>
      <c r="B204" s="80" t="s">
        <v>209</v>
      </c>
      <c r="C204" s="143">
        <v>40000</v>
      </c>
      <c r="D204" s="57">
        <v>0</v>
      </c>
      <c r="E204" s="57">
        <v>0</v>
      </c>
      <c r="F204" s="57">
        <v>0</v>
      </c>
      <c r="G204" s="57">
        <v>21816.92</v>
      </c>
      <c r="H204" s="57">
        <v>0</v>
      </c>
      <c r="I204" s="57">
        <v>2285.6</v>
      </c>
      <c r="J204" s="57">
        <v>0</v>
      </c>
      <c r="K204" s="57"/>
      <c r="L204" s="57"/>
      <c r="M204" s="57">
        <v>15897.480000000003</v>
      </c>
      <c r="N204" s="57"/>
      <c r="O204" s="57"/>
      <c r="P204" s="64">
        <f t="shared" si="35"/>
        <v>40000</v>
      </c>
      <c r="Q204" s="93">
        <f t="shared" si="36"/>
        <v>0</v>
      </c>
      <c r="R204" s="104">
        <f t="shared" si="37"/>
        <v>0</v>
      </c>
    </row>
    <row r="205" spans="1:19" s="8" customFormat="1" ht="15" customHeight="1" x14ac:dyDescent="0.2">
      <c r="A205" s="12" t="s">
        <v>162</v>
      </c>
      <c r="B205" s="80" t="s">
        <v>209</v>
      </c>
      <c r="C205" s="143">
        <v>30000</v>
      </c>
      <c r="D205" s="57">
        <v>0</v>
      </c>
      <c r="E205" s="57">
        <v>0</v>
      </c>
      <c r="F205" s="57">
        <v>6460.7</v>
      </c>
      <c r="G205" s="57">
        <v>0</v>
      </c>
      <c r="H205" s="57"/>
      <c r="I205" s="57"/>
      <c r="J205" s="57"/>
      <c r="K205" s="57">
        <v>5024.3999999999996</v>
      </c>
      <c r="L205" s="57">
        <v>0</v>
      </c>
      <c r="M205" s="57"/>
      <c r="N205" s="57">
        <v>23539.3</v>
      </c>
      <c r="O205" s="57"/>
      <c r="P205" s="64">
        <f t="shared" si="35"/>
        <v>35024.399999999994</v>
      </c>
      <c r="Q205" s="93">
        <f t="shared" si="36"/>
        <v>-5024.3999999999942</v>
      </c>
      <c r="R205" s="104">
        <f t="shared" si="37"/>
        <v>-1004.8799999999989</v>
      </c>
    </row>
    <row r="206" spans="1:19" s="8" customFormat="1" ht="15" customHeight="1" x14ac:dyDescent="0.2">
      <c r="A206" s="12" t="s">
        <v>163</v>
      </c>
      <c r="B206" s="80" t="s">
        <v>209</v>
      </c>
      <c r="C206" s="143">
        <v>30000</v>
      </c>
      <c r="D206" s="57">
        <v>0</v>
      </c>
      <c r="E206" s="57">
        <v>0</v>
      </c>
      <c r="F206" s="57">
        <v>6784</v>
      </c>
      <c r="G206" s="57">
        <v>0</v>
      </c>
      <c r="H206" s="57"/>
      <c r="I206" s="57"/>
      <c r="J206" s="57">
        <v>0</v>
      </c>
      <c r="K206" s="57">
        <v>12932</v>
      </c>
      <c r="L206" s="57">
        <v>0</v>
      </c>
      <c r="M206" s="57"/>
      <c r="N206" s="57">
        <v>10000</v>
      </c>
      <c r="O206" s="57"/>
      <c r="P206" s="64">
        <f t="shared" si="35"/>
        <v>29716</v>
      </c>
      <c r="Q206" s="93">
        <f t="shared" si="36"/>
        <v>284</v>
      </c>
      <c r="R206" s="104">
        <f t="shared" si="37"/>
        <v>56.8</v>
      </c>
    </row>
    <row r="207" spans="1:19" s="8" customFormat="1" ht="15" customHeight="1" x14ac:dyDescent="0.2">
      <c r="A207" s="12" t="s">
        <v>164</v>
      </c>
      <c r="B207" s="80" t="s">
        <v>209</v>
      </c>
      <c r="C207" s="143">
        <v>20000</v>
      </c>
      <c r="D207" s="57"/>
      <c r="E207" s="57"/>
      <c r="F207" s="57"/>
      <c r="G207" s="57"/>
      <c r="H207" s="57">
        <v>0</v>
      </c>
      <c r="I207" s="57">
        <v>9800</v>
      </c>
      <c r="J207" s="57">
        <v>0</v>
      </c>
      <c r="K207" s="57"/>
      <c r="L207" s="57"/>
      <c r="M207" s="57"/>
      <c r="N207" s="57">
        <v>10200</v>
      </c>
      <c r="O207" s="57"/>
      <c r="P207" s="64">
        <f t="shared" si="35"/>
        <v>20000</v>
      </c>
      <c r="Q207" s="93">
        <f t="shared" si="36"/>
        <v>0</v>
      </c>
      <c r="R207" s="104">
        <f t="shared" si="37"/>
        <v>0</v>
      </c>
    </row>
    <row r="208" spans="1:19" s="8" customFormat="1" ht="15" customHeight="1" x14ac:dyDescent="0.2">
      <c r="A208" s="12" t="s">
        <v>252</v>
      </c>
      <c r="B208" s="80" t="s">
        <v>209</v>
      </c>
      <c r="C208" s="143">
        <v>10000</v>
      </c>
      <c r="D208" s="57">
        <v>3230</v>
      </c>
      <c r="E208" s="57">
        <v>0</v>
      </c>
      <c r="F208" s="57">
        <v>0</v>
      </c>
      <c r="G208" s="57">
        <v>0</v>
      </c>
      <c r="H208" s="57"/>
      <c r="I208" s="57"/>
      <c r="J208" s="57"/>
      <c r="K208" s="57"/>
      <c r="L208" s="57"/>
      <c r="M208" s="57"/>
      <c r="N208" s="57"/>
      <c r="O208" s="57">
        <v>3770</v>
      </c>
      <c r="P208" s="64">
        <f t="shared" si="35"/>
        <v>7000</v>
      </c>
      <c r="Q208" s="115">
        <f t="shared" si="36"/>
        <v>3000</v>
      </c>
      <c r="R208" s="104">
        <f t="shared" si="37"/>
        <v>600</v>
      </c>
    </row>
    <row r="209" spans="1:18" s="8" customFormat="1" ht="15" customHeight="1" x14ac:dyDescent="0.2">
      <c r="A209" s="12" t="s">
        <v>165</v>
      </c>
      <c r="B209" s="80" t="s">
        <v>209</v>
      </c>
      <c r="C209" s="143">
        <v>3000</v>
      </c>
      <c r="D209" s="57">
        <v>0</v>
      </c>
      <c r="E209" s="57">
        <v>0</v>
      </c>
      <c r="F209" s="57">
        <v>0</v>
      </c>
      <c r="G209" s="57">
        <v>1113</v>
      </c>
      <c r="H209" s="57">
        <v>0</v>
      </c>
      <c r="I209" s="57">
        <v>0</v>
      </c>
      <c r="J209" s="57">
        <v>5136.76</v>
      </c>
      <c r="K209" s="57">
        <v>0</v>
      </c>
      <c r="L209" s="57">
        <v>0</v>
      </c>
      <c r="M209" s="57"/>
      <c r="N209" s="57"/>
      <c r="O209" s="57"/>
      <c r="P209" s="64">
        <f t="shared" si="35"/>
        <v>6249.76</v>
      </c>
      <c r="Q209" s="116">
        <f t="shared" si="36"/>
        <v>-3249.76</v>
      </c>
      <c r="R209" s="104">
        <f t="shared" si="37"/>
        <v>-649.952</v>
      </c>
    </row>
    <row r="210" spans="1:18" s="8" customFormat="1" ht="15" customHeight="1" x14ac:dyDescent="0.2">
      <c r="A210" s="12" t="s">
        <v>166</v>
      </c>
      <c r="B210" s="80" t="s">
        <v>225</v>
      </c>
      <c r="C210" s="143">
        <v>3000</v>
      </c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>
        <v>1500</v>
      </c>
      <c r="O210" s="57">
        <v>1500</v>
      </c>
      <c r="P210" s="64">
        <f t="shared" si="35"/>
        <v>3000</v>
      </c>
      <c r="Q210" s="93">
        <f t="shared" si="36"/>
        <v>0</v>
      </c>
      <c r="R210" s="104">
        <f t="shared" si="37"/>
        <v>0</v>
      </c>
    </row>
    <row r="211" spans="1:18" s="8" customFormat="1" ht="15" customHeight="1" x14ac:dyDescent="0.2">
      <c r="A211" s="12" t="s">
        <v>167</v>
      </c>
      <c r="B211" s="80" t="s">
        <v>210</v>
      </c>
      <c r="C211" s="143">
        <v>9000</v>
      </c>
      <c r="D211" s="57">
        <v>350</v>
      </c>
      <c r="E211" s="57">
        <v>0</v>
      </c>
      <c r="F211" s="57">
        <v>0</v>
      </c>
      <c r="G211" s="57">
        <v>0</v>
      </c>
      <c r="H211" s="57"/>
      <c r="I211" s="57"/>
      <c r="J211" s="57"/>
      <c r="K211" s="57"/>
      <c r="L211" s="57"/>
      <c r="M211" s="57">
        <v>1730</v>
      </c>
      <c r="N211" s="57">
        <v>1730</v>
      </c>
      <c r="O211" s="57">
        <v>1730</v>
      </c>
      <c r="P211" s="64">
        <f t="shared" si="35"/>
        <v>5540</v>
      </c>
      <c r="Q211" s="93">
        <f t="shared" si="36"/>
        <v>3460</v>
      </c>
      <c r="R211" s="104">
        <f t="shared" si="37"/>
        <v>692</v>
      </c>
    </row>
    <row r="212" spans="1:18" s="7" customFormat="1" ht="15" customHeight="1" x14ac:dyDescent="0.2">
      <c r="A212" s="12" t="s">
        <v>168</v>
      </c>
      <c r="B212" s="80" t="s">
        <v>226</v>
      </c>
      <c r="C212" s="143">
        <v>200000</v>
      </c>
      <c r="D212" s="57"/>
      <c r="E212" s="57"/>
      <c r="F212" s="59"/>
      <c r="G212" s="59"/>
      <c r="H212" s="57">
        <v>39856</v>
      </c>
      <c r="I212" s="57">
        <v>0</v>
      </c>
      <c r="J212" s="57">
        <v>0</v>
      </c>
      <c r="K212" s="57">
        <v>0</v>
      </c>
      <c r="L212" s="57">
        <v>39856</v>
      </c>
      <c r="M212" s="59">
        <v>39856</v>
      </c>
      <c r="N212" s="65">
        <v>39856</v>
      </c>
      <c r="O212" s="59">
        <v>39856</v>
      </c>
      <c r="P212" s="64">
        <f t="shared" si="35"/>
        <v>199280</v>
      </c>
      <c r="Q212" s="115">
        <f t="shared" si="36"/>
        <v>720</v>
      </c>
      <c r="R212" s="104">
        <f t="shared" si="37"/>
        <v>144</v>
      </c>
    </row>
    <row r="213" spans="1:18" s="8" customFormat="1" ht="15" customHeight="1" x14ac:dyDescent="0.2">
      <c r="A213" s="12" t="s">
        <v>169</v>
      </c>
      <c r="B213" s="80" t="s">
        <v>209</v>
      </c>
      <c r="C213" s="143">
        <v>90000</v>
      </c>
      <c r="D213" s="57"/>
      <c r="E213" s="57"/>
      <c r="F213" s="57"/>
      <c r="G213" s="57"/>
      <c r="H213" s="57">
        <v>0</v>
      </c>
      <c r="I213" s="57">
        <v>42930</v>
      </c>
      <c r="J213" s="57">
        <v>42930</v>
      </c>
      <c r="K213" s="57"/>
      <c r="L213" s="57"/>
      <c r="M213" s="57"/>
      <c r="N213" s="57"/>
      <c r="O213" s="57"/>
      <c r="P213" s="64">
        <f t="shared" si="35"/>
        <v>85860</v>
      </c>
      <c r="Q213" s="115">
        <f t="shared" si="36"/>
        <v>4140</v>
      </c>
      <c r="R213" s="104">
        <f t="shared" si="37"/>
        <v>828</v>
      </c>
    </row>
    <row r="214" spans="1:18" s="7" customFormat="1" ht="15" customHeight="1" x14ac:dyDescent="0.2">
      <c r="A214" s="12" t="s">
        <v>134</v>
      </c>
      <c r="B214" s="80" t="s">
        <v>209</v>
      </c>
      <c r="C214" s="143">
        <v>20000</v>
      </c>
      <c r="D214" s="57">
        <v>0</v>
      </c>
      <c r="E214" s="57">
        <v>0</v>
      </c>
      <c r="F214" s="59">
        <v>930</v>
      </c>
      <c r="G214" s="59">
        <f>84.8+4021.8</f>
        <v>4106.6000000000004</v>
      </c>
      <c r="H214" s="57">
        <v>0</v>
      </c>
      <c r="I214" s="57">
        <v>212</v>
      </c>
      <c r="J214" s="57">
        <v>0</v>
      </c>
      <c r="K214" s="57"/>
      <c r="L214" s="57"/>
      <c r="M214" s="59"/>
      <c r="N214" s="59"/>
      <c r="O214" s="59">
        <v>14751.4</v>
      </c>
      <c r="P214" s="53">
        <f t="shared" si="35"/>
        <v>20000</v>
      </c>
      <c r="Q214" s="93">
        <f t="shared" si="36"/>
        <v>0</v>
      </c>
      <c r="R214" s="104">
        <f t="shared" si="37"/>
        <v>0</v>
      </c>
    </row>
    <row r="215" spans="1:18" s="7" customFormat="1" ht="15" customHeight="1" x14ac:dyDescent="0.2">
      <c r="A215" s="12" t="s">
        <v>253</v>
      </c>
      <c r="B215" s="80" t="s">
        <v>254</v>
      </c>
      <c r="C215" s="143">
        <v>30000</v>
      </c>
      <c r="D215" s="57">
        <v>0</v>
      </c>
      <c r="E215" s="57">
        <v>5000</v>
      </c>
      <c r="F215" s="59">
        <v>2016</v>
      </c>
      <c r="G215" s="59">
        <v>0</v>
      </c>
      <c r="H215" s="57">
        <v>5000</v>
      </c>
      <c r="I215" s="57">
        <v>2500</v>
      </c>
      <c r="J215" s="57">
        <v>0</v>
      </c>
      <c r="K215" s="57">
        <v>5000</v>
      </c>
      <c r="L215" s="57">
        <v>2500</v>
      </c>
      <c r="M215" s="59">
        <v>2500</v>
      </c>
      <c r="N215" s="59">
        <v>2500</v>
      </c>
      <c r="O215" s="59">
        <v>2500</v>
      </c>
      <c r="P215" s="53">
        <f t="shared" si="35"/>
        <v>29516</v>
      </c>
      <c r="Q215" s="115">
        <f t="shared" si="36"/>
        <v>484</v>
      </c>
      <c r="R215" s="104">
        <f t="shared" si="37"/>
        <v>96.8</v>
      </c>
    </row>
    <row r="216" spans="1:18" s="8" customFormat="1" ht="6.95" customHeight="1" x14ac:dyDescent="0.2">
      <c r="A216" s="12"/>
      <c r="B216" s="80"/>
      <c r="C216" s="143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4"/>
    </row>
    <row r="217" spans="1:18" s="7" customFormat="1" ht="15" customHeight="1" x14ac:dyDescent="0.2">
      <c r="A217" s="15" t="str">
        <f>"TOTAL "&amp;A198</f>
        <v>TOTAL TOURISM SERVICES</v>
      </c>
      <c r="B217" s="84"/>
      <c r="C217" s="152">
        <f>SUM(C200:C216)</f>
        <v>960000</v>
      </c>
      <c r="D217" s="61">
        <f>SUM(D200:D215)</f>
        <v>20464</v>
      </c>
      <c r="E217" s="61">
        <f t="shared" ref="E217:O217" si="38">SUM(E200:E215)</f>
        <v>36310.400000000001</v>
      </c>
      <c r="F217" s="61">
        <f t="shared" si="38"/>
        <v>68575.399999999994</v>
      </c>
      <c r="G217" s="61">
        <f t="shared" si="38"/>
        <v>80851.22</v>
      </c>
      <c r="H217" s="61">
        <f t="shared" si="38"/>
        <v>72838.2</v>
      </c>
      <c r="I217" s="61">
        <f t="shared" si="38"/>
        <v>101279.29999999999</v>
      </c>
      <c r="J217" s="61">
        <f t="shared" si="38"/>
        <v>54830.76</v>
      </c>
      <c r="K217" s="61">
        <f t="shared" si="38"/>
        <v>25724.6</v>
      </c>
      <c r="L217" s="61">
        <f t="shared" si="38"/>
        <v>48062.05</v>
      </c>
      <c r="M217" s="61">
        <f t="shared" si="38"/>
        <v>142186.08000000002</v>
      </c>
      <c r="N217" s="61">
        <f t="shared" si="38"/>
        <v>135009.533</v>
      </c>
      <c r="O217" s="61">
        <f t="shared" si="38"/>
        <v>94643.332999999984</v>
      </c>
      <c r="P217" s="61">
        <f>SUM(D217:O217)</f>
        <v>880774.87600000005</v>
      </c>
      <c r="Q217" s="8"/>
    </row>
    <row r="218" spans="1:18" s="7" customFormat="1" ht="6.95" customHeight="1" x14ac:dyDescent="0.2">
      <c r="A218" s="11"/>
      <c r="B218" s="86"/>
      <c r="C218" s="154"/>
      <c r="D218" s="100"/>
      <c r="E218" s="100"/>
      <c r="F218" s="62"/>
      <c r="G218" s="62"/>
      <c r="H218" s="100"/>
      <c r="I218" s="100"/>
      <c r="J218" s="100"/>
      <c r="K218" s="100"/>
      <c r="L218" s="100"/>
      <c r="M218" s="62"/>
      <c r="N218" s="62"/>
      <c r="O218" s="62"/>
      <c r="P218" s="62"/>
      <c r="Q218" s="8"/>
    </row>
    <row r="219" spans="1:18" s="7" customFormat="1" ht="18" customHeight="1" x14ac:dyDescent="0.2">
      <c r="A219" s="121" t="s">
        <v>170</v>
      </c>
      <c r="B219" s="121"/>
      <c r="C219" s="121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8"/>
    </row>
    <row r="220" spans="1:18" s="7" customFormat="1" ht="6.95" customHeight="1" x14ac:dyDescent="0.2">
      <c r="A220" s="10"/>
      <c r="B220" s="83"/>
      <c r="C220" s="151"/>
      <c r="D220" s="99"/>
      <c r="E220" s="99"/>
      <c r="F220" s="56"/>
      <c r="G220" s="56"/>
      <c r="H220" s="99"/>
      <c r="I220" s="99"/>
      <c r="J220" s="99"/>
      <c r="K220" s="99"/>
      <c r="L220" s="99"/>
      <c r="M220" s="56"/>
      <c r="N220" s="56"/>
      <c r="O220" s="56"/>
      <c r="P220" s="56"/>
      <c r="Q220" s="8"/>
    </row>
    <row r="221" spans="1:18" s="8" customFormat="1" ht="15" customHeight="1" x14ac:dyDescent="0.2">
      <c r="A221" s="12" t="s">
        <v>171</v>
      </c>
      <c r="B221" s="80" t="s">
        <v>210</v>
      </c>
      <c r="C221" s="143">
        <v>270000</v>
      </c>
      <c r="D221" s="57"/>
      <c r="E221" s="57">
        <v>4453.0600000000004</v>
      </c>
      <c r="F221" s="57">
        <v>17721.05</v>
      </c>
      <c r="G221" s="57">
        <v>8960.1</v>
      </c>
      <c r="H221" s="57">
        <v>12835.5</v>
      </c>
      <c r="I221" s="57">
        <v>1500</v>
      </c>
      <c r="J221" s="57">
        <v>1380</v>
      </c>
      <c r="K221" s="57">
        <v>14671</v>
      </c>
      <c r="L221" s="57">
        <v>7888</v>
      </c>
      <c r="M221" s="57">
        <v>44630.058000000005</v>
      </c>
      <c r="N221" s="57">
        <v>44630.058000000005</v>
      </c>
      <c r="O221" s="57">
        <v>44630.058000000005</v>
      </c>
      <c r="P221" s="64">
        <f>SUM(D221:O221)</f>
        <v>203298.88400000002</v>
      </c>
      <c r="Q221" s="93">
        <f t="shared" ref="Q221:Q222" si="39">C221-P221</f>
        <v>66701.11599999998</v>
      </c>
      <c r="R221" s="104">
        <f t="shared" ref="R221:R222" si="40">Q221/5</f>
        <v>13340.223199999997</v>
      </c>
    </row>
    <row r="222" spans="1:18" s="7" customFormat="1" ht="15" customHeight="1" x14ac:dyDescent="0.2">
      <c r="A222" s="12" t="s">
        <v>172</v>
      </c>
      <c r="B222" s="80" t="s">
        <v>210</v>
      </c>
      <c r="C222" s="143"/>
      <c r="D222" s="57">
        <v>-11500</v>
      </c>
      <c r="E222" s="57">
        <v>-1250</v>
      </c>
      <c r="F222" s="59">
        <v>-500</v>
      </c>
      <c r="G222" s="59">
        <v>-1000</v>
      </c>
      <c r="H222" s="57"/>
      <c r="I222" s="57"/>
      <c r="J222" s="57"/>
      <c r="K222" s="57"/>
      <c r="L222" s="57"/>
      <c r="M222" s="59"/>
      <c r="N222" s="59"/>
      <c r="O222" s="59"/>
      <c r="P222" s="53">
        <f>SUM(D222:O222)</f>
        <v>-14250</v>
      </c>
      <c r="Q222" s="93">
        <f t="shared" si="39"/>
        <v>14250</v>
      </c>
      <c r="R222" s="104">
        <f t="shared" si="40"/>
        <v>2850</v>
      </c>
    </row>
    <row r="223" spans="1:18" s="8" customFormat="1" ht="6.95" customHeight="1" x14ac:dyDescent="0.2">
      <c r="A223" s="12"/>
      <c r="B223" s="80"/>
      <c r="C223" s="143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4"/>
    </row>
    <row r="224" spans="1:18" s="7" customFormat="1" ht="15" customHeight="1" x14ac:dyDescent="0.2">
      <c r="A224" s="15" t="str">
        <f>"TOTAL "&amp;A219</f>
        <v xml:space="preserve">TOTAL PENANG CENTRE OF EDUCATION TOURISM </v>
      </c>
      <c r="B224" s="84"/>
      <c r="C224" s="152">
        <f>SUM(C221:C223)</f>
        <v>270000</v>
      </c>
      <c r="D224" s="61">
        <f>SUM(D221:D222)</f>
        <v>-11500</v>
      </c>
      <c r="E224" s="61">
        <f t="shared" ref="E224:G224" si="41">SUM(E221:E222)</f>
        <v>3203.0600000000004</v>
      </c>
      <c r="F224" s="61">
        <f t="shared" si="41"/>
        <v>17221.05</v>
      </c>
      <c r="G224" s="61">
        <f t="shared" si="41"/>
        <v>7960.1</v>
      </c>
      <c r="H224" s="61">
        <f t="shared" ref="H224:O224" si="42">SUM(H221:H222)</f>
        <v>12835.5</v>
      </c>
      <c r="I224" s="61">
        <f t="shared" si="42"/>
        <v>1500</v>
      </c>
      <c r="J224" s="61">
        <f t="shared" si="42"/>
        <v>1380</v>
      </c>
      <c r="K224" s="61">
        <f t="shared" si="42"/>
        <v>14671</v>
      </c>
      <c r="L224" s="61">
        <f t="shared" si="42"/>
        <v>7888</v>
      </c>
      <c r="M224" s="61">
        <f t="shared" si="42"/>
        <v>44630.058000000005</v>
      </c>
      <c r="N224" s="61">
        <f t="shared" si="42"/>
        <v>44630.058000000005</v>
      </c>
      <c r="O224" s="61">
        <f t="shared" si="42"/>
        <v>44630.058000000005</v>
      </c>
      <c r="P224" s="61">
        <f>SUM(D224:O224)</f>
        <v>189048.88400000002</v>
      </c>
      <c r="Q224" s="8"/>
    </row>
    <row r="225" spans="1:18" s="7" customFormat="1" ht="6.95" customHeight="1" x14ac:dyDescent="0.2">
      <c r="A225" s="11"/>
      <c r="B225" s="86"/>
      <c r="C225" s="154"/>
      <c r="D225" s="100"/>
      <c r="E225" s="100"/>
      <c r="F225" s="62"/>
      <c r="G225" s="62"/>
      <c r="H225" s="100"/>
      <c r="I225" s="100"/>
      <c r="J225" s="100"/>
      <c r="K225" s="100"/>
      <c r="L225" s="100"/>
      <c r="M225" s="62"/>
      <c r="N225" s="62"/>
      <c r="O225" s="62"/>
      <c r="P225" s="62"/>
      <c r="Q225" s="8"/>
    </row>
    <row r="226" spans="1:18" s="7" customFormat="1" ht="18" customHeight="1" x14ac:dyDescent="0.2">
      <c r="A226" s="121" t="s">
        <v>255</v>
      </c>
      <c r="B226" s="121"/>
      <c r="C226" s="121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8"/>
    </row>
    <row r="227" spans="1:18" s="7" customFormat="1" ht="6.95" customHeight="1" x14ac:dyDescent="0.2">
      <c r="A227" s="10"/>
      <c r="B227" s="83"/>
      <c r="C227" s="151"/>
      <c r="D227" s="99"/>
      <c r="E227" s="99"/>
      <c r="F227" s="56"/>
      <c r="G227" s="56"/>
      <c r="H227" s="99"/>
      <c r="I227" s="99"/>
      <c r="J227" s="99"/>
      <c r="K227" s="99"/>
      <c r="L227" s="99"/>
      <c r="M227" s="56"/>
      <c r="N227" s="56"/>
      <c r="O227" s="56"/>
      <c r="P227" s="56"/>
      <c r="Q227" s="8"/>
    </row>
    <row r="228" spans="1:18" s="8" customFormat="1" ht="15" customHeight="1" x14ac:dyDescent="0.2">
      <c r="A228" s="12" t="s">
        <v>256</v>
      </c>
      <c r="B228" s="80" t="s">
        <v>210</v>
      </c>
      <c r="C228" s="143">
        <v>200000</v>
      </c>
      <c r="D228" s="57">
        <v>0</v>
      </c>
      <c r="E228" s="57">
        <v>1448.64</v>
      </c>
      <c r="F228" s="57">
        <v>15310</v>
      </c>
      <c r="G228" s="57">
        <v>4137.4399999999996</v>
      </c>
      <c r="H228" s="57">
        <v>182.5</v>
      </c>
      <c r="I228" s="57">
        <v>0</v>
      </c>
      <c r="J228" s="57">
        <v>0</v>
      </c>
      <c r="K228" s="57">
        <v>-1993.1</v>
      </c>
      <c r="L228" s="57">
        <v>1760</v>
      </c>
      <c r="M228" s="57">
        <v>35784.284</v>
      </c>
      <c r="N228" s="57">
        <v>35784.284</v>
      </c>
      <c r="O228" s="57">
        <v>35784.284</v>
      </c>
      <c r="P228" s="64">
        <f>SUM(D228:O228)</f>
        <v>128198.33199999999</v>
      </c>
      <c r="Q228" s="93">
        <f t="shared" ref="Q228:Q229" si="43">C228-P228</f>
        <v>71801.668000000005</v>
      </c>
      <c r="R228" s="104">
        <f t="shared" ref="R228:R229" si="44">Q228/5</f>
        <v>14360.333600000002</v>
      </c>
    </row>
    <row r="229" spans="1:18" s="7" customFormat="1" ht="15" customHeight="1" x14ac:dyDescent="0.2">
      <c r="A229" s="12" t="s">
        <v>172</v>
      </c>
      <c r="B229" s="80" t="s">
        <v>210</v>
      </c>
      <c r="C229" s="143"/>
      <c r="D229" s="57">
        <v>-16000</v>
      </c>
      <c r="E229" s="57">
        <v>-2000</v>
      </c>
      <c r="F229" s="59">
        <v>-1000</v>
      </c>
      <c r="G229" s="59"/>
      <c r="H229" s="57"/>
      <c r="I229" s="57">
        <v>-3000</v>
      </c>
      <c r="J229" s="57"/>
      <c r="K229" s="57"/>
      <c r="L229" s="57"/>
      <c r="M229" s="59"/>
      <c r="N229" s="59"/>
      <c r="O229" s="59"/>
      <c r="P229" s="53">
        <f>SUM(D229:O229)</f>
        <v>-22000</v>
      </c>
      <c r="Q229" s="93">
        <f t="shared" si="43"/>
        <v>22000</v>
      </c>
      <c r="R229" s="104">
        <f t="shared" si="44"/>
        <v>4400</v>
      </c>
    </row>
    <row r="230" spans="1:18" s="8" customFormat="1" ht="6.95" customHeight="1" x14ac:dyDescent="0.2">
      <c r="A230" s="12"/>
      <c r="B230" s="80"/>
      <c r="C230" s="143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4"/>
    </row>
    <row r="231" spans="1:18" s="7" customFormat="1" ht="15" customHeight="1" x14ac:dyDescent="0.2">
      <c r="A231" s="15" t="str">
        <f>"TOTAL "&amp;A226</f>
        <v xml:space="preserve">TOTAL PENANG CENTRE MEDICAL TOURISM </v>
      </c>
      <c r="B231" s="84"/>
      <c r="C231" s="152">
        <f>SUM(C228:C230)</f>
        <v>200000</v>
      </c>
      <c r="D231" s="61">
        <f>SUM(D228:D229)</f>
        <v>-16000</v>
      </c>
      <c r="E231" s="61">
        <f>SUM(E228:E229)</f>
        <v>-551.3599999999999</v>
      </c>
      <c r="F231" s="61">
        <f t="shared" ref="F231:O231" si="45">SUM(F228:F229)</f>
        <v>14310</v>
      </c>
      <c r="G231" s="61">
        <f t="shared" si="45"/>
        <v>4137.4399999999996</v>
      </c>
      <c r="H231" s="61">
        <f t="shared" si="45"/>
        <v>182.5</v>
      </c>
      <c r="I231" s="61">
        <f t="shared" si="45"/>
        <v>-3000</v>
      </c>
      <c r="J231" s="61">
        <f t="shared" si="45"/>
        <v>0</v>
      </c>
      <c r="K231" s="61">
        <f t="shared" si="45"/>
        <v>-1993.1</v>
      </c>
      <c r="L231" s="61">
        <f t="shared" si="45"/>
        <v>1760</v>
      </c>
      <c r="M231" s="61">
        <f t="shared" si="45"/>
        <v>35784.284</v>
      </c>
      <c r="N231" s="61">
        <f t="shared" si="45"/>
        <v>35784.284</v>
      </c>
      <c r="O231" s="61">
        <f t="shared" si="45"/>
        <v>35784.284</v>
      </c>
      <c r="P231" s="61">
        <f>SUM(D231:O231)</f>
        <v>106198.33199999999</v>
      </c>
      <c r="Q231" s="8"/>
    </row>
    <row r="232" spans="1:18" ht="6.95" customHeight="1" x14ac:dyDescent="0.2">
      <c r="Q232" s="8"/>
    </row>
    <row r="233" spans="1:18" ht="6.95" customHeight="1" x14ac:dyDescent="0.2">
      <c r="Q233" s="8"/>
    </row>
    <row r="234" spans="1:18" s="7" customFormat="1" ht="18" customHeight="1" x14ac:dyDescent="0.2">
      <c r="A234" s="121" t="s">
        <v>278</v>
      </c>
      <c r="B234" s="121"/>
      <c r="C234" s="121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8"/>
    </row>
    <row r="235" spans="1:18" s="7" customFormat="1" ht="9.75" customHeight="1" x14ac:dyDescent="0.2">
      <c r="A235" s="107"/>
      <c r="B235" s="107"/>
      <c r="C235" s="158"/>
      <c r="D235" s="108"/>
      <c r="E235" s="108"/>
      <c r="F235" s="108"/>
      <c r="G235" s="108"/>
      <c r="H235" s="120"/>
      <c r="I235" s="120"/>
      <c r="J235" s="120"/>
      <c r="K235" s="142"/>
      <c r="L235" s="142"/>
      <c r="M235" s="108"/>
      <c r="N235" s="108"/>
      <c r="O235" s="108"/>
      <c r="P235" s="108"/>
      <c r="Q235" s="8"/>
    </row>
    <row r="236" spans="1:18" s="8" customFormat="1" ht="15" customHeight="1" x14ac:dyDescent="0.2">
      <c r="A236" s="12" t="s">
        <v>261</v>
      </c>
      <c r="B236" s="80" t="s">
        <v>262</v>
      </c>
      <c r="C236" s="143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106">
        <v>50000</v>
      </c>
      <c r="O236" s="57"/>
      <c r="P236" s="64">
        <f>SUM(D236:O236)</f>
        <v>50000</v>
      </c>
    </row>
    <row r="237" spans="1:18" s="8" customFormat="1" ht="15" customHeight="1" x14ac:dyDescent="0.2">
      <c r="A237" s="12" t="s">
        <v>260</v>
      </c>
      <c r="B237" s="80" t="s">
        <v>259</v>
      </c>
      <c r="C237" s="143"/>
      <c r="D237" s="57">
        <v>164781.72</v>
      </c>
      <c r="E237" s="57">
        <v>114401.15</v>
      </c>
      <c r="F237" s="57">
        <v>254455</v>
      </c>
      <c r="G237" s="57">
        <v>0</v>
      </c>
      <c r="H237" s="57"/>
      <c r="I237" s="57"/>
      <c r="J237" s="57"/>
      <c r="K237" s="57"/>
      <c r="L237" s="57"/>
      <c r="M237" s="57"/>
      <c r="N237" s="57"/>
      <c r="O237" s="57">
        <v>60000</v>
      </c>
      <c r="P237" s="64">
        <f>SUM(D237:O237)</f>
        <v>593637.87</v>
      </c>
    </row>
    <row r="238" spans="1:18" s="8" customFormat="1" ht="15" customHeight="1" x14ac:dyDescent="0.2">
      <c r="A238" s="12"/>
      <c r="B238" s="80"/>
      <c r="C238" s="143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4"/>
    </row>
    <row r="239" spans="1:18" s="7" customFormat="1" ht="15" customHeight="1" x14ac:dyDescent="0.2">
      <c r="A239" s="15" t="str">
        <f>"TOTAL "&amp;A234</f>
        <v>TOTAL OTHERS</v>
      </c>
      <c r="B239" s="15"/>
      <c r="C239" s="152">
        <f t="shared" ref="C239:O239" si="46">SUM(C236:C238)</f>
        <v>0</v>
      </c>
      <c r="D239" s="111">
        <f t="shared" si="46"/>
        <v>164781.72</v>
      </c>
      <c r="E239" s="111">
        <f t="shared" si="46"/>
        <v>114401.15</v>
      </c>
      <c r="F239" s="111">
        <f t="shared" si="46"/>
        <v>254455</v>
      </c>
      <c r="G239" s="111">
        <f t="shared" si="46"/>
        <v>0</v>
      </c>
      <c r="H239" s="111">
        <f t="shared" si="46"/>
        <v>0</v>
      </c>
      <c r="I239" s="111">
        <f t="shared" si="46"/>
        <v>0</v>
      </c>
      <c r="J239" s="111">
        <f t="shared" si="46"/>
        <v>0</v>
      </c>
      <c r="K239" s="111">
        <f t="shared" si="46"/>
        <v>0</v>
      </c>
      <c r="L239" s="111">
        <f t="shared" si="46"/>
        <v>0</v>
      </c>
      <c r="M239" s="111">
        <f t="shared" si="46"/>
        <v>0</v>
      </c>
      <c r="N239" s="111">
        <f t="shared" si="46"/>
        <v>50000</v>
      </c>
      <c r="O239" s="111">
        <f t="shared" si="46"/>
        <v>60000</v>
      </c>
      <c r="P239" s="61">
        <f>SUM(D239:O239)</f>
        <v>643637.87</v>
      </c>
    </row>
    <row r="240" spans="1:18" ht="6.95" customHeight="1" x14ac:dyDescent="0.2">
      <c r="Q240" s="8"/>
    </row>
    <row r="241" spans="1:18" s="8" customFormat="1" ht="15" customHeight="1" x14ac:dyDescent="0.2">
      <c r="B241" s="109"/>
      <c r="C241" s="159">
        <f>C63+C80+C89+C98+C154+C180+C196+C217+C224+C231</f>
        <v>11499999.992000001</v>
      </c>
      <c r="D241" s="110"/>
      <c r="E241" s="110"/>
      <c r="F241" s="42"/>
      <c r="G241" s="42"/>
      <c r="H241" s="110"/>
      <c r="I241" s="110"/>
      <c r="J241" s="110"/>
      <c r="K241" s="110"/>
      <c r="L241" s="110"/>
      <c r="M241" s="42"/>
      <c r="N241" s="42"/>
      <c r="O241" s="42"/>
      <c r="P241" s="42"/>
    </row>
    <row r="242" spans="1:18" s="7" customFormat="1" ht="20.100000000000001" customHeight="1" x14ac:dyDescent="0.2">
      <c r="A242" s="126" t="s">
        <v>34</v>
      </c>
      <c r="B242" s="126"/>
      <c r="C242" s="126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8"/>
    </row>
    <row r="243" spans="1:18" ht="6.95" customHeight="1" x14ac:dyDescent="0.2">
      <c r="A243" s="18"/>
      <c r="B243" s="90"/>
      <c r="C243" s="160"/>
      <c r="D243" s="101"/>
      <c r="E243" s="101"/>
      <c r="F243" s="73"/>
      <c r="G243" s="73"/>
      <c r="H243" s="101"/>
      <c r="I243" s="101"/>
      <c r="J243" s="101"/>
      <c r="K243" s="101"/>
      <c r="L243" s="101"/>
      <c r="M243" s="73"/>
      <c r="N243" s="73"/>
      <c r="O243" s="73"/>
      <c r="P243" s="73"/>
      <c r="Q243" s="8"/>
    </row>
    <row r="244" spans="1:18" s="8" customFormat="1" ht="15" customHeight="1" x14ac:dyDescent="0.2">
      <c r="A244" s="19" t="s">
        <v>18</v>
      </c>
      <c r="B244" s="91"/>
      <c r="C244" s="161"/>
      <c r="D244" s="102">
        <f>D15</f>
        <v>0</v>
      </c>
      <c r="E244" s="102">
        <f>E15</f>
        <v>0</v>
      </c>
      <c r="F244" s="74">
        <f>F15</f>
        <v>1685000</v>
      </c>
      <c r="G244" s="74">
        <f>G15</f>
        <v>1000000</v>
      </c>
      <c r="H244" s="102">
        <f>H15</f>
        <v>1000000</v>
      </c>
      <c r="I244" s="102">
        <f>I15</f>
        <v>1114242.6000000001</v>
      </c>
      <c r="J244" s="102">
        <f>J15</f>
        <v>1000000</v>
      </c>
      <c r="K244" s="102">
        <f>K15</f>
        <v>1000000</v>
      </c>
      <c r="L244" s="102">
        <f>L15</f>
        <v>1000000</v>
      </c>
      <c r="M244" s="74">
        <f>M15</f>
        <v>1000000</v>
      </c>
      <c r="N244" s="74">
        <f>N15</f>
        <v>1000000</v>
      </c>
      <c r="O244" s="74">
        <f>O15</f>
        <v>400000</v>
      </c>
      <c r="P244" s="74">
        <f>P15</f>
        <v>11549242.6</v>
      </c>
      <c r="R244" s="94">
        <f>P245-P239</f>
        <v>9999342.0312200002</v>
      </c>
    </row>
    <row r="245" spans="1:18" s="8" customFormat="1" ht="15" customHeight="1" x14ac:dyDescent="0.2">
      <c r="A245" s="19" t="s">
        <v>19</v>
      </c>
      <c r="B245" s="91"/>
      <c r="C245" s="161"/>
      <c r="D245" s="102">
        <f>SUM(D63,D80,D98,D89,D154,D180,D196,D217,D224,D231,)</f>
        <v>740356.54</v>
      </c>
      <c r="E245" s="102">
        <f>SUM(E63,E80,E98,E89,E154,E180,E196,E217,E224,E231,)</f>
        <v>484839.77</v>
      </c>
      <c r="F245" s="102">
        <f>SUM(F63,F80,F98,F89,F154,F180,F196,F217,F224,F231,)</f>
        <v>321716.33999999997</v>
      </c>
      <c r="G245" s="102">
        <f>SUM(G63,G80,G98,G89,G154,G180,G196,G217,G224,G231,)</f>
        <v>706237.63</v>
      </c>
      <c r="H245" s="102">
        <f>SUM(H63,H80,H98,H89,H154,H180,H196,H217,H224,H231,)</f>
        <v>774615.8899999999</v>
      </c>
      <c r="I245" s="102">
        <f>SUM(I63,I80,I98,I89,I154,I180,I196,I217,I224,I231,)</f>
        <v>881982.39000000013</v>
      </c>
      <c r="J245" s="102">
        <f>SUM(J63,J80,J98,J89,J154,J180,J196,J217,J224,J231,)</f>
        <v>375993.50999999995</v>
      </c>
      <c r="K245" s="102">
        <f>SUM(K63,K80,K98,K89,K154,K180,K196,K217,K224,K231,)</f>
        <v>778578.33000000007</v>
      </c>
      <c r="L245" s="102">
        <f>SUM(L63,L80,L98,L89,L154,L180,L196,L217,L224,L231,)</f>
        <v>498466.14999999997</v>
      </c>
      <c r="M245" s="102">
        <f>SUM(M63,M80,M98,M89,M154,M180,M196,M217,M224,M231,)</f>
        <v>1376087.4909066667</v>
      </c>
      <c r="N245" s="102">
        <f>SUM(N63,N80,N98,N89,N154,N180,N196,N217,N224,N231,)</f>
        <v>1831848.5439066666</v>
      </c>
      <c r="O245" s="102">
        <f>SUM(O63,O80,O98,O89,O154,O180,O196,O217,O224,O231,)</f>
        <v>1228619.4464066664</v>
      </c>
      <c r="P245" s="74">
        <f>SUM(P63,P80,P98,P89,P154,P180,P196,P217,P224+P231+P239)</f>
        <v>10642979.901219999</v>
      </c>
      <c r="R245" s="42">
        <v>11500000</v>
      </c>
    </row>
    <row r="246" spans="1:18" s="8" customFormat="1" ht="15" customHeight="1" x14ac:dyDescent="0.2">
      <c r="A246" s="103" t="s">
        <v>276</v>
      </c>
      <c r="B246" s="91"/>
      <c r="C246" s="161"/>
      <c r="D246" s="102">
        <f>D239</f>
        <v>164781.72</v>
      </c>
      <c r="E246" s="102">
        <f>E239</f>
        <v>114401.15</v>
      </c>
      <c r="F246" s="102">
        <f>F239</f>
        <v>254455</v>
      </c>
      <c r="G246" s="102">
        <f>G239</f>
        <v>0</v>
      </c>
      <c r="H246" s="102">
        <f>H239</f>
        <v>0</v>
      </c>
      <c r="I246" s="102"/>
      <c r="J246" s="102"/>
      <c r="K246" s="102"/>
      <c r="L246" s="102"/>
      <c r="M246" s="74"/>
      <c r="N246" s="74"/>
      <c r="O246" s="74"/>
      <c r="P246" s="74"/>
      <c r="R246" s="42"/>
    </row>
    <row r="247" spans="1:18" x14ac:dyDescent="0.2">
      <c r="A247" s="18"/>
      <c r="B247" s="90"/>
      <c r="C247" s="160"/>
      <c r="D247" s="101"/>
      <c r="E247" s="101"/>
      <c r="F247" s="73"/>
      <c r="G247" s="73"/>
      <c r="H247" s="101"/>
      <c r="I247" s="101"/>
      <c r="J247" s="101"/>
      <c r="K247" s="101"/>
      <c r="L247" s="101"/>
      <c r="M247" s="73"/>
      <c r="N247" s="73"/>
      <c r="O247" s="73"/>
      <c r="P247" s="73"/>
      <c r="R247" s="95">
        <f>R244-R245</f>
        <v>-1500657.9687799998</v>
      </c>
    </row>
    <row r="248" spans="1:18" s="8" customFormat="1" ht="18" customHeight="1" x14ac:dyDescent="0.2">
      <c r="A248" s="20" t="s">
        <v>173</v>
      </c>
      <c r="B248" s="92"/>
      <c r="C248" s="162"/>
      <c r="D248" s="75">
        <f>D244-D245-D246</f>
        <v>-905138.26</v>
      </c>
      <c r="E248" s="75">
        <f t="shared" ref="E248:N248" si="47">E244-E245</f>
        <v>-484839.77</v>
      </c>
      <c r="F248" s="75">
        <f t="shared" si="47"/>
        <v>1363283.6600000001</v>
      </c>
      <c r="G248" s="75">
        <f>G244-G245</f>
        <v>293762.37</v>
      </c>
      <c r="H248" s="75">
        <f t="shared" si="47"/>
        <v>225384.1100000001</v>
      </c>
      <c r="I248" s="75">
        <f t="shared" si="47"/>
        <v>232260.20999999996</v>
      </c>
      <c r="J248" s="75">
        <f t="shared" si="47"/>
        <v>624006.49</v>
      </c>
      <c r="K248" s="75">
        <f t="shared" si="47"/>
        <v>221421.66999999993</v>
      </c>
      <c r="L248" s="75">
        <f t="shared" si="47"/>
        <v>501533.85000000003</v>
      </c>
      <c r="M248" s="75">
        <f t="shared" si="47"/>
        <v>-376087.49090666673</v>
      </c>
      <c r="N248" s="75">
        <f t="shared" si="47"/>
        <v>-831848.54390666657</v>
      </c>
      <c r="O248" s="75">
        <f>O244-O245</f>
        <v>-828619.44640666642</v>
      </c>
      <c r="P248" s="75">
        <f>P244-P245</f>
        <v>906262.69878000021</v>
      </c>
    </row>
    <row r="250" spans="1:18" x14ac:dyDescent="0.2">
      <c r="D250" s="96">
        <f t="shared" ref="D250:O250" si="48">SUBTOTAL(9,D8:D239)</f>
        <v>2160276.52</v>
      </c>
      <c r="E250" s="96">
        <f t="shared" si="48"/>
        <v>2198481.8399999989</v>
      </c>
      <c r="F250" s="72">
        <f t="shared" si="48"/>
        <v>4522342.6800000006</v>
      </c>
      <c r="G250" s="72">
        <f t="shared" si="48"/>
        <v>3412475.2600000007</v>
      </c>
      <c r="H250" s="96">
        <f t="shared" si="48"/>
        <v>3549231.7800000003</v>
      </c>
      <c r="I250" s="96">
        <f t="shared" si="48"/>
        <v>3992449.98</v>
      </c>
      <c r="J250" s="96">
        <f t="shared" si="48"/>
        <v>2751987.0199999996</v>
      </c>
      <c r="K250" s="96">
        <f t="shared" si="48"/>
        <v>3557156.6599999997</v>
      </c>
      <c r="L250" s="96">
        <f t="shared" si="48"/>
        <v>2996932.2999999984</v>
      </c>
      <c r="M250" s="72">
        <f t="shared" si="48"/>
        <v>4752174.9818133321</v>
      </c>
      <c r="N250" s="72">
        <f t="shared" si="48"/>
        <v>5763697.0878133299</v>
      </c>
      <c r="O250" s="72">
        <f t="shared" si="48"/>
        <v>3377238.8928133338</v>
      </c>
    </row>
    <row r="251" spans="1:18" x14ac:dyDescent="0.2">
      <c r="F251" s="96"/>
    </row>
    <row r="252" spans="1:18" x14ac:dyDescent="0.2">
      <c r="F252" s="96"/>
    </row>
    <row r="253" spans="1:18" s="7" customFormat="1" ht="18" customHeight="1" x14ac:dyDescent="0.2">
      <c r="A253" s="130" t="s">
        <v>294</v>
      </c>
      <c r="B253" s="130"/>
      <c r="C253" s="130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8"/>
    </row>
    <row r="254" spans="1:18" s="7" customFormat="1" ht="13.5" customHeight="1" x14ac:dyDescent="0.2">
      <c r="A254" s="107"/>
      <c r="B254" s="107"/>
      <c r="C254" s="158"/>
      <c r="D254" s="108"/>
      <c r="E254" s="108"/>
      <c r="F254" s="108"/>
      <c r="G254" s="108"/>
      <c r="H254" s="120"/>
      <c r="I254" s="120"/>
      <c r="J254" s="120"/>
      <c r="K254" s="142"/>
      <c r="L254" s="142"/>
      <c r="M254" s="108"/>
      <c r="N254" s="108"/>
      <c r="O254" s="108"/>
      <c r="P254" s="108"/>
      <c r="Q254" s="8"/>
    </row>
    <row r="255" spans="1:18" s="8" customFormat="1" ht="15" customHeight="1" x14ac:dyDescent="0.2">
      <c r="A255" s="12" t="s">
        <v>279</v>
      </c>
      <c r="B255" s="80"/>
      <c r="C255" s="163">
        <v>2000000</v>
      </c>
      <c r="D255" s="57"/>
      <c r="E255" s="57"/>
      <c r="F255" s="57"/>
      <c r="G255" s="57"/>
      <c r="H255" s="57"/>
      <c r="I255" s="57"/>
      <c r="J255" s="57"/>
      <c r="K255" s="57">
        <v>0</v>
      </c>
      <c r="L255" s="57">
        <v>61454.239999999998</v>
      </c>
      <c r="M255" s="57"/>
      <c r="N255" s="112">
        <v>1000000</v>
      </c>
      <c r="O255" s="112">
        <v>1000000</v>
      </c>
      <c r="P255" s="64">
        <f>SUM(D255:O255)</f>
        <v>2061454.24</v>
      </c>
    </row>
    <row r="256" spans="1:18" s="8" customFormat="1" ht="15" customHeight="1" x14ac:dyDescent="0.2">
      <c r="A256" s="12" t="s">
        <v>271</v>
      </c>
      <c r="B256" s="80" t="s">
        <v>211</v>
      </c>
      <c r="C256" s="164">
        <v>380000</v>
      </c>
      <c r="D256" s="57">
        <v>0</v>
      </c>
      <c r="E256" s="57">
        <v>0</v>
      </c>
      <c r="F256" s="57">
        <v>-3000</v>
      </c>
      <c r="G256" s="57">
        <v>0</v>
      </c>
      <c r="H256" s="57">
        <v>-3000</v>
      </c>
      <c r="I256" s="57">
        <v>-18000</v>
      </c>
      <c r="J256" s="57">
        <v>0</v>
      </c>
      <c r="K256" s="57">
        <v>-3000</v>
      </c>
      <c r="L256" s="57">
        <v>123399.69</v>
      </c>
      <c r="M256" s="57">
        <v>283600</v>
      </c>
      <c r="N256" s="57"/>
      <c r="O256" s="57"/>
      <c r="P256" s="64">
        <f>SUM(D256:O256)</f>
        <v>379999.69</v>
      </c>
      <c r="Q256" s="93"/>
      <c r="R256" s="104"/>
    </row>
    <row r="257" spans="1:18" s="8" customFormat="1" ht="15" customHeight="1" x14ac:dyDescent="0.2">
      <c r="A257" s="12" t="s">
        <v>272</v>
      </c>
      <c r="B257" s="80" t="s">
        <v>210</v>
      </c>
      <c r="C257" s="164">
        <v>464242.6</v>
      </c>
      <c r="D257" s="57">
        <v>0</v>
      </c>
      <c r="E257" s="57">
        <v>0</v>
      </c>
      <c r="F257" s="57">
        <v>0</v>
      </c>
      <c r="G257" s="57">
        <v>294140.79999999999</v>
      </c>
      <c r="H257" s="57">
        <v>165918.42000000001</v>
      </c>
      <c r="I257" s="57">
        <v>0</v>
      </c>
      <c r="J257" s="57">
        <v>0</v>
      </c>
      <c r="K257" s="57"/>
      <c r="L257" s="57"/>
      <c r="M257" s="57"/>
      <c r="N257" s="57"/>
      <c r="O257" s="57"/>
      <c r="P257" s="64">
        <f>SUM(D257:O257)</f>
        <v>460059.22</v>
      </c>
      <c r="Q257" s="93">
        <f>C257-P257</f>
        <v>4183.3800000000047</v>
      </c>
      <c r="R257" s="104">
        <f>Q257/5</f>
        <v>836.67600000000095</v>
      </c>
    </row>
  </sheetData>
  <autoFilter ref="A4:P246"/>
  <mergeCells count="18">
    <mergeCell ref="A253:P253"/>
    <mergeCell ref="A242:P242"/>
    <mergeCell ref="A198:P198"/>
    <mergeCell ref="A219:P219"/>
    <mergeCell ref="A100:P100"/>
    <mergeCell ref="A156:P156"/>
    <mergeCell ref="A182:P182"/>
    <mergeCell ref="A226:P226"/>
    <mergeCell ref="A234:P234"/>
    <mergeCell ref="A91:P91"/>
    <mergeCell ref="A1:P1"/>
    <mergeCell ref="A6:P6"/>
    <mergeCell ref="A18:P18"/>
    <mergeCell ref="A20:P20"/>
    <mergeCell ref="A82:P82"/>
    <mergeCell ref="A65:P65"/>
    <mergeCell ref="M3:O3"/>
    <mergeCell ref="D3:L3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65" orientation="landscape" r:id="rId1"/>
  <headerFooter alignWithMargins="0"/>
  <rowBreaks count="1" manualBreakCount="1">
    <brk id="225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zoomScale="85" zoomScaleNormal="85" workbookViewId="0">
      <selection activeCell="T44" sqref="T44"/>
    </sheetView>
  </sheetViews>
  <sheetFormatPr defaultRowHeight="12.75" x14ac:dyDescent="0.2"/>
  <cols>
    <col min="1" max="2" width="9.140625" style="2"/>
    <col min="3" max="3" width="11.5703125" style="2" bestFit="1" customWidth="1"/>
    <col min="4" max="4" width="9.140625" style="2"/>
    <col min="5" max="5" width="9.140625" style="2" customWidth="1"/>
    <col min="6" max="16384" width="9.140625" style="2"/>
  </cols>
  <sheetData>
    <row r="1" spans="1:17" ht="35.1" customHeight="1" x14ac:dyDescent="0.2">
      <c r="A1" s="123" t="s">
        <v>33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 s="3" customFormat="1" x14ac:dyDescent="0.2">
      <c r="A2" s="133"/>
      <c r="B2" s="133"/>
      <c r="C2" s="133"/>
      <c r="D2" s="133"/>
      <c r="E2" s="133"/>
      <c r="F2" s="133"/>
      <c r="G2" s="133"/>
      <c r="H2" s="133"/>
      <c r="Q2" s="4"/>
    </row>
    <row r="4" spans="1:17" s="21" customFormat="1" ht="20.100000000000001" customHeight="1" x14ac:dyDescent="0.2">
      <c r="A4" s="132" t="s">
        <v>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22" spans="1:17" s="21" customFormat="1" ht="20.100000000000001" customHeight="1" x14ac:dyDescent="0.2">
      <c r="A22" s="132" t="s">
        <v>19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  <row r="25" spans="1:17" x14ac:dyDescent="0.2">
      <c r="C25" s="22" t="str">
        <f>'Personal Budget'!D4</f>
        <v>JAN</v>
      </c>
      <c r="D25" s="22" t="str">
        <f>'Personal Budget'!E4</f>
        <v>FEB</v>
      </c>
      <c r="E25" s="22" t="str">
        <f>'Personal Budget'!F4</f>
        <v>MAR</v>
      </c>
      <c r="F25" s="22" t="str">
        <f>'Personal Budget'!G4</f>
        <v>APR</v>
      </c>
      <c r="G25" s="22" t="str">
        <f>'Personal Budget'!H4</f>
        <v>MAY</v>
      </c>
      <c r="H25" s="22" t="str">
        <f>'Personal Budget'!I4</f>
        <v>JUN</v>
      </c>
      <c r="I25" s="22" t="str">
        <f>'Personal Budget'!J4</f>
        <v>JUL</v>
      </c>
      <c r="J25" s="22" t="str">
        <f>'Personal Budget'!K4</f>
        <v>AUG</v>
      </c>
      <c r="K25" s="22" t="str">
        <f>'Personal Budget'!L4</f>
        <v>SEP</v>
      </c>
      <c r="L25" s="22" t="str">
        <f>'Personal Budget'!M4</f>
        <v>OCT</v>
      </c>
      <c r="M25" s="22" t="str">
        <f>'Personal Budget'!N4</f>
        <v>NOV</v>
      </c>
      <c r="N25" s="22" t="str">
        <f>'Personal Budget'!O4</f>
        <v>DEC</v>
      </c>
      <c r="O25" s="22" t="str">
        <f>'Personal Budget'!P4</f>
        <v>YEAR</v>
      </c>
    </row>
    <row r="26" spans="1:17" x14ac:dyDescent="0.2">
      <c r="B26" s="2" t="str">
        <f>'Personal Budget'!A20</f>
        <v>OPERATING EXPENSES (OPEX) - PGT</v>
      </c>
      <c r="C26" s="23">
        <f>'Personal Budget'!D63</f>
        <v>97556.87999999999</v>
      </c>
      <c r="D26" s="23">
        <f>'Personal Budget'!E63</f>
        <v>144220.65</v>
      </c>
      <c r="E26" s="23">
        <f>'Personal Budget'!F63</f>
        <v>107389.06999999999</v>
      </c>
      <c r="F26" s="23">
        <f>'Personal Budget'!G63</f>
        <v>102758.93</v>
      </c>
      <c r="G26" s="23">
        <f>'Personal Budget'!H63</f>
        <v>109673.22000000003</v>
      </c>
      <c r="H26" s="23">
        <f>'Personal Budget'!I63</f>
        <v>161370.79000000004</v>
      </c>
      <c r="I26" s="23">
        <f>'Personal Budget'!J63</f>
        <v>99846.489999999962</v>
      </c>
      <c r="J26" s="23">
        <f>'Personal Budget'!K63</f>
        <v>109456.51</v>
      </c>
      <c r="K26" s="23">
        <f>'Personal Budget'!L63</f>
        <v>97818.969999999987</v>
      </c>
      <c r="L26" s="23">
        <f>'Personal Budget'!M63</f>
        <v>175409.66321999999</v>
      </c>
      <c r="M26" s="23">
        <f>'Personal Budget'!N63</f>
        <v>189358.47321999999</v>
      </c>
      <c r="N26" s="23">
        <f>'Personal Budget'!O63</f>
        <v>335092.57571999996</v>
      </c>
      <c r="O26" s="23">
        <f>'Personal Budget'!P63</f>
        <v>1729952.2221599999</v>
      </c>
    </row>
    <row r="27" spans="1:17" x14ac:dyDescent="0.2">
      <c r="B27" s="2" t="str">
        <f>'Personal Budget'!A82</f>
        <v>CAPITAL EXPENDITURE (CAPEX) - PGT</v>
      </c>
      <c r="C27" s="23">
        <f>'Personal Budget'!D89</f>
        <v>0</v>
      </c>
      <c r="D27" s="23">
        <f>'Personal Budget'!E89</f>
        <v>0</v>
      </c>
      <c r="E27" s="23">
        <f>'Personal Budget'!F89</f>
        <v>0</v>
      </c>
      <c r="F27" s="23">
        <f>'Personal Budget'!G89</f>
        <v>0</v>
      </c>
      <c r="G27" s="23">
        <f>'Personal Budget'!H89</f>
        <v>0</v>
      </c>
      <c r="H27" s="23">
        <f>'Personal Budget'!I89</f>
        <v>0</v>
      </c>
      <c r="I27" s="23">
        <f>'Personal Budget'!J89</f>
        <v>0</v>
      </c>
      <c r="J27" s="23">
        <f>'Personal Budget'!K89</f>
        <v>0</v>
      </c>
      <c r="K27" s="23">
        <f>'Personal Budget'!L89</f>
        <v>0</v>
      </c>
      <c r="L27" s="23">
        <f>'Personal Budget'!M89</f>
        <v>4000</v>
      </c>
      <c r="M27" s="23">
        <f>'Personal Budget'!N89</f>
        <v>4000</v>
      </c>
      <c r="N27" s="23">
        <f>'Personal Budget'!O89</f>
        <v>10000</v>
      </c>
      <c r="O27" s="23">
        <f>'Personal Budget'!P89</f>
        <v>18000</v>
      </c>
    </row>
    <row r="28" spans="1:17" x14ac:dyDescent="0.2">
      <c r="B28" s="2" t="str">
        <f>'Personal Budget'!A100</f>
        <v>MARKETING/TOURISM PROMOTION</v>
      </c>
      <c r="C28" s="23">
        <f>'Personal Budget'!D154</f>
        <v>10849.16</v>
      </c>
      <c r="D28" s="23">
        <f>'Personal Budget'!E154</f>
        <v>39836.47</v>
      </c>
      <c r="E28" s="23">
        <f>'Personal Budget'!F154</f>
        <v>30918.179999999993</v>
      </c>
      <c r="F28" s="23">
        <f>'Personal Budget'!G154</f>
        <v>46739.670000000006</v>
      </c>
      <c r="G28" s="23">
        <f>'Personal Budget'!H154</f>
        <v>91645.689999999988</v>
      </c>
      <c r="H28" s="23">
        <f>'Personal Budget'!I154</f>
        <v>233455.24</v>
      </c>
      <c r="I28" s="23">
        <f>'Personal Budget'!J154</f>
        <v>147201.22</v>
      </c>
      <c r="J28" s="23">
        <f>'Personal Budget'!K154</f>
        <v>87782.01999999999</v>
      </c>
      <c r="K28" s="23">
        <f>'Personal Budget'!L154</f>
        <v>42007.31</v>
      </c>
      <c r="L28" s="23">
        <f>'Personal Budget'!M154</f>
        <v>213016.83199999999</v>
      </c>
      <c r="M28" s="23">
        <f>'Personal Budget'!N154</f>
        <v>596786.83200000005</v>
      </c>
      <c r="N28" s="23">
        <f>'Personal Budget'!O154</f>
        <v>366486.83199999999</v>
      </c>
      <c r="O28" s="23">
        <f>'Personal Budget'!P154</f>
        <v>1906725.4559999998</v>
      </c>
    </row>
    <row r="29" spans="1:17" x14ac:dyDescent="0.2">
      <c r="B29" s="2" t="str">
        <f>'Personal Budget'!A156</f>
        <v>COMMUNICATIONS</v>
      </c>
      <c r="C29" s="23">
        <f>'Personal Budget'!D180</f>
        <v>27257</v>
      </c>
      <c r="D29" s="23">
        <f>'Personal Budget'!E180</f>
        <v>15121.72</v>
      </c>
      <c r="E29" s="23">
        <f>'Personal Budget'!F180</f>
        <v>34306.89</v>
      </c>
      <c r="F29" s="23">
        <f>'Personal Budget'!G180</f>
        <v>112672.35</v>
      </c>
      <c r="G29" s="23">
        <f>'Personal Budget'!H180</f>
        <v>259106.99</v>
      </c>
      <c r="H29" s="23">
        <f>'Personal Budget'!I180</f>
        <v>338635.66000000003</v>
      </c>
      <c r="I29" s="23">
        <f>'Personal Budget'!J180</f>
        <v>54515.6</v>
      </c>
      <c r="J29" s="23">
        <f>'Personal Budget'!K180</f>
        <v>464008.4</v>
      </c>
      <c r="K29" s="23">
        <f>'Personal Budget'!L180</f>
        <v>91322.86</v>
      </c>
      <c r="L29" s="23">
        <f>'Personal Budget'!M180</f>
        <v>320867.65266666666</v>
      </c>
      <c r="M29" s="23">
        <f>'Personal Budget'!N180</f>
        <v>720175.61266666651</v>
      </c>
      <c r="N29" s="23">
        <f>'Personal Budget'!O180</f>
        <v>270253.61266666662</v>
      </c>
      <c r="O29" s="23">
        <f>'Personal Budget'!P180</f>
        <v>2708244.3479999998</v>
      </c>
    </row>
    <row r="30" spans="1:17" x14ac:dyDescent="0.2">
      <c r="B30" s="2" t="str">
        <f>'Personal Budget'!A182</f>
        <v>EVENTS</v>
      </c>
      <c r="C30" s="23">
        <f>'Personal Budget'!D196</f>
        <v>596204.80000000005</v>
      </c>
      <c r="D30" s="23">
        <f>'Personal Budget'!E196</f>
        <v>227962.69</v>
      </c>
      <c r="E30" s="23">
        <f>'Personal Budget'!F196</f>
        <v>31470.78</v>
      </c>
      <c r="F30" s="23">
        <f>'Personal Budget'!G196</f>
        <v>333323.58</v>
      </c>
      <c r="G30" s="23">
        <f>'Personal Budget'!H196</f>
        <v>208195.26</v>
      </c>
      <c r="H30" s="23">
        <f>'Personal Budget'!I196</f>
        <v>24190</v>
      </c>
      <c r="I30" s="23">
        <f>'Personal Budget'!J196</f>
        <v>180</v>
      </c>
      <c r="J30" s="23">
        <f>'Personal Budget'!K196</f>
        <v>60178.75</v>
      </c>
      <c r="K30" s="23">
        <f>'Personal Budget'!L196</f>
        <v>193463.16999999998</v>
      </c>
      <c r="L30" s="23">
        <f>'Personal Budget'!M196</f>
        <v>416455.32799999998</v>
      </c>
      <c r="M30" s="23">
        <f>'Personal Budget'!N196</f>
        <v>32366.158000000003</v>
      </c>
      <c r="N30" s="23">
        <f>'Personal Budget'!O196</f>
        <v>32366.158000000003</v>
      </c>
      <c r="O30" s="23">
        <f>'Personal Budget'!P196</f>
        <v>2156356.6739999996</v>
      </c>
    </row>
    <row r="31" spans="1:17" x14ac:dyDescent="0.2">
      <c r="B31" s="2" t="str">
        <f>'Personal Budget'!A198</f>
        <v>TOURISM SERVICES</v>
      </c>
      <c r="C31" s="23">
        <f>'Personal Budget'!D217</f>
        <v>20464</v>
      </c>
      <c r="D31" s="23">
        <f>'Personal Budget'!E217</f>
        <v>36310.400000000001</v>
      </c>
      <c r="E31" s="23">
        <f>'Personal Budget'!F217</f>
        <v>68575.399999999994</v>
      </c>
      <c r="F31" s="23">
        <f>'Personal Budget'!G217</f>
        <v>80851.22</v>
      </c>
      <c r="G31" s="23">
        <f>'Personal Budget'!H217</f>
        <v>72838.2</v>
      </c>
      <c r="H31" s="23">
        <f>'Personal Budget'!I217</f>
        <v>101279.29999999999</v>
      </c>
      <c r="I31" s="23">
        <f>'Personal Budget'!J217</f>
        <v>54830.76</v>
      </c>
      <c r="J31" s="23">
        <f>'Personal Budget'!K217</f>
        <v>25724.6</v>
      </c>
      <c r="K31" s="23">
        <f>'Personal Budget'!L217</f>
        <v>48062.05</v>
      </c>
      <c r="L31" s="23">
        <f>'Personal Budget'!M217</f>
        <v>142186.08000000002</v>
      </c>
      <c r="M31" s="23">
        <f>'Personal Budget'!N217</f>
        <v>135009.533</v>
      </c>
      <c r="N31" s="23">
        <f>'Personal Budget'!O217</f>
        <v>94643.332999999984</v>
      </c>
      <c r="O31" s="23">
        <f>'Personal Budget'!P217</f>
        <v>880774.87600000005</v>
      </c>
    </row>
    <row r="32" spans="1:17" x14ac:dyDescent="0.2">
      <c r="B32" s="2" t="str">
        <f>'Personal Budget'!A219</f>
        <v xml:space="preserve">PENANG CENTRE OF EDUCATION TOURISM </v>
      </c>
      <c r="C32" s="23">
        <f>'Personal Budget'!D224</f>
        <v>-11500</v>
      </c>
      <c r="D32" s="23">
        <f>'Personal Budget'!E224</f>
        <v>3203.0600000000004</v>
      </c>
      <c r="E32" s="23">
        <f>'Personal Budget'!F224</f>
        <v>17221.05</v>
      </c>
      <c r="F32" s="23">
        <f>'Personal Budget'!G224</f>
        <v>7960.1</v>
      </c>
      <c r="G32" s="23">
        <f>'Personal Budget'!H224</f>
        <v>12835.5</v>
      </c>
      <c r="H32" s="23">
        <f>'Personal Budget'!I224</f>
        <v>1500</v>
      </c>
      <c r="I32" s="23">
        <f>'Personal Budget'!J224</f>
        <v>1380</v>
      </c>
      <c r="J32" s="23">
        <f>'Personal Budget'!K224</f>
        <v>14671</v>
      </c>
      <c r="K32" s="23">
        <f>'Personal Budget'!L224</f>
        <v>7888</v>
      </c>
      <c r="L32" s="23">
        <f>'Personal Budget'!M224</f>
        <v>44630.058000000005</v>
      </c>
      <c r="M32" s="23">
        <f>'Personal Budget'!N224</f>
        <v>44630.058000000005</v>
      </c>
      <c r="N32" s="23">
        <f>'Personal Budget'!O224</f>
        <v>44630.058000000005</v>
      </c>
      <c r="O32" s="23">
        <f>'Personal Budget'!P224</f>
        <v>189048.88400000002</v>
      </c>
    </row>
    <row r="33" spans="2:15" x14ac:dyDescent="0.2">
      <c r="B33" s="2" t="str">
        <f>'Personal Budget'!A226</f>
        <v xml:space="preserve">PENANG CENTRE MEDICAL TOURISM </v>
      </c>
      <c r="C33" s="23">
        <f>'Personal Budget'!D231</f>
        <v>-16000</v>
      </c>
      <c r="D33" s="23">
        <f>'Personal Budget'!E231</f>
        <v>-551.3599999999999</v>
      </c>
      <c r="E33" s="23">
        <f>'Personal Budget'!F231</f>
        <v>14310</v>
      </c>
      <c r="F33" s="23">
        <f>'Personal Budget'!G231</f>
        <v>4137.4399999999996</v>
      </c>
      <c r="G33" s="23">
        <f>'Personal Budget'!H231</f>
        <v>182.5</v>
      </c>
      <c r="H33" s="23">
        <f>'Personal Budget'!I231</f>
        <v>-3000</v>
      </c>
      <c r="I33" s="23">
        <f>'Personal Budget'!J231</f>
        <v>0</v>
      </c>
      <c r="J33" s="23">
        <f>'Personal Budget'!K231</f>
        <v>-1993.1</v>
      </c>
      <c r="K33" s="23">
        <f>'Personal Budget'!L231</f>
        <v>1760</v>
      </c>
      <c r="L33" s="23">
        <f>'Personal Budget'!M231</f>
        <v>35784.284</v>
      </c>
      <c r="M33" s="23">
        <f>'Personal Budget'!N231</f>
        <v>35784.284</v>
      </c>
      <c r="N33" s="23">
        <f>'Personal Budget'!O231</f>
        <v>35784.284</v>
      </c>
      <c r="O33" s="23">
        <f>'Personal Budget'!P231</f>
        <v>106198.33199999999</v>
      </c>
    </row>
    <row r="34" spans="2:15" x14ac:dyDescent="0.2">
      <c r="B34" s="22" t="str">
        <f>'Personal Budget'!A234</f>
        <v>OTHERS</v>
      </c>
      <c r="C34" s="23">
        <f>'Personal Budget'!D239</f>
        <v>164781.72</v>
      </c>
      <c r="D34" s="23">
        <f>'Personal Budget'!E239</f>
        <v>114401.15</v>
      </c>
      <c r="E34" s="23">
        <f>'Personal Budget'!F239</f>
        <v>254455</v>
      </c>
      <c r="F34" s="23">
        <f>'Personal Budget'!G239</f>
        <v>0</v>
      </c>
      <c r="G34" s="23">
        <f>'Personal Budget'!H239</f>
        <v>0</v>
      </c>
      <c r="H34" s="23">
        <f>'Personal Budget'!I239</f>
        <v>0</v>
      </c>
      <c r="I34" s="23">
        <f>'Personal Budget'!J239</f>
        <v>0</v>
      </c>
      <c r="J34" s="23">
        <f>'Personal Budget'!K239</f>
        <v>0</v>
      </c>
      <c r="K34" s="23">
        <f>'Personal Budget'!L239</f>
        <v>0</v>
      </c>
      <c r="L34" s="23">
        <f>'Personal Budget'!M239</f>
        <v>0</v>
      </c>
      <c r="M34" s="23">
        <f>'Personal Budget'!N239</f>
        <v>50000</v>
      </c>
      <c r="N34" s="23">
        <f>'Personal Budget'!O239</f>
        <v>60000</v>
      </c>
      <c r="O34" s="23">
        <f>'Personal Budget'!P239</f>
        <v>643637.87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32" t="s">
        <v>61</v>
      </c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</row>
    <row r="117" spans="1:17" s="21" customFormat="1" ht="20.100000000000001" customHeight="1" x14ac:dyDescent="0.2">
      <c r="A117" s="132" t="s">
        <v>174</v>
      </c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opLeftCell="A28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138" t="s">
        <v>35</v>
      </c>
      <c r="B1" s="138"/>
      <c r="C1" s="138"/>
      <c r="D1" s="138"/>
      <c r="E1" s="138"/>
      <c r="F1" s="138"/>
      <c r="G1" s="138"/>
      <c r="H1" s="138"/>
      <c r="I1" s="138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2016 Spreadsheet123 LTD. All rights reserved</v>
      </c>
    </row>
    <row r="4" spans="1:21" ht="5.0999999999999996" customHeight="1" x14ac:dyDescent="0.2"/>
    <row r="5" spans="1:21" ht="15" x14ac:dyDescent="0.25">
      <c r="A5" s="137" t="s">
        <v>1</v>
      </c>
      <c r="B5" s="137"/>
      <c r="C5" s="137"/>
      <c r="D5" s="137"/>
      <c r="E5" s="137"/>
      <c r="F5" s="137"/>
      <c r="G5" s="137"/>
      <c r="H5" s="137"/>
      <c r="I5" s="137"/>
    </row>
    <row r="6" spans="1:21" s="26" customFormat="1" x14ac:dyDescent="0.2">
      <c r="A6" s="139" t="s">
        <v>2</v>
      </c>
      <c r="B6" s="139"/>
      <c r="C6" s="139"/>
      <c r="D6" s="139"/>
      <c r="E6" s="139"/>
      <c r="F6" s="139"/>
      <c r="G6" s="139"/>
      <c r="H6" s="139"/>
      <c r="I6" s="139"/>
    </row>
    <row r="7" spans="1:21" s="26" customFormat="1" x14ac:dyDescent="0.2">
      <c r="A7" s="134" t="s">
        <v>36</v>
      </c>
      <c r="B7" s="134"/>
      <c r="C7" s="134"/>
      <c r="D7" s="134"/>
      <c r="E7" s="134"/>
      <c r="F7" s="134"/>
      <c r="G7" s="134"/>
      <c r="H7" s="134"/>
      <c r="I7" s="134"/>
    </row>
    <row r="8" spans="1:21" s="26" customFormat="1" x14ac:dyDescent="0.2">
      <c r="A8" s="33" t="s">
        <v>37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134"/>
      <c r="B9" s="134"/>
      <c r="C9" s="134"/>
      <c r="D9" s="134"/>
      <c r="E9" s="134"/>
      <c r="F9" s="134"/>
      <c r="G9" s="134"/>
      <c r="H9" s="134"/>
      <c r="I9" s="134"/>
    </row>
    <row r="10" spans="1:21" s="26" customFormat="1" x14ac:dyDescent="0.2">
      <c r="A10" s="134" t="s">
        <v>38</v>
      </c>
      <c r="B10" s="134"/>
      <c r="C10" s="134"/>
      <c r="D10" s="134"/>
      <c r="E10" s="134"/>
      <c r="F10" s="134"/>
      <c r="G10" s="134"/>
      <c r="H10" s="134"/>
      <c r="I10" s="134"/>
    </row>
    <row r="11" spans="1:21" s="26" customFormat="1" x14ac:dyDescent="0.2">
      <c r="A11" s="134" t="s">
        <v>39</v>
      </c>
      <c r="B11" s="134"/>
      <c r="C11" s="134"/>
      <c r="D11" s="134"/>
      <c r="E11" s="134"/>
      <c r="F11" s="134"/>
      <c r="G11" s="134"/>
      <c r="H11" s="134"/>
      <c r="I11" s="134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137" t="s">
        <v>3</v>
      </c>
      <c r="B13" s="137"/>
      <c r="C13" s="137"/>
      <c r="D13" s="137"/>
      <c r="E13" s="137"/>
      <c r="F13" s="137"/>
      <c r="G13" s="137"/>
      <c r="H13" s="137"/>
      <c r="I13" s="137"/>
    </row>
    <row r="14" spans="1:21" s="26" customFormat="1" x14ac:dyDescent="0.2">
      <c r="A14" s="134" t="s">
        <v>4</v>
      </c>
      <c r="B14" s="134"/>
      <c r="C14" s="134"/>
      <c r="D14" s="134"/>
      <c r="E14" s="134"/>
      <c r="F14" s="134"/>
      <c r="G14" s="134"/>
      <c r="H14" s="134"/>
      <c r="I14" s="134"/>
    </row>
    <row r="15" spans="1:21" s="26" customFormat="1" x14ac:dyDescent="0.2">
      <c r="A15" s="134" t="s">
        <v>5</v>
      </c>
      <c r="B15" s="134"/>
      <c r="C15" s="134"/>
      <c r="D15" s="134"/>
      <c r="E15" s="134"/>
      <c r="F15" s="134"/>
      <c r="G15" s="134"/>
      <c r="H15" s="134"/>
      <c r="I15" s="134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137" t="s">
        <v>6</v>
      </c>
      <c r="B17" s="137"/>
      <c r="C17" s="137"/>
      <c r="D17" s="137"/>
      <c r="E17" s="137"/>
      <c r="F17" s="137"/>
      <c r="G17" s="137"/>
      <c r="H17" s="137"/>
      <c r="I17" s="137"/>
    </row>
    <row r="18" spans="1:9" s="26" customFormat="1" x14ac:dyDescent="0.2">
      <c r="A18" s="134" t="s">
        <v>40</v>
      </c>
      <c r="B18" s="134"/>
      <c r="C18" s="134"/>
      <c r="D18" s="134"/>
      <c r="E18" s="134"/>
      <c r="F18" s="134"/>
      <c r="G18" s="134"/>
      <c r="H18" s="134"/>
      <c r="I18" s="134"/>
    </row>
    <row r="19" spans="1:9" s="26" customFormat="1" x14ac:dyDescent="0.2">
      <c r="A19" s="134" t="s">
        <v>41</v>
      </c>
      <c r="B19" s="134"/>
      <c r="C19" s="134"/>
      <c r="D19" s="134"/>
      <c r="E19" s="134"/>
      <c r="F19" s="134"/>
      <c r="G19" s="134"/>
      <c r="H19" s="134"/>
      <c r="I19" s="134"/>
    </row>
    <row r="20" spans="1:9" s="26" customFormat="1" x14ac:dyDescent="0.2">
      <c r="A20" s="134" t="s">
        <v>42</v>
      </c>
      <c r="B20" s="134"/>
      <c r="C20" s="134"/>
      <c r="D20" s="134"/>
      <c r="E20" s="134"/>
      <c r="F20" s="134"/>
      <c r="G20" s="134"/>
      <c r="H20" s="134"/>
      <c r="I20" s="134"/>
    </row>
    <row r="21" spans="1:9" s="26" customFormat="1" x14ac:dyDescent="0.2">
      <c r="A21" s="134" t="s">
        <v>43</v>
      </c>
      <c r="B21" s="134"/>
      <c r="C21" s="134"/>
      <c r="D21" s="134"/>
      <c r="E21" s="134"/>
      <c r="F21" s="134"/>
      <c r="G21" s="134"/>
      <c r="H21" s="134"/>
      <c r="I21" s="134"/>
    </row>
    <row r="22" spans="1:9" s="26" customFormat="1" ht="15" x14ac:dyDescent="0.25">
      <c r="A22" s="136" t="s">
        <v>44</v>
      </c>
      <c r="B22" s="136"/>
      <c r="C22" s="136"/>
      <c r="D22" s="136"/>
      <c r="E22" s="136"/>
      <c r="F22" s="136"/>
      <c r="G22" s="136"/>
      <c r="H22" s="136"/>
      <c r="I22" s="136"/>
    </row>
    <row r="23" spans="1:9" s="26" customFormat="1" ht="15" x14ac:dyDescent="0.25">
      <c r="A23" s="136" t="s">
        <v>45</v>
      </c>
      <c r="B23" s="136"/>
      <c r="C23" s="136"/>
      <c r="D23" s="136"/>
      <c r="E23" s="136"/>
      <c r="F23" s="136"/>
      <c r="G23" s="136"/>
      <c r="H23" s="136"/>
      <c r="I23" s="136"/>
    </row>
    <row r="24" spans="1:9" s="26" customFormat="1" ht="15" x14ac:dyDescent="0.25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47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48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137" t="s">
        <v>49</v>
      </c>
      <c r="B28" s="137"/>
      <c r="C28" s="137"/>
      <c r="D28" s="137"/>
      <c r="E28" s="137"/>
      <c r="F28" s="137"/>
      <c r="G28" s="137"/>
      <c r="H28" s="137"/>
      <c r="I28" s="137"/>
    </row>
    <row r="29" spans="1:9" s="26" customFormat="1" ht="15" customHeight="1" x14ac:dyDescent="0.2">
      <c r="A29" s="135" t="s">
        <v>50</v>
      </c>
      <c r="B29" s="135"/>
      <c r="C29" s="135"/>
      <c r="D29" s="135"/>
      <c r="E29" s="135"/>
      <c r="F29" s="135"/>
      <c r="G29" s="135"/>
      <c r="H29" s="135"/>
      <c r="I29" s="135"/>
    </row>
    <row r="30" spans="1:9" s="26" customFormat="1" ht="15" customHeight="1" x14ac:dyDescent="0.2">
      <c r="A30" s="135" t="s">
        <v>51</v>
      </c>
      <c r="B30" s="135"/>
      <c r="C30" s="135"/>
      <c r="D30" s="135"/>
      <c r="E30" s="135"/>
      <c r="F30" s="135"/>
      <c r="G30" s="135"/>
      <c r="H30" s="135"/>
      <c r="I30" s="135"/>
    </row>
    <row r="31" spans="1:9" s="26" customFormat="1" x14ac:dyDescent="0.2">
      <c r="A31" s="135" t="s">
        <v>52</v>
      </c>
      <c r="B31" s="134"/>
      <c r="C31" s="134"/>
      <c r="D31" s="134"/>
      <c r="E31" s="134"/>
      <c r="F31" s="134"/>
      <c r="G31" s="134"/>
      <c r="H31" s="134"/>
      <c r="I31" s="134"/>
    </row>
    <row r="32" spans="1:9" s="26" customFormat="1" x14ac:dyDescent="0.2">
      <c r="A32" s="135" t="s">
        <v>53</v>
      </c>
      <c r="B32" s="135"/>
      <c r="C32" s="135"/>
      <c r="D32" s="135"/>
      <c r="E32" s="135"/>
      <c r="F32" s="135"/>
      <c r="G32" s="135"/>
      <c r="H32" s="135"/>
      <c r="I32" s="135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137" t="s">
        <v>54</v>
      </c>
      <c r="B34" s="137"/>
      <c r="C34" s="137"/>
      <c r="D34" s="137"/>
      <c r="E34" s="137"/>
      <c r="F34" s="137"/>
      <c r="G34" s="137"/>
      <c r="H34" s="137"/>
      <c r="I34" s="137"/>
    </row>
    <row r="35" spans="1:9" s="26" customFormat="1" ht="15" x14ac:dyDescent="0.25">
      <c r="A35" s="134" t="s">
        <v>55</v>
      </c>
      <c r="B35" s="134"/>
      <c r="C35" s="134"/>
      <c r="D35" s="134"/>
      <c r="E35" s="134"/>
      <c r="F35" s="134"/>
      <c r="G35" s="134"/>
      <c r="H35" s="134"/>
      <c r="I35" s="134"/>
    </row>
    <row r="36" spans="1:9" s="26" customFormat="1" x14ac:dyDescent="0.2">
      <c r="A36" s="134" t="s">
        <v>7</v>
      </c>
      <c r="B36" s="134"/>
      <c r="C36" s="134"/>
      <c r="D36" s="134"/>
      <c r="E36" s="134"/>
      <c r="F36" s="134"/>
      <c r="G36" s="134"/>
      <c r="H36" s="134"/>
      <c r="I36" s="134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137" t="s">
        <v>56</v>
      </c>
      <c r="B38" s="137"/>
      <c r="C38" s="137"/>
      <c r="D38" s="137"/>
      <c r="E38" s="137"/>
      <c r="F38" s="137"/>
      <c r="G38" s="137"/>
      <c r="H38" s="137"/>
      <c r="I38" s="137"/>
    </row>
    <row r="39" spans="1:9" s="26" customFormat="1" x14ac:dyDescent="0.2">
      <c r="A39" s="134" t="s">
        <v>8</v>
      </c>
      <c r="B39" s="134"/>
      <c r="C39" s="134"/>
      <c r="D39" s="134"/>
      <c r="E39" s="134"/>
      <c r="F39" s="134"/>
      <c r="G39" s="134"/>
      <c r="H39" s="134"/>
      <c r="I39" s="134"/>
    </row>
    <row r="40" spans="1:9" s="26" customFormat="1" x14ac:dyDescent="0.2">
      <c r="A40" s="134" t="s">
        <v>9</v>
      </c>
      <c r="B40" s="134"/>
      <c r="C40" s="134"/>
      <c r="D40" s="134"/>
      <c r="E40" s="134"/>
      <c r="F40" s="134"/>
      <c r="G40" s="134"/>
      <c r="H40" s="134"/>
      <c r="I40" s="134"/>
    </row>
    <row r="41" spans="1:9" s="26" customFormat="1" x14ac:dyDescent="0.2">
      <c r="A41" s="134" t="s">
        <v>10</v>
      </c>
      <c r="B41" s="134"/>
      <c r="C41" s="134"/>
      <c r="D41" s="134"/>
      <c r="E41" s="134"/>
      <c r="F41" s="134"/>
      <c r="G41" s="134"/>
      <c r="H41" s="134"/>
      <c r="I41" s="134"/>
    </row>
    <row r="42" spans="1:9" s="26" customFormat="1" x14ac:dyDescent="0.2">
      <c r="A42" s="134" t="s">
        <v>11</v>
      </c>
      <c r="B42" s="134"/>
      <c r="C42" s="134"/>
      <c r="D42" s="134"/>
      <c r="E42" s="134"/>
      <c r="F42" s="134"/>
      <c r="G42" s="134"/>
      <c r="H42" s="134"/>
      <c r="I42" s="134"/>
    </row>
    <row r="43" spans="1:9" s="26" customFormat="1" x14ac:dyDescent="0.2">
      <c r="A43" s="134" t="s">
        <v>12</v>
      </c>
      <c r="B43" s="134"/>
      <c r="C43" s="134"/>
      <c r="D43" s="134"/>
      <c r="E43" s="134"/>
      <c r="F43" s="134"/>
      <c r="G43" s="134"/>
      <c r="H43" s="134"/>
      <c r="I43" s="134"/>
    </row>
    <row r="44" spans="1:9" s="26" customFormat="1" x14ac:dyDescent="0.2">
      <c r="A44" s="134" t="s">
        <v>13</v>
      </c>
      <c r="B44" s="134"/>
      <c r="C44" s="134"/>
      <c r="D44" s="134"/>
      <c r="E44" s="134"/>
      <c r="F44" s="134"/>
      <c r="G44" s="134"/>
      <c r="H44" s="134"/>
      <c r="I44" s="134"/>
    </row>
    <row r="45" spans="1:9" s="26" customFormat="1" x14ac:dyDescent="0.2">
      <c r="A45" s="134" t="s">
        <v>14</v>
      </c>
      <c r="B45" s="134"/>
      <c r="C45" s="134"/>
      <c r="D45" s="134"/>
      <c r="E45" s="134"/>
      <c r="F45" s="134"/>
      <c r="G45" s="134"/>
      <c r="H45" s="134"/>
      <c r="I45" s="134"/>
    </row>
    <row r="46" spans="1:9" s="26" customFormat="1" x14ac:dyDescent="0.2">
      <c r="A46" s="134" t="s">
        <v>15</v>
      </c>
      <c r="B46" s="134"/>
      <c r="C46" s="134"/>
      <c r="D46" s="134"/>
      <c r="E46" s="134"/>
      <c r="F46" s="134"/>
      <c r="G46" s="134"/>
      <c r="H46" s="134"/>
      <c r="I46" s="134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57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58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59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137" t="s">
        <v>60</v>
      </c>
      <c r="B52" s="137"/>
      <c r="C52" s="137"/>
      <c r="D52" s="137"/>
      <c r="E52" s="137"/>
      <c r="F52" s="137"/>
      <c r="G52" s="137"/>
      <c r="H52" s="137"/>
      <c r="I52" s="137"/>
    </row>
    <row r="53" spans="1:9" s="26" customFormat="1" x14ac:dyDescent="0.2">
      <c r="A53" s="134" t="s">
        <v>16</v>
      </c>
      <c r="B53" s="134"/>
      <c r="C53" s="134"/>
      <c r="D53" s="134"/>
      <c r="E53" s="134"/>
      <c r="F53" s="134"/>
      <c r="G53" s="134"/>
      <c r="H53" s="134"/>
      <c r="I53" s="134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21:I21"/>
    <mergeCell ref="A31:I31"/>
    <mergeCell ref="A20:I20"/>
    <mergeCell ref="A22:I22"/>
    <mergeCell ref="A23:I2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Spreadsheet123.com</dc:creator>
  <dc:description>© 2013 Spreadsheet123 LTD. All rights reserved</dc:description>
  <cp:lastModifiedBy>Michelle</cp:lastModifiedBy>
  <cp:lastPrinted>2016-08-29T04:19:41Z</cp:lastPrinted>
  <dcterms:created xsi:type="dcterms:W3CDTF">2001-05-18T00:29:33Z</dcterms:created>
  <dcterms:modified xsi:type="dcterms:W3CDTF">2016-10-12T08:33:42Z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