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300" yWindow="4980" windowWidth="23970" windowHeight="5250"/>
  </bookViews>
  <sheets>
    <sheet name="Budget Tracking for 2017" sheetId="3" r:id="rId1"/>
    <sheet name="Dashboards" sheetId="4" r:id="rId2"/>
  </sheets>
  <definedNames>
    <definedName name="_xlnm._FilterDatabase" localSheetId="0" hidden="1">'Budget Tracking for 2017'!$A$4:$Q$256</definedName>
    <definedName name="_xlnm.Print_Area" localSheetId="0">'Budget Tracking for 2017'!$A$1:$R$276</definedName>
    <definedName name="_xlnm.Print_Area" localSheetId="1">Dashboards!$A$1:$Q$138</definedName>
    <definedName name="_xlnm.Print_Titles" localSheetId="0">'Budget Tracking for 2017'!$1:$4</definedName>
  </definedNames>
  <calcPr calcId="162913"/>
  <fileRecoveryPr autoRecover="0"/>
</workbook>
</file>

<file path=xl/calcChain.xml><?xml version="1.0" encoding="utf-8"?>
<calcChain xmlns="http://schemas.openxmlformats.org/spreadsheetml/2006/main">
  <c r="D283" i="3" l="1"/>
  <c r="E283" i="3"/>
  <c r="G283" i="3"/>
  <c r="H283" i="3"/>
  <c r="I283" i="3"/>
  <c r="J283" i="3"/>
  <c r="F283" i="3"/>
  <c r="K249" i="3" l="1"/>
  <c r="P244" i="3" l="1"/>
  <c r="Q244" i="3"/>
  <c r="L112" i="3"/>
  <c r="R266" i="3"/>
  <c r="R267" i="3"/>
  <c r="R269" i="3"/>
  <c r="R270" i="3"/>
  <c r="R271" i="3"/>
  <c r="S151" i="3"/>
  <c r="S148" i="3"/>
  <c r="P274" i="3"/>
  <c r="P272" i="3"/>
  <c r="P271" i="3"/>
  <c r="P270" i="3"/>
  <c r="P269" i="3"/>
  <c r="P268" i="3"/>
  <c r="P267" i="3"/>
  <c r="P266" i="3"/>
  <c r="P265" i="3"/>
  <c r="P247" i="3"/>
  <c r="P246" i="3"/>
  <c r="P245" i="3"/>
  <c r="P237" i="3"/>
  <c r="P236" i="3"/>
  <c r="P230" i="3"/>
  <c r="P229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2" i="3"/>
  <c r="P201" i="3"/>
  <c r="P200" i="3"/>
  <c r="P199" i="3"/>
  <c r="P198" i="3"/>
  <c r="P197" i="3"/>
  <c r="P196" i="3"/>
  <c r="P195" i="3"/>
  <c r="P194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2" i="3"/>
  <c r="P150" i="3"/>
  <c r="P149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97" i="3"/>
  <c r="P96" i="3"/>
  <c r="P95" i="3"/>
  <c r="P94" i="3"/>
  <c r="P88" i="3"/>
  <c r="P87" i="3"/>
  <c r="P86" i="3"/>
  <c r="P69" i="3"/>
  <c r="P80" i="3"/>
  <c r="P79" i="3"/>
  <c r="P78" i="3"/>
  <c r="P77" i="3"/>
  <c r="P76" i="3"/>
  <c r="P75" i="3"/>
  <c r="P74" i="3"/>
  <c r="P73" i="3"/>
  <c r="P72" i="3"/>
  <c r="P71" i="3"/>
  <c r="P70" i="3"/>
  <c r="P56" i="3"/>
  <c r="P57" i="3"/>
  <c r="P58" i="3"/>
  <c r="P59" i="3"/>
  <c r="P60" i="3"/>
  <c r="P61" i="3"/>
  <c r="P62" i="3"/>
  <c r="P63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33" i="3"/>
  <c r="P34" i="3"/>
  <c r="P35" i="3"/>
  <c r="P36" i="3"/>
  <c r="P37" i="3"/>
  <c r="P38" i="3"/>
  <c r="P39" i="3"/>
  <c r="P40" i="3"/>
  <c r="P23" i="3"/>
  <c r="P24" i="3"/>
  <c r="P25" i="3"/>
  <c r="P26" i="3"/>
  <c r="P27" i="3"/>
  <c r="P28" i="3"/>
  <c r="P29" i="3"/>
  <c r="P30" i="3"/>
  <c r="P31" i="3"/>
  <c r="P32" i="3"/>
  <c r="P22" i="3"/>
  <c r="P13" i="3"/>
  <c r="P12" i="3"/>
  <c r="P11" i="3"/>
  <c r="P10" i="3"/>
  <c r="P9" i="3"/>
  <c r="P8" i="3"/>
  <c r="Q8" i="3"/>
  <c r="K247" i="3"/>
  <c r="K213" i="3"/>
  <c r="C112" i="3"/>
  <c r="I239" i="3"/>
  <c r="C239" i="3" l="1"/>
  <c r="C232" i="3"/>
  <c r="C225" i="3"/>
  <c r="C204" i="3"/>
  <c r="C190" i="3"/>
  <c r="C154" i="3"/>
  <c r="C99" i="3"/>
  <c r="C90" i="3"/>
  <c r="C82" i="3"/>
  <c r="C65" i="3"/>
  <c r="Q144" i="3"/>
  <c r="R144" i="3" s="1"/>
  <c r="S144" i="3" s="1"/>
  <c r="Q143" i="3"/>
  <c r="R143" i="3" s="1"/>
  <c r="S143" i="3" s="1"/>
  <c r="Q141" i="3"/>
  <c r="R141" i="3" s="1"/>
  <c r="S141" i="3" s="1"/>
  <c r="Q140" i="3"/>
  <c r="R140" i="3" s="1"/>
  <c r="S140" i="3" s="1"/>
  <c r="Q139" i="3"/>
  <c r="R139" i="3" s="1"/>
  <c r="S139" i="3" s="1"/>
  <c r="Q137" i="3"/>
  <c r="R137" i="3" s="1"/>
  <c r="S137" i="3" s="1"/>
  <c r="Q136" i="3"/>
  <c r="R136" i="3" s="1"/>
  <c r="S136" i="3" s="1"/>
  <c r="Q133" i="3"/>
  <c r="R133" i="3" s="1"/>
  <c r="S133" i="3" s="1"/>
  <c r="Q132" i="3"/>
  <c r="R132" i="3" s="1"/>
  <c r="S132" i="3" s="1"/>
  <c r="Q130" i="3"/>
  <c r="R130" i="3" s="1"/>
  <c r="S130" i="3" s="1"/>
  <c r="Q129" i="3"/>
  <c r="R129" i="3" s="1"/>
  <c r="S129" i="3" s="1"/>
  <c r="Q126" i="3"/>
  <c r="R126" i="3" s="1"/>
  <c r="S126" i="3" s="1"/>
  <c r="Q125" i="3"/>
  <c r="R125" i="3" s="1"/>
  <c r="S125" i="3" s="1"/>
  <c r="Q123" i="3"/>
  <c r="R123" i="3" s="1"/>
  <c r="S123" i="3" s="1"/>
  <c r="Q122" i="3"/>
  <c r="R122" i="3" s="1"/>
  <c r="S122" i="3" s="1"/>
  <c r="Q119" i="3"/>
  <c r="R119" i="3" s="1"/>
  <c r="S119" i="3" s="1"/>
  <c r="Q118" i="3"/>
  <c r="R118" i="3" s="1"/>
  <c r="S118" i="3" s="1"/>
  <c r="Q116" i="3"/>
  <c r="R116" i="3" s="1"/>
  <c r="S116" i="3" s="1"/>
  <c r="Q112" i="3"/>
  <c r="R112" i="3" s="1"/>
  <c r="S112" i="3" s="1"/>
  <c r="C274" i="3"/>
  <c r="C251" i="3" l="1"/>
  <c r="O204" i="3"/>
  <c r="O190" i="3"/>
  <c r="O154" i="3"/>
  <c r="O82" i="3"/>
  <c r="O65" i="3"/>
  <c r="O90" i="3"/>
  <c r="O99" i="3"/>
  <c r="I274" i="3"/>
  <c r="D256" i="3" l="1"/>
  <c r="E256" i="3"/>
  <c r="F10" i="3"/>
  <c r="K265" i="3"/>
  <c r="Q272" i="3" l="1"/>
  <c r="R272" i="3" s="1"/>
  <c r="Q271" i="3"/>
  <c r="Q270" i="3"/>
  <c r="Q268" i="3"/>
  <c r="R268" i="3" s="1"/>
  <c r="Q267" i="3"/>
  <c r="K274" i="3" l="1"/>
  <c r="L274" i="3"/>
  <c r="M274" i="3"/>
  <c r="N274" i="3"/>
  <c r="O274" i="3"/>
  <c r="J274" i="3"/>
  <c r="Q124" i="3" l="1"/>
  <c r="Q127" i="3"/>
  <c r="R127" i="3" s="1"/>
  <c r="S127" i="3" s="1"/>
  <c r="Q128" i="3"/>
  <c r="R244" i="3"/>
  <c r="D15" i="3"/>
  <c r="E15" i="3"/>
  <c r="E254" i="3" s="1"/>
  <c r="F15" i="3"/>
  <c r="G274" i="3"/>
  <c r="H274" i="3"/>
  <c r="F274" i="3"/>
  <c r="F256" i="3"/>
  <c r="G256" i="3"/>
  <c r="H256" i="3"/>
  <c r="P256" i="3" l="1"/>
  <c r="D254" i="3"/>
  <c r="Q114" i="3"/>
  <c r="R114" i="3" s="1"/>
  <c r="S114" i="3" s="1"/>
  <c r="Q167" i="3"/>
  <c r="Q213" i="3" l="1"/>
  <c r="Q183" i="3"/>
  <c r="R183" i="3" s="1"/>
  <c r="S183" i="3" s="1"/>
  <c r="Q184" i="3"/>
  <c r="O220" i="3"/>
  <c r="Q209" i="3"/>
  <c r="R209" i="3" s="1"/>
  <c r="S209" i="3" s="1"/>
  <c r="Q210" i="3"/>
  <c r="R210" i="3" s="1"/>
  <c r="S210" i="3" s="1"/>
  <c r="Q211" i="3"/>
  <c r="R211" i="3" s="1"/>
  <c r="S211" i="3" s="1"/>
  <c r="Q212" i="3"/>
  <c r="Q214" i="3"/>
  <c r="Q215" i="3"/>
  <c r="Q216" i="3"/>
  <c r="Q217" i="3"/>
  <c r="Q218" i="3"/>
  <c r="Q219" i="3"/>
  <c r="R219" i="3" s="1"/>
  <c r="S219" i="3" s="1"/>
  <c r="Q221" i="3"/>
  <c r="Q222" i="3"/>
  <c r="Q223" i="3"/>
  <c r="Q181" i="3"/>
  <c r="R181" i="3" s="1"/>
  <c r="S181" i="3" s="1"/>
  <c r="Q182" i="3"/>
  <c r="R182" i="3" s="1"/>
  <c r="S182" i="3" s="1"/>
  <c r="Q145" i="3"/>
  <c r="R145" i="3" s="1"/>
  <c r="S145" i="3" s="1"/>
  <c r="Q220" i="3" l="1"/>
  <c r="O225" i="3"/>
  <c r="Q185" i="3"/>
  <c r="R185" i="3" s="1"/>
  <c r="S185" i="3" s="1"/>
  <c r="Q115" i="3" l="1"/>
  <c r="R115" i="3" s="1"/>
  <c r="S115" i="3" s="1"/>
  <c r="Q117" i="3"/>
  <c r="E274" i="3" l="1"/>
  <c r="D274" i="3"/>
  <c r="Q266" i="3" l="1"/>
  <c r="Q265" i="3"/>
  <c r="Q269" i="3" l="1"/>
  <c r="Q22" i="3"/>
  <c r="R22" i="3" s="1"/>
  <c r="S22" i="3" s="1"/>
  <c r="H40" i="3"/>
  <c r="G158" i="3"/>
  <c r="H43" i="3" l="1"/>
  <c r="Q54" i="3" l="1"/>
  <c r="Q247" i="3"/>
  <c r="Q246" i="3"/>
  <c r="Q245" i="3"/>
  <c r="Q237" i="3"/>
  <c r="R237" i="3" s="1"/>
  <c r="Q236" i="3"/>
  <c r="R236" i="3" s="1"/>
  <c r="Q230" i="3"/>
  <c r="R230" i="3" s="1"/>
  <c r="S230" i="3" s="1"/>
  <c r="Q229" i="3"/>
  <c r="R229" i="3" s="1"/>
  <c r="S229" i="3" s="1"/>
  <c r="Q208" i="3"/>
  <c r="Q225" i="3" s="1"/>
  <c r="Q202" i="3"/>
  <c r="Q201" i="3"/>
  <c r="R201" i="3" s="1"/>
  <c r="S201" i="3" s="1"/>
  <c r="Q200" i="3"/>
  <c r="Q199" i="3"/>
  <c r="R199" i="3" s="1"/>
  <c r="S199" i="3" s="1"/>
  <c r="Q198" i="3"/>
  <c r="R198" i="3" s="1"/>
  <c r="S198" i="3" s="1"/>
  <c r="Q197" i="3"/>
  <c r="R197" i="3" s="1"/>
  <c r="S197" i="3" s="1"/>
  <c r="Q196" i="3"/>
  <c r="R196" i="3" s="1"/>
  <c r="S196" i="3" s="1"/>
  <c r="Q195" i="3"/>
  <c r="R195" i="3" s="1"/>
  <c r="S195" i="3" s="1"/>
  <c r="Q194" i="3"/>
  <c r="R194" i="3" s="1"/>
  <c r="S194" i="3" s="1"/>
  <c r="Q188" i="3"/>
  <c r="Q187" i="3"/>
  <c r="Q186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6" i="3"/>
  <c r="Q165" i="3"/>
  <c r="Q164" i="3"/>
  <c r="Q163" i="3"/>
  <c r="Q162" i="3"/>
  <c r="Q161" i="3"/>
  <c r="Q160" i="3"/>
  <c r="Q159" i="3"/>
  <c r="Q152" i="3"/>
  <c r="R152" i="3" s="1"/>
  <c r="S152" i="3" s="1"/>
  <c r="Q150" i="3"/>
  <c r="R150" i="3" s="1"/>
  <c r="S150" i="3" s="1"/>
  <c r="Q149" i="3"/>
  <c r="Q147" i="3"/>
  <c r="R147" i="3" s="1"/>
  <c r="S147" i="3" s="1"/>
  <c r="Q146" i="3"/>
  <c r="Q142" i="3"/>
  <c r="Q138" i="3"/>
  <c r="Q135" i="3"/>
  <c r="Q134" i="3"/>
  <c r="Q131" i="3"/>
  <c r="Q121" i="3"/>
  <c r="Q120" i="3"/>
  <c r="Q113" i="3"/>
  <c r="Q111" i="3"/>
  <c r="Q110" i="3"/>
  <c r="Q109" i="3"/>
  <c r="Q108" i="3"/>
  <c r="Q107" i="3"/>
  <c r="Q106" i="3"/>
  <c r="R106" i="3" s="1"/>
  <c r="S106" i="3" s="1"/>
  <c r="Q105" i="3"/>
  <c r="Q104" i="3"/>
  <c r="Q103" i="3"/>
  <c r="Q97" i="3"/>
  <c r="Q96" i="3"/>
  <c r="Q95" i="3"/>
  <c r="Q94" i="3"/>
  <c r="Q88" i="3"/>
  <c r="Q87" i="3"/>
  <c r="Q86" i="3"/>
  <c r="Q80" i="3"/>
  <c r="Q79" i="3"/>
  <c r="Q78" i="3"/>
  <c r="Q77" i="3"/>
  <c r="Q76" i="3"/>
  <c r="Q75" i="3"/>
  <c r="Q74" i="3"/>
  <c r="Q73" i="3"/>
  <c r="Q72" i="3"/>
  <c r="Q71" i="3"/>
  <c r="Q70" i="3"/>
  <c r="Q69" i="3"/>
  <c r="Q63" i="3"/>
  <c r="Q62" i="3"/>
  <c r="Q61" i="3"/>
  <c r="Q60" i="3"/>
  <c r="Q59" i="3"/>
  <c r="Q58" i="3"/>
  <c r="Q57" i="3"/>
  <c r="Q56" i="3"/>
  <c r="Q55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R24" i="3" s="1"/>
  <c r="S24" i="3" s="1"/>
  <c r="Q23" i="3"/>
  <c r="R200" i="3" l="1"/>
  <c r="S200" i="3" s="1"/>
  <c r="Q249" i="3"/>
  <c r="Q154" i="3"/>
  <c r="Q239" i="3"/>
  <c r="Q99" i="3"/>
  <c r="Q232" i="3"/>
  <c r="Q204" i="3"/>
  <c r="Q82" i="3"/>
  <c r="S237" i="3"/>
  <c r="S236" i="3"/>
  <c r="R223" i="3"/>
  <c r="S223" i="3" s="1"/>
  <c r="R222" i="3"/>
  <c r="S222" i="3" s="1"/>
  <c r="R221" i="3"/>
  <c r="S221" i="3" s="1"/>
  <c r="R220" i="3"/>
  <c r="S220" i="3" s="1"/>
  <c r="R218" i="3"/>
  <c r="S218" i="3" s="1"/>
  <c r="R217" i="3"/>
  <c r="S217" i="3" s="1"/>
  <c r="R216" i="3"/>
  <c r="S216" i="3" s="1"/>
  <c r="R215" i="3"/>
  <c r="S215" i="3" s="1"/>
  <c r="R214" i="3"/>
  <c r="S214" i="3" s="1"/>
  <c r="R213" i="3"/>
  <c r="S213" i="3" s="1"/>
  <c r="R212" i="3"/>
  <c r="S212" i="3" s="1"/>
  <c r="R208" i="3"/>
  <c r="S208" i="3" s="1"/>
  <c r="R202" i="3"/>
  <c r="S202" i="3" s="1"/>
  <c r="R188" i="3"/>
  <c r="S188" i="3" s="1"/>
  <c r="R187" i="3"/>
  <c r="S187" i="3" s="1"/>
  <c r="R186" i="3"/>
  <c r="S186" i="3" s="1"/>
  <c r="R184" i="3"/>
  <c r="S184" i="3" s="1"/>
  <c r="R180" i="3"/>
  <c r="S180" i="3" s="1"/>
  <c r="R179" i="3"/>
  <c r="S179" i="3" s="1"/>
  <c r="R178" i="3"/>
  <c r="S178" i="3" s="1"/>
  <c r="R177" i="3"/>
  <c r="S177" i="3" s="1"/>
  <c r="R176" i="3"/>
  <c r="S176" i="3" s="1"/>
  <c r="R175" i="3"/>
  <c r="S175" i="3" s="1"/>
  <c r="R174" i="3"/>
  <c r="S174" i="3" s="1"/>
  <c r="R173" i="3"/>
  <c r="S173" i="3" s="1"/>
  <c r="R172" i="3"/>
  <c r="S172" i="3" s="1"/>
  <c r="R171" i="3"/>
  <c r="S171" i="3" s="1"/>
  <c r="R170" i="3"/>
  <c r="S170" i="3" s="1"/>
  <c r="R169" i="3"/>
  <c r="S169" i="3" s="1"/>
  <c r="R168" i="3"/>
  <c r="S168" i="3" s="1"/>
  <c r="R167" i="3"/>
  <c r="S167" i="3" s="1"/>
  <c r="R166" i="3"/>
  <c r="S166" i="3" s="1"/>
  <c r="R165" i="3"/>
  <c r="S165" i="3" s="1"/>
  <c r="R164" i="3"/>
  <c r="S164" i="3" s="1"/>
  <c r="R163" i="3"/>
  <c r="S163" i="3" s="1"/>
  <c r="R162" i="3"/>
  <c r="S162" i="3" s="1"/>
  <c r="R161" i="3"/>
  <c r="S161" i="3" s="1"/>
  <c r="R160" i="3"/>
  <c r="S160" i="3" s="1"/>
  <c r="R159" i="3"/>
  <c r="S159" i="3" s="1"/>
  <c r="R149" i="3"/>
  <c r="S149" i="3" s="1"/>
  <c r="R146" i="3"/>
  <c r="S146" i="3" s="1"/>
  <c r="R142" i="3"/>
  <c r="S142" i="3" s="1"/>
  <c r="R138" i="3"/>
  <c r="S138" i="3" s="1"/>
  <c r="R135" i="3"/>
  <c r="S135" i="3" s="1"/>
  <c r="R134" i="3"/>
  <c r="S134" i="3" s="1"/>
  <c r="R131" i="3"/>
  <c r="S131" i="3" s="1"/>
  <c r="R128" i="3"/>
  <c r="S128" i="3" s="1"/>
  <c r="R124" i="3"/>
  <c r="S124" i="3" s="1"/>
  <c r="R121" i="3"/>
  <c r="S121" i="3" s="1"/>
  <c r="R120" i="3"/>
  <c r="S120" i="3" s="1"/>
  <c r="R117" i="3"/>
  <c r="S117" i="3" s="1"/>
  <c r="R113" i="3"/>
  <c r="S113" i="3" s="1"/>
  <c r="R111" i="3"/>
  <c r="S111" i="3" s="1"/>
  <c r="R110" i="3"/>
  <c r="S110" i="3" s="1"/>
  <c r="R109" i="3"/>
  <c r="S109" i="3" s="1"/>
  <c r="R108" i="3"/>
  <c r="S108" i="3" s="1"/>
  <c r="R107" i="3"/>
  <c r="S107" i="3" s="1"/>
  <c r="R105" i="3"/>
  <c r="S105" i="3" s="1"/>
  <c r="R104" i="3"/>
  <c r="S104" i="3" s="1"/>
  <c r="R103" i="3"/>
  <c r="S103" i="3" s="1"/>
  <c r="R97" i="3"/>
  <c r="S97" i="3" s="1"/>
  <c r="R96" i="3"/>
  <c r="S96" i="3" s="1"/>
  <c r="R95" i="3"/>
  <c r="S95" i="3" s="1"/>
  <c r="R94" i="3"/>
  <c r="S94" i="3" s="1"/>
  <c r="R88" i="3"/>
  <c r="S88" i="3" s="1"/>
  <c r="R87" i="3"/>
  <c r="S87" i="3" s="1"/>
  <c r="R86" i="3"/>
  <c r="S86" i="3" s="1"/>
  <c r="R80" i="3"/>
  <c r="S80" i="3" s="1"/>
  <c r="R79" i="3"/>
  <c r="S79" i="3" s="1"/>
  <c r="R78" i="3"/>
  <c r="S78" i="3" s="1"/>
  <c r="R77" i="3"/>
  <c r="S77" i="3" s="1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9" i="3"/>
  <c r="S69" i="3" s="1"/>
  <c r="R64" i="3"/>
  <c r="R63" i="3"/>
  <c r="S63" i="3" s="1"/>
  <c r="R62" i="3"/>
  <c r="S62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50" i="3"/>
  <c r="S50" i="3" s="1"/>
  <c r="R49" i="3"/>
  <c r="S49" i="3" s="1"/>
  <c r="R48" i="3"/>
  <c r="S48" i="3" s="1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3" i="3"/>
  <c r="S23" i="3" s="1"/>
  <c r="R204" i="3" l="1"/>
  <c r="R225" i="3"/>
  <c r="R232" i="3"/>
  <c r="R154" i="3"/>
  <c r="R239" i="3"/>
  <c r="E239" i="3"/>
  <c r="F239" i="3"/>
  <c r="F249" i="3"/>
  <c r="E249" i="3"/>
  <c r="G249" i="3"/>
  <c r="H249" i="3"/>
  <c r="I249" i="3"/>
  <c r="J249" i="3"/>
  <c r="L249" i="3"/>
  <c r="M249" i="3"/>
  <c r="N249" i="3"/>
  <c r="O249" i="3"/>
  <c r="D249" i="3"/>
  <c r="P249" i="3" l="1"/>
  <c r="F158" i="3"/>
  <c r="Q158" i="3" l="1"/>
  <c r="Q190" i="3" s="1"/>
  <c r="K204" i="3"/>
  <c r="L204" i="3"/>
  <c r="M204" i="3"/>
  <c r="N204" i="3"/>
  <c r="E204" i="3"/>
  <c r="F204" i="3"/>
  <c r="G204" i="3"/>
  <c r="H204" i="3"/>
  <c r="I204" i="3"/>
  <c r="J204" i="3"/>
  <c r="D204" i="3"/>
  <c r="P204" i="3" l="1"/>
  <c r="R158" i="3"/>
  <c r="S158" i="3" s="1"/>
  <c r="Q274" i="3" l="1"/>
  <c r="Q10" i="3"/>
  <c r="B34" i="4" l="1"/>
  <c r="B33" i="4"/>
  <c r="A249" i="3"/>
  <c r="C34" i="4"/>
  <c r="D34" i="4"/>
  <c r="E34" i="4"/>
  <c r="F34" i="4"/>
  <c r="G34" i="4"/>
  <c r="H34" i="4"/>
  <c r="I34" i="4"/>
  <c r="J34" i="4"/>
  <c r="K34" i="4"/>
  <c r="L34" i="4"/>
  <c r="M34" i="4"/>
  <c r="N34" i="4"/>
  <c r="C249" i="3"/>
  <c r="A239" i="3"/>
  <c r="C25" i="4"/>
  <c r="D25" i="4"/>
  <c r="D33" i="4" l="1"/>
  <c r="D239" i="3"/>
  <c r="D225" i="3"/>
  <c r="E232" i="3"/>
  <c r="F232" i="3"/>
  <c r="G232" i="3"/>
  <c r="D232" i="3"/>
  <c r="C32" i="4" l="1"/>
  <c r="C33" i="4"/>
  <c r="D32" i="4"/>
  <c r="C31" i="4"/>
  <c r="E225" i="3"/>
  <c r="D31" i="4" s="1"/>
  <c r="D30" i="4"/>
  <c r="C30" i="4"/>
  <c r="E190" i="3"/>
  <c r="D190" i="3"/>
  <c r="E154" i="3"/>
  <c r="D154" i="3"/>
  <c r="E99" i="3"/>
  <c r="D99" i="3"/>
  <c r="E90" i="3"/>
  <c r="D27" i="4" s="1"/>
  <c r="D90" i="3"/>
  <c r="E82" i="3"/>
  <c r="D82" i="3"/>
  <c r="E65" i="3"/>
  <c r="D65" i="3"/>
  <c r="D260" i="3" l="1"/>
  <c r="D255" i="3"/>
  <c r="D276" i="3" s="1"/>
  <c r="D280" i="3" s="1"/>
  <c r="E255" i="3"/>
  <c r="E276" i="3" s="1"/>
  <c r="E280" i="3" s="1"/>
  <c r="C27" i="4"/>
  <c r="C29" i="4"/>
  <c r="E260" i="3"/>
  <c r="C28" i="4"/>
  <c r="D28" i="4"/>
  <c r="D29" i="4"/>
  <c r="D26" i="4"/>
  <c r="C26" i="4"/>
  <c r="D258" i="3" l="1"/>
  <c r="E258" i="3"/>
  <c r="R265" i="3"/>
  <c r="Q11" i="3" l="1"/>
  <c r="Q12" i="3"/>
  <c r="Q13" i="3"/>
  <c r="Q9" i="3" l="1"/>
  <c r="S271" i="3" l="1"/>
  <c r="O34" i="4"/>
  <c r="F225" i="3" l="1"/>
  <c r="H225" i="3"/>
  <c r="I225" i="3"/>
  <c r="J225" i="3"/>
  <c r="K225" i="3"/>
  <c r="L225" i="3"/>
  <c r="M225" i="3"/>
  <c r="N225" i="3"/>
  <c r="C260" i="3"/>
  <c r="O239" i="3"/>
  <c r="N33" i="4" s="1"/>
  <c r="N239" i="3"/>
  <c r="M33" i="4" s="1"/>
  <c r="M239" i="3"/>
  <c r="L33" i="4" s="1"/>
  <c r="L239" i="3"/>
  <c r="K33" i="4" s="1"/>
  <c r="K239" i="3"/>
  <c r="J33" i="4" s="1"/>
  <c r="J239" i="3"/>
  <c r="I33" i="4" s="1"/>
  <c r="H33" i="4"/>
  <c r="H239" i="3"/>
  <c r="G33" i="4" s="1"/>
  <c r="G239" i="3"/>
  <c r="E33" i="4"/>
  <c r="P239" i="3" l="1"/>
  <c r="F33" i="4"/>
  <c r="G225" i="3"/>
  <c r="P225" i="3" s="1"/>
  <c r="O33" i="4"/>
  <c r="F65" i="3" l="1"/>
  <c r="G65" i="3"/>
  <c r="I65" i="3"/>
  <c r="J65" i="3"/>
  <c r="K65" i="3"/>
  <c r="L65" i="3"/>
  <c r="M65" i="3"/>
  <c r="N65" i="3"/>
  <c r="A154" i="3"/>
  <c r="N99" i="3"/>
  <c r="M99" i="3"/>
  <c r="L99" i="3"/>
  <c r="K99" i="3"/>
  <c r="J99" i="3"/>
  <c r="I99" i="3"/>
  <c r="H99" i="3"/>
  <c r="G99" i="3"/>
  <c r="F99" i="3"/>
  <c r="A99" i="3"/>
  <c r="F82" i="3"/>
  <c r="G82" i="3"/>
  <c r="H82" i="3"/>
  <c r="I82" i="3"/>
  <c r="J82" i="3"/>
  <c r="K82" i="3"/>
  <c r="L82" i="3"/>
  <c r="M82" i="3"/>
  <c r="N82" i="3"/>
  <c r="A82" i="3"/>
  <c r="A65" i="3"/>
  <c r="P82" i="3" l="1"/>
  <c r="P99" i="3"/>
  <c r="F90" i="3"/>
  <c r="G90" i="3"/>
  <c r="H90" i="3"/>
  <c r="I90" i="3"/>
  <c r="J90" i="3"/>
  <c r="K90" i="3"/>
  <c r="L90" i="3"/>
  <c r="M90" i="3"/>
  <c r="N90" i="3"/>
  <c r="F154" i="3"/>
  <c r="G154" i="3"/>
  <c r="H154" i="3"/>
  <c r="I154" i="3"/>
  <c r="J154" i="3"/>
  <c r="K154" i="3"/>
  <c r="L154" i="3"/>
  <c r="M154" i="3"/>
  <c r="N154" i="3"/>
  <c r="F190" i="3"/>
  <c r="G190" i="3"/>
  <c r="F29" i="4" s="1"/>
  <c r="H190" i="3"/>
  <c r="G29" i="4" s="1"/>
  <c r="I190" i="3"/>
  <c r="H29" i="4" s="1"/>
  <c r="J190" i="3"/>
  <c r="I29" i="4" s="1"/>
  <c r="K190" i="3"/>
  <c r="J29" i="4" s="1"/>
  <c r="L190" i="3"/>
  <c r="K29" i="4" s="1"/>
  <c r="M190" i="3"/>
  <c r="L29" i="4" s="1"/>
  <c r="N190" i="3"/>
  <c r="M29" i="4" s="1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H232" i="3"/>
  <c r="I232" i="3"/>
  <c r="H32" i="4" s="1"/>
  <c r="J232" i="3"/>
  <c r="I32" i="4" s="1"/>
  <c r="K232" i="3"/>
  <c r="J32" i="4" s="1"/>
  <c r="L232" i="3"/>
  <c r="K32" i="4" s="1"/>
  <c r="M232" i="3"/>
  <c r="L32" i="4" s="1"/>
  <c r="N232" i="3"/>
  <c r="M32" i="4" s="1"/>
  <c r="O232" i="3"/>
  <c r="O15" i="3"/>
  <c r="N35" i="4"/>
  <c r="N36" i="4"/>
  <c r="N15" i="3"/>
  <c r="M35" i="4"/>
  <c r="M36" i="4"/>
  <c r="M15" i="3"/>
  <c r="L35" i="4"/>
  <c r="L36" i="4"/>
  <c r="L15" i="3"/>
  <c r="K35" i="4"/>
  <c r="K36" i="4"/>
  <c r="K15" i="3"/>
  <c r="J35" i="4"/>
  <c r="J36" i="4"/>
  <c r="J15" i="3"/>
  <c r="I35" i="4"/>
  <c r="I36" i="4"/>
  <c r="I15" i="3"/>
  <c r="H35" i="4"/>
  <c r="H36" i="4"/>
  <c r="H15" i="3"/>
  <c r="G35" i="4"/>
  <c r="G36" i="4"/>
  <c r="G15" i="3"/>
  <c r="F35" i="4"/>
  <c r="F36" i="4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A232" i="3"/>
  <c r="A225" i="3"/>
  <c r="A204" i="3"/>
  <c r="A190" i="3"/>
  <c r="A90" i="3"/>
  <c r="A15" i="3"/>
  <c r="K260" i="3" l="1"/>
  <c r="K255" i="3"/>
  <c r="K276" i="3" s="1"/>
  <c r="K280" i="3" s="1"/>
  <c r="P190" i="3"/>
  <c r="P232" i="3"/>
  <c r="P90" i="3"/>
  <c r="P154" i="3"/>
  <c r="J255" i="3"/>
  <c r="O260" i="3"/>
  <c r="I255" i="3"/>
  <c r="I276" i="3" s="1"/>
  <c r="I280" i="3" s="1"/>
  <c r="N32" i="4"/>
  <c r="O255" i="3"/>
  <c r="O276" i="3" s="1"/>
  <c r="J260" i="3"/>
  <c r="G255" i="3"/>
  <c r="G276" i="3" s="1"/>
  <c r="G280" i="3" s="1"/>
  <c r="N255" i="3"/>
  <c r="N276" i="3" s="1"/>
  <c r="N280" i="3" s="1"/>
  <c r="F255" i="3"/>
  <c r="P15" i="3"/>
  <c r="G32" i="4"/>
  <c r="M255" i="3"/>
  <c r="M276" i="3" s="1"/>
  <c r="M280" i="3" s="1"/>
  <c r="L255" i="3"/>
  <c r="L276" i="3" s="1"/>
  <c r="L280" i="3" s="1"/>
  <c r="F260" i="3"/>
  <c r="I260" i="3"/>
  <c r="N260" i="3"/>
  <c r="L260" i="3"/>
  <c r="M260" i="3"/>
  <c r="G260" i="3"/>
  <c r="R190" i="3"/>
  <c r="K30" i="4"/>
  <c r="K27" i="4"/>
  <c r="J27" i="4"/>
  <c r="I27" i="4"/>
  <c r="L27" i="4"/>
  <c r="H27" i="4"/>
  <c r="F254" i="3"/>
  <c r="I254" i="3"/>
  <c r="J254" i="3"/>
  <c r="K254" i="3"/>
  <c r="L254" i="3"/>
  <c r="M254" i="3"/>
  <c r="N254" i="3"/>
  <c r="O254" i="3"/>
  <c r="G254" i="3"/>
  <c r="H254" i="3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Q90" i="3"/>
  <c r="M27" i="4"/>
  <c r="O29" i="4"/>
  <c r="E27" i="4"/>
  <c r="Q15" i="3"/>
  <c r="O35" i="4"/>
  <c r="K26" i="4"/>
  <c r="F27" i="4"/>
  <c r="N27" i="4"/>
  <c r="O31" i="4"/>
  <c r="L26" i="4"/>
  <c r="G27" i="4"/>
  <c r="P254" i="3" l="1"/>
  <c r="J276" i="3"/>
  <c r="J280" i="3" s="1"/>
  <c r="J258" i="3"/>
  <c r="Q254" i="3"/>
  <c r="F276" i="3"/>
  <c r="F280" i="3" s="1"/>
  <c r="Q255" i="3"/>
  <c r="O280" i="3"/>
  <c r="O258" i="3"/>
  <c r="G258" i="3"/>
  <c r="O30" i="4"/>
  <c r="O32" i="4"/>
  <c r="M258" i="3"/>
  <c r="N258" i="3"/>
  <c r="O27" i="4"/>
  <c r="K258" i="3"/>
  <c r="I258" i="3"/>
  <c r="F258" i="3"/>
  <c r="L258" i="3"/>
  <c r="O28" i="4"/>
  <c r="H65" i="3"/>
  <c r="P65" i="3" s="1"/>
  <c r="H255" i="3" l="1"/>
  <c r="P255" i="3" s="1"/>
  <c r="H260" i="3"/>
  <c r="Q258" i="3"/>
  <c r="P260" i="3"/>
  <c r="Q65" i="3"/>
  <c r="Q260" i="3" s="1"/>
  <c r="T260" i="3" s="1"/>
  <c r="G26" i="4"/>
  <c r="Q251" i="3" l="1"/>
  <c r="H276" i="3"/>
  <c r="H280" i="3" s="1"/>
  <c r="H258" i="3"/>
  <c r="P258" i="3" s="1"/>
  <c r="S254" i="3"/>
  <c r="S257" i="3" s="1"/>
  <c r="O26" i="4"/>
</calcChain>
</file>

<file path=xl/comments1.xml><?xml version="1.0" encoding="utf-8"?>
<comments xmlns="http://schemas.openxmlformats.org/spreadsheetml/2006/main">
  <authors>
    <author>MICHELLE</author>
    <author>Michelle</author>
  </authors>
  <commentList>
    <comment ref="K11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Campaign in August 2017 with Malaysia Airlines GBP12,000</t>
        </r>
      </text>
    </comment>
    <comment ref="L11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T.Campaign with MAS UK and Trailfinders
GBP10k</t>
        </r>
      </text>
    </comment>
    <comment ref="L11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NATAS Aug RM30k</t>
        </r>
      </text>
    </comment>
    <comment ref="L11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Airlines campaign SEPT 40,000
</t>
        </r>
      </text>
    </comment>
    <comment ref="N11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Airlines campaign NOV 40,000</t>
        </r>
      </text>
    </comment>
    <comment ref="M1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 in OCT RM55,000</t>
        </r>
      </text>
    </comment>
    <comment ref="M11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 in OCT RM55,000</t>
        </r>
      </text>
    </comment>
    <comment ref="L12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TM still unable to provide the roadshow date. Tentatively Sept/Oct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Lion Travel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Medan shopping mall - RM50k</t>
        </r>
      </text>
    </comment>
    <comment ref="M12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Surabaya Shopping mall - RM50k</t>
        </r>
      </text>
    </comment>
    <comment ref="L12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K13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Content marketing with AA Korea June-July
USD15k</t>
        </r>
      </text>
    </comment>
    <comment ref="L13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TOURTIPS CONTENT MARKETING AUG RM24,000</t>
        </r>
      </text>
    </comment>
    <comment ref="M13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L13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The tradeshow will happen only  21  - 24 September so we are expecting payment to start in September only. </t>
        </r>
      </text>
    </comment>
    <comment ref="O13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N13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K1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Mkt Campaign with HCM June-July
</t>
        </r>
      </text>
    </comment>
    <comment ref="M1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M14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only. We are expecting payment in September or October for this campaign. </t>
        </r>
      </text>
    </comment>
    <comment ref="L14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might take this amount to support the Middle East (UAE) campaign. So payment will be September or October. </t>
        </r>
      </text>
    </comment>
    <comment ref="M14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will be organising the Penang International Wedding EXPOin October and will be utilising this budget. Payment around October or November. </t>
        </r>
      </text>
    </comment>
    <comment ref="K16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New Promotional  Video Layla &amp; Lee - RM19716</t>
        </r>
      </text>
    </comment>
    <comment ref="K16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Pg Monthly
</t>
        </r>
      </text>
    </comment>
    <comment ref="J16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Bus Decker 50% Bal RM79K
Radio Campaign - RM160k</t>
        </r>
      </text>
    </comment>
    <comment ref="O16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For SFF Averly Chin - </t>
        </r>
      </text>
    </comment>
    <comment ref="K26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Ctrip Shanghai - 100K
Didadee - RM56k
Tuniu China - RM85k
Ctrip China Airlines - RM170k</t>
        </r>
      </text>
    </comment>
    <comment ref="L26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AA China</t>
        </r>
      </text>
    </comment>
    <comment ref="M26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Destination seminar
</t>
        </r>
      </text>
    </comment>
    <comment ref="C272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Levy (JKN)</t>
        </r>
      </text>
    </comment>
    <comment ref="H28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<sst xmlns="http://schemas.openxmlformats.org/spreadsheetml/2006/main" count="412" uniqueCount="275">
  <si>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</si>
  <si>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</si>
  <si>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</si>
  <si>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</si>
  <si>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</si>
  <si>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</si>
  <si>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</si>
  <si>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</si>
  <si>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</si>
  <si>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</si>
  <si>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</si>
  <si>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</si>
  <si>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</si>
  <si>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</si>
  <si>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</si>
  <si>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</si>
  <si>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</si>
  <si>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</si>
  <si>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</si>
  <si>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</si>
  <si>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</si>
  <si>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</si>
  <si>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</si>
  <si>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</si>
  <si>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</si>
  <si>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</si>
  <si>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</si>
  <si>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</si>
  <si>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</si>
  <si>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</si>
  <si>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</si>
  <si>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</si>
  <si>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</si>
  <si>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</si>
  <si>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</si>
  <si>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</si>
  <si>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</si>
  <si>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</si>
  <si>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</si>
  <si>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</si>
  <si>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</si>
  <si>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</si>
  <si>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</si>
  <si>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</si>
  <si>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</si>
  <si>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</si>
  <si>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</si>
  <si>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</si>
  <si>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</si>
  <si>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</si>
  <si>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</si>
  <si>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</si>
  <si>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</si>
  <si>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</si>
  <si>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</si>
  <si>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</si>
  <si>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</si>
  <si>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</si>
  <si>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</si>
  <si>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</si>
  <si>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</si>
  <si>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</si>
  <si>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</si>
  <si>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</si>
  <si>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</si>
  <si>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</si>
  <si>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</si>
  <si>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</si>
  <si>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</si>
  <si>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</si>
  <si>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</si>
  <si>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</si>
  <si>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</si>
  <si>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</si>
  <si>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</si>
  <si>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</si>
  <si>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</si>
  <si>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</si>
  <si>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</si>
  <si>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</si>
  <si>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</si>
  <si>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</si>
  <si>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</si>
  <si>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</si>
  <si>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</si>
  <si>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Arabian Travel Market (ATM), Dubai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</si>
  <si>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</si>
  <si>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</si>
  <si>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</si>
  <si>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</si>
  <si>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</si>
  <si>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</si>
  <si>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</si>
  <si>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</si>
  <si>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</si>
  <si>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</si>
  <si>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</si>
  <si>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</si>
  <si>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</si>
  <si>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</si>
  <si>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</si>
  <si>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In Between Art Festival</t>
  </si>
  <si>
    <t>Hot Air Balloon Festival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</si>
  <si>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</si>
  <si>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</si>
  <si>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</si>
  <si>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</si>
  <si>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</si>
  <si>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</si>
  <si>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</si>
  <si>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</si>
  <si>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</si>
  <si>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</si>
  <si>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</si>
  <si>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</si>
  <si>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</si>
  <si>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</si>
  <si>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</si>
  <si>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</si>
  <si>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</si>
  <si>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</si>
  <si>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</si>
  <si>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</si>
  <si>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</si>
  <si>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</si>
  <si>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</si>
  <si>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</si>
  <si>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</si>
  <si>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</si>
  <si>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</si>
  <si>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</si>
  <si>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</si>
  <si>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</si>
  <si>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</si>
  <si>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</si>
  <si>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</si>
  <si>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</si>
  <si>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</si>
  <si>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</si>
  <si>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</si>
  <si>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</si>
  <si>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</si>
  <si>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</si>
  <si>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</si>
  <si>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</si>
  <si>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</si>
  <si>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</si>
  <si>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</si>
  <si>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</si>
  <si>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</si>
  <si>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</si>
  <si>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</si>
  <si>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</si>
  <si>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</si>
  <si>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</si>
  <si>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</si>
  <si>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</si>
  <si>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</si>
  <si>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</si>
  <si>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</si>
  <si>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</si>
  <si>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</si>
  <si>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</si>
  <si>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</si>
  <si>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</si>
  <si>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</si>
  <si>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</si>
  <si>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Fund from State Govt - 2016</t>
  </si>
  <si>
    <t>Australia -   Tactical Promotion - OTA/Wholsaler</t>
  </si>
  <si>
    <t>Indonesia - Tactical Campaign</t>
  </si>
  <si>
    <t>Vietnam - ITE Vietnam</t>
  </si>
  <si>
    <t>State Exco - Trade fairs &amp; Roadshow (by Isabella)</t>
  </si>
  <si>
    <t>Ebuzz - EDMs/ Newsletter</t>
  </si>
  <si>
    <t>Penang Anime Matsuri - Summer Party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</si>
  <si>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</si>
  <si>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</si>
  <si>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</si>
  <si>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</si>
  <si>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</si>
  <si>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</si>
  <si>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</si>
  <si>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</si>
  <si>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</si>
  <si>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</si>
  <si>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</si>
  <si>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</si>
  <si>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</si>
  <si>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WTM Conenct Asia (Levy)</t>
  </si>
  <si>
    <t>WTM Conenct Asia (PGT)</t>
  </si>
  <si>
    <t>ACCRUAL</t>
  </si>
  <si>
    <t>Gain</t>
  </si>
  <si>
    <t>OTHERS</t>
  </si>
  <si>
    <t>Publicity - Penang Yosakoi Parade</t>
  </si>
  <si>
    <t>Publicity - 10 Days 3 Festivals' - GTLF, TIBF &amp; Jazz Festival</t>
  </si>
  <si>
    <t>Fund from Levy</t>
  </si>
  <si>
    <t>Japan - Jata Tourism Expo</t>
  </si>
  <si>
    <t>UK - World Travel Mart London</t>
  </si>
  <si>
    <t>Tactical Campaign - Wholesaler</t>
  </si>
  <si>
    <t>LEVY FUND</t>
  </si>
  <si>
    <t>KLIA Billboard (KLIA &amp; KLIA2)</t>
  </si>
  <si>
    <t>Levy</t>
  </si>
  <si>
    <t xml:space="preserve">Allowance - BOD </t>
  </si>
  <si>
    <t>Allowance - BOD</t>
  </si>
  <si>
    <t>Hot Air Balloon Mini Fiesta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</si>
  <si>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</si>
  <si>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</si>
  <si>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</si>
  <si>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</si>
  <si>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</si>
  <si>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</si>
  <si>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</si>
  <si>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</si>
  <si>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</si>
  <si>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</si>
  <si>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</si>
  <si>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</si>
  <si>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</si>
  <si>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</si>
  <si>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</si>
  <si>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</si>
  <si>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</si>
  <si>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</si>
  <si>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Vietname - Tactial Campaign</t>
  </si>
  <si>
    <t>UAE - Tactical Campaign B2B</t>
  </si>
  <si>
    <t>New Zealand - Tactical Campaign B2C</t>
  </si>
  <si>
    <t xml:space="preserve">Hosting </t>
  </si>
  <si>
    <t>Website Revamp</t>
  </si>
  <si>
    <t>Hong Kong Media Campaign - collaborate with TM</t>
  </si>
  <si>
    <t xml:space="preserve">UK Media Campaign </t>
  </si>
  <si>
    <t>Japan - collaborate with TM + Expedia</t>
  </si>
  <si>
    <t>Taiwan - collaborate with TM</t>
  </si>
  <si>
    <t>South Korea Media Campaign</t>
  </si>
  <si>
    <t>Thailand Media Campaign (Billboard &amp; etc)</t>
  </si>
  <si>
    <t>Indonesia Media Campaign</t>
  </si>
  <si>
    <t>Publicity - PAM</t>
  </si>
  <si>
    <t>Publicity - George Town Heritage Celebration</t>
  </si>
  <si>
    <t>Publicity - George Town Festival</t>
  </si>
  <si>
    <t>Publicity - Comic Fiesta Mini</t>
  </si>
  <si>
    <t xml:space="preserve">Welcomng - Trade Shows / Special Sponsorship Arrengement </t>
  </si>
  <si>
    <t>Penang International Food Festival</t>
  </si>
  <si>
    <t xml:space="preserve">India - Satte </t>
  </si>
  <si>
    <t>Publicity - Hot Air Balloon</t>
  </si>
  <si>
    <t xml:space="preserve">  Sponsorship for Hot Air Balloon Fiesta</t>
  </si>
  <si>
    <t>Australia - Support TM Consumer Fair / Content Marketing</t>
  </si>
  <si>
    <t>Myanmar -Yangon Shopping mall campaign</t>
  </si>
  <si>
    <t>Myanmar -Yangon Tactical Campaign</t>
  </si>
  <si>
    <t>Trishaw Entourage (Domestic)</t>
  </si>
  <si>
    <t>Prepayment</t>
  </si>
  <si>
    <t>Australia Media Campaign</t>
  </si>
  <si>
    <t>Taiwan - KaohSiung Lantern Festival</t>
  </si>
  <si>
    <t>Fund from State Govt - 2017</t>
  </si>
  <si>
    <t>ESTIMATE</t>
  </si>
  <si>
    <t>Publicity - Trishaw Entourage</t>
  </si>
  <si>
    <t>China Roadshow/Trade show</t>
  </si>
  <si>
    <t>APMG Auckland New Zealand</t>
  </si>
  <si>
    <t>Indonesia - Medan Business Dialogue</t>
  </si>
  <si>
    <t>Hong Kong Media Campaign (Tramcar)</t>
  </si>
  <si>
    <t>Hong Kong - Launching of Pg Tramcar</t>
  </si>
  <si>
    <t>Singapore  - ITB Asia (2016 : Travelling expenses during ITB Asia)</t>
  </si>
  <si>
    <t>BUDGET TRACKING FOR 2017</t>
  </si>
  <si>
    <t>Publicity - Pg Fun Experiences with DM3</t>
  </si>
  <si>
    <t>Hong Kong - ITE</t>
  </si>
  <si>
    <t>Recce (HAB)</t>
  </si>
  <si>
    <t>Grand Total (PGT + Levy)</t>
  </si>
  <si>
    <t>TOTAL LEVY</t>
  </si>
  <si>
    <t>TOTAL PGT BUDGET</t>
  </si>
  <si>
    <t>TOTAL (YEARLY)</t>
  </si>
  <si>
    <t>Flight Incentive</t>
  </si>
  <si>
    <t>Pg Fun Experiences with DM3</t>
  </si>
  <si>
    <t>ITB Asia Singapore</t>
  </si>
  <si>
    <t>China Campaign</t>
  </si>
  <si>
    <t>Ads - Billboard</t>
  </si>
  <si>
    <t>State Exco</t>
  </si>
  <si>
    <t>TOTAL 
(TILL JULY)</t>
  </si>
  <si>
    <t xml:space="preserve">Taiwan - Destination Seminar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</si>
</sst>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i/>
      <sz val="10"/>
      <name val="Arial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  <font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3" fillId="0" borderId="0"/>
  </cellStyleXfs>
  <cellXfs count="182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26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7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0" fontId="27" fillId="0" borderId="0" xfId="0" applyFont="1" applyFill="1" applyBorder="1" applyAlignment="1">
      <alignment horizontal="left" vertical="center" indent="1"/>
    </xf>
    <xf numFmtId="165" fontId="28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28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2" fillId="0" borderId="0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8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30" fillId="0" borderId="0" xfId="2" applyNumberFormat="1" applyFont="1" applyFill="1" applyBorder="1" applyAlignment="1">
      <alignment vertical="center"/>
    </xf>
    <xf numFmtId="165" fontId="28" fillId="8" borderId="0" xfId="2" applyNumberFormat="1" applyFont="1" applyFill="1" applyBorder="1"/>
    <xf numFmtId="165" fontId="28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30" fillId="0" borderId="4" xfId="2" applyNumberFormat="1" applyFont="1" applyFill="1" applyBorder="1"/>
    <xf numFmtId="165" fontId="2" fillId="0" borderId="4" xfId="2" applyNumberFormat="1" applyFont="1" applyFill="1" applyBorder="1"/>
    <xf numFmtId="37" fontId="34" fillId="0" borderId="0" xfId="3" applyNumberFormat="1" applyFont="1" applyFill="1"/>
    <xf numFmtId="0" fontId="6" fillId="0" borderId="1" xfId="0" applyFont="1" applyFill="1" applyBorder="1" applyAlignment="1">
      <alignment vertical="center"/>
    </xf>
    <xf numFmtId="165" fontId="35" fillId="0" borderId="0" xfId="2" applyNumberFormat="1" applyFont="1" applyFill="1" applyBorder="1" applyAlignment="1">
      <alignment vertical="center"/>
    </xf>
    <xf numFmtId="165" fontId="35" fillId="0" borderId="0" xfId="2" applyNumberFormat="1" applyFont="1" applyFill="1" applyBorder="1" applyAlignment="1">
      <alignment horizontal="centerContinuous" vertical="center"/>
    </xf>
    <xf numFmtId="165" fontId="37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locked="0" hidden="1"/>
    </xf>
    <xf numFmtId="165" fontId="38" fillId="6" borderId="0" xfId="2" applyNumberFormat="1" applyFont="1" applyFill="1" applyBorder="1" applyAlignment="1" applyProtection="1">
      <alignment horizontal="right" vertical="center"/>
      <protection hidden="1"/>
    </xf>
    <xf numFmtId="165" fontId="38" fillId="0" borderId="0" xfId="2" applyNumberFormat="1" applyFont="1" applyFill="1" applyBorder="1" applyAlignment="1" applyProtection="1">
      <alignment vertical="center"/>
      <protection hidden="1"/>
    </xf>
    <xf numFmtId="165" fontId="39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locked="0" hidden="1"/>
    </xf>
    <xf numFmtId="165" fontId="35" fillId="0" borderId="1" xfId="0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>
      <alignment vertical="center"/>
    </xf>
    <xf numFmtId="165" fontId="38" fillId="7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hidden="1"/>
    </xf>
    <xf numFmtId="165" fontId="35" fillId="0" borderId="0" xfId="2" applyNumberFormat="1" applyFont="1" applyFill="1" applyBorder="1" applyAlignment="1" applyProtection="1">
      <alignment vertical="center"/>
      <protection hidden="1"/>
    </xf>
    <xf numFmtId="165" fontId="35" fillId="0" borderId="2" xfId="2" applyNumberFormat="1" applyFont="1" applyFill="1" applyBorder="1" applyAlignment="1" applyProtection="1">
      <alignment vertical="center"/>
      <protection locked="0" hidden="1"/>
    </xf>
    <xf numFmtId="165" fontId="35" fillId="0" borderId="3" xfId="2" applyNumberFormat="1" applyFont="1" applyFill="1" applyBorder="1" applyAlignment="1" applyProtection="1">
      <alignment vertical="center"/>
      <protection locked="0" hidden="1"/>
    </xf>
    <xf numFmtId="165" fontId="35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5" fillId="0" borderId="0" xfId="2" applyNumberFormat="1" applyFont="1" applyFill="1" applyBorder="1"/>
    <xf numFmtId="0" fontId="39" fillId="0" borderId="0" xfId="0" applyFont="1" applyFill="1" applyBorder="1" applyAlignment="1">
      <alignment horizontal="left" vertical="center" indent="1"/>
    </xf>
    <xf numFmtId="165" fontId="39" fillId="0" borderId="0" xfId="0" applyNumberFormat="1" applyFont="1" applyFill="1" applyBorder="1" applyAlignment="1">
      <alignment horizontal="left" vertical="center" indent="1"/>
    </xf>
    <xf numFmtId="165" fontId="39" fillId="0" borderId="0" xfId="2" applyNumberFormat="1" applyFont="1" applyFill="1" applyBorder="1" applyAlignment="1">
      <alignment horizontal="left" vertical="center" indent="1"/>
    </xf>
    <xf numFmtId="165" fontId="38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5" fillId="8" borderId="0" xfId="2" applyNumberFormat="1" applyFont="1" applyFill="1" applyBorder="1"/>
    <xf numFmtId="165" fontId="35" fillId="8" borderId="0" xfId="2" applyNumberFormat="1" applyFont="1" applyFill="1" applyBorder="1" applyAlignment="1">
      <alignment vertical="center"/>
    </xf>
    <xf numFmtId="165" fontId="38" fillId="9" borderId="0" xfId="2" applyNumberFormat="1" applyFont="1" applyFill="1" applyBorder="1" applyAlignment="1">
      <alignment vertical="center"/>
    </xf>
    <xf numFmtId="165" fontId="38" fillId="0" borderId="4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center" vertical="center"/>
      <protection locked="0" hidden="1"/>
    </xf>
    <xf numFmtId="165" fontId="28" fillId="12" borderId="0" xfId="2" applyNumberFormat="1" applyFont="1" applyFill="1" applyBorder="1" applyAlignment="1" applyProtection="1">
      <alignment horizontal="left" vertical="center" indent="1"/>
      <protection locked="0" hidden="1"/>
    </xf>
    <xf numFmtId="165" fontId="6" fillId="10" borderId="0" xfId="0" applyNumberFormat="1" applyFont="1" applyFill="1" applyBorder="1" applyAlignment="1">
      <alignment vertical="center"/>
    </xf>
    <xf numFmtId="165" fontId="40" fillId="0" borderId="0" xfId="0" applyNumberFormat="1" applyFont="1" applyFill="1" applyBorder="1" applyAlignment="1">
      <alignment vertical="center"/>
    </xf>
    <xf numFmtId="165" fontId="6" fillId="13" borderId="0" xfId="2" applyNumberFormat="1" applyFont="1" applyFill="1" applyBorder="1" applyAlignment="1">
      <alignment vertical="center"/>
    </xf>
    <xf numFmtId="165" fontId="6" fillId="13" borderId="0" xfId="0" applyNumberFormat="1" applyFont="1" applyFill="1" applyBorder="1" applyAlignment="1">
      <alignment vertical="center"/>
    </xf>
    <xf numFmtId="0" fontId="6" fillId="14" borderId="0" xfId="0" applyFont="1" applyFill="1" applyBorder="1" applyAlignment="1" applyProtection="1">
      <alignment horizontal="left" vertical="center" indent="1"/>
      <protection locked="0" hidden="1"/>
    </xf>
    <xf numFmtId="0" fontId="3" fillId="14" borderId="0" xfId="0" applyFont="1" applyFill="1" applyBorder="1"/>
    <xf numFmtId="165" fontId="28" fillId="14" borderId="0" xfId="2" applyNumberFormat="1" applyFont="1" applyFill="1" applyBorder="1"/>
    <xf numFmtId="165" fontId="6" fillId="14" borderId="0" xfId="2" applyNumberFormat="1" applyFont="1" applyFill="1" applyBorder="1"/>
    <xf numFmtId="165" fontId="9" fillId="14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165" fontId="6" fillId="0" borderId="1" xfId="2" applyNumberFormat="1" applyFont="1" applyFill="1" applyBorder="1" applyAlignment="1" applyProtection="1">
      <alignment horizontal="center" vertical="center"/>
      <protection locked="0" hidden="1"/>
    </xf>
    <xf numFmtId="43" fontId="10" fillId="0" borderId="0" xfId="2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Continuous" vertical="center"/>
    </xf>
    <xf numFmtId="165" fontId="6" fillId="0" borderId="6" xfId="2" applyNumberFormat="1" applyFont="1" applyFill="1" applyBorder="1" applyAlignment="1">
      <alignment horizontal="centerContinuous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35" fillId="0" borderId="6" xfId="2" applyNumberFormat="1" applyFont="1" applyFill="1" applyBorder="1" applyAlignment="1">
      <alignment horizontal="centerContinuous" vertical="center"/>
    </xf>
    <xf numFmtId="165" fontId="35" fillId="0" borderId="11" xfId="2" applyNumberFormat="1" applyFont="1" applyFill="1" applyBorder="1" applyAlignment="1">
      <alignment horizontal="centerContinuous" vertical="center"/>
    </xf>
    <xf numFmtId="43" fontId="6" fillId="0" borderId="0" xfId="2" applyNumberFormat="1" applyFont="1" applyFill="1" applyBorder="1"/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165" fontId="13" fillId="10" borderId="8" xfId="2" applyNumberFormat="1" applyFont="1" applyFill="1" applyBorder="1" applyAlignment="1">
      <alignment horizontal="center" vertical="center"/>
    </xf>
    <xf numFmtId="165" fontId="13" fillId="10" borderId="9" xfId="2" applyNumberFormat="1" applyFont="1" applyFill="1" applyBorder="1" applyAlignment="1">
      <alignment horizontal="center" vertical="center"/>
    </xf>
    <xf numFmtId="165" fontId="13" fillId="10" borderId="10" xfId="2" applyNumberFormat="1" applyFont="1" applyFill="1" applyBorder="1" applyAlignment="1">
      <alignment horizontal="center" vertical="center"/>
    </xf>
    <xf numFmtId="165" fontId="36" fillId="12" borderId="8" xfId="2" applyNumberFormat="1" applyFont="1" applyFill="1" applyBorder="1" applyAlignment="1">
      <alignment horizontal="center" vertical="center"/>
    </xf>
    <xf numFmtId="165" fontId="36" fillId="12" borderId="9" xfId="2" applyNumberFormat="1" applyFont="1" applyFill="1" applyBorder="1" applyAlignment="1">
      <alignment horizontal="center" vertical="center"/>
    </xf>
    <xf numFmtId="165" fontId="36" fillId="12" borderId="10" xfId="2" applyNumberFormat="1" applyFont="1" applyFill="1" applyBorder="1" applyAlignment="1">
      <alignment horizontal="center" vertical="center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165" fontId="35" fillId="12" borderId="1" xfId="2" applyNumberFormat="1" applyFont="1" applyFill="1" applyBorder="1" applyAlignment="1" applyProtection="1">
      <alignment vertical="center"/>
      <protection locked="0" hidden="1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2017'!$A$8:$A$13</c:f>
              <c:strCache>
                <c:ptCount val="6"/>
                <c:pt idx="0">
                  <c:v>Fund from State Govt - 2016</c:v>
                </c:pt>
                <c:pt idx="1">
                  <c:v>Fund from State Govt - 2017</c:v>
                </c:pt>
                <c:pt idx="2">
                  <c:v>Fund from Levy</c:v>
                </c:pt>
                <c:pt idx="3">
                  <c:v>Sales - TIC</c:v>
                </c:pt>
                <c:pt idx="4">
                  <c:v>Other Income</c:v>
                </c:pt>
                <c:pt idx="5">
                  <c:v>Dividen Income</c:v>
                </c:pt>
              </c:strCache>
            </c:strRef>
          </c:cat>
          <c:val>
            <c:numRef>
              <c:f>'Budget Tracking for 2017'!$Q$8:$Q$13</c:f>
              <c:numCache>
                <c:formatCode>_(* #,##0_);_(* \(#,##0\);_(* "-"??_);_(@_)</c:formatCode>
                <c:ptCount val="6"/>
                <c:pt idx="0">
                  <c:v>1943000</c:v>
                </c:pt>
                <c:pt idx="1">
                  <c:v>4500000</c:v>
                </c:pt>
                <c:pt idx="2">
                  <c:v>2167251.5299999998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144338.23999999999</c:v>
                </c:pt>
                <c:pt idx="1">
                  <c:v>0</c:v>
                </c:pt>
                <c:pt idx="2">
                  <c:v>309920.58400000003</c:v>
                </c:pt>
                <c:pt idx="3">
                  <c:v>205611.43</c:v>
                </c:pt>
                <c:pt idx="4">
                  <c:v>22564.045999999998</c:v>
                </c:pt>
                <c:pt idx="5">
                  <c:v>52977.124000000003</c:v>
                </c:pt>
                <c:pt idx="6">
                  <c:v>50102.512000000002</c:v>
                </c:pt>
                <c:pt idx="7">
                  <c:v>10782.65</c:v>
                </c:pt>
                <c:pt idx="8">
                  <c:v>255552.8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165617.33333333331</c:v>
                </c:pt>
                <c:pt idx="1">
                  <c:v>0</c:v>
                </c:pt>
                <c:pt idx="2">
                  <c:v>511615.78399999999</c:v>
                </c:pt>
                <c:pt idx="3">
                  <c:v>256691.21999999997</c:v>
                </c:pt>
                <c:pt idx="4">
                  <c:v>278253.03599999996</c:v>
                </c:pt>
                <c:pt idx="5">
                  <c:v>96693.124000000011</c:v>
                </c:pt>
                <c:pt idx="6">
                  <c:v>50102.512000000002</c:v>
                </c:pt>
                <c:pt idx="7">
                  <c:v>10782.65</c:v>
                </c:pt>
                <c:pt idx="8">
                  <c:v>60050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143938.23999999999</c:v>
                </c:pt>
                <c:pt idx="1">
                  <c:v>7601.2000000000007</c:v>
                </c:pt>
                <c:pt idx="2">
                  <c:v>549487.78399999999</c:v>
                </c:pt>
                <c:pt idx="3">
                  <c:v>439482.85</c:v>
                </c:pt>
                <c:pt idx="4">
                  <c:v>22564.045999999998</c:v>
                </c:pt>
                <c:pt idx="5">
                  <c:v>107496.82399999999</c:v>
                </c:pt>
                <c:pt idx="6">
                  <c:v>50102.512000000002</c:v>
                </c:pt>
                <c:pt idx="7">
                  <c:v>10782.65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160800.9133333333</c:v>
                </c:pt>
                <c:pt idx="1">
                  <c:v>1993.1999999999998</c:v>
                </c:pt>
                <c:pt idx="2">
                  <c:v>238487.78399999999</c:v>
                </c:pt>
                <c:pt idx="3">
                  <c:v>649974.4</c:v>
                </c:pt>
                <c:pt idx="4">
                  <c:v>123025.03600000001</c:v>
                </c:pt>
                <c:pt idx="5">
                  <c:v>52837.124000000003</c:v>
                </c:pt>
                <c:pt idx="6">
                  <c:v>50102.512000000002</c:v>
                </c:pt>
                <c:pt idx="7">
                  <c:v>10782.65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323083.87999999995</c:v>
                </c:pt>
                <c:pt idx="1">
                  <c:v>0</c:v>
                </c:pt>
                <c:pt idx="2">
                  <c:v>294487.78399999999</c:v>
                </c:pt>
                <c:pt idx="3">
                  <c:v>676127.99</c:v>
                </c:pt>
                <c:pt idx="4">
                  <c:v>93245.866000000067</c:v>
                </c:pt>
                <c:pt idx="5">
                  <c:v>225049.12400000001</c:v>
                </c:pt>
                <c:pt idx="6">
                  <c:v>50102.512000000002</c:v>
                </c:pt>
                <c:pt idx="7">
                  <c:v>10782.65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2017'!$A$254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2017'!$D$254:$O$254</c:f>
              <c:numCache>
                <c:formatCode>_(* #,##0_);_(* \(#,##0\);_(* "-"??_);_(@_)</c:formatCode>
                <c:ptCount val="12"/>
                <c:pt idx="0">
                  <c:v>1943000</c:v>
                </c:pt>
                <c:pt idx="1">
                  <c:v>0</c:v>
                </c:pt>
                <c:pt idx="2">
                  <c:v>4070000</c:v>
                </c:pt>
                <c:pt idx="3">
                  <c:v>597251.53</c:v>
                </c:pt>
                <c:pt idx="4">
                  <c:v>1000000</c:v>
                </c:pt>
                <c:pt idx="5">
                  <c:v>1000000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2017'!$A$255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2017'!$D$255:$O$255</c:f>
              <c:numCache>
                <c:formatCode>_(* #,##0_);_(* \(#,##0\);_(* "-"??_);_(@_)</c:formatCode>
                <c:ptCount val="12"/>
                <c:pt idx="0">
                  <c:v>779793.19000000006</c:v>
                </c:pt>
                <c:pt idx="1">
                  <c:v>395231.50999999995</c:v>
                </c:pt>
                <c:pt idx="2">
                  <c:v>570669.67999999993</c:v>
                </c:pt>
                <c:pt idx="3">
                  <c:v>852301.58000000007</c:v>
                </c:pt>
                <c:pt idx="4">
                  <c:v>936229.45999999985</c:v>
                </c:pt>
                <c:pt idx="5">
                  <c:v>706658.83000000007</c:v>
                </c:pt>
                <c:pt idx="6">
                  <c:v>973643.53</c:v>
                </c:pt>
                <c:pt idx="7">
                  <c:v>1067331.4779999999</c:v>
                </c:pt>
                <c:pt idx="8">
                  <c:v>1398272.5513333331</c:v>
                </c:pt>
                <c:pt idx="9">
                  <c:v>1361972.9980000001</c:v>
                </c:pt>
                <c:pt idx="10">
                  <c:v>1317520.5113333333</c:v>
                </c:pt>
                <c:pt idx="11">
                  <c:v>1766396.6980000001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2017'!$A$258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2017'!$D$258:$O$258</c:f>
              <c:numCache>
                <c:formatCode>_(* #,##0_);_(* \(#,##0\);_(* "-"??_);_(@_)</c:formatCode>
                <c:ptCount val="12"/>
                <c:pt idx="0">
                  <c:v>566142.34000000008</c:v>
                </c:pt>
                <c:pt idx="1">
                  <c:v>-395231.50999999995</c:v>
                </c:pt>
                <c:pt idx="2">
                  <c:v>3499330.3200000003</c:v>
                </c:pt>
                <c:pt idx="3">
                  <c:v>-255050.05000000005</c:v>
                </c:pt>
                <c:pt idx="4">
                  <c:v>63770.540000000154</c:v>
                </c:pt>
                <c:pt idx="5">
                  <c:v>293341.16999999993</c:v>
                </c:pt>
                <c:pt idx="6">
                  <c:v>-973643.53</c:v>
                </c:pt>
                <c:pt idx="7">
                  <c:v>-1067331.4779999999</c:v>
                </c:pt>
                <c:pt idx="8">
                  <c:v>-1398272.5513333331</c:v>
                </c:pt>
                <c:pt idx="9">
                  <c:v>-1361972.9980000001</c:v>
                </c:pt>
                <c:pt idx="10">
                  <c:v>-1317520.5113333333</c:v>
                </c:pt>
                <c:pt idx="11">
                  <c:v>-1766396.6980000001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1831238.3466666664</c:v>
                </c:pt>
                <c:pt idx="1">
                  <c:v>24000</c:v>
                </c:pt>
                <c:pt idx="2">
                  <c:v>2758374.8100000005</c:v>
                </c:pt>
                <c:pt idx="3">
                  <c:v>3220548.01</c:v>
                </c:pt>
                <c:pt idx="4">
                  <c:v>1919000</c:v>
                </c:pt>
                <c:pt idx="5">
                  <c:v>808657.96</c:v>
                </c:pt>
                <c:pt idx="6">
                  <c:v>256250</c:v>
                </c:pt>
                <c:pt idx="7">
                  <c:v>117217.34999999998</c:v>
                </c:pt>
                <c:pt idx="8">
                  <c:v>1818527.56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106259.38999999998</c:v>
                </c:pt>
                <c:pt idx="1">
                  <c:v>150275.01999999999</c:v>
                </c:pt>
                <c:pt idx="2">
                  <c:v>118618.90000000001</c:v>
                </c:pt>
                <c:pt idx="3">
                  <c:v>112171.48</c:v>
                </c:pt>
                <c:pt idx="4">
                  <c:v>118490.79999999999</c:v>
                </c:pt>
                <c:pt idx="5">
                  <c:v>171177.33</c:v>
                </c:pt>
                <c:pt idx="6">
                  <c:v>116466.81999999999</c:v>
                </c:pt>
                <c:pt idx="7">
                  <c:v>144338.23999999999</c:v>
                </c:pt>
                <c:pt idx="8">
                  <c:v>165617.33333333331</c:v>
                </c:pt>
                <c:pt idx="9">
                  <c:v>143938.23999999999</c:v>
                </c:pt>
                <c:pt idx="10">
                  <c:v>160800.9133333333</c:v>
                </c:pt>
                <c:pt idx="11">
                  <c:v>323083.87999999995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8299.7999999999993</c:v>
                </c:pt>
                <c:pt idx="1">
                  <c:v>2099</c:v>
                </c:pt>
                <c:pt idx="2">
                  <c:v>0</c:v>
                </c:pt>
                <c:pt idx="3">
                  <c:v>0</c:v>
                </c:pt>
                <c:pt idx="4">
                  <c:v>4006.8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7601.2000000000007</c:v>
                </c:pt>
                <c:pt idx="10">
                  <c:v>1993.1999999999998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79569.060000000012</c:v>
                </c:pt>
                <c:pt idx="3">
                  <c:v>52791.859999999993</c:v>
                </c:pt>
                <c:pt idx="4">
                  <c:v>47212.5</c:v>
                </c:pt>
                <c:pt idx="5">
                  <c:v>286221.24</c:v>
                </c:pt>
                <c:pt idx="6">
                  <c:v>252640.72999999998</c:v>
                </c:pt>
                <c:pt idx="7">
                  <c:v>309920.58400000003</c:v>
                </c:pt>
                <c:pt idx="8">
                  <c:v>511615.78399999999</c:v>
                </c:pt>
                <c:pt idx="9">
                  <c:v>549487.78399999999</c:v>
                </c:pt>
                <c:pt idx="10">
                  <c:v>238487.78399999999</c:v>
                </c:pt>
                <c:pt idx="11">
                  <c:v>294487.78399999999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24370.63</c:v>
                </c:pt>
                <c:pt idx="1">
                  <c:v>31605.66</c:v>
                </c:pt>
                <c:pt idx="2">
                  <c:v>121293.59</c:v>
                </c:pt>
                <c:pt idx="3">
                  <c:v>77087.38</c:v>
                </c:pt>
                <c:pt idx="4">
                  <c:v>97596.62000000001</c:v>
                </c:pt>
                <c:pt idx="5">
                  <c:v>164960.33000000002</c:v>
                </c:pt>
                <c:pt idx="6">
                  <c:v>475745.91000000003</c:v>
                </c:pt>
                <c:pt idx="7">
                  <c:v>205611.43</c:v>
                </c:pt>
                <c:pt idx="8">
                  <c:v>256691.21999999997</c:v>
                </c:pt>
                <c:pt idx="9">
                  <c:v>439482.85</c:v>
                </c:pt>
                <c:pt idx="10">
                  <c:v>649974.4</c:v>
                </c:pt>
                <c:pt idx="11">
                  <c:v>676127.99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634226.91</c:v>
                </c:pt>
                <c:pt idx="1">
                  <c:v>57076.7</c:v>
                </c:pt>
                <c:pt idx="2">
                  <c:v>95508.34</c:v>
                </c:pt>
                <c:pt idx="3">
                  <c:v>31489.34</c:v>
                </c:pt>
                <c:pt idx="4">
                  <c:v>487428.85</c:v>
                </c:pt>
                <c:pt idx="5">
                  <c:v>49714.81</c:v>
                </c:pt>
                <c:pt idx="6">
                  <c:v>23903.019999999997</c:v>
                </c:pt>
                <c:pt idx="7">
                  <c:v>22564.045999999998</c:v>
                </c:pt>
                <c:pt idx="8">
                  <c:v>278253.03599999996</c:v>
                </c:pt>
                <c:pt idx="9">
                  <c:v>22564.045999999998</c:v>
                </c:pt>
                <c:pt idx="10">
                  <c:v>123025.03600000001</c:v>
                </c:pt>
                <c:pt idx="11">
                  <c:v>93245.866000000067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7960.34</c:v>
                </c:pt>
                <c:pt idx="1">
                  <c:v>13020</c:v>
                </c:pt>
                <c:pt idx="2">
                  <c:v>89836.05</c:v>
                </c:pt>
                <c:pt idx="3">
                  <c:v>36236.060000000005</c:v>
                </c:pt>
                <c:pt idx="4">
                  <c:v>74509.459999999992</c:v>
                </c:pt>
                <c:pt idx="5">
                  <c:v>18479.25</c:v>
                </c:pt>
                <c:pt idx="6">
                  <c:v>33563.479999999996</c:v>
                </c:pt>
                <c:pt idx="7">
                  <c:v>52977.124000000003</c:v>
                </c:pt>
                <c:pt idx="8">
                  <c:v>96693.124000000011</c:v>
                </c:pt>
                <c:pt idx="9">
                  <c:v>107496.82399999999</c:v>
                </c:pt>
                <c:pt idx="10">
                  <c:v>52837.124000000003</c:v>
                </c:pt>
                <c:pt idx="11">
                  <c:v>225049.12400000001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-13750</c:v>
                </c:pt>
                <c:pt idx="1">
                  <c:v>0</c:v>
                </c:pt>
                <c:pt idx="2">
                  <c:v>2212.8000000000002</c:v>
                </c:pt>
                <c:pt idx="3">
                  <c:v>3498.49</c:v>
                </c:pt>
                <c:pt idx="4">
                  <c:v>-17822.8</c:v>
                </c:pt>
                <c:pt idx="5">
                  <c:v>-8160</c:v>
                </c:pt>
                <c:pt idx="6">
                  <c:v>39758.949999999997</c:v>
                </c:pt>
                <c:pt idx="7">
                  <c:v>50102.512000000002</c:v>
                </c:pt>
                <c:pt idx="8">
                  <c:v>50102.512000000002</c:v>
                </c:pt>
                <c:pt idx="9">
                  <c:v>50102.512000000002</c:v>
                </c:pt>
                <c:pt idx="10">
                  <c:v>50102.512000000002</c:v>
                </c:pt>
                <c:pt idx="11">
                  <c:v>50102.512000000002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-22000</c:v>
                </c:pt>
                <c:pt idx="1">
                  <c:v>4932</c:v>
                </c:pt>
                <c:pt idx="2">
                  <c:v>46385</c:v>
                </c:pt>
                <c:pt idx="3">
                  <c:v>32651.5</c:v>
                </c:pt>
                <c:pt idx="4">
                  <c:v>0</c:v>
                </c:pt>
                <c:pt idx="5">
                  <c:v>0</c:v>
                </c:pt>
                <c:pt idx="6">
                  <c:v>1335.6</c:v>
                </c:pt>
                <c:pt idx="7">
                  <c:v>10782.65</c:v>
                </c:pt>
                <c:pt idx="8">
                  <c:v>10782.65</c:v>
                </c:pt>
                <c:pt idx="9">
                  <c:v>10782.65</c:v>
                </c:pt>
                <c:pt idx="10">
                  <c:v>10782.65</c:v>
                </c:pt>
                <c:pt idx="11">
                  <c:v>10782.65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597064.47</c:v>
                </c:pt>
                <c:pt idx="1">
                  <c:v>196346</c:v>
                </c:pt>
                <c:pt idx="2">
                  <c:v>42096</c:v>
                </c:pt>
                <c:pt idx="3">
                  <c:v>503229.43000000005</c:v>
                </c:pt>
                <c:pt idx="4">
                  <c:v>154829.93</c:v>
                </c:pt>
                <c:pt idx="5">
                  <c:v>0</c:v>
                </c:pt>
                <c:pt idx="6">
                  <c:v>9358.93</c:v>
                </c:pt>
                <c:pt idx="7">
                  <c:v>255552.8</c:v>
                </c:pt>
                <c:pt idx="8">
                  <c:v>60050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150275.01999999999</c:v>
                </c:pt>
                <c:pt idx="1">
                  <c:v>2099</c:v>
                </c:pt>
                <c:pt idx="2">
                  <c:v>117253.26999999999</c:v>
                </c:pt>
                <c:pt idx="3">
                  <c:v>31605.66</c:v>
                </c:pt>
                <c:pt idx="4">
                  <c:v>57076.7</c:v>
                </c:pt>
                <c:pt idx="5">
                  <c:v>13020</c:v>
                </c:pt>
                <c:pt idx="6">
                  <c:v>0</c:v>
                </c:pt>
                <c:pt idx="7">
                  <c:v>4932</c:v>
                </c:pt>
                <c:pt idx="8">
                  <c:v>196346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118618.90000000001</c:v>
                </c:pt>
                <c:pt idx="1">
                  <c:v>0</c:v>
                </c:pt>
                <c:pt idx="2">
                  <c:v>79569.060000000012</c:v>
                </c:pt>
                <c:pt idx="3">
                  <c:v>121293.59</c:v>
                </c:pt>
                <c:pt idx="4">
                  <c:v>95508.34</c:v>
                </c:pt>
                <c:pt idx="5">
                  <c:v>89836.05</c:v>
                </c:pt>
                <c:pt idx="6">
                  <c:v>2212.8000000000002</c:v>
                </c:pt>
                <c:pt idx="7">
                  <c:v>46385</c:v>
                </c:pt>
                <c:pt idx="8">
                  <c:v>42096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112171.48</c:v>
                </c:pt>
                <c:pt idx="1">
                  <c:v>0</c:v>
                </c:pt>
                <c:pt idx="2">
                  <c:v>52791.859999999993</c:v>
                </c:pt>
                <c:pt idx="3">
                  <c:v>77087.38</c:v>
                </c:pt>
                <c:pt idx="4">
                  <c:v>31489.34</c:v>
                </c:pt>
                <c:pt idx="5">
                  <c:v>36236.060000000005</c:v>
                </c:pt>
                <c:pt idx="6">
                  <c:v>3498.49</c:v>
                </c:pt>
                <c:pt idx="7">
                  <c:v>32651.5</c:v>
                </c:pt>
                <c:pt idx="8">
                  <c:v>503229.43000000005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118490.79999999999</c:v>
                </c:pt>
                <c:pt idx="1">
                  <c:v>4006.8</c:v>
                </c:pt>
                <c:pt idx="2">
                  <c:v>47212.5</c:v>
                </c:pt>
                <c:pt idx="3">
                  <c:v>97596.62000000001</c:v>
                </c:pt>
                <c:pt idx="4">
                  <c:v>487428.85</c:v>
                </c:pt>
                <c:pt idx="5">
                  <c:v>74509.459999999992</c:v>
                </c:pt>
                <c:pt idx="6">
                  <c:v>-17822.8</c:v>
                </c:pt>
                <c:pt idx="7">
                  <c:v>0</c:v>
                </c:pt>
                <c:pt idx="8">
                  <c:v>154829.93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171177.33</c:v>
                </c:pt>
                <c:pt idx="1">
                  <c:v>0</c:v>
                </c:pt>
                <c:pt idx="2">
                  <c:v>286221.24</c:v>
                </c:pt>
                <c:pt idx="3">
                  <c:v>164960.33000000002</c:v>
                </c:pt>
                <c:pt idx="4">
                  <c:v>49714.81</c:v>
                </c:pt>
                <c:pt idx="5">
                  <c:v>18479.25</c:v>
                </c:pt>
                <c:pt idx="6">
                  <c:v>-8160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116466.81999999999</c:v>
                </c:pt>
                <c:pt idx="1">
                  <c:v>0</c:v>
                </c:pt>
                <c:pt idx="2">
                  <c:v>252640.72999999998</c:v>
                </c:pt>
                <c:pt idx="3">
                  <c:v>475745.91000000003</c:v>
                </c:pt>
                <c:pt idx="4">
                  <c:v>23903.019999999997</c:v>
                </c:pt>
                <c:pt idx="5">
                  <c:v>33563.479999999996</c:v>
                </c:pt>
                <c:pt idx="6">
                  <c:v>39758.949999999997</c:v>
                </c:pt>
                <c:pt idx="7">
                  <c:v>1335.6</c:v>
                </c:pt>
                <c:pt idx="8">
                  <c:v>9358.93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287"/>
  <sheetViews>
    <sheetView showGridLines="0" tabSelected="1" zoomScale="85" zoomScaleNormal="85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K244" sqref="K244"/>
    </sheetView>
  </sheetViews>
  <sheetFormatPr defaultRowHeight="12.75" x14ac:dyDescent="0.2"/>
  <cols>
    <col min="1" max="1" width="47.85546875" style="3" customWidth="1"/>
    <col min="2" max="2" width="13.140625" style="64" customWidth="1"/>
    <col min="3" max="3" width="14.28515625" style="102" customWidth="1"/>
    <col min="4" max="10" width="13.5703125" style="71" customWidth="1"/>
    <col min="11" max="15" width="13.5703125" style="132" customWidth="1"/>
    <col min="16" max="17" width="13.5703125" style="47" customWidth="1"/>
    <col min="18" max="18" width="12.42578125" style="2" customWidth="1"/>
    <col min="19" max="19" width="15" style="3" customWidth="1"/>
    <col min="20" max="20" width="11.5703125" style="3" customWidth="1"/>
    <col min="21" max="21" width="9.140625" style="3" customWidth="1"/>
    <col min="22" max="16384" width="9.140625" style="3"/>
  </cols>
  <sheetData>
    <row r="1" spans="1:17" s="2" customFormat="1" ht="35.1" hidden="1" customHeight="1" x14ac:dyDescent="0.2">
      <c r="A1" s="165" t="s">
        <v>259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 s="8" customFormat="1" ht="18" hidden="1" customHeight="1" x14ac:dyDescent="0.2">
      <c r="A2" s="17"/>
      <c r="B2" s="51"/>
      <c r="C2" s="89"/>
      <c r="D2" s="72"/>
      <c r="E2" s="72"/>
      <c r="F2" s="72"/>
      <c r="G2" s="72"/>
      <c r="H2" s="72"/>
      <c r="I2" s="84"/>
      <c r="J2" s="84"/>
      <c r="K2" s="114"/>
      <c r="L2" s="114"/>
      <c r="M2" s="114"/>
      <c r="N2" s="114"/>
      <c r="O2" s="114"/>
      <c r="P2" s="28"/>
      <c r="Q2" s="28"/>
    </row>
    <row r="3" spans="1:17" s="2" customFormat="1" ht="19.5" hidden="1" customHeight="1" x14ac:dyDescent="0.25">
      <c r="A3" s="5"/>
      <c r="B3" s="52"/>
      <c r="C3" s="90" t="s">
        <v>16</v>
      </c>
      <c r="D3" s="171" t="s">
        <v>186</v>
      </c>
      <c r="E3" s="172"/>
      <c r="F3" s="172"/>
      <c r="G3" s="172"/>
      <c r="H3" s="172"/>
      <c r="I3" s="172"/>
      <c r="J3" s="173"/>
      <c r="K3" s="174" t="s">
        <v>251</v>
      </c>
      <c r="L3" s="175"/>
      <c r="M3" s="175"/>
      <c r="N3" s="175"/>
      <c r="O3" s="176"/>
      <c r="P3" s="170" t="s">
        <v>273</v>
      </c>
      <c r="Q3" s="170" t="s">
        <v>266</v>
      </c>
    </row>
    <row r="4" spans="1:17" s="7" customFormat="1" ht="21" customHeight="1" x14ac:dyDescent="0.2">
      <c r="A4" s="6"/>
      <c r="B4" s="53"/>
      <c r="C4" s="91" t="s">
        <v>179</v>
      </c>
      <c r="D4" s="156" t="s">
        <v>3</v>
      </c>
      <c r="E4" s="157" t="s">
        <v>4</v>
      </c>
      <c r="F4" s="157" t="s">
        <v>5</v>
      </c>
      <c r="G4" s="157" t="s">
        <v>6</v>
      </c>
      <c r="H4" s="158" t="s">
        <v>7</v>
      </c>
      <c r="I4" s="159" t="s">
        <v>8</v>
      </c>
      <c r="J4" s="156" t="s">
        <v>9</v>
      </c>
      <c r="K4" s="160" t="s">
        <v>10</v>
      </c>
      <c r="L4" s="160" t="s">
        <v>11</v>
      </c>
      <c r="M4" s="160" t="s">
        <v>12</v>
      </c>
      <c r="N4" s="160" t="s">
        <v>13</v>
      </c>
      <c r="O4" s="161" t="s">
        <v>14</v>
      </c>
      <c r="P4" s="170"/>
      <c r="Q4" s="170"/>
    </row>
    <row r="5" spans="1:17" s="7" customFormat="1" ht="6.95" customHeight="1" x14ac:dyDescent="0.2">
      <c r="A5" s="6"/>
      <c r="B5" s="53"/>
      <c r="C5" s="92"/>
      <c r="D5" s="29"/>
      <c r="E5" s="29"/>
      <c r="F5" s="29"/>
      <c r="G5" s="29"/>
      <c r="H5" s="29"/>
      <c r="I5" s="29"/>
      <c r="J5" s="29"/>
      <c r="K5" s="115"/>
      <c r="L5" s="115"/>
      <c r="M5" s="115"/>
      <c r="N5" s="115"/>
      <c r="O5" s="115"/>
      <c r="P5" s="153"/>
      <c r="Q5" s="153"/>
    </row>
    <row r="6" spans="1:17" s="7" customFormat="1" ht="20.100000000000001" customHeight="1" x14ac:dyDescent="0.2">
      <c r="A6" s="166" t="s">
        <v>120</v>
      </c>
      <c r="B6" s="166"/>
      <c r="C6" s="166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</row>
    <row r="7" spans="1:17" s="7" customFormat="1" ht="6.95" customHeight="1" x14ac:dyDescent="0.2">
      <c r="A7" s="1"/>
      <c r="B7" s="54"/>
      <c r="C7" s="93"/>
      <c r="D7" s="30"/>
      <c r="E7" s="30"/>
      <c r="F7" s="30"/>
      <c r="G7" s="30"/>
      <c r="H7" s="30"/>
      <c r="I7" s="30"/>
      <c r="J7" s="30"/>
      <c r="K7" s="116"/>
      <c r="L7" s="116"/>
      <c r="M7" s="116"/>
      <c r="N7" s="116"/>
      <c r="O7" s="116"/>
      <c r="P7" s="30"/>
      <c r="Q7" s="30"/>
    </row>
    <row r="8" spans="1:17" s="8" customFormat="1" ht="15" customHeight="1" x14ac:dyDescent="0.2">
      <c r="A8" s="12" t="s">
        <v>167</v>
      </c>
      <c r="B8" s="55"/>
      <c r="C8" s="88"/>
      <c r="D8" s="31">
        <v>1943000</v>
      </c>
      <c r="E8" s="31"/>
      <c r="F8" s="31"/>
      <c r="G8" s="31"/>
      <c r="H8" s="31"/>
      <c r="I8" s="31"/>
      <c r="J8" s="31"/>
      <c r="K8" s="117"/>
      <c r="L8" s="117"/>
      <c r="M8" s="117"/>
      <c r="N8" s="117"/>
      <c r="O8" s="117"/>
      <c r="P8" s="32">
        <f>SUM(D8:I8)</f>
        <v>1943000</v>
      </c>
      <c r="Q8" s="32">
        <f t="shared" ref="Q8:Q13" si="0">SUM(D8:O8)</f>
        <v>1943000</v>
      </c>
    </row>
    <row r="9" spans="1:17" s="8" customFormat="1" ht="15" customHeight="1" x14ac:dyDescent="0.2">
      <c r="A9" s="12" t="s">
        <v>250</v>
      </c>
      <c r="B9" s="55"/>
      <c r="C9" s="88"/>
      <c r="D9" s="31"/>
      <c r="E9" s="31"/>
      <c r="F9" s="31">
        <v>2000000</v>
      </c>
      <c r="G9" s="31">
        <v>500000</v>
      </c>
      <c r="H9" s="31">
        <v>1000000</v>
      </c>
      <c r="I9" s="31">
        <v>1000000</v>
      </c>
      <c r="J9" s="31"/>
      <c r="K9" s="117"/>
      <c r="L9" s="117"/>
      <c r="M9" s="117"/>
      <c r="N9" s="117"/>
      <c r="O9" s="117"/>
      <c r="P9" s="32">
        <f t="shared" ref="P9:P13" si="1">SUM(D9:I9)</f>
        <v>4500000</v>
      </c>
      <c r="Q9" s="32">
        <f t="shared" si="0"/>
        <v>4500000</v>
      </c>
    </row>
    <row r="10" spans="1:17" s="8" customFormat="1" ht="15" customHeight="1" x14ac:dyDescent="0.2">
      <c r="A10" s="12" t="s">
        <v>194</v>
      </c>
      <c r="B10" s="55"/>
      <c r="C10" s="88"/>
      <c r="D10" s="31"/>
      <c r="E10" s="31"/>
      <c r="F10" s="31">
        <f>570000+1500000</f>
        <v>2070000</v>
      </c>
      <c r="G10" s="31">
        <v>97251.53</v>
      </c>
      <c r="H10" s="31"/>
      <c r="I10" s="31"/>
      <c r="J10" s="31"/>
      <c r="K10" s="117"/>
      <c r="L10" s="117"/>
      <c r="M10" s="117"/>
      <c r="N10" s="117"/>
      <c r="O10" s="117"/>
      <c r="P10" s="32">
        <f t="shared" si="1"/>
        <v>2167251.5299999998</v>
      </c>
      <c r="Q10" s="32">
        <f t="shared" si="0"/>
        <v>2167251.5299999998</v>
      </c>
    </row>
    <row r="11" spans="1:17" s="8" customFormat="1" ht="15" customHeight="1" x14ac:dyDescent="0.2">
      <c r="A11" s="12" t="s">
        <v>18</v>
      </c>
      <c r="B11" s="55"/>
      <c r="C11" s="88"/>
      <c r="D11" s="31"/>
      <c r="E11" s="31"/>
      <c r="F11" s="31"/>
      <c r="G11" s="31"/>
      <c r="H11" s="31"/>
      <c r="I11" s="31"/>
      <c r="J11" s="31"/>
      <c r="K11" s="117"/>
      <c r="L11" s="117"/>
      <c r="M11" s="117"/>
      <c r="N11" s="117"/>
      <c r="O11" s="117"/>
      <c r="P11" s="32">
        <f t="shared" si="1"/>
        <v>0</v>
      </c>
      <c r="Q11" s="32">
        <f t="shared" si="0"/>
        <v>0</v>
      </c>
    </row>
    <row r="12" spans="1:17" s="8" customFormat="1" ht="15" customHeight="1" x14ac:dyDescent="0.2">
      <c r="A12" s="12" t="s">
        <v>19</v>
      </c>
      <c r="B12" s="55"/>
      <c r="C12" s="88"/>
      <c r="D12" s="31"/>
      <c r="E12" s="31"/>
      <c r="F12" s="31"/>
      <c r="G12" s="31"/>
      <c r="H12" s="31"/>
      <c r="I12" s="31"/>
      <c r="J12" s="31"/>
      <c r="K12" s="117"/>
      <c r="L12" s="117"/>
      <c r="M12" s="117"/>
      <c r="N12" s="117"/>
      <c r="O12" s="117"/>
      <c r="P12" s="32">
        <f t="shared" si="1"/>
        <v>0</v>
      </c>
      <c r="Q12" s="32">
        <f t="shared" si="0"/>
        <v>0</v>
      </c>
    </row>
    <row r="13" spans="1:17" s="7" customFormat="1" ht="15" customHeight="1" x14ac:dyDescent="0.2">
      <c r="A13" s="12" t="s">
        <v>20</v>
      </c>
      <c r="B13" s="55"/>
      <c r="C13" s="88"/>
      <c r="D13" s="31"/>
      <c r="E13" s="31"/>
      <c r="F13" s="31"/>
      <c r="G13" s="31">
        <v>0</v>
      </c>
      <c r="H13" s="31">
        <v>0</v>
      </c>
      <c r="I13" s="31">
        <v>0</v>
      </c>
      <c r="J13" s="31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32">
        <f t="shared" si="1"/>
        <v>0</v>
      </c>
      <c r="Q13" s="32">
        <f t="shared" si="0"/>
        <v>0</v>
      </c>
    </row>
    <row r="14" spans="1:17" s="7" customFormat="1" ht="6.95" customHeight="1" x14ac:dyDescent="0.2">
      <c r="A14" s="13"/>
      <c r="B14" s="55"/>
      <c r="C14" s="88"/>
      <c r="D14" s="39"/>
      <c r="E14" s="39"/>
      <c r="F14" s="39"/>
      <c r="G14" s="39"/>
      <c r="H14" s="39"/>
      <c r="I14" s="39"/>
      <c r="J14" s="39"/>
      <c r="K14" s="118"/>
      <c r="L14" s="118"/>
      <c r="M14" s="118"/>
      <c r="N14" s="118"/>
      <c r="O14" s="118"/>
      <c r="P14" s="32"/>
      <c r="Q14" s="33"/>
    </row>
    <row r="15" spans="1:17" s="8" customFormat="1" ht="15" customHeight="1" x14ac:dyDescent="0.2">
      <c r="A15" s="14" t="str">
        <f>"TOTAL "&amp;A6</f>
        <v>TOTAL ESTIMATED INCOME</v>
      </c>
      <c r="B15" s="56"/>
      <c r="C15" s="94"/>
      <c r="D15" s="73">
        <f t="shared" ref="D15:E15" si="2">SUM(D8:D13)</f>
        <v>1943000</v>
      </c>
      <c r="E15" s="73">
        <f t="shared" si="2"/>
        <v>0</v>
      </c>
      <c r="F15" s="73">
        <f>SUM(F8:F13)</f>
        <v>4070000</v>
      </c>
      <c r="G15" s="73">
        <f t="shared" ref="G15:Q15" si="3">SUM(G8:G13)</f>
        <v>597251.53</v>
      </c>
      <c r="H15" s="73">
        <f t="shared" si="3"/>
        <v>1000000</v>
      </c>
      <c r="I15" s="73">
        <f t="shared" si="3"/>
        <v>1000000</v>
      </c>
      <c r="J15" s="73">
        <f t="shared" si="3"/>
        <v>0</v>
      </c>
      <c r="K15" s="119">
        <f t="shared" si="3"/>
        <v>0</v>
      </c>
      <c r="L15" s="119">
        <f t="shared" si="3"/>
        <v>0</v>
      </c>
      <c r="M15" s="119">
        <f t="shared" si="3"/>
        <v>0</v>
      </c>
      <c r="N15" s="119">
        <f t="shared" si="3"/>
        <v>0</v>
      </c>
      <c r="O15" s="119">
        <f t="shared" si="3"/>
        <v>0</v>
      </c>
      <c r="P15" s="34">
        <f>SUM(D15:H15)</f>
        <v>7610251.5300000003</v>
      </c>
      <c r="Q15" s="34">
        <f t="shared" si="3"/>
        <v>8610251.5299999993</v>
      </c>
    </row>
    <row r="16" spans="1:17" s="7" customFormat="1" ht="6.95" customHeight="1" x14ac:dyDescent="0.2">
      <c r="A16" s="9"/>
      <c r="B16" s="57"/>
      <c r="C16" s="95"/>
      <c r="D16" s="33"/>
      <c r="E16" s="33"/>
      <c r="F16" s="33"/>
      <c r="G16" s="33"/>
      <c r="H16" s="33"/>
      <c r="I16" s="33"/>
      <c r="J16" s="33"/>
      <c r="K16" s="120"/>
      <c r="L16" s="120"/>
      <c r="M16" s="120"/>
      <c r="N16" s="120"/>
      <c r="O16" s="120"/>
      <c r="P16" s="33"/>
      <c r="Q16" s="33"/>
    </row>
    <row r="17" spans="1:19" s="7" customFormat="1" ht="6.95" customHeight="1" x14ac:dyDescent="0.2">
      <c r="A17" s="9"/>
      <c r="B17" s="57"/>
      <c r="C17" s="95"/>
      <c r="D17" s="33"/>
      <c r="E17" s="33"/>
      <c r="F17" s="33"/>
      <c r="G17" s="33"/>
      <c r="H17" s="33"/>
      <c r="I17" s="33"/>
      <c r="J17" s="33"/>
      <c r="K17" s="120"/>
      <c r="L17" s="120"/>
      <c r="M17" s="120"/>
      <c r="N17" s="120"/>
      <c r="O17" s="120"/>
      <c r="P17" s="33"/>
      <c r="Q17" s="33"/>
    </row>
    <row r="18" spans="1:19" s="7" customFormat="1" ht="20.100000000000001" customHeight="1" x14ac:dyDescent="0.2">
      <c r="A18" s="168" t="s">
        <v>2</v>
      </c>
      <c r="B18" s="168"/>
      <c r="C18" s="168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</row>
    <row r="19" spans="1:19" s="7" customFormat="1" ht="6.95" customHeight="1" x14ac:dyDescent="0.2">
      <c r="A19" s="1"/>
      <c r="B19" s="54"/>
      <c r="C19" s="93"/>
      <c r="D19" s="74"/>
      <c r="E19" s="74"/>
      <c r="F19" s="74"/>
      <c r="G19" s="74"/>
      <c r="H19" s="74"/>
      <c r="I19" s="74"/>
      <c r="J19" s="74"/>
      <c r="K19" s="121"/>
      <c r="L19" s="121"/>
      <c r="M19" s="121"/>
      <c r="N19" s="121"/>
      <c r="O19" s="121"/>
      <c r="P19" s="35"/>
      <c r="Q19" s="35"/>
    </row>
    <row r="20" spans="1:19" s="7" customFormat="1" ht="18" customHeight="1" x14ac:dyDescent="0.2">
      <c r="A20" s="163" t="s">
        <v>21</v>
      </c>
      <c r="B20" s="163"/>
      <c r="C20" s="163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</row>
    <row r="21" spans="1:19" s="7" customFormat="1" ht="6.95" customHeight="1" x14ac:dyDescent="0.2">
      <c r="A21" s="10"/>
      <c r="B21" s="58"/>
      <c r="C21" s="96"/>
      <c r="D21" s="74"/>
      <c r="E21" s="74"/>
      <c r="F21" s="74"/>
      <c r="G21" s="74"/>
      <c r="H21" s="74"/>
      <c r="I21" s="74"/>
      <c r="J21" s="74"/>
      <c r="K21" s="121"/>
      <c r="L21" s="121"/>
      <c r="M21" s="121"/>
      <c r="N21" s="121"/>
      <c r="O21" s="121"/>
      <c r="P21" s="36"/>
      <c r="Q21" s="36"/>
    </row>
    <row r="22" spans="1:19" s="8" customFormat="1" ht="15" customHeight="1" x14ac:dyDescent="0.2">
      <c r="A22" s="12" t="s">
        <v>22</v>
      </c>
      <c r="B22" s="55" t="s">
        <v>121</v>
      </c>
      <c r="C22" s="88">
        <v>1022256</v>
      </c>
      <c r="D22" s="37">
        <v>79180.97</v>
      </c>
      <c r="E22" s="37">
        <v>79275</v>
      </c>
      <c r="F22" s="37">
        <v>79475</v>
      </c>
      <c r="G22" s="37">
        <v>79475</v>
      </c>
      <c r="H22" s="37">
        <v>79295</v>
      </c>
      <c r="I22" s="37">
        <v>79439</v>
      </c>
      <c r="J22" s="37">
        <v>80636.58</v>
      </c>
      <c r="K22" s="122">
        <v>93095.890000000014</v>
      </c>
      <c r="L22" s="122">
        <v>93095.890000000014</v>
      </c>
      <c r="M22" s="122">
        <v>93095.890000000014</v>
      </c>
      <c r="N22" s="122">
        <v>93095.890000000014</v>
      </c>
      <c r="O22" s="122">
        <v>93095.890000000014</v>
      </c>
      <c r="P22" s="38">
        <f>SUM(D22:J22)</f>
        <v>556776.54999999993</v>
      </c>
      <c r="Q22" s="38">
        <f t="shared" ref="Q22:Q63" si="4">SUM(D22:O22)</f>
        <v>1022256</v>
      </c>
      <c r="R22" s="68">
        <f t="shared" ref="R22:R64" si="5">C22-Q22</f>
        <v>0</v>
      </c>
      <c r="S22" s="79">
        <f>R22/5</f>
        <v>0</v>
      </c>
    </row>
    <row r="23" spans="1:19" s="7" customFormat="1" ht="15" customHeight="1" x14ac:dyDescent="0.2">
      <c r="A23" s="12" t="s">
        <v>23</v>
      </c>
      <c r="B23" s="55" t="s">
        <v>23</v>
      </c>
      <c r="C23" s="88">
        <v>8400</v>
      </c>
      <c r="D23" s="37">
        <v>700</v>
      </c>
      <c r="E23" s="37">
        <v>700</v>
      </c>
      <c r="F23" s="37">
        <v>700</v>
      </c>
      <c r="G23" s="37">
        <v>700</v>
      </c>
      <c r="H23" s="37">
        <v>700</v>
      </c>
      <c r="I23" s="37">
        <v>700</v>
      </c>
      <c r="J23" s="37">
        <v>700</v>
      </c>
      <c r="K23" s="122">
        <v>700</v>
      </c>
      <c r="L23" s="122">
        <v>700</v>
      </c>
      <c r="M23" s="122">
        <v>700</v>
      </c>
      <c r="N23" s="122">
        <v>700</v>
      </c>
      <c r="O23" s="122">
        <v>700</v>
      </c>
      <c r="P23" s="38">
        <f t="shared" ref="P23:P63" si="6">SUM(D23:J23)</f>
        <v>4900</v>
      </c>
      <c r="Q23" s="38">
        <f t="shared" si="4"/>
        <v>8400</v>
      </c>
      <c r="R23" s="68">
        <f t="shared" si="5"/>
        <v>0</v>
      </c>
      <c r="S23" s="79">
        <f t="shared" ref="S23:S63" si="7">R23/5</f>
        <v>0</v>
      </c>
    </row>
    <row r="24" spans="1:19" s="7" customFormat="1" ht="15" customHeight="1" x14ac:dyDescent="0.2">
      <c r="A24" s="12" t="s">
        <v>24</v>
      </c>
      <c r="B24" s="55" t="s">
        <v>122</v>
      </c>
      <c r="C24" s="88">
        <v>170376</v>
      </c>
      <c r="D24" s="37">
        <v>0</v>
      </c>
      <c r="E24" s="37"/>
      <c r="F24" s="37"/>
      <c r="G24" s="37"/>
      <c r="H24" s="37"/>
      <c r="I24" s="37">
        <v>59043.75</v>
      </c>
      <c r="J24" s="37"/>
      <c r="K24" s="122"/>
      <c r="L24" s="122"/>
      <c r="M24" s="122"/>
      <c r="N24" s="122"/>
      <c r="O24" s="122">
        <v>105372.822</v>
      </c>
      <c r="P24" s="38">
        <f t="shared" si="6"/>
        <v>59043.75</v>
      </c>
      <c r="Q24" s="38">
        <f t="shared" si="4"/>
        <v>164416.57199999999</v>
      </c>
      <c r="R24" s="68">
        <f t="shared" si="5"/>
        <v>5959.4280000000144</v>
      </c>
      <c r="S24" s="79">
        <f t="shared" si="7"/>
        <v>1191.8856000000028</v>
      </c>
    </row>
    <row r="25" spans="1:19" s="7" customFormat="1" ht="15" customHeight="1" x14ac:dyDescent="0.2">
      <c r="A25" s="12" t="s">
        <v>25</v>
      </c>
      <c r="B25" s="55" t="s">
        <v>25</v>
      </c>
      <c r="C25" s="88">
        <v>155042.16</v>
      </c>
      <c r="D25" s="37">
        <v>10104</v>
      </c>
      <c r="E25" s="37">
        <v>10136</v>
      </c>
      <c r="F25" s="37">
        <v>10162</v>
      </c>
      <c r="G25" s="37">
        <v>10162</v>
      </c>
      <c r="H25" s="37">
        <v>10162</v>
      </c>
      <c r="I25" s="37">
        <v>10162</v>
      </c>
      <c r="J25" s="37">
        <v>10317</v>
      </c>
      <c r="K25" s="122">
        <v>16767.432000000001</v>
      </c>
      <c r="L25" s="122">
        <v>16767.432000000001</v>
      </c>
      <c r="M25" s="122">
        <v>16767.432000000001</v>
      </c>
      <c r="N25" s="122">
        <v>16767.432000000001</v>
      </c>
      <c r="O25" s="122">
        <v>16767.432000000001</v>
      </c>
      <c r="P25" s="38">
        <f t="shared" si="6"/>
        <v>71205</v>
      </c>
      <c r="Q25" s="38">
        <f t="shared" si="4"/>
        <v>155042.16</v>
      </c>
      <c r="R25" s="68">
        <f t="shared" si="5"/>
        <v>0</v>
      </c>
      <c r="S25" s="79">
        <f t="shared" si="7"/>
        <v>0</v>
      </c>
    </row>
    <row r="26" spans="1:19" s="7" customFormat="1" ht="15" customHeight="1" x14ac:dyDescent="0.2">
      <c r="A26" s="12" t="s">
        <v>26</v>
      </c>
      <c r="B26" s="55" t="s">
        <v>26</v>
      </c>
      <c r="C26" s="88">
        <v>12000</v>
      </c>
      <c r="D26" s="37">
        <v>1047.5999999999999</v>
      </c>
      <c r="E26" s="37">
        <v>1049.4000000000001</v>
      </c>
      <c r="F26" s="37">
        <v>1052.9000000000001</v>
      </c>
      <c r="G26" s="37">
        <v>1052.9000000000001</v>
      </c>
      <c r="H26" s="37">
        <v>1052.9000000000001</v>
      </c>
      <c r="I26" s="37">
        <v>1052.9000000000001</v>
      </c>
      <c r="J26" s="37">
        <v>1090.55</v>
      </c>
      <c r="K26" s="122">
        <v>1090.55</v>
      </c>
      <c r="L26" s="122">
        <v>1090.55</v>
      </c>
      <c r="M26" s="122">
        <v>1090.55</v>
      </c>
      <c r="N26" s="122">
        <v>1090.55</v>
      </c>
      <c r="O26" s="122">
        <v>1090.55</v>
      </c>
      <c r="P26" s="38">
        <f t="shared" si="6"/>
        <v>7399.1500000000005</v>
      </c>
      <c r="Q26" s="38">
        <f t="shared" si="4"/>
        <v>12851.899999999998</v>
      </c>
      <c r="R26" s="68">
        <f t="shared" si="5"/>
        <v>-851.89999999999782</v>
      </c>
      <c r="S26" s="79">
        <f t="shared" si="7"/>
        <v>-170.37999999999957</v>
      </c>
    </row>
    <row r="27" spans="1:19" s="7" customFormat="1" ht="15" customHeight="1" x14ac:dyDescent="0.2">
      <c r="A27" s="12" t="s">
        <v>27</v>
      </c>
      <c r="B27" s="55" t="s">
        <v>27</v>
      </c>
      <c r="C27" s="88">
        <v>6600</v>
      </c>
      <c r="D27" s="37">
        <v>88</v>
      </c>
      <c r="E27" s="37">
        <v>137</v>
      </c>
      <c r="F27" s="37">
        <v>121</v>
      </c>
      <c r="G27" s="37">
        <v>0</v>
      </c>
      <c r="H27" s="37">
        <v>327</v>
      </c>
      <c r="I27" s="37">
        <v>101</v>
      </c>
      <c r="J27" s="37">
        <v>35</v>
      </c>
      <c r="K27" s="122">
        <v>1158.2</v>
      </c>
      <c r="L27" s="122">
        <v>1158.2</v>
      </c>
      <c r="M27" s="122">
        <v>1158.2</v>
      </c>
      <c r="N27" s="122">
        <v>1158.2</v>
      </c>
      <c r="O27" s="122">
        <v>1158.2</v>
      </c>
      <c r="P27" s="38">
        <f t="shared" si="6"/>
        <v>809</v>
      </c>
      <c r="Q27" s="38">
        <f t="shared" si="4"/>
        <v>6600</v>
      </c>
      <c r="R27" s="68">
        <f t="shared" si="5"/>
        <v>0</v>
      </c>
      <c r="S27" s="79">
        <f t="shared" si="7"/>
        <v>0</v>
      </c>
    </row>
    <row r="28" spans="1:19" s="7" customFormat="1" ht="15" customHeight="1" x14ac:dyDescent="0.2">
      <c r="A28" s="12" t="s">
        <v>28</v>
      </c>
      <c r="B28" s="55" t="s">
        <v>123</v>
      </c>
      <c r="C28" s="88">
        <v>2400</v>
      </c>
      <c r="D28" s="37">
        <v>150</v>
      </c>
      <c r="E28" s="37">
        <v>150</v>
      </c>
      <c r="F28" s="37">
        <v>150</v>
      </c>
      <c r="G28" s="37">
        <v>150</v>
      </c>
      <c r="H28" s="37">
        <v>150</v>
      </c>
      <c r="I28" s="37">
        <v>150</v>
      </c>
      <c r="J28" s="37">
        <v>332.99</v>
      </c>
      <c r="K28" s="122">
        <v>233.40199999999999</v>
      </c>
      <c r="L28" s="122">
        <v>233.40199999999999</v>
      </c>
      <c r="M28" s="122">
        <v>233.40199999999999</v>
      </c>
      <c r="N28" s="122">
        <v>233.40199999999999</v>
      </c>
      <c r="O28" s="122">
        <v>233.40199999999999</v>
      </c>
      <c r="P28" s="38">
        <f t="shared" si="6"/>
        <v>1232.99</v>
      </c>
      <c r="Q28" s="38">
        <f t="shared" si="4"/>
        <v>2400</v>
      </c>
      <c r="R28" s="68">
        <f t="shared" si="5"/>
        <v>0</v>
      </c>
      <c r="S28" s="79">
        <f t="shared" si="7"/>
        <v>0</v>
      </c>
    </row>
    <row r="29" spans="1:19" s="7" customFormat="1" ht="15" customHeight="1" x14ac:dyDescent="0.2">
      <c r="A29" s="12" t="s">
        <v>0</v>
      </c>
      <c r="B29" s="55" t="s">
        <v>0</v>
      </c>
      <c r="C29" s="88">
        <v>45000</v>
      </c>
      <c r="D29" s="37"/>
      <c r="E29" s="37">
        <v>35893.86</v>
      </c>
      <c r="F29" s="37">
        <v>4830.8100000000004</v>
      </c>
      <c r="G29" s="37"/>
      <c r="H29" s="37"/>
      <c r="I29" s="154"/>
      <c r="J29" s="154">
        <v>776.84</v>
      </c>
      <c r="K29" s="142"/>
      <c r="L29" s="142">
        <v>1498.1600000000035</v>
      </c>
      <c r="M29" s="142"/>
      <c r="N29" s="142">
        <v>2000.3300000000017</v>
      </c>
      <c r="O29" s="142"/>
      <c r="P29" s="38">
        <f t="shared" si="6"/>
        <v>41501.509999999995</v>
      </c>
      <c r="Q29" s="38">
        <f t="shared" si="4"/>
        <v>45000</v>
      </c>
      <c r="R29" s="68">
        <f t="shared" si="5"/>
        <v>0</v>
      </c>
      <c r="S29" s="79">
        <f t="shared" si="7"/>
        <v>0</v>
      </c>
    </row>
    <row r="30" spans="1:19" s="7" customFormat="1" ht="15" customHeight="1" x14ac:dyDescent="0.2">
      <c r="A30" s="12" t="s">
        <v>29</v>
      </c>
      <c r="B30" s="55" t="s">
        <v>124</v>
      </c>
      <c r="C30" s="88">
        <v>5000</v>
      </c>
      <c r="D30" s="37">
        <v>0</v>
      </c>
      <c r="E30" s="37">
        <v>700</v>
      </c>
      <c r="F30" s="37">
        <v>214.5</v>
      </c>
      <c r="G30" s="37">
        <v>175</v>
      </c>
      <c r="H30" s="37">
        <v>0</v>
      </c>
      <c r="I30" s="37"/>
      <c r="J30" s="37"/>
      <c r="K30" s="122">
        <v>782.1</v>
      </c>
      <c r="L30" s="122">
        <v>782.1</v>
      </c>
      <c r="M30" s="122">
        <v>782.1</v>
      </c>
      <c r="N30" s="122">
        <v>782.1</v>
      </c>
      <c r="O30" s="122">
        <v>782.1</v>
      </c>
      <c r="P30" s="38">
        <f t="shared" si="6"/>
        <v>1089.5</v>
      </c>
      <c r="Q30" s="38">
        <f t="shared" si="4"/>
        <v>5000</v>
      </c>
      <c r="R30" s="68">
        <f t="shared" si="5"/>
        <v>0</v>
      </c>
      <c r="S30" s="79">
        <f t="shared" si="7"/>
        <v>0</v>
      </c>
    </row>
    <row r="31" spans="1:19" s="7" customFormat="1" ht="15" customHeight="1" x14ac:dyDescent="0.2">
      <c r="A31" s="12" t="s">
        <v>30</v>
      </c>
      <c r="B31" s="55" t="s">
        <v>125</v>
      </c>
      <c r="C31" s="88">
        <v>18000</v>
      </c>
      <c r="D31" s="37">
        <v>378</v>
      </c>
      <c r="E31" s="37">
        <v>1008.92</v>
      </c>
      <c r="F31" s="37">
        <v>816.83</v>
      </c>
      <c r="G31" s="37">
        <v>1350.96</v>
      </c>
      <c r="H31" s="37">
        <v>1036.8399999999999</v>
      </c>
      <c r="I31" s="37">
        <v>968.61</v>
      </c>
      <c r="J31" s="37">
        <v>1352.58</v>
      </c>
      <c r="K31" s="122">
        <v>2217.4520000000002</v>
      </c>
      <c r="L31" s="122">
        <v>2217.4520000000002</v>
      </c>
      <c r="M31" s="122">
        <v>2217.4520000000002</v>
      </c>
      <c r="N31" s="122">
        <v>2217.4520000000002</v>
      </c>
      <c r="O31" s="122">
        <v>2217.4520000000002</v>
      </c>
      <c r="P31" s="38">
        <f t="shared" si="6"/>
        <v>6912.74</v>
      </c>
      <c r="Q31" s="38">
        <f t="shared" si="4"/>
        <v>18000.000000000004</v>
      </c>
      <c r="R31" s="68">
        <f t="shared" si="5"/>
        <v>0</v>
      </c>
      <c r="S31" s="79">
        <f t="shared" si="7"/>
        <v>0</v>
      </c>
    </row>
    <row r="32" spans="1:19" s="7" customFormat="1" ht="15" customHeight="1" x14ac:dyDescent="0.2">
      <c r="A32" s="12" t="s">
        <v>31</v>
      </c>
      <c r="B32" s="55" t="s">
        <v>31</v>
      </c>
      <c r="C32" s="88">
        <v>20000</v>
      </c>
      <c r="D32" s="37">
        <v>0</v>
      </c>
      <c r="E32" s="37"/>
      <c r="F32" s="37"/>
      <c r="G32" s="37"/>
      <c r="H32" s="37"/>
      <c r="I32" s="37"/>
      <c r="J32" s="37"/>
      <c r="K32" s="122"/>
      <c r="L32" s="122">
        <v>20000</v>
      </c>
      <c r="M32" s="122"/>
      <c r="N32" s="122"/>
      <c r="O32" s="122"/>
      <c r="P32" s="38">
        <f t="shared" si="6"/>
        <v>0</v>
      </c>
      <c r="Q32" s="38">
        <f t="shared" si="4"/>
        <v>20000</v>
      </c>
      <c r="R32" s="68">
        <f t="shared" si="5"/>
        <v>0</v>
      </c>
      <c r="S32" s="79">
        <f t="shared" si="7"/>
        <v>0</v>
      </c>
    </row>
    <row r="33" spans="1:19" s="7" customFormat="1" ht="15" customHeight="1" x14ac:dyDescent="0.2">
      <c r="A33" s="12" t="s">
        <v>33</v>
      </c>
      <c r="B33" s="55" t="s">
        <v>126</v>
      </c>
      <c r="C33" s="88">
        <v>30000</v>
      </c>
      <c r="D33" s="37">
        <v>1797.09</v>
      </c>
      <c r="E33" s="37">
        <v>3144.54</v>
      </c>
      <c r="F33" s="37">
        <v>2643.49</v>
      </c>
      <c r="G33" s="37">
        <v>2832.04</v>
      </c>
      <c r="H33" s="37">
        <v>3695.99</v>
      </c>
      <c r="I33" s="37">
        <v>697.55</v>
      </c>
      <c r="J33" s="37">
        <v>4760.53</v>
      </c>
      <c r="K33" s="122">
        <v>2085.7539999999999</v>
      </c>
      <c r="L33" s="122">
        <v>2085.7539999999999</v>
      </c>
      <c r="M33" s="122">
        <v>2085.7539999999999</v>
      </c>
      <c r="N33" s="122">
        <v>2085.7539999999999</v>
      </c>
      <c r="O33" s="122">
        <v>2085.7539999999999</v>
      </c>
      <c r="P33" s="38">
        <f>SUM(D33:J33)</f>
        <v>19571.23</v>
      </c>
      <c r="Q33" s="38">
        <f t="shared" si="4"/>
        <v>30000.000000000004</v>
      </c>
      <c r="R33" s="68">
        <f t="shared" si="5"/>
        <v>0</v>
      </c>
      <c r="S33" s="79">
        <f t="shared" si="7"/>
        <v>0</v>
      </c>
    </row>
    <row r="34" spans="1:19" s="7" customFormat="1" ht="15" customHeight="1" x14ac:dyDescent="0.2">
      <c r="A34" s="12" t="s">
        <v>34</v>
      </c>
      <c r="B34" s="55" t="s">
        <v>127</v>
      </c>
      <c r="C34" s="88">
        <v>20000</v>
      </c>
      <c r="D34" s="37">
        <v>0</v>
      </c>
      <c r="E34" s="37">
        <v>1230.3</v>
      </c>
      <c r="F34" s="37">
        <v>1360.47</v>
      </c>
      <c r="G34" s="37">
        <v>1446.35</v>
      </c>
      <c r="H34" s="37">
        <v>1524.75</v>
      </c>
      <c r="I34" s="37">
        <v>1360.05</v>
      </c>
      <c r="J34" s="37">
        <v>1048.05</v>
      </c>
      <c r="K34" s="122">
        <v>2406.0059999999999</v>
      </c>
      <c r="L34" s="122">
        <v>2406.0059999999999</v>
      </c>
      <c r="M34" s="122">
        <v>2406.0059999999999</v>
      </c>
      <c r="N34" s="122">
        <v>2406.0059999999999</v>
      </c>
      <c r="O34" s="122">
        <v>2406.0059999999999</v>
      </c>
      <c r="P34" s="38">
        <f t="shared" si="6"/>
        <v>7969.97</v>
      </c>
      <c r="Q34" s="38">
        <f t="shared" si="4"/>
        <v>20000</v>
      </c>
      <c r="R34" s="68">
        <f t="shared" si="5"/>
        <v>0</v>
      </c>
      <c r="S34" s="79">
        <f t="shared" si="7"/>
        <v>0</v>
      </c>
    </row>
    <row r="35" spans="1:19" s="7" customFormat="1" ht="15" customHeight="1" x14ac:dyDescent="0.2">
      <c r="A35" s="12" t="s">
        <v>35</v>
      </c>
      <c r="B35" s="55" t="s">
        <v>128</v>
      </c>
      <c r="C35" s="88">
        <v>108500</v>
      </c>
      <c r="D35" s="37">
        <v>8522.4</v>
      </c>
      <c r="E35" s="37">
        <v>8522.4</v>
      </c>
      <c r="F35" s="37">
        <v>8522.4</v>
      </c>
      <c r="G35" s="37">
        <v>8522.4</v>
      </c>
      <c r="H35" s="37">
        <v>8522.4</v>
      </c>
      <c r="I35" s="37">
        <v>8522.4</v>
      </c>
      <c r="J35" s="37">
        <v>9720.4</v>
      </c>
      <c r="K35" s="122">
        <v>8522.4</v>
      </c>
      <c r="L35" s="122">
        <v>8522.4</v>
      </c>
      <c r="M35" s="122">
        <v>8522.4</v>
      </c>
      <c r="N35" s="122">
        <v>8522.4</v>
      </c>
      <c r="O35" s="122">
        <v>8522.4</v>
      </c>
      <c r="P35" s="38">
        <f t="shared" si="6"/>
        <v>60854.8</v>
      </c>
      <c r="Q35" s="38">
        <f t="shared" si="4"/>
        <v>103466.79999999997</v>
      </c>
      <c r="R35" s="147">
        <f t="shared" si="5"/>
        <v>5033.2000000000262</v>
      </c>
      <c r="S35" s="79">
        <f t="shared" si="7"/>
        <v>1006.6400000000052</v>
      </c>
    </row>
    <row r="36" spans="1:19" s="7" customFormat="1" ht="15" customHeight="1" x14ac:dyDescent="0.2">
      <c r="A36" s="12" t="s">
        <v>36</v>
      </c>
      <c r="B36" s="55" t="s">
        <v>36</v>
      </c>
      <c r="C36" s="88">
        <v>6800</v>
      </c>
      <c r="D36" s="37"/>
      <c r="E36" s="37"/>
      <c r="F36" s="37"/>
      <c r="G36" s="37"/>
      <c r="H36" s="37"/>
      <c r="I36" s="37"/>
      <c r="J36" s="37"/>
      <c r="K36" s="122"/>
      <c r="L36" s="122"/>
      <c r="M36" s="122"/>
      <c r="N36" s="122"/>
      <c r="O36" s="122">
        <v>6800</v>
      </c>
      <c r="P36" s="38">
        <f t="shared" si="6"/>
        <v>0</v>
      </c>
      <c r="Q36" s="38">
        <f t="shared" si="4"/>
        <v>6800</v>
      </c>
      <c r="R36" s="68">
        <f t="shared" si="5"/>
        <v>0</v>
      </c>
      <c r="S36" s="79">
        <f t="shared" si="7"/>
        <v>0</v>
      </c>
    </row>
    <row r="37" spans="1:19" s="7" customFormat="1" ht="15" customHeight="1" x14ac:dyDescent="0.2">
      <c r="A37" s="12" t="s">
        <v>37</v>
      </c>
      <c r="B37" s="55" t="s">
        <v>129</v>
      </c>
      <c r="C37" s="88">
        <v>25000</v>
      </c>
      <c r="D37" s="37"/>
      <c r="E37" s="37">
        <v>0</v>
      </c>
      <c r="F37" s="37">
        <v>3975</v>
      </c>
      <c r="G37" s="37">
        <v>0</v>
      </c>
      <c r="H37" s="37">
        <v>795</v>
      </c>
      <c r="I37" s="37"/>
      <c r="J37" s="37"/>
      <c r="K37" s="122">
        <v>4046</v>
      </c>
      <c r="L37" s="122">
        <v>4046</v>
      </c>
      <c r="M37" s="122">
        <v>4046</v>
      </c>
      <c r="N37" s="122">
        <v>4046</v>
      </c>
      <c r="O37" s="122">
        <v>4046</v>
      </c>
      <c r="P37" s="38">
        <f t="shared" si="6"/>
        <v>4770</v>
      </c>
      <c r="Q37" s="38">
        <f t="shared" si="4"/>
        <v>25000</v>
      </c>
      <c r="R37" s="68">
        <f t="shared" si="5"/>
        <v>0</v>
      </c>
      <c r="S37" s="79">
        <f t="shared" si="7"/>
        <v>0</v>
      </c>
    </row>
    <row r="38" spans="1:19" s="7" customFormat="1" ht="15" customHeight="1" x14ac:dyDescent="0.2">
      <c r="A38" s="12" t="s">
        <v>38</v>
      </c>
      <c r="B38" s="55" t="s">
        <v>38</v>
      </c>
      <c r="C38" s="88">
        <v>12000</v>
      </c>
      <c r="D38" s="37">
        <v>0</v>
      </c>
      <c r="E38" s="37"/>
      <c r="F38" s="37"/>
      <c r="G38" s="37"/>
      <c r="H38" s="37"/>
      <c r="I38" s="37"/>
      <c r="J38" s="37"/>
      <c r="K38" s="122"/>
      <c r="L38" s="122"/>
      <c r="M38" s="122"/>
      <c r="N38" s="122"/>
      <c r="O38" s="122">
        <v>12000</v>
      </c>
      <c r="P38" s="38">
        <f t="shared" si="6"/>
        <v>0</v>
      </c>
      <c r="Q38" s="38">
        <f t="shared" si="4"/>
        <v>12000</v>
      </c>
      <c r="R38" s="68">
        <f t="shared" si="5"/>
        <v>0</v>
      </c>
      <c r="S38" s="79">
        <f t="shared" si="7"/>
        <v>0</v>
      </c>
    </row>
    <row r="39" spans="1:19" s="7" customFormat="1" ht="15" customHeight="1" x14ac:dyDescent="0.2">
      <c r="A39" s="12" t="s">
        <v>39</v>
      </c>
      <c r="B39" s="55" t="s">
        <v>130</v>
      </c>
      <c r="C39" s="88">
        <v>20000</v>
      </c>
      <c r="D39" s="37">
        <v>1223.47</v>
      </c>
      <c r="E39" s="37">
        <v>31.8</v>
      </c>
      <c r="F39" s="37">
        <v>531.5</v>
      </c>
      <c r="G39" s="37">
        <v>1248.75</v>
      </c>
      <c r="H39" s="37">
        <v>1579.03</v>
      </c>
      <c r="I39" s="37">
        <v>2473.52</v>
      </c>
      <c r="J39" s="37">
        <v>636.54999999999995</v>
      </c>
      <c r="K39" s="122">
        <v>2455.076</v>
      </c>
      <c r="L39" s="122">
        <v>2455.076</v>
      </c>
      <c r="M39" s="122">
        <v>2455.076</v>
      </c>
      <c r="N39" s="122">
        <v>2455.076</v>
      </c>
      <c r="O39" s="122">
        <v>2455.076</v>
      </c>
      <c r="P39" s="38">
        <f t="shared" si="6"/>
        <v>7724.62</v>
      </c>
      <c r="Q39" s="38">
        <f t="shared" si="4"/>
        <v>20000.000000000004</v>
      </c>
      <c r="R39" s="68">
        <f t="shared" si="5"/>
        <v>0</v>
      </c>
      <c r="S39" s="79">
        <f t="shared" si="7"/>
        <v>0</v>
      </c>
    </row>
    <row r="40" spans="1:19" s="7" customFormat="1" ht="15" customHeight="1" x14ac:dyDescent="0.2">
      <c r="A40" s="12" t="s">
        <v>40</v>
      </c>
      <c r="B40" s="55" t="s">
        <v>131</v>
      </c>
      <c r="C40" s="88">
        <v>6000</v>
      </c>
      <c r="D40" s="37">
        <v>278.45</v>
      </c>
      <c r="E40" s="37">
        <v>819.9</v>
      </c>
      <c r="F40" s="37">
        <v>347.58</v>
      </c>
      <c r="G40" s="37">
        <v>540.41</v>
      </c>
      <c r="H40" s="37">
        <f>786.52+142</f>
        <v>928.52</v>
      </c>
      <c r="I40" s="37">
        <v>327.9</v>
      </c>
      <c r="J40" s="37">
        <v>416.65</v>
      </c>
      <c r="K40" s="122">
        <v>468.11800000000005</v>
      </c>
      <c r="L40" s="122">
        <v>468.11800000000005</v>
      </c>
      <c r="M40" s="122">
        <v>468.11800000000005</v>
      </c>
      <c r="N40" s="122">
        <v>468.11800000000005</v>
      </c>
      <c r="O40" s="122">
        <v>468.11800000000005</v>
      </c>
      <c r="P40" s="38">
        <f t="shared" si="6"/>
        <v>3659.41</v>
      </c>
      <c r="Q40" s="38">
        <f t="shared" si="4"/>
        <v>6000.0000000000018</v>
      </c>
      <c r="R40" s="68">
        <f t="shared" si="5"/>
        <v>0</v>
      </c>
      <c r="S40" s="79">
        <f t="shared" si="7"/>
        <v>0</v>
      </c>
    </row>
    <row r="41" spans="1:19" s="7" customFormat="1" ht="15" customHeight="1" x14ac:dyDescent="0.2">
      <c r="A41" s="12" t="s">
        <v>41</v>
      </c>
      <c r="B41" s="55" t="s">
        <v>132</v>
      </c>
      <c r="C41" s="88">
        <v>20000</v>
      </c>
      <c r="D41" s="37">
        <v>640.04</v>
      </c>
      <c r="E41" s="37">
        <v>4551.25</v>
      </c>
      <c r="F41" s="37">
        <v>644.98</v>
      </c>
      <c r="G41" s="37">
        <v>1452.06</v>
      </c>
      <c r="H41" s="37">
        <v>2677.75</v>
      </c>
      <c r="I41" s="37">
        <v>798.2</v>
      </c>
      <c r="J41" s="37">
        <v>1652.15</v>
      </c>
      <c r="K41" s="123">
        <v>1516.7139999999999</v>
      </c>
      <c r="L41" s="123">
        <v>1516.7139999999999</v>
      </c>
      <c r="M41" s="123">
        <v>1516.7139999999999</v>
      </c>
      <c r="N41" s="123">
        <v>1516.7139999999999</v>
      </c>
      <c r="O41" s="124">
        <v>1516.7139999999999</v>
      </c>
      <c r="P41" s="38">
        <f>SUM(D41:J41)</f>
        <v>12416.43</v>
      </c>
      <c r="Q41" s="38">
        <f t="shared" si="4"/>
        <v>20000</v>
      </c>
      <c r="R41" s="68">
        <f t="shared" si="5"/>
        <v>0</v>
      </c>
      <c r="S41" s="79">
        <f t="shared" si="7"/>
        <v>0</v>
      </c>
    </row>
    <row r="42" spans="1:19" s="7" customFormat="1" ht="15" customHeight="1" x14ac:dyDescent="0.2">
      <c r="A42" s="12" t="s">
        <v>42</v>
      </c>
      <c r="B42" s="55" t="s">
        <v>133</v>
      </c>
      <c r="C42" s="88">
        <v>2000</v>
      </c>
      <c r="D42" s="37">
        <v>0</v>
      </c>
      <c r="E42" s="37"/>
      <c r="F42" s="37"/>
      <c r="G42" s="37">
        <v>0</v>
      </c>
      <c r="H42" s="37">
        <v>280</v>
      </c>
      <c r="I42" s="37"/>
      <c r="J42" s="37">
        <v>120</v>
      </c>
      <c r="K42" s="122">
        <v>320</v>
      </c>
      <c r="L42" s="122">
        <v>320</v>
      </c>
      <c r="M42" s="122">
        <v>320</v>
      </c>
      <c r="N42" s="122">
        <v>320</v>
      </c>
      <c r="O42" s="122">
        <v>320</v>
      </c>
      <c r="P42" s="38">
        <f t="shared" si="6"/>
        <v>400</v>
      </c>
      <c r="Q42" s="38">
        <f t="shared" si="4"/>
        <v>2000</v>
      </c>
      <c r="R42" s="68">
        <f t="shared" si="5"/>
        <v>0</v>
      </c>
      <c r="S42" s="79">
        <f t="shared" si="7"/>
        <v>0</v>
      </c>
    </row>
    <row r="43" spans="1:19" s="7" customFormat="1" ht="15" customHeight="1" x14ac:dyDescent="0.2">
      <c r="A43" s="12" t="s">
        <v>43</v>
      </c>
      <c r="B43" s="55" t="s">
        <v>134</v>
      </c>
      <c r="C43" s="88">
        <v>30000</v>
      </c>
      <c r="D43" s="37">
        <v>1018.5</v>
      </c>
      <c r="E43" s="37">
        <v>2109.6999999999998</v>
      </c>
      <c r="F43" s="37">
        <v>1578.35</v>
      </c>
      <c r="G43" s="37">
        <v>850</v>
      </c>
      <c r="H43" s="37">
        <f>4734.65+14.55</f>
        <v>4749.2</v>
      </c>
      <c r="I43" s="37">
        <v>864.2</v>
      </c>
      <c r="J43" s="37">
        <v>1221.2</v>
      </c>
      <c r="K43" s="122">
        <v>3521.7699999999995</v>
      </c>
      <c r="L43" s="122">
        <v>3521.7699999999995</v>
      </c>
      <c r="M43" s="122">
        <v>3521.7699999999995</v>
      </c>
      <c r="N43" s="122">
        <v>3521.7699999999995</v>
      </c>
      <c r="O43" s="122">
        <v>3521.7699999999995</v>
      </c>
      <c r="P43" s="38">
        <f t="shared" si="6"/>
        <v>12391.150000000001</v>
      </c>
      <c r="Q43" s="38">
        <f t="shared" si="4"/>
        <v>30000.000000000004</v>
      </c>
      <c r="R43" s="68">
        <f t="shared" si="5"/>
        <v>0</v>
      </c>
      <c r="S43" s="79">
        <f t="shared" si="7"/>
        <v>0</v>
      </c>
    </row>
    <row r="44" spans="1:19" s="7" customFormat="1" ht="15" customHeight="1" x14ac:dyDescent="0.2">
      <c r="A44" s="12" t="s">
        <v>44</v>
      </c>
      <c r="B44" s="55" t="s">
        <v>135</v>
      </c>
      <c r="C44" s="88">
        <v>2100</v>
      </c>
      <c r="D44" s="37">
        <v>300</v>
      </c>
      <c r="E44" s="37"/>
      <c r="F44" s="37"/>
      <c r="G44" s="37"/>
      <c r="H44" s="37"/>
      <c r="I44" s="37">
        <v>42</v>
      </c>
      <c r="J44" s="37">
        <v>504</v>
      </c>
      <c r="K44" s="122">
        <v>250.8</v>
      </c>
      <c r="L44" s="122">
        <v>250.8</v>
      </c>
      <c r="M44" s="122">
        <v>250.8</v>
      </c>
      <c r="N44" s="122">
        <v>250.8</v>
      </c>
      <c r="O44" s="122">
        <v>250.8</v>
      </c>
      <c r="P44" s="38">
        <f t="shared" si="6"/>
        <v>846</v>
      </c>
      <c r="Q44" s="38">
        <f t="shared" si="4"/>
        <v>2100</v>
      </c>
      <c r="R44" s="68">
        <f t="shared" si="5"/>
        <v>0</v>
      </c>
      <c r="S44" s="79">
        <f t="shared" si="7"/>
        <v>0</v>
      </c>
    </row>
    <row r="45" spans="1:19" s="7" customFormat="1" ht="15" customHeight="1" x14ac:dyDescent="0.2">
      <c r="A45" s="12" t="s">
        <v>45</v>
      </c>
      <c r="B45" s="55" t="s">
        <v>136</v>
      </c>
      <c r="C45" s="88">
        <v>1500</v>
      </c>
      <c r="D45" s="37">
        <v>59.5</v>
      </c>
      <c r="E45" s="37"/>
      <c r="F45" s="37"/>
      <c r="G45" s="37">
        <v>63</v>
      </c>
      <c r="H45" s="37">
        <v>0</v>
      </c>
      <c r="I45" s="37"/>
      <c r="J45" s="37"/>
      <c r="K45" s="122">
        <v>275.5</v>
      </c>
      <c r="L45" s="122">
        <v>275.5</v>
      </c>
      <c r="M45" s="122">
        <v>275.5</v>
      </c>
      <c r="N45" s="122">
        <v>275.5</v>
      </c>
      <c r="O45" s="122">
        <v>275.5</v>
      </c>
      <c r="P45" s="38">
        <f t="shared" si="6"/>
        <v>122.5</v>
      </c>
      <c r="Q45" s="38">
        <f t="shared" si="4"/>
        <v>1500</v>
      </c>
      <c r="R45" s="68">
        <f t="shared" si="5"/>
        <v>0</v>
      </c>
      <c r="S45" s="79">
        <f t="shared" si="7"/>
        <v>0</v>
      </c>
    </row>
    <row r="46" spans="1:19" s="7" customFormat="1" ht="15" customHeight="1" x14ac:dyDescent="0.2">
      <c r="A46" s="12" t="s">
        <v>46</v>
      </c>
      <c r="B46" s="55" t="s">
        <v>137</v>
      </c>
      <c r="C46" s="88">
        <v>5500</v>
      </c>
      <c r="D46" s="37"/>
      <c r="E46" s="37">
        <v>5</v>
      </c>
      <c r="F46" s="37">
        <v>197.1</v>
      </c>
      <c r="G46" s="37">
        <v>950</v>
      </c>
      <c r="H46" s="37">
        <v>576.45000000000005</v>
      </c>
      <c r="I46" s="37">
        <v>1333</v>
      </c>
      <c r="J46" s="37">
        <v>5</v>
      </c>
      <c r="K46" s="122">
        <v>1000</v>
      </c>
      <c r="L46" s="122"/>
      <c r="M46" s="122"/>
      <c r="N46" s="122">
        <v>1433.4499999999998</v>
      </c>
      <c r="O46" s="122"/>
      <c r="P46" s="38">
        <f t="shared" si="6"/>
        <v>3066.55</v>
      </c>
      <c r="Q46" s="38">
        <f t="shared" si="4"/>
        <v>5500</v>
      </c>
      <c r="R46" s="68">
        <f t="shared" si="5"/>
        <v>0</v>
      </c>
      <c r="S46" s="79">
        <f t="shared" si="7"/>
        <v>0</v>
      </c>
    </row>
    <row r="47" spans="1:19" s="7" customFormat="1" ht="15" customHeight="1" x14ac:dyDescent="0.2">
      <c r="A47" s="12" t="s">
        <v>47</v>
      </c>
      <c r="B47" s="55" t="s">
        <v>47</v>
      </c>
      <c r="C47" s="88">
        <v>4000</v>
      </c>
      <c r="D47" s="37"/>
      <c r="E47" s="37"/>
      <c r="F47" s="37"/>
      <c r="G47" s="37"/>
      <c r="H47" s="37"/>
      <c r="I47" s="37"/>
      <c r="J47" s="37"/>
      <c r="K47" s="122"/>
      <c r="L47" s="122"/>
      <c r="M47" s="122"/>
      <c r="N47" s="122">
        <v>4000</v>
      </c>
      <c r="O47" s="122"/>
      <c r="P47" s="38">
        <f t="shared" si="6"/>
        <v>0</v>
      </c>
      <c r="Q47" s="38">
        <f t="shared" si="4"/>
        <v>4000</v>
      </c>
      <c r="R47" s="68">
        <f t="shared" si="5"/>
        <v>0</v>
      </c>
      <c r="S47" s="79">
        <f t="shared" si="7"/>
        <v>0</v>
      </c>
    </row>
    <row r="48" spans="1:19" s="7" customFormat="1" ht="15" customHeight="1" x14ac:dyDescent="0.2">
      <c r="A48" s="12" t="s">
        <v>48</v>
      </c>
      <c r="B48" s="55" t="s">
        <v>134</v>
      </c>
      <c r="C48" s="88">
        <v>1000</v>
      </c>
      <c r="D48" s="37"/>
      <c r="E48" s="37">
        <v>0</v>
      </c>
      <c r="F48" s="37">
        <v>1</v>
      </c>
      <c r="G48" s="37">
        <v>-1</v>
      </c>
      <c r="H48" s="37">
        <v>0</v>
      </c>
      <c r="I48" s="37">
        <v>52.04</v>
      </c>
      <c r="J48" s="37"/>
      <c r="K48" s="122"/>
      <c r="L48" s="122"/>
      <c r="M48" s="122"/>
      <c r="N48" s="122">
        <v>947.96</v>
      </c>
      <c r="O48" s="122"/>
      <c r="P48" s="38">
        <f t="shared" si="6"/>
        <v>52.04</v>
      </c>
      <c r="Q48" s="38">
        <f t="shared" si="4"/>
        <v>1000</v>
      </c>
      <c r="R48" s="68">
        <f t="shared" si="5"/>
        <v>0</v>
      </c>
      <c r="S48" s="79">
        <f t="shared" si="7"/>
        <v>0</v>
      </c>
    </row>
    <row r="49" spans="1:19" s="7" customFormat="1" ht="15" customHeight="1" x14ac:dyDescent="0.2">
      <c r="A49" s="12" t="s">
        <v>49</v>
      </c>
      <c r="B49" s="55" t="s">
        <v>138</v>
      </c>
      <c r="C49" s="88">
        <v>5300</v>
      </c>
      <c r="D49" s="37"/>
      <c r="E49" s="37"/>
      <c r="F49" s="37"/>
      <c r="G49" s="37"/>
      <c r="H49" s="37"/>
      <c r="I49" s="37"/>
      <c r="J49" s="37"/>
      <c r="K49" s="122"/>
      <c r="L49" s="122"/>
      <c r="M49" s="122"/>
      <c r="N49" s="122">
        <v>5300</v>
      </c>
      <c r="O49" s="122"/>
      <c r="P49" s="38">
        <f t="shared" si="6"/>
        <v>0</v>
      </c>
      <c r="Q49" s="38">
        <f t="shared" si="4"/>
        <v>5300</v>
      </c>
      <c r="R49" s="68">
        <f t="shared" si="5"/>
        <v>0</v>
      </c>
      <c r="S49" s="79">
        <f t="shared" si="7"/>
        <v>0</v>
      </c>
    </row>
    <row r="50" spans="1:19" s="7" customFormat="1" ht="15" customHeight="1" x14ac:dyDescent="0.2">
      <c r="A50" s="12" t="s">
        <v>206</v>
      </c>
      <c r="B50" s="55" t="s">
        <v>207</v>
      </c>
      <c r="C50" s="88">
        <v>3000</v>
      </c>
      <c r="D50" s="37"/>
      <c r="E50" s="37"/>
      <c r="F50" s="37"/>
      <c r="G50" s="37"/>
      <c r="H50" s="37"/>
      <c r="I50" s="37"/>
      <c r="J50" s="37"/>
      <c r="K50" s="122"/>
      <c r="L50" s="122"/>
      <c r="M50" s="122"/>
      <c r="N50" s="122">
        <v>3000</v>
      </c>
      <c r="O50" s="122"/>
      <c r="P50" s="38">
        <f t="shared" si="6"/>
        <v>0</v>
      </c>
      <c r="Q50" s="38">
        <f t="shared" si="4"/>
        <v>3000</v>
      </c>
      <c r="R50" s="68">
        <f t="shared" si="5"/>
        <v>0</v>
      </c>
      <c r="S50" s="79">
        <f t="shared" si="7"/>
        <v>0</v>
      </c>
    </row>
    <row r="51" spans="1:19" s="7" customFormat="1" ht="15" customHeight="1" x14ac:dyDescent="0.2">
      <c r="A51" s="12" t="s">
        <v>50</v>
      </c>
      <c r="B51" s="55" t="s">
        <v>139</v>
      </c>
      <c r="C51" s="88">
        <v>5000</v>
      </c>
      <c r="D51" s="37"/>
      <c r="E51" s="37"/>
      <c r="F51" s="37"/>
      <c r="G51" s="37"/>
      <c r="H51" s="37"/>
      <c r="I51" s="37"/>
      <c r="J51" s="37"/>
      <c r="K51" s="122"/>
      <c r="L51" s="122"/>
      <c r="M51" s="122"/>
      <c r="N51" s="122"/>
      <c r="O51" s="122">
        <v>5000</v>
      </c>
      <c r="P51" s="38">
        <f t="shared" si="6"/>
        <v>0</v>
      </c>
      <c r="Q51" s="38">
        <f t="shared" si="4"/>
        <v>5000</v>
      </c>
      <c r="R51" s="68">
        <f t="shared" si="5"/>
        <v>0</v>
      </c>
      <c r="S51" s="79">
        <f t="shared" si="7"/>
        <v>0</v>
      </c>
    </row>
    <row r="52" spans="1:19" s="7" customFormat="1" ht="15" customHeight="1" x14ac:dyDescent="0.2">
      <c r="A52" s="12" t="s">
        <v>51</v>
      </c>
      <c r="B52" s="55" t="s">
        <v>140</v>
      </c>
      <c r="C52" s="88">
        <v>9900</v>
      </c>
      <c r="D52" s="37">
        <v>390</v>
      </c>
      <c r="E52" s="37">
        <v>390</v>
      </c>
      <c r="F52" s="37">
        <v>1190</v>
      </c>
      <c r="G52" s="37">
        <v>390</v>
      </c>
      <c r="H52" s="37">
        <v>390</v>
      </c>
      <c r="I52" s="37"/>
      <c r="J52" s="37">
        <v>390</v>
      </c>
      <c r="K52" s="122">
        <v>1352</v>
      </c>
      <c r="L52" s="122">
        <v>1352</v>
      </c>
      <c r="M52" s="122">
        <v>1352</v>
      </c>
      <c r="N52" s="122">
        <v>1352</v>
      </c>
      <c r="O52" s="122">
        <v>1352</v>
      </c>
      <c r="P52" s="38">
        <f>SUM(D52:J52)</f>
        <v>3140</v>
      </c>
      <c r="Q52" s="38">
        <f t="shared" si="4"/>
        <v>9900</v>
      </c>
      <c r="R52" s="68">
        <f t="shared" si="5"/>
        <v>0</v>
      </c>
      <c r="S52" s="79">
        <f t="shared" si="7"/>
        <v>0</v>
      </c>
    </row>
    <row r="53" spans="1:19" s="7" customFormat="1" ht="15" customHeight="1" x14ac:dyDescent="0.2">
      <c r="A53" s="12" t="s">
        <v>52</v>
      </c>
      <c r="B53" s="55" t="s">
        <v>52</v>
      </c>
      <c r="C53" s="88">
        <v>3000</v>
      </c>
      <c r="D53" s="37"/>
      <c r="E53" s="37"/>
      <c r="F53" s="37"/>
      <c r="G53" s="37">
        <v>657.2</v>
      </c>
      <c r="H53" s="37">
        <v>0</v>
      </c>
      <c r="I53" s="37"/>
      <c r="J53" s="37">
        <v>641.29999999999995</v>
      </c>
      <c r="K53" s="122"/>
      <c r="L53" s="122">
        <v>780.93333333333339</v>
      </c>
      <c r="M53" s="122"/>
      <c r="N53" s="122">
        <v>780.93333333333339</v>
      </c>
      <c r="O53" s="122"/>
      <c r="P53" s="38">
        <f t="shared" si="6"/>
        <v>1298.5</v>
      </c>
      <c r="Q53" s="38">
        <f t="shared" si="4"/>
        <v>2860.3666666666668</v>
      </c>
      <c r="R53" s="68">
        <f t="shared" si="5"/>
        <v>139.63333333333321</v>
      </c>
      <c r="S53" s="79">
        <f t="shared" si="7"/>
        <v>27.926666666666641</v>
      </c>
    </row>
    <row r="54" spans="1:19" s="7" customFormat="1" ht="15" customHeight="1" x14ac:dyDescent="0.2">
      <c r="A54" s="12" t="s">
        <v>201</v>
      </c>
      <c r="B54" s="55" t="s">
        <v>202</v>
      </c>
      <c r="C54" s="88">
        <v>12250</v>
      </c>
      <c r="D54" s="37"/>
      <c r="E54" s="37"/>
      <c r="F54" s="37"/>
      <c r="G54" s="37"/>
      <c r="H54" s="37"/>
      <c r="I54" s="37"/>
      <c r="J54" s="37"/>
      <c r="K54" s="122"/>
      <c r="L54" s="122"/>
      <c r="M54" s="122"/>
      <c r="N54" s="122"/>
      <c r="O54" s="122">
        <v>12250</v>
      </c>
      <c r="P54" s="38">
        <f t="shared" si="6"/>
        <v>0</v>
      </c>
      <c r="Q54" s="38">
        <f t="shared" si="4"/>
        <v>12250</v>
      </c>
      <c r="R54" s="68">
        <f t="shared" si="5"/>
        <v>0</v>
      </c>
      <c r="S54" s="79">
        <f t="shared" si="7"/>
        <v>0</v>
      </c>
    </row>
    <row r="55" spans="1:19" s="7" customFormat="1" ht="15" customHeight="1" x14ac:dyDescent="0.2">
      <c r="A55" s="12" t="s">
        <v>53</v>
      </c>
      <c r="B55" s="55" t="s">
        <v>141</v>
      </c>
      <c r="C55" s="88">
        <v>3000</v>
      </c>
      <c r="D55" s="37"/>
      <c r="E55" s="37"/>
      <c r="F55" s="37"/>
      <c r="G55" s="37"/>
      <c r="H55" s="37"/>
      <c r="I55" s="37">
        <v>2989.2</v>
      </c>
      <c r="J55" s="37"/>
      <c r="K55" s="122"/>
      <c r="L55" s="122"/>
      <c r="M55" s="122">
        <v>600</v>
      </c>
      <c r="N55" s="122"/>
      <c r="O55" s="122"/>
      <c r="P55" s="38">
        <f t="shared" si="6"/>
        <v>2989.2</v>
      </c>
      <c r="Q55" s="38">
        <f t="shared" si="4"/>
        <v>3589.2</v>
      </c>
      <c r="R55" s="68">
        <f t="shared" si="5"/>
        <v>-589.19999999999982</v>
      </c>
      <c r="S55" s="79">
        <f t="shared" si="7"/>
        <v>-117.83999999999996</v>
      </c>
    </row>
    <row r="56" spans="1:19" s="7" customFormat="1" ht="15" customHeight="1" x14ac:dyDescent="0.2">
      <c r="A56" s="12" t="s">
        <v>54</v>
      </c>
      <c r="B56" s="55" t="s">
        <v>142</v>
      </c>
      <c r="C56" s="88">
        <v>1000</v>
      </c>
      <c r="D56" s="37">
        <v>51.37</v>
      </c>
      <c r="E56" s="37">
        <v>117.42</v>
      </c>
      <c r="F56" s="37">
        <v>103.99</v>
      </c>
      <c r="G56" s="37">
        <v>154.41</v>
      </c>
      <c r="H56" s="37">
        <v>47.97</v>
      </c>
      <c r="I56" s="37">
        <v>100.01</v>
      </c>
      <c r="J56" s="37">
        <v>59.45</v>
      </c>
      <c r="K56" s="122">
        <v>73.075999999999993</v>
      </c>
      <c r="L56" s="122">
        <v>73.075999999999993</v>
      </c>
      <c r="M56" s="122">
        <v>73.075999999999993</v>
      </c>
      <c r="N56" s="122">
        <v>73.075999999999993</v>
      </c>
      <c r="O56" s="122">
        <v>73.075999999999993</v>
      </c>
      <c r="P56" s="38">
        <f>SUM(D56:J56)</f>
        <v>634.62</v>
      </c>
      <c r="Q56" s="38">
        <f t="shared" si="4"/>
        <v>1000.0000000000001</v>
      </c>
      <c r="R56" s="68">
        <f t="shared" si="5"/>
        <v>0</v>
      </c>
      <c r="S56" s="79">
        <f t="shared" si="7"/>
        <v>0</v>
      </c>
    </row>
    <row r="57" spans="1:19" s="7" customFormat="1" ht="15" customHeight="1" x14ac:dyDescent="0.2">
      <c r="A57" s="12" t="s">
        <v>55</v>
      </c>
      <c r="B57" s="55" t="s">
        <v>143</v>
      </c>
      <c r="C57" s="88">
        <v>180</v>
      </c>
      <c r="D57" s="37"/>
      <c r="E57" s="37"/>
      <c r="F57" s="37"/>
      <c r="G57" s="37"/>
      <c r="H57" s="37"/>
      <c r="I57" s="37"/>
      <c r="J57" s="37">
        <v>50</v>
      </c>
      <c r="K57" s="122"/>
      <c r="L57" s="122"/>
      <c r="M57" s="122"/>
      <c r="N57" s="122"/>
      <c r="O57" s="122">
        <v>0</v>
      </c>
      <c r="P57" s="38">
        <f t="shared" si="6"/>
        <v>50</v>
      </c>
      <c r="Q57" s="38">
        <f t="shared" si="4"/>
        <v>50</v>
      </c>
      <c r="R57" s="68">
        <f t="shared" si="5"/>
        <v>130</v>
      </c>
      <c r="S57" s="79">
        <f t="shared" si="7"/>
        <v>26</v>
      </c>
    </row>
    <row r="58" spans="1:19" s="7" customFormat="1" ht="15" customHeight="1" x14ac:dyDescent="0.2">
      <c r="A58" s="12" t="s">
        <v>56</v>
      </c>
      <c r="B58" s="55" t="s">
        <v>144</v>
      </c>
      <c r="C58" s="88">
        <v>1000</v>
      </c>
      <c r="D58" s="37"/>
      <c r="E58" s="37"/>
      <c r="F58" s="37"/>
      <c r="G58" s="37"/>
      <c r="H58" s="37"/>
      <c r="I58" s="37"/>
      <c r="J58" s="37"/>
      <c r="K58" s="122"/>
      <c r="L58" s="122"/>
      <c r="M58" s="122"/>
      <c r="N58" s="122"/>
      <c r="O58" s="122">
        <v>1000</v>
      </c>
      <c r="P58" s="38">
        <f t="shared" si="6"/>
        <v>0</v>
      </c>
      <c r="Q58" s="38">
        <f t="shared" si="4"/>
        <v>1000</v>
      </c>
      <c r="R58" s="68">
        <f t="shared" si="5"/>
        <v>0</v>
      </c>
      <c r="S58" s="79">
        <f t="shared" si="7"/>
        <v>0</v>
      </c>
    </row>
    <row r="59" spans="1:19" s="7" customFormat="1" ht="15" customHeight="1" x14ac:dyDescent="0.2">
      <c r="A59" s="12" t="s">
        <v>57</v>
      </c>
      <c r="B59" s="55" t="s">
        <v>145</v>
      </c>
      <c r="C59" s="88">
        <v>330</v>
      </c>
      <c r="D59" s="37">
        <v>330</v>
      </c>
      <c r="E59" s="37"/>
      <c r="F59" s="37"/>
      <c r="G59" s="37"/>
      <c r="H59" s="37"/>
      <c r="I59" s="37"/>
      <c r="J59" s="37"/>
      <c r="K59" s="122"/>
      <c r="L59" s="122"/>
      <c r="M59" s="122"/>
      <c r="N59" s="122"/>
      <c r="O59" s="122"/>
      <c r="P59" s="38">
        <f t="shared" si="6"/>
        <v>330</v>
      </c>
      <c r="Q59" s="38">
        <f t="shared" si="4"/>
        <v>330</v>
      </c>
      <c r="R59" s="68">
        <f t="shared" si="5"/>
        <v>0</v>
      </c>
      <c r="S59" s="79">
        <f t="shared" si="7"/>
        <v>0</v>
      </c>
    </row>
    <row r="60" spans="1:19" s="7" customFormat="1" ht="15" customHeight="1" x14ac:dyDescent="0.2">
      <c r="A60" s="12" t="s">
        <v>58</v>
      </c>
      <c r="B60" s="55" t="s">
        <v>146</v>
      </c>
      <c r="C60" s="88">
        <v>1500</v>
      </c>
      <c r="D60" s="37"/>
      <c r="E60" s="37"/>
      <c r="F60" s="37"/>
      <c r="G60" s="37"/>
      <c r="H60" s="37"/>
      <c r="I60" s="37"/>
      <c r="J60" s="37"/>
      <c r="K60" s="122"/>
      <c r="L60" s="122"/>
      <c r="M60" s="122"/>
      <c r="N60" s="122"/>
      <c r="O60" s="122">
        <v>1500</v>
      </c>
      <c r="P60" s="38">
        <f t="shared" si="6"/>
        <v>0</v>
      </c>
      <c r="Q60" s="38">
        <f t="shared" si="4"/>
        <v>1500</v>
      </c>
      <c r="R60" s="68">
        <f t="shared" si="5"/>
        <v>0</v>
      </c>
      <c r="S60" s="79">
        <f t="shared" si="7"/>
        <v>0</v>
      </c>
    </row>
    <row r="61" spans="1:19" s="7" customFormat="1" ht="15" customHeight="1" x14ac:dyDescent="0.2">
      <c r="A61" s="12" t="s">
        <v>59</v>
      </c>
      <c r="B61" s="55" t="s">
        <v>190</v>
      </c>
      <c r="C61" s="88">
        <v>1000</v>
      </c>
      <c r="D61" s="37"/>
      <c r="E61" s="37">
        <v>302.52999999999997</v>
      </c>
      <c r="F61" s="37">
        <v>0</v>
      </c>
      <c r="G61" s="37"/>
      <c r="H61" s="37"/>
      <c r="I61" s="37"/>
      <c r="J61" s="37"/>
      <c r="K61" s="122"/>
      <c r="L61" s="122"/>
      <c r="M61" s="122"/>
      <c r="N61" s="122"/>
      <c r="O61" s="122">
        <v>697.47</v>
      </c>
      <c r="P61" s="38">
        <f t="shared" si="6"/>
        <v>302.52999999999997</v>
      </c>
      <c r="Q61" s="38">
        <f t="shared" si="4"/>
        <v>1000</v>
      </c>
      <c r="R61" s="68">
        <f t="shared" si="5"/>
        <v>0</v>
      </c>
      <c r="S61" s="79">
        <f t="shared" si="7"/>
        <v>0</v>
      </c>
    </row>
    <row r="62" spans="1:19" s="7" customFormat="1" ht="15" customHeight="1" x14ac:dyDescent="0.2">
      <c r="A62" s="12" t="s">
        <v>60</v>
      </c>
      <c r="B62" s="55" t="s">
        <v>134</v>
      </c>
      <c r="C62" s="88">
        <v>0</v>
      </c>
      <c r="D62" s="37"/>
      <c r="E62" s="37"/>
      <c r="F62" s="37"/>
      <c r="G62" s="37"/>
      <c r="H62" s="37"/>
      <c r="I62" s="37"/>
      <c r="J62" s="37"/>
      <c r="K62" s="122"/>
      <c r="L62" s="122"/>
      <c r="M62" s="122"/>
      <c r="N62" s="122"/>
      <c r="O62" s="122"/>
      <c r="P62" s="38">
        <f t="shared" si="6"/>
        <v>0</v>
      </c>
      <c r="Q62" s="38">
        <f t="shared" si="4"/>
        <v>0</v>
      </c>
      <c r="R62" s="68">
        <f t="shared" si="5"/>
        <v>0</v>
      </c>
      <c r="S62" s="79">
        <f t="shared" si="7"/>
        <v>0</v>
      </c>
    </row>
    <row r="63" spans="1:19" s="7" customFormat="1" ht="15" customHeight="1" x14ac:dyDescent="0.2">
      <c r="A63" s="12" t="s">
        <v>61</v>
      </c>
      <c r="B63" s="55" t="s">
        <v>147</v>
      </c>
      <c r="C63" s="88">
        <v>0</v>
      </c>
      <c r="D63" s="37"/>
      <c r="E63" s="37"/>
      <c r="F63" s="37"/>
      <c r="G63" s="37"/>
      <c r="H63" s="37"/>
      <c r="I63" s="37"/>
      <c r="J63" s="37"/>
      <c r="K63" s="122"/>
      <c r="L63" s="122"/>
      <c r="M63" s="122"/>
      <c r="N63" s="122"/>
      <c r="O63" s="122">
        <v>35125.347999999998</v>
      </c>
      <c r="P63" s="38">
        <f t="shared" si="6"/>
        <v>0</v>
      </c>
      <c r="Q63" s="38">
        <f t="shared" si="4"/>
        <v>35125.347999999998</v>
      </c>
      <c r="R63" s="68">
        <f t="shared" si="5"/>
        <v>-35125.347999999998</v>
      </c>
      <c r="S63" s="79">
        <f t="shared" si="7"/>
        <v>-7025.0695999999998</v>
      </c>
    </row>
    <row r="64" spans="1:19" s="8" customFormat="1" ht="6.95" customHeight="1" x14ac:dyDescent="0.2">
      <c r="A64" s="12"/>
      <c r="B64" s="55"/>
      <c r="C64" s="88"/>
      <c r="D64" s="39"/>
      <c r="E64" s="39"/>
      <c r="F64" s="39"/>
      <c r="G64" s="39"/>
      <c r="H64" s="39"/>
      <c r="I64" s="39"/>
      <c r="J64" s="39"/>
      <c r="K64" s="118"/>
      <c r="L64" s="118"/>
      <c r="M64" s="118"/>
      <c r="N64" s="118"/>
      <c r="O64" s="118"/>
      <c r="P64" s="38"/>
      <c r="Q64" s="38"/>
      <c r="R64" s="68">
        <f t="shared" si="5"/>
        <v>0</v>
      </c>
    </row>
    <row r="65" spans="1:19" s="7" customFormat="1" ht="15" customHeight="1" x14ac:dyDescent="0.2">
      <c r="A65" s="15" t="str">
        <f>"TOTAL "&amp;A20</f>
        <v>TOTAL OPERATING EXPENSES (OPEX) - PGT</v>
      </c>
      <c r="B65" s="59"/>
      <c r="C65" s="97">
        <f>SUM(C22:C64)</f>
        <v>1805934.16</v>
      </c>
      <c r="D65" s="40">
        <f t="shared" ref="D65:N65" si="8">SUM(D22:D63)</f>
        <v>106259.38999999998</v>
      </c>
      <c r="E65" s="40">
        <f t="shared" si="8"/>
        <v>150275.01999999999</v>
      </c>
      <c r="F65" s="40">
        <f t="shared" si="8"/>
        <v>118618.90000000001</v>
      </c>
      <c r="G65" s="40">
        <f t="shared" si="8"/>
        <v>112171.48</v>
      </c>
      <c r="H65" s="40">
        <f t="shared" si="8"/>
        <v>118490.79999999999</v>
      </c>
      <c r="I65" s="40">
        <f t="shared" si="8"/>
        <v>171177.33</v>
      </c>
      <c r="J65" s="40">
        <f t="shared" si="8"/>
        <v>116466.81999999999</v>
      </c>
      <c r="K65" s="125">
        <f t="shared" si="8"/>
        <v>144338.23999999999</v>
      </c>
      <c r="L65" s="125">
        <f t="shared" si="8"/>
        <v>165617.33333333331</v>
      </c>
      <c r="M65" s="125">
        <f t="shared" si="8"/>
        <v>143938.23999999999</v>
      </c>
      <c r="N65" s="125">
        <f t="shared" si="8"/>
        <v>160800.9133333333</v>
      </c>
      <c r="O65" s="125">
        <f>SUM(O22:O63)</f>
        <v>323083.87999999995</v>
      </c>
      <c r="P65" s="40">
        <f>SUM(D65:J65)</f>
        <v>893459.73999999987</v>
      </c>
      <c r="Q65" s="40">
        <f>SUM(D65:O65)</f>
        <v>1831238.3466666664</v>
      </c>
    </row>
    <row r="66" spans="1:19" s="7" customFormat="1" ht="15" customHeight="1" x14ac:dyDescent="0.2">
      <c r="A66" s="24"/>
      <c r="B66" s="60"/>
      <c r="C66" s="98"/>
      <c r="D66" s="33"/>
      <c r="E66" s="33"/>
      <c r="F66" s="33"/>
      <c r="G66" s="33"/>
      <c r="H66" s="33"/>
      <c r="I66" s="33"/>
      <c r="J66" s="33"/>
      <c r="K66" s="120"/>
      <c r="L66" s="120"/>
      <c r="M66" s="120"/>
      <c r="N66" s="120"/>
      <c r="O66" s="120"/>
      <c r="P66" s="33"/>
      <c r="Q66" s="33"/>
    </row>
    <row r="67" spans="1:19" s="7" customFormat="1" ht="18" customHeight="1" x14ac:dyDescent="0.2">
      <c r="A67" s="163" t="s">
        <v>32</v>
      </c>
      <c r="B67" s="163"/>
      <c r="C67" s="163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</row>
    <row r="68" spans="1:19" s="7" customFormat="1" ht="15" customHeight="1" x14ac:dyDescent="0.2">
      <c r="A68" s="24"/>
      <c r="B68" s="60"/>
      <c r="C68" s="98"/>
      <c r="D68" s="33"/>
      <c r="E68" s="33"/>
      <c r="F68" s="33"/>
      <c r="G68" s="33"/>
      <c r="H68" s="33"/>
      <c r="I68" s="33"/>
      <c r="J68" s="33"/>
      <c r="K68" s="120"/>
      <c r="L68" s="120"/>
      <c r="M68" s="120"/>
      <c r="N68" s="120"/>
      <c r="O68" s="120"/>
      <c r="P68" s="33"/>
      <c r="Q68" s="33"/>
    </row>
    <row r="69" spans="1:19" s="7" customFormat="1" ht="15" customHeight="1" x14ac:dyDescent="0.2">
      <c r="A69" s="12" t="s">
        <v>22</v>
      </c>
      <c r="B69" s="55" t="s">
        <v>121</v>
      </c>
      <c r="C69" s="88">
        <v>177804</v>
      </c>
      <c r="D69" s="37">
        <v>12284.5</v>
      </c>
      <c r="E69" s="37">
        <v>12373.57</v>
      </c>
      <c r="F69" s="37">
        <v>11642.55</v>
      </c>
      <c r="G69" s="37">
        <v>11520</v>
      </c>
      <c r="H69" s="37">
        <v>12251.61</v>
      </c>
      <c r="I69" s="37">
        <v>13816</v>
      </c>
      <c r="J69" s="37">
        <v>13814</v>
      </c>
      <c r="K69" s="122">
        <v>18020.353999999999</v>
      </c>
      <c r="L69" s="122">
        <v>18020.353999999999</v>
      </c>
      <c r="M69" s="122">
        <v>18020.353999999999</v>
      </c>
      <c r="N69" s="122">
        <v>18020.353999999999</v>
      </c>
      <c r="O69" s="122">
        <v>18020.353999999999</v>
      </c>
      <c r="P69" s="38">
        <f>SUM(D69:J69)</f>
        <v>87702.23</v>
      </c>
      <c r="Q69" s="38">
        <f t="shared" ref="Q69:Q80" si="9">SUM(D69:O69)</f>
        <v>177803.99999999997</v>
      </c>
      <c r="R69" s="68">
        <f t="shared" ref="R69:R80" si="10">C69-Q69</f>
        <v>0</v>
      </c>
      <c r="S69" s="79">
        <f t="shared" ref="S69:S80" si="11">R69/5</f>
        <v>0</v>
      </c>
    </row>
    <row r="70" spans="1:19" s="7" customFormat="1" ht="15" customHeight="1" x14ac:dyDescent="0.2">
      <c r="A70" s="12" t="s">
        <v>23</v>
      </c>
      <c r="B70" s="55" t="s">
        <v>23</v>
      </c>
      <c r="C70" s="88">
        <v>0</v>
      </c>
      <c r="D70" s="37">
        <v>0</v>
      </c>
      <c r="E70" s="37"/>
      <c r="F70" s="37"/>
      <c r="G70" s="37"/>
      <c r="H70" s="37"/>
      <c r="I70" s="37"/>
      <c r="J70" s="37"/>
      <c r="K70" s="122"/>
      <c r="L70" s="122"/>
      <c r="M70" s="122"/>
      <c r="N70" s="122"/>
      <c r="O70" s="122"/>
      <c r="P70" s="38">
        <f t="shared" ref="P70:P82" si="12">SUM(D70:J70)</f>
        <v>0</v>
      </c>
      <c r="Q70" s="38">
        <f t="shared" si="9"/>
        <v>0</v>
      </c>
      <c r="R70" s="68">
        <f t="shared" si="10"/>
        <v>0</v>
      </c>
      <c r="S70" s="79">
        <f t="shared" si="11"/>
        <v>0</v>
      </c>
    </row>
    <row r="71" spans="1:19" s="7" customFormat="1" ht="15" customHeight="1" x14ac:dyDescent="0.2">
      <c r="A71" s="12" t="s">
        <v>62</v>
      </c>
      <c r="B71" s="55" t="s">
        <v>122</v>
      </c>
      <c r="C71" s="88">
        <v>29634</v>
      </c>
      <c r="D71" s="37">
        <v>0</v>
      </c>
      <c r="E71" s="37"/>
      <c r="F71" s="37"/>
      <c r="G71" s="37"/>
      <c r="H71" s="37"/>
      <c r="I71" s="37">
        <v>5959.43</v>
      </c>
      <c r="J71" s="37"/>
      <c r="K71" s="122"/>
      <c r="L71" s="122"/>
      <c r="M71" s="122"/>
      <c r="N71" s="122"/>
      <c r="O71" s="122">
        <v>15000</v>
      </c>
      <c r="P71" s="38">
        <f t="shared" si="12"/>
        <v>5959.43</v>
      </c>
      <c r="Q71" s="38">
        <f t="shared" si="9"/>
        <v>20959.43</v>
      </c>
      <c r="R71" s="68">
        <f t="shared" si="10"/>
        <v>8674.57</v>
      </c>
      <c r="S71" s="79">
        <f t="shared" si="11"/>
        <v>1734.914</v>
      </c>
    </row>
    <row r="72" spans="1:19" s="7" customFormat="1" ht="15" customHeight="1" x14ac:dyDescent="0.2">
      <c r="A72" s="12" t="s">
        <v>25</v>
      </c>
      <c r="B72" s="55" t="s">
        <v>25</v>
      </c>
      <c r="C72" s="88">
        <v>26966.940000000002</v>
      </c>
      <c r="D72" s="37">
        <v>1137</v>
      </c>
      <c r="E72" s="37">
        <v>1113</v>
      </c>
      <c r="F72" s="37">
        <v>1066</v>
      </c>
      <c r="G72" s="37">
        <v>1005</v>
      </c>
      <c r="H72" s="37">
        <v>1104</v>
      </c>
      <c r="I72" s="37">
        <v>1304</v>
      </c>
      <c r="J72" s="37">
        <v>1304</v>
      </c>
      <c r="K72" s="122">
        <v>3786.7880000000005</v>
      </c>
      <c r="L72" s="122">
        <v>3786.7880000000005</v>
      </c>
      <c r="M72" s="122">
        <v>3786.7880000000005</v>
      </c>
      <c r="N72" s="122">
        <v>3786.7880000000005</v>
      </c>
      <c r="O72" s="122">
        <v>3786.7880000000005</v>
      </c>
      <c r="P72" s="38">
        <f t="shared" si="12"/>
        <v>8033</v>
      </c>
      <c r="Q72" s="38">
        <f t="shared" si="9"/>
        <v>26966.940000000002</v>
      </c>
      <c r="R72" s="68">
        <f t="shared" si="10"/>
        <v>0</v>
      </c>
      <c r="S72" s="79">
        <f t="shared" si="11"/>
        <v>0</v>
      </c>
    </row>
    <row r="73" spans="1:19" s="7" customFormat="1" ht="15" customHeight="1" x14ac:dyDescent="0.2">
      <c r="A73" s="12" t="s">
        <v>26</v>
      </c>
      <c r="B73" s="55" t="s">
        <v>26</v>
      </c>
      <c r="C73" s="88">
        <v>3000</v>
      </c>
      <c r="D73" s="37">
        <v>172.75</v>
      </c>
      <c r="E73" s="37">
        <v>156.65</v>
      </c>
      <c r="F73" s="37">
        <v>148.35</v>
      </c>
      <c r="G73" s="37">
        <v>141.85</v>
      </c>
      <c r="H73" s="37">
        <v>155.85</v>
      </c>
      <c r="I73" s="37">
        <v>181.2</v>
      </c>
      <c r="J73" s="37">
        <v>181.2</v>
      </c>
      <c r="K73" s="122">
        <v>372.42999999999995</v>
      </c>
      <c r="L73" s="122">
        <v>372.42999999999995</v>
      </c>
      <c r="M73" s="122">
        <v>372.42999999999995</v>
      </c>
      <c r="N73" s="122">
        <v>372.42999999999995</v>
      </c>
      <c r="O73" s="122">
        <v>372.42999999999995</v>
      </c>
      <c r="P73" s="38">
        <f t="shared" si="12"/>
        <v>1137.8500000000001</v>
      </c>
      <c r="Q73" s="38">
        <f t="shared" si="9"/>
        <v>2999.9999999999995</v>
      </c>
      <c r="R73" s="68">
        <f t="shared" si="10"/>
        <v>0</v>
      </c>
      <c r="S73" s="79">
        <f t="shared" si="11"/>
        <v>0</v>
      </c>
    </row>
    <row r="74" spans="1:19" s="7" customFormat="1" ht="15" customHeight="1" x14ac:dyDescent="0.2">
      <c r="A74" s="12" t="s">
        <v>63</v>
      </c>
      <c r="B74" s="55" t="s">
        <v>63</v>
      </c>
      <c r="C74" s="88">
        <v>1640</v>
      </c>
      <c r="D74" s="37">
        <v>0</v>
      </c>
      <c r="E74" s="37">
        <v>80</v>
      </c>
      <c r="F74" s="37">
        <v>70</v>
      </c>
      <c r="G74" s="37">
        <v>0</v>
      </c>
      <c r="H74" s="37">
        <v>35</v>
      </c>
      <c r="I74" s="37">
        <v>85</v>
      </c>
      <c r="J74" s="37">
        <v>30</v>
      </c>
      <c r="K74" s="122">
        <v>268</v>
      </c>
      <c r="L74" s="122">
        <v>268</v>
      </c>
      <c r="M74" s="122">
        <v>268</v>
      </c>
      <c r="N74" s="122">
        <v>268</v>
      </c>
      <c r="O74" s="122">
        <v>268</v>
      </c>
      <c r="P74" s="38">
        <f t="shared" si="12"/>
        <v>300</v>
      </c>
      <c r="Q74" s="38">
        <f t="shared" si="9"/>
        <v>1640</v>
      </c>
      <c r="R74" s="68">
        <f t="shared" si="10"/>
        <v>0</v>
      </c>
      <c r="S74" s="79">
        <f t="shared" si="11"/>
        <v>0</v>
      </c>
    </row>
    <row r="75" spans="1:19" s="7" customFormat="1" ht="15" customHeight="1" x14ac:dyDescent="0.2">
      <c r="A75" s="12" t="s">
        <v>28</v>
      </c>
      <c r="B75" s="55" t="s">
        <v>123</v>
      </c>
      <c r="C75" s="88">
        <v>0</v>
      </c>
      <c r="D75" s="37">
        <v>0</v>
      </c>
      <c r="E75" s="37"/>
      <c r="F75" s="37"/>
      <c r="G75" s="37"/>
      <c r="H75" s="37"/>
      <c r="I75" s="37"/>
      <c r="J75" s="37"/>
      <c r="K75" s="122"/>
      <c r="L75" s="122"/>
      <c r="M75" s="122"/>
      <c r="N75" s="122"/>
      <c r="O75" s="122"/>
      <c r="P75" s="38">
        <f t="shared" si="12"/>
        <v>0</v>
      </c>
      <c r="Q75" s="38">
        <f t="shared" si="9"/>
        <v>0</v>
      </c>
      <c r="R75" s="68">
        <f t="shared" si="10"/>
        <v>0</v>
      </c>
      <c r="S75" s="79">
        <f t="shared" si="11"/>
        <v>0</v>
      </c>
    </row>
    <row r="76" spans="1:19" s="7" customFormat="1" ht="15" customHeight="1" x14ac:dyDescent="0.2">
      <c r="A76" s="12" t="s">
        <v>64</v>
      </c>
      <c r="B76" s="55" t="s">
        <v>124</v>
      </c>
      <c r="C76" s="88">
        <v>5000</v>
      </c>
      <c r="D76" s="37">
        <v>0</v>
      </c>
      <c r="E76" s="37">
        <v>700</v>
      </c>
      <c r="F76" s="37">
        <v>350</v>
      </c>
      <c r="G76" s="37"/>
      <c r="H76" s="37"/>
      <c r="I76" s="37"/>
      <c r="J76" s="37">
        <v>327.39999999999998</v>
      </c>
      <c r="K76" s="122">
        <v>724.52</v>
      </c>
      <c r="L76" s="122">
        <v>724.52</v>
      </c>
      <c r="M76" s="122">
        <v>724.52</v>
      </c>
      <c r="N76" s="122">
        <v>724.52</v>
      </c>
      <c r="O76" s="122">
        <v>724.52</v>
      </c>
      <c r="P76" s="38">
        <f t="shared" si="12"/>
        <v>1377.4</v>
      </c>
      <c r="Q76" s="38">
        <f t="shared" si="9"/>
        <v>5000</v>
      </c>
      <c r="R76" s="68">
        <f t="shared" si="10"/>
        <v>0</v>
      </c>
      <c r="S76" s="79">
        <f t="shared" si="11"/>
        <v>0</v>
      </c>
    </row>
    <row r="77" spans="1:19" s="7" customFormat="1" ht="15" customHeight="1" x14ac:dyDescent="0.2">
      <c r="A77" s="12" t="s">
        <v>65</v>
      </c>
      <c r="B77" s="55" t="s">
        <v>125</v>
      </c>
      <c r="C77" s="88">
        <v>3000</v>
      </c>
      <c r="D77" s="37">
        <v>0</v>
      </c>
      <c r="E77" s="37">
        <v>0</v>
      </c>
      <c r="F77" s="37">
        <v>179.4</v>
      </c>
      <c r="G77" s="37">
        <v>75</v>
      </c>
      <c r="H77" s="37">
        <v>193.6</v>
      </c>
      <c r="I77" s="37">
        <v>50.8</v>
      </c>
      <c r="J77" s="37">
        <v>32</v>
      </c>
      <c r="K77" s="122">
        <v>493.84</v>
      </c>
      <c r="L77" s="122">
        <v>493.84</v>
      </c>
      <c r="M77" s="122">
        <v>493.84</v>
      </c>
      <c r="N77" s="122">
        <v>493.84</v>
      </c>
      <c r="O77" s="122">
        <v>493.84</v>
      </c>
      <c r="P77" s="38">
        <f t="shared" si="12"/>
        <v>530.79999999999995</v>
      </c>
      <c r="Q77" s="38">
        <f t="shared" si="9"/>
        <v>3000</v>
      </c>
      <c r="R77" s="68">
        <f t="shared" si="10"/>
        <v>0</v>
      </c>
      <c r="S77" s="79">
        <f t="shared" si="11"/>
        <v>0</v>
      </c>
    </row>
    <row r="78" spans="1:19" s="7" customFormat="1" ht="15" customHeight="1" x14ac:dyDescent="0.2">
      <c r="A78" s="12" t="s">
        <v>33</v>
      </c>
      <c r="B78" s="55" t="s">
        <v>126</v>
      </c>
      <c r="C78" s="88">
        <v>12000</v>
      </c>
      <c r="D78" s="37"/>
      <c r="E78" s="37">
        <v>1755.35</v>
      </c>
      <c r="F78" s="37">
        <v>938.25</v>
      </c>
      <c r="G78" s="37">
        <v>0</v>
      </c>
      <c r="H78" s="37">
        <v>890.5</v>
      </c>
      <c r="I78" s="37">
        <v>0</v>
      </c>
      <c r="J78" s="37">
        <v>894.1</v>
      </c>
      <c r="K78" s="122">
        <v>1504.3600000000001</v>
      </c>
      <c r="L78" s="122">
        <v>1504.3600000000001</v>
      </c>
      <c r="M78" s="122">
        <v>1504.3600000000001</v>
      </c>
      <c r="N78" s="122">
        <v>1504.3600000000001</v>
      </c>
      <c r="O78" s="122">
        <v>1504.3600000000001</v>
      </c>
      <c r="P78" s="38">
        <f t="shared" si="12"/>
        <v>4478.2</v>
      </c>
      <c r="Q78" s="38">
        <f t="shared" si="9"/>
        <v>12000.000000000002</v>
      </c>
      <c r="R78" s="68">
        <f t="shared" si="10"/>
        <v>0</v>
      </c>
      <c r="S78" s="79">
        <f t="shared" si="11"/>
        <v>0</v>
      </c>
    </row>
    <row r="79" spans="1:19" s="7" customFormat="1" ht="15" customHeight="1" x14ac:dyDescent="0.2">
      <c r="A79" s="12" t="s">
        <v>34</v>
      </c>
      <c r="B79" s="55" t="s">
        <v>127</v>
      </c>
      <c r="C79" s="88">
        <v>11000</v>
      </c>
      <c r="D79" s="37"/>
      <c r="E79" s="37">
        <v>645.85</v>
      </c>
      <c r="F79" s="37">
        <v>705.95</v>
      </c>
      <c r="G79" s="37">
        <v>760.15</v>
      </c>
      <c r="H79" s="37">
        <v>636.29999999999995</v>
      </c>
      <c r="I79" s="37">
        <v>724</v>
      </c>
      <c r="J79" s="37">
        <v>1521.95</v>
      </c>
      <c r="K79" s="122">
        <v>1201.1600000000001</v>
      </c>
      <c r="L79" s="122">
        <v>1201.1600000000001</v>
      </c>
      <c r="M79" s="122">
        <v>1201.1600000000001</v>
      </c>
      <c r="N79" s="122">
        <v>1201.1600000000001</v>
      </c>
      <c r="O79" s="122">
        <v>1201.1600000000001</v>
      </c>
      <c r="P79" s="38">
        <f t="shared" si="12"/>
        <v>4994.2</v>
      </c>
      <c r="Q79" s="38">
        <f t="shared" si="9"/>
        <v>11000</v>
      </c>
      <c r="R79" s="68">
        <f t="shared" si="10"/>
        <v>0</v>
      </c>
      <c r="S79" s="79">
        <f t="shared" si="11"/>
        <v>0</v>
      </c>
    </row>
    <row r="80" spans="1:19" s="7" customFormat="1" ht="15" customHeight="1" x14ac:dyDescent="0.2">
      <c r="A80" s="12" t="s">
        <v>66</v>
      </c>
      <c r="B80" s="55" t="s">
        <v>128</v>
      </c>
      <c r="C80" s="88">
        <v>27800</v>
      </c>
      <c r="D80" s="37">
        <v>2145.44</v>
      </c>
      <c r="E80" s="37">
        <v>2145.44</v>
      </c>
      <c r="F80" s="37">
        <v>2145.44</v>
      </c>
      <c r="G80" s="37">
        <v>2145.44</v>
      </c>
      <c r="H80" s="37">
        <v>2145.44</v>
      </c>
      <c r="I80" s="37">
        <v>2145.44</v>
      </c>
      <c r="J80" s="37">
        <v>2765.44</v>
      </c>
      <c r="K80" s="122">
        <v>2145.44</v>
      </c>
      <c r="L80" s="122">
        <v>2145.44</v>
      </c>
      <c r="M80" s="122">
        <v>2145.44</v>
      </c>
      <c r="N80" s="122">
        <v>2145.44</v>
      </c>
      <c r="O80" s="122">
        <v>2145.44</v>
      </c>
      <c r="P80" s="38">
        <f t="shared" si="12"/>
        <v>15638.080000000002</v>
      </c>
      <c r="Q80" s="38">
        <f t="shared" si="9"/>
        <v>26365.279999999995</v>
      </c>
      <c r="R80" s="68">
        <f t="shared" si="10"/>
        <v>1434.7200000000048</v>
      </c>
      <c r="S80" s="79">
        <f t="shared" si="11"/>
        <v>286.94400000000098</v>
      </c>
    </row>
    <row r="81" spans="1:19" s="7" customFormat="1" ht="10.5" customHeight="1" x14ac:dyDescent="0.2">
      <c r="A81" s="12"/>
      <c r="B81" s="55"/>
      <c r="C81" s="88"/>
      <c r="D81" s="39"/>
      <c r="E81" s="39"/>
      <c r="F81" s="39"/>
      <c r="G81" s="39"/>
      <c r="H81" s="39"/>
      <c r="I81" s="39"/>
      <c r="J81" s="39"/>
      <c r="K81" s="118"/>
      <c r="L81" s="118"/>
      <c r="M81" s="118"/>
      <c r="N81" s="118"/>
      <c r="O81" s="118"/>
      <c r="P81" s="38"/>
      <c r="Q81" s="38"/>
      <c r="S81" s="79"/>
    </row>
    <row r="82" spans="1:19" s="7" customFormat="1" ht="15" customHeight="1" x14ac:dyDescent="0.2">
      <c r="A82" s="15" t="str">
        <f>"TOTAL "&amp;A67</f>
        <v>TOTAL OPERATING EXPENSES (OPEX) - TIC</v>
      </c>
      <c r="B82" s="59"/>
      <c r="C82" s="97">
        <f>SUM(C69:C81)</f>
        <v>297844.94</v>
      </c>
      <c r="D82" s="40">
        <f>SUM(D69:D80)</f>
        <v>15739.69</v>
      </c>
      <c r="E82" s="40">
        <f t="shared" ref="E82:N82" si="13">SUM(E69:E80)</f>
        <v>18969.859999999997</v>
      </c>
      <c r="F82" s="40">
        <f t="shared" si="13"/>
        <v>17245.939999999999</v>
      </c>
      <c r="G82" s="40">
        <f t="shared" si="13"/>
        <v>15647.44</v>
      </c>
      <c r="H82" s="40">
        <f t="shared" si="13"/>
        <v>17412.3</v>
      </c>
      <c r="I82" s="40">
        <f t="shared" si="13"/>
        <v>24265.87</v>
      </c>
      <c r="J82" s="40">
        <f t="shared" si="13"/>
        <v>20870.09</v>
      </c>
      <c r="K82" s="125">
        <f t="shared" si="13"/>
        <v>28516.892</v>
      </c>
      <c r="L82" s="125">
        <f t="shared" si="13"/>
        <v>28516.892</v>
      </c>
      <c r="M82" s="125">
        <f t="shared" si="13"/>
        <v>28516.892</v>
      </c>
      <c r="N82" s="125">
        <f t="shared" si="13"/>
        <v>28516.892</v>
      </c>
      <c r="O82" s="125">
        <f>SUM(O69:O80)</f>
        <v>43516.892</v>
      </c>
      <c r="P82" s="40">
        <f t="shared" si="12"/>
        <v>130151.18999999999</v>
      </c>
      <c r="Q82" s="40">
        <f>SUM(Q69:Q80)</f>
        <v>287735.64999999997</v>
      </c>
    </row>
    <row r="83" spans="1:19" s="7" customFormat="1" ht="6.95" customHeight="1" x14ac:dyDescent="0.2">
      <c r="A83" s="11"/>
      <c r="B83" s="61"/>
      <c r="C83" s="99"/>
      <c r="D83" s="75"/>
      <c r="E83" s="75"/>
      <c r="F83" s="75"/>
      <c r="G83" s="75"/>
      <c r="H83" s="75"/>
      <c r="I83" s="75"/>
      <c r="J83" s="75"/>
      <c r="K83" s="126"/>
      <c r="L83" s="126"/>
      <c r="M83" s="126"/>
      <c r="N83" s="126"/>
      <c r="O83" s="126"/>
      <c r="P83" s="41"/>
      <c r="Q83" s="41"/>
    </row>
    <row r="84" spans="1:19" s="7" customFormat="1" ht="18" customHeight="1" x14ac:dyDescent="0.2">
      <c r="A84" s="163" t="s">
        <v>67</v>
      </c>
      <c r="B84" s="163"/>
      <c r="C84" s="163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</row>
    <row r="85" spans="1:19" s="7" customFormat="1" ht="6.95" customHeight="1" x14ac:dyDescent="0.2">
      <c r="A85" s="10"/>
      <c r="B85" s="58"/>
      <c r="C85" s="96"/>
      <c r="D85" s="74"/>
      <c r="E85" s="74"/>
      <c r="F85" s="74"/>
      <c r="G85" s="74"/>
      <c r="H85" s="74"/>
      <c r="I85" s="74"/>
      <c r="J85" s="74"/>
      <c r="K85" s="121"/>
      <c r="L85" s="121"/>
      <c r="M85" s="121"/>
      <c r="N85" s="121"/>
      <c r="O85" s="121"/>
      <c r="P85" s="36"/>
      <c r="Q85" s="36"/>
    </row>
    <row r="86" spans="1:19" s="8" customFormat="1" ht="15" customHeight="1" x14ac:dyDescent="0.2">
      <c r="A86" s="12" t="s">
        <v>69</v>
      </c>
      <c r="B86" s="55" t="s">
        <v>148</v>
      </c>
      <c r="C86" s="88">
        <v>13000</v>
      </c>
      <c r="D86" s="37">
        <v>8299.7999999999993</v>
      </c>
      <c r="E86" s="37">
        <v>2099</v>
      </c>
      <c r="F86" s="37"/>
      <c r="G86" s="37"/>
      <c r="H86" s="37"/>
      <c r="I86" s="37"/>
      <c r="J86" s="37"/>
      <c r="K86" s="122"/>
      <c r="L86" s="122"/>
      <c r="M86" s="122">
        <v>2601.2000000000007</v>
      </c>
      <c r="N86" s="122"/>
      <c r="O86" s="122"/>
      <c r="P86" s="43">
        <f t="shared" ref="P86:P88" si="14">SUM(D86:J86)</f>
        <v>10398.799999999999</v>
      </c>
      <c r="Q86" s="43">
        <f>SUM(D86:O86)</f>
        <v>13000</v>
      </c>
      <c r="R86" s="68">
        <f>C86-Q86</f>
        <v>0</v>
      </c>
      <c r="S86" s="79">
        <f t="shared" ref="S86:S88" si="15">R86/6</f>
        <v>0</v>
      </c>
    </row>
    <row r="87" spans="1:19" s="7" customFormat="1" ht="15" customHeight="1" x14ac:dyDescent="0.2">
      <c r="A87" s="12" t="s">
        <v>70</v>
      </c>
      <c r="B87" s="55" t="s">
        <v>149</v>
      </c>
      <c r="C87" s="88">
        <v>6000</v>
      </c>
      <c r="D87" s="37"/>
      <c r="E87" s="37"/>
      <c r="F87" s="37"/>
      <c r="G87" s="37"/>
      <c r="H87" s="37">
        <v>4006.8</v>
      </c>
      <c r="I87" s="37"/>
      <c r="J87" s="37"/>
      <c r="K87" s="122"/>
      <c r="L87" s="122"/>
      <c r="M87" s="122"/>
      <c r="N87" s="127">
        <v>1993.1999999999998</v>
      </c>
      <c r="O87" s="122"/>
      <c r="P87" s="33">
        <f t="shared" si="14"/>
        <v>4006.8</v>
      </c>
      <c r="Q87" s="33">
        <f>SUM(D87:O87)</f>
        <v>6000</v>
      </c>
      <c r="R87" s="68">
        <f>C87-Q87</f>
        <v>0</v>
      </c>
      <c r="S87" s="79">
        <f t="shared" si="15"/>
        <v>0</v>
      </c>
    </row>
    <row r="88" spans="1:19" s="8" customFormat="1" ht="15" customHeight="1" x14ac:dyDescent="0.2">
      <c r="A88" s="12" t="s">
        <v>71</v>
      </c>
      <c r="B88" s="55" t="s">
        <v>150</v>
      </c>
      <c r="C88" s="88">
        <v>5000</v>
      </c>
      <c r="D88" s="37"/>
      <c r="E88" s="37"/>
      <c r="F88" s="37"/>
      <c r="G88" s="37"/>
      <c r="H88" s="37"/>
      <c r="I88" s="37"/>
      <c r="J88" s="37"/>
      <c r="K88" s="122"/>
      <c r="L88" s="122"/>
      <c r="M88" s="122">
        <v>5000</v>
      </c>
      <c r="N88" s="122"/>
      <c r="O88" s="122"/>
      <c r="P88" s="43">
        <f t="shared" si="14"/>
        <v>0</v>
      </c>
      <c r="Q88" s="43">
        <f>SUM(D88:O88)</f>
        <v>5000</v>
      </c>
      <c r="R88" s="68">
        <f>C88-Q88</f>
        <v>0</v>
      </c>
      <c r="S88" s="79">
        <f t="shared" si="15"/>
        <v>0</v>
      </c>
    </row>
    <row r="89" spans="1:19" s="8" customFormat="1" ht="6.95" customHeight="1" x14ac:dyDescent="0.2">
      <c r="A89" s="12"/>
      <c r="B89" s="55"/>
      <c r="C89" s="88"/>
      <c r="D89" s="39"/>
      <c r="E89" s="39"/>
      <c r="F89" s="39"/>
      <c r="G89" s="39"/>
      <c r="H89" s="39"/>
      <c r="I89" s="39"/>
      <c r="J89" s="39"/>
      <c r="K89" s="118"/>
      <c r="L89" s="118"/>
      <c r="M89" s="118"/>
      <c r="N89" s="128"/>
      <c r="O89" s="118"/>
      <c r="P89" s="43"/>
      <c r="Q89" s="43"/>
    </row>
    <row r="90" spans="1:19" s="7" customFormat="1" ht="15" customHeight="1" x14ac:dyDescent="0.2">
      <c r="A90" s="15" t="str">
        <f>"TOTAL "&amp;A84</f>
        <v>TOTAL CAPITAL EXPENDITURE (CAPEX) - PGT</v>
      </c>
      <c r="B90" s="59"/>
      <c r="C90" s="97">
        <f>SUM(C86:C89)</f>
        <v>24000</v>
      </c>
      <c r="D90" s="40">
        <f t="shared" ref="D90:N90" si="16">SUM(D86:D88)</f>
        <v>8299.7999999999993</v>
      </c>
      <c r="E90" s="40">
        <f t="shared" si="16"/>
        <v>2099</v>
      </c>
      <c r="F90" s="40">
        <f t="shared" si="16"/>
        <v>0</v>
      </c>
      <c r="G90" s="40">
        <f t="shared" si="16"/>
        <v>0</v>
      </c>
      <c r="H90" s="40">
        <f t="shared" si="16"/>
        <v>4006.8</v>
      </c>
      <c r="I90" s="40">
        <f t="shared" si="16"/>
        <v>0</v>
      </c>
      <c r="J90" s="40">
        <f t="shared" si="16"/>
        <v>0</v>
      </c>
      <c r="K90" s="125">
        <f t="shared" si="16"/>
        <v>0</v>
      </c>
      <c r="L90" s="125">
        <f t="shared" si="16"/>
        <v>0</v>
      </c>
      <c r="M90" s="125">
        <f t="shared" si="16"/>
        <v>7601.2000000000007</v>
      </c>
      <c r="N90" s="125">
        <f t="shared" si="16"/>
        <v>1993.1999999999998</v>
      </c>
      <c r="O90" s="125">
        <f>SUM(O86:O88)</f>
        <v>0</v>
      </c>
      <c r="P90" s="40">
        <f t="shared" ref="P90" si="17">SUM(D90:J90)</f>
        <v>14405.599999999999</v>
      </c>
      <c r="Q90" s="40">
        <f>SUM(D90:O90)</f>
        <v>24000</v>
      </c>
    </row>
    <row r="91" spans="1:19" s="7" customFormat="1" ht="6.95" customHeight="1" x14ac:dyDescent="0.2">
      <c r="A91" s="11"/>
      <c r="B91" s="61"/>
      <c r="C91" s="99"/>
      <c r="D91" s="75"/>
      <c r="E91" s="75"/>
      <c r="F91" s="75"/>
      <c r="G91" s="75"/>
      <c r="H91" s="75"/>
      <c r="I91" s="75"/>
      <c r="J91" s="75"/>
      <c r="K91" s="126"/>
      <c r="L91" s="126"/>
      <c r="M91" s="126"/>
      <c r="N91" s="126"/>
      <c r="O91" s="126"/>
      <c r="P91" s="41"/>
      <c r="Q91" s="41"/>
    </row>
    <row r="92" spans="1:19" s="7" customFormat="1" ht="18" customHeight="1" x14ac:dyDescent="0.2">
      <c r="A92" s="163" t="s">
        <v>68</v>
      </c>
      <c r="B92" s="163"/>
      <c r="C92" s="163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</row>
    <row r="93" spans="1:19" s="7" customFormat="1" ht="6.95" customHeight="1" x14ac:dyDescent="0.2">
      <c r="A93" s="10"/>
      <c r="B93" s="58"/>
      <c r="C93" s="96"/>
      <c r="D93" s="74"/>
      <c r="E93" s="74"/>
      <c r="F93" s="74"/>
      <c r="G93" s="74"/>
      <c r="H93" s="74"/>
      <c r="I93" s="74"/>
      <c r="J93" s="74"/>
      <c r="K93" s="121"/>
      <c r="L93" s="121"/>
      <c r="M93" s="121"/>
      <c r="N93" s="121"/>
      <c r="O93" s="121"/>
      <c r="P93" s="36"/>
      <c r="Q93" s="36"/>
    </row>
    <row r="94" spans="1:19" s="8" customFormat="1" ht="15" customHeight="1" x14ac:dyDescent="0.2">
      <c r="A94" s="12" t="s">
        <v>72</v>
      </c>
      <c r="B94" s="55" t="s">
        <v>148</v>
      </c>
      <c r="C94" s="88">
        <v>2000</v>
      </c>
      <c r="D94" s="37"/>
      <c r="E94" s="37"/>
      <c r="F94" s="37"/>
      <c r="G94" s="37"/>
      <c r="H94" s="37"/>
      <c r="I94" s="37"/>
      <c r="J94" s="37"/>
      <c r="K94" s="122"/>
      <c r="L94" s="122"/>
      <c r="M94" s="122">
        <v>2000</v>
      </c>
      <c r="N94" s="122"/>
      <c r="O94" s="122"/>
      <c r="P94" s="43">
        <f t="shared" ref="P94:P97" si="18">SUM(D94:J94)</f>
        <v>0</v>
      </c>
      <c r="Q94" s="43">
        <f>SUM(D94:O94)</f>
        <v>2000</v>
      </c>
      <c r="R94" s="68">
        <f>C94-Q94</f>
        <v>0</v>
      </c>
      <c r="S94" s="79">
        <f t="shared" ref="S94:S97" si="19">R94/6</f>
        <v>0</v>
      </c>
    </row>
    <row r="95" spans="1:19" s="7" customFormat="1" ht="15" customHeight="1" x14ac:dyDescent="0.2">
      <c r="A95" s="12" t="s">
        <v>70</v>
      </c>
      <c r="B95" s="55" t="s">
        <v>149</v>
      </c>
      <c r="C95" s="88">
        <v>0</v>
      </c>
      <c r="D95" s="37"/>
      <c r="E95" s="37"/>
      <c r="F95" s="37"/>
      <c r="G95" s="37"/>
      <c r="H95" s="37"/>
      <c r="I95" s="37"/>
      <c r="J95" s="37"/>
      <c r="K95" s="122"/>
      <c r="L95" s="122"/>
      <c r="M95" s="122"/>
      <c r="N95" s="122"/>
      <c r="O95" s="122"/>
      <c r="P95" s="33">
        <f t="shared" si="18"/>
        <v>0</v>
      </c>
      <c r="Q95" s="33">
        <f>SUM(D95:O95)</f>
        <v>0</v>
      </c>
      <c r="R95" s="68">
        <f>C95-Q95</f>
        <v>0</v>
      </c>
      <c r="S95" s="79">
        <f t="shared" si="19"/>
        <v>0</v>
      </c>
    </row>
    <row r="96" spans="1:19" s="8" customFormat="1" ht="15" customHeight="1" x14ac:dyDescent="0.2">
      <c r="A96" s="12" t="s">
        <v>73</v>
      </c>
      <c r="B96" s="55" t="s">
        <v>150</v>
      </c>
      <c r="C96" s="88">
        <v>1000</v>
      </c>
      <c r="D96" s="37"/>
      <c r="E96" s="37"/>
      <c r="F96" s="37"/>
      <c r="G96" s="37"/>
      <c r="H96" s="37"/>
      <c r="I96" s="37"/>
      <c r="J96" s="37"/>
      <c r="K96" s="122"/>
      <c r="L96" s="122"/>
      <c r="M96" s="122"/>
      <c r="N96" s="122">
        <v>1000</v>
      </c>
      <c r="O96" s="122"/>
      <c r="P96" s="43">
        <f t="shared" si="18"/>
        <v>0</v>
      </c>
      <c r="Q96" s="43">
        <f>SUM(D96:O96)</f>
        <v>1000</v>
      </c>
      <c r="R96" s="68">
        <f>C96-Q96</f>
        <v>0</v>
      </c>
      <c r="S96" s="79">
        <f t="shared" si="19"/>
        <v>0</v>
      </c>
    </row>
    <row r="97" spans="1:19" s="7" customFormat="1" ht="15" customHeight="1" x14ac:dyDescent="0.2">
      <c r="A97" s="12" t="s">
        <v>74</v>
      </c>
      <c r="B97" s="55" t="s">
        <v>74</v>
      </c>
      <c r="C97" s="88">
        <v>50000</v>
      </c>
      <c r="D97" s="37"/>
      <c r="E97" s="37"/>
      <c r="F97" s="37"/>
      <c r="G97" s="37"/>
      <c r="H97" s="37"/>
      <c r="I97" s="37"/>
      <c r="J97" s="37"/>
      <c r="K97" s="122"/>
      <c r="L97" s="122"/>
      <c r="M97" s="122"/>
      <c r="N97" s="122"/>
      <c r="O97" s="122">
        <v>50000</v>
      </c>
      <c r="P97" s="33">
        <f t="shared" si="18"/>
        <v>0</v>
      </c>
      <c r="Q97" s="33">
        <f>SUM(D97:O97)</f>
        <v>50000</v>
      </c>
      <c r="R97" s="68">
        <f>C97-Q97</f>
        <v>0</v>
      </c>
      <c r="S97" s="79">
        <f t="shared" si="19"/>
        <v>0</v>
      </c>
    </row>
    <row r="98" spans="1:19" s="8" customFormat="1" ht="6.95" customHeight="1" x14ac:dyDescent="0.2">
      <c r="A98" s="12"/>
      <c r="B98" s="55"/>
      <c r="C98" s="88"/>
      <c r="D98" s="39"/>
      <c r="E98" s="39"/>
      <c r="F98" s="39"/>
      <c r="G98" s="39"/>
      <c r="H98" s="39"/>
      <c r="I98" s="39"/>
      <c r="J98" s="39"/>
      <c r="K98" s="118"/>
      <c r="L98" s="118"/>
      <c r="M98" s="118"/>
      <c r="N98" s="128"/>
      <c r="O98" s="118"/>
      <c r="P98" s="43"/>
      <c r="Q98" s="43"/>
    </row>
    <row r="99" spans="1:19" s="7" customFormat="1" ht="15" customHeight="1" x14ac:dyDescent="0.2">
      <c r="A99" s="15" t="str">
        <f>"TOTAL "&amp;A92</f>
        <v>TOTAL CAPITAL EXPENDITURE (CAPEX) - TIC</v>
      </c>
      <c r="B99" s="59"/>
      <c r="C99" s="97">
        <f>SUM(C94:C98)</f>
        <v>53000</v>
      </c>
      <c r="D99" s="40">
        <f t="shared" ref="D99:N99" si="20">SUM(D94:D97)</f>
        <v>0</v>
      </c>
      <c r="E99" s="40">
        <f t="shared" si="20"/>
        <v>0</v>
      </c>
      <c r="F99" s="40">
        <f t="shared" si="20"/>
        <v>0</v>
      </c>
      <c r="G99" s="40">
        <f t="shared" si="20"/>
        <v>0</v>
      </c>
      <c r="H99" s="40">
        <f t="shared" si="20"/>
        <v>0</v>
      </c>
      <c r="I99" s="40">
        <f t="shared" si="20"/>
        <v>0</v>
      </c>
      <c r="J99" s="40">
        <f t="shared" si="20"/>
        <v>0</v>
      </c>
      <c r="K99" s="125">
        <f t="shared" si="20"/>
        <v>0</v>
      </c>
      <c r="L99" s="125">
        <f t="shared" si="20"/>
        <v>0</v>
      </c>
      <c r="M99" s="125">
        <f t="shared" si="20"/>
        <v>2000</v>
      </c>
      <c r="N99" s="125">
        <f t="shared" si="20"/>
        <v>1000</v>
      </c>
      <c r="O99" s="125">
        <f>SUM(O94:O97)</f>
        <v>50000</v>
      </c>
      <c r="P99" s="40">
        <f>SUM(D99:I99)</f>
        <v>0</v>
      </c>
      <c r="Q99" s="40">
        <f>SUM(Q94:Q97)</f>
        <v>53000</v>
      </c>
    </row>
    <row r="100" spans="1:19" s="7" customFormat="1" ht="7.5" customHeight="1" x14ac:dyDescent="0.2">
      <c r="A100" s="24"/>
      <c r="B100" s="60"/>
      <c r="C100" s="98"/>
      <c r="D100" s="33"/>
      <c r="E100" s="33"/>
      <c r="F100" s="33"/>
      <c r="G100" s="33"/>
      <c r="H100" s="33"/>
      <c r="I100" s="33"/>
      <c r="J100" s="33"/>
      <c r="K100" s="120"/>
      <c r="L100" s="120"/>
      <c r="M100" s="120"/>
      <c r="N100" s="120"/>
      <c r="O100" s="120"/>
      <c r="P100" s="33"/>
      <c r="Q100" s="33"/>
    </row>
    <row r="101" spans="1:19" s="7" customFormat="1" ht="18" customHeight="1" x14ac:dyDescent="0.2">
      <c r="A101" s="163" t="s">
        <v>75</v>
      </c>
      <c r="B101" s="163"/>
      <c r="C101" s="163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</row>
    <row r="102" spans="1:19" s="7" customFormat="1" ht="6.95" customHeight="1" x14ac:dyDescent="0.2">
      <c r="A102" s="10"/>
      <c r="B102" s="58"/>
      <c r="C102" s="96"/>
      <c r="D102" s="74"/>
      <c r="E102" s="74"/>
      <c r="F102" s="74"/>
      <c r="G102" s="74"/>
      <c r="H102" s="74"/>
      <c r="I102" s="74"/>
      <c r="J102" s="74"/>
      <c r="K102" s="121"/>
      <c r="L102" s="121"/>
      <c r="M102" s="121"/>
      <c r="N102" s="121"/>
      <c r="O102" s="121"/>
      <c r="P102" s="36"/>
      <c r="Q102" s="36"/>
    </row>
    <row r="103" spans="1:19" s="8" customFormat="1" ht="15" customHeight="1" x14ac:dyDescent="0.2">
      <c r="A103" s="12" t="s">
        <v>76</v>
      </c>
      <c r="B103" s="55" t="s">
        <v>151</v>
      </c>
      <c r="C103" s="88">
        <v>6000</v>
      </c>
      <c r="D103" s="37"/>
      <c r="E103" s="37"/>
      <c r="F103" s="37"/>
      <c r="G103" s="37"/>
      <c r="H103" s="37"/>
      <c r="I103" s="37"/>
      <c r="J103" s="37">
        <v>92.2</v>
      </c>
      <c r="K103" s="122">
        <v>1181.56</v>
      </c>
      <c r="L103" s="122">
        <v>1181.56</v>
      </c>
      <c r="M103" s="122">
        <v>1181.56</v>
      </c>
      <c r="N103" s="122">
        <v>1181.56</v>
      </c>
      <c r="O103" s="122">
        <v>1181.56</v>
      </c>
      <c r="P103" s="43">
        <f t="shared" ref="P103:P154" si="21">SUM(D103:J103)</f>
        <v>92.2</v>
      </c>
      <c r="Q103" s="43">
        <f t="shared" ref="Q103:Q147" si="22">SUM(D103:O103)</f>
        <v>6000</v>
      </c>
      <c r="R103" s="68">
        <f t="shared" ref="R103:R147" si="23">C103-Q103</f>
        <v>0</v>
      </c>
      <c r="S103" s="79">
        <f t="shared" ref="S103:S152" si="24">R103/5</f>
        <v>0</v>
      </c>
    </row>
    <row r="104" spans="1:19" s="8" customFormat="1" ht="15" customHeight="1" x14ac:dyDescent="0.2">
      <c r="A104" s="12" t="s">
        <v>77</v>
      </c>
      <c r="B104" s="55" t="s">
        <v>152</v>
      </c>
      <c r="C104" s="88">
        <v>2000</v>
      </c>
      <c r="D104" s="37"/>
      <c r="E104" s="37">
        <v>0</v>
      </c>
      <c r="F104" s="37">
        <v>254.4</v>
      </c>
      <c r="G104" s="37">
        <v>0</v>
      </c>
      <c r="H104" s="37">
        <v>190.8</v>
      </c>
      <c r="I104" s="37"/>
      <c r="J104" s="37">
        <v>623.28</v>
      </c>
      <c r="K104" s="122"/>
      <c r="L104" s="122">
        <v>931.52</v>
      </c>
      <c r="M104" s="122"/>
      <c r="N104" s="122"/>
      <c r="O104" s="122"/>
      <c r="P104" s="43">
        <f t="shared" si="21"/>
        <v>1068.48</v>
      </c>
      <c r="Q104" s="43">
        <f t="shared" si="22"/>
        <v>2000</v>
      </c>
      <c r="R104" s="68">
        <f t="shared" si="23"/>
        <v>0</v>
      </c>
      <c r="S104" s="79">
        <f t="shared" si="24"/>
        <v>0</v>
      </c>
    </row>
    <row r="105" spans="1:19" s="8" customFormat="1" ht="15" customHeight="1" x14ac:dyDescent="0.2">
      <c r="A105" s="12" t="s">
        <v>78</v>
      </c>
      <c r="B105" s="55" t="s">
        <v>153</v>
      </c>
      <c r="C105" s="88">
        <v>170000</v>
      </c>
      <c r="D105" s="37">
        <v>1026.7</v>
      </c>
      <c r="E105" s="37">
        <v>4729</v>
      </c>
      <c r="F105" s="37">
        <v>19673.650000000001</v>
      </c>
      <c r="G105" s="37">
        <v>4695.3999999999996</v>
      </c>
      <c r="H105" s="37">
        <v>7681.57</v>
      </c>
      <c r="I105" s="37">
        <v>10527.47</v>
      </c>
      <c r="J105" s="37">
        <v>8950.9</v>
      </c>
      <c r="K105" s="122">
        <v>22543.061999999998</v>
      </c>
      <c r="L105" s="122">
        <v>22543.061999999998</v>
      </c>
      <c r="M105" s="122">
        <v>22543.061999999998</v>
      </c>
      <c r="N105" s="122">
        <v>22543.061999999998</v>
      </c>
      <c r="O105" s="122">
        <v>22543.061999999998</v>
      </c>
      <c r="P105" s="43">
        <f t="shared" si="21"/>
        <v>57284.69</v>
      </c>
      <c r="Q105" s="43">
        <f t="shared" si="22"/>
        <v>170000.00000000003</v>
      </c>
      <c r="R105" s="68">
        <f t="shared" si="23"/>
        <v>0</v>
      </c>
      <c r="S105" s="79">
        <f t="shared" si="24"/>
        <v>0</v>
      </c>
    </row>
    <row r="106" spans="1:19" s="8" customFormat="1" ht="15" customHeight="1" x14ac:dyDescent="0.2">
      <c r="A106" s="12" t="s">
        <v>80</v>
      </c>
      <c r="B106" s="55" t="s">
        <v>153</v>
      </c>
      <c r="C106" s="88">
        <v>5000</v>
      </c>
      <c r="D106" s="37">
        <v>1632.4</v>
      </c>
      <c r="E106" s="37">
        <v>356.55</v>
      </c>
      <c r="F106" s="37">
        <v>296.89999999999998</v>
      </c>
      <c r="G106" s="37">
        <v>185.6</v>
      </c>
      <c r="H106" s="37">
        <v>535</v>
      </c>
      <c r="I106" s="37">
        <v>405.05</v>
      </c>
      <c r="J106" s="37">
        <v>133.75</v>
      </c>
      <c r="K106" s="122">
        <v>290.95</v>
      </c>
      <c r="L106" s="122">
        <v>290.95</v>
      </c>
      <c r="M106" s="122">
        <v>290.95</v>
      </c>
      <c r="N106" s="122">
        <v>290.95</v>
      </c>
      <c r="O106" s="122">
        <v>290.95</v>
      </c>
      <c r="P106" s="43">
        <f t="shared" si="21"/>
        <v>3545.25</v>
      </c>
      <c r="Q106" s="43">
        <f t="shared" si="22"/>
        <v>4999.9999999999991</v>
      </c>
      <c r="R106" s="68">
        <f t="shared" si="23"/>
        <v>0</v>
      </c>
      <c r="S106" s="79">
        <f t="shared" si="24"/>
        <v>0</v>
      </c>
    </row>
    <row r="107" spans="1:19" s="8" customFormat="1" ht="8.25" customHeight="1" x14ac:dyDescent="0.2">
      <c r="A107" s="12"/>
      <c r="B107" s="55"/>
      <c r="C107" s="88"/>
      <c r="D107" s="45"/>
      <c r="E107" s="45"/>
      <c r="F107" s="45"/>
      <c r="G107" s="45"/>
      <c r="H107" s="45"/>
      <c r="I107" s="45"/>
      <c r="J107" s="45"/>
      <c r="K107" s="129"/>
      <c r="L107" s="129"/>
      <c r="M107" s="129"/>
      <c r="N107" s="129"/>
      <c r="O107" s="129"/>
      <c r="P107" s="43">
        <f t="shared" si="21"/>
        <v>0</v>
      </c>
      <c r="Q107" s="43">
        <f t="shared" si="22"/>
        <v>0</v>
      </c>
      <c r="R107" s="68">
        <f t="shared" si="23"/>
        <v>0</v>
      </c>
      <c r="S107" s="79">
        <f t="shared" si="24"/>
        <v>0</v>
      </c>
    </row>
    <row r="108" spans="1:19" s="8" customFormat="1" ht="15" customHeight="1" x14ac:dyDescent="0.2">
      <c r="A108" s="12" t="s">
        <v>81</v>
      </c>
      <c r="B108" s="55" t="s">
        <v>81</v>
      </c>
      <c r="C108" s="88">
        <v>25000</v>
      </c>
      <c r="D108" s="37">
        <v>1306.33</v>
      </c>
      <c r="E108" s="37">
        <v>0</v>
      </c>
      <c r="F108" s="37">
        <v>101.75</v>
      </c>
      <c r="G108" s="37">
        <v>2989.71</v>
      </c>
      <c r="H108" s="37">
        <v>0</v>
      </c>
      <c r="I108" s="37"/>
      <c r="J108" s="37"/>
      <c r="K108" s="122">
        <v>4120.442</v>
      </c>
      <c r="L108" s="122">
        <v>4120.442</v>
      </c>
      <c r="M108" s="122">
        <v>4120.442</v>
      </c>
      <c r="N108" s="122">
        <v>4120.442</v>
      </c>
      <c r="O108" s="122">
        <v>4120.442</v>
      </c>
      <c r="P108" s="43">
        <f t="shared" si="21"/>
        <v>4397.79</v>
      </c>
      <c r="Q108" s="43">
        <f t="shared" si="22"/>
        <v>24999.999999999996</v>
      </c>
      <c r="R108" s="68">
        <f t="shared" si="23"/>
        <v>0</v>
      </c>
      <c r="S108" s="79">
        <f t="shared" si="24"/>
        <v>0</v>
      </c>
    </row>
    <row r="109" spans="1:19" s="8" customFormat="1" ht="15" customHeight="1" x14ac:dyDescent="0.2">
      <c r="A109" s="12" t="s">
        <v>82</v>
      </c>
      <c r="B109" s="55" t="s">
        <v>81</v>
      </c>
      <c r="C109" s="88">
        <v>80000</v>
      </c>
      <c r="D109" s="37"/>
      <c r="E109" s="37"/>
      <c r="F109" s="37"/>
      <c r="G109" s="37"/>
      <c r="H109" s="37"/>
      <c r="I109" s="37"/>
      <c r="J109" s="37"/>
      <c r="K109" s="122"/>
      <c r="L109" s="122"/>
      <c r="M109" s="122"/>
      <c r="N109" s="122"/>
      <c r="O109" s="122">
        <v>80000</v>
      </c>
      <c r="P109" s="43">
        <f t="shared" si="21"/>
        <v>0</v>
      </c>
      <c r="Q109" s="43">
        <f t="shared" si="22"/>
        <v>80000</v>
      </c>
      <c r="R109" s="68">
        <f t="shared" si="23"/>
        <v>0</v>
      </c>
      <c r="S109" s="79">
        <f t="shared" si="24"/>
        <v>0</v>
      </c>
    </row>
    <row r="110" spans="1:19" s="8" customFormat="1" ht="15" customHeight="1" x14ac:dyDescent="0.2">
      <c r="A110" s="12" t="s">
        <v>83</v>
      </c>
      <c r="B110" s="55" t="s">
        <v>154</v>
      </c>
      <c r="C110" s="88">
        <v>36000</v>
      </c>
      <c r="D110" s="37"/>
      <c r="E110" s="37">
        <v>11154.82</v>
      </c>
      <c r="F110" s="37">
        <v>12409.76</v>
      </c>
      <c r="G110" s="37">
        <v>5853.79</v>
      </c>
      <c r="H110" s="37">
        <v>0</v>
      </c>
      <c r="I110" s="37"/>
      <c r="J110" s="37"/>
      <c r="K110" s="122"/>
      <c r="L110" s="122"/>
      <c r="M110" s="122"/>
      <c r="N110" s="122"/>
      <c r="O110" s="122"/>
      <c r="P110" s="43">
        <f t="shared" si="21"/>
        <v>29418.370000000003</v>
      </c>
      <c r="Q110" s="43">
        <f t="shared" si="22"/>
        <v>29418.370000000003</v>
      </c>
      <c r="R110" s="144">
        <f t="shared" si="23"/>
        <v>6581.6299999999974</v>
      </c>
      <c r="S110" s="79">
        <f t="shared" si="24"/>
        <v>1316.3259999999996</v>
      </c>
    </row>
    <row r="111" spans="1:19" s="8" customFormat="1" ht="15" customHeight="1" x14ac:dyDescent="0.2">
      <c r="A111" s="12" t="s">
        <v>196</v>
      </c>
      <c r="B111" s="55" t="s">
        <v>154</v>
      </c>
      <c r="C111" s="88">
        <v>36000</v>
      </c>
      <c r="D111" s="37"/>
      <c r="E111" s="37"/>
      <c r="F111" s="37"/>
      <c r="G111" s="37"/>
      <c r="H111" s="37"/>
      <c r="I111" s="37"/>
      <c r="J111" s="37"/>
      <c r="K111" s="122"/>
      <c r="L111" s="122"/>
      <c r="M111" s="122">
        <v>36000</v>
      </c>
      <c r="N111" s="122"/>
      <c r="O111" s="122"/>
      <c r="P111" s="43">
        <f t="shared" si="21"/>
        <v>0</v>
      </c>
      <c r="Q111" s="43">
        <f t="shared" si="22"/>
        <v>36000</v>
      </c>
      <c r="R111" s="68">
        <f t="shared" si="23"/>
        <v>0</v>
      </c>
      <c r="S111" s="79">
        <f t="shared" si="24"/>
        <v>0</v>
      </c>
    </row>
    <row r="112" spans="1:19" s="8" customFormat="1" ht="15" customHeight="1" x14ac:dyDescent="0.2">
      <c r="A112" s="12" t="s">
        <v>197</v>
      </c>
      <c r="B112" s="55" t="s">
        <v>155</v>
      </c>
      <c r="C112" s="88">
        <f>160000+140000</f>
        <v>300000</v>
      </c>
      <c r="D112" s="37"/>
      <c r="E112" s="37"/>
      <c r="F112" s="37"/>
      <c r="G112" s="37"/>
      <c r="H112" s="37"/>
      <c r="I112" s="37"/>
      <c r="J112" s="37">
        <v>53293.64</v>
      </c>
      <c r="K112" s="122">
        <v>60000</v>
      </c>
      <c r="L112" s="122">
        <f>5.6527*10000</f>
        <v>56527</v>
      </c>
      <c r="M112" s="122">
        <v>140000</v>
      </c>
      <c r="N112" s="122"/>
      <c r="O112" s="122"/>
      <c r="P112" s="43">
        <f t="shared" si="21"/>
        <v>53293.64</v>
      </c>
      <c r="Q112" s="43">
        <f t="shared" si="22"/>
        <v>309820.64</v>
      </c>
      <c r="R112" s="68">
        <f t="shared" si="23"/>
        <v>-9820.640000000014</v>
      </c>
      <c r="S112" s="79">
        <f t="shared" si="24"/>
        <v>-1964.1280000000029</v>
      </c>
    </row>
    <row r="113" spans="1:19" s="8" customFormat="1" ht="15" customHeight="1" x14ac:dyDescent="0.2">
      <c r="A113" s="12" t="s">
        <v>261</v>
      </c>
      <c r="B113" s="55" t="s">
        <v>154</v>
      </c>
      <c r="C113" s="88">
        <v>260000</v>
      </c>
      <c r="D113" s="37"/>
      <c r="E113" s="37">
        <v>-2000</v>
      </c>
      <c r="F113" s="37">
        <v>-4000</v>
      </c>
      <c r="G113" s="37"/>
      <c r="H113" s="37"/>
      <c r="I113" s="37">
        <v>209623.46</v>
      </c>
      <c r="J113" s="37">
        <v>49747.91</v>
      </c>
      <c r="K113" s="122"/>
      <c r="L113" s="122"/>
      <c r="M113" s="122"/>
      <c r="N113" s="122"/>
      <c r="O113" s="122"/>
      <c r="P113" s="43">
        <f t="shared" si="21"/>
        <v>253371.37</v>
      </c>
      <c r="Q113" s="43">
        <f t="shared" si="22"/>
        <v>253371.37</v>
      </c>
      <c r="R113" s="68">
        <f t="shared" si="23"/>
        <v>6628.6300000000047</v>
      </c>
      <c r="S113" s="79">
        <f t="shared" si="24"/>
        <v>1325.726000000001</v>
      </c>
    </row>
    <row r="114" spans="1:19" s="8" customFormat="1" ht="15" customHeight="1" x14ac:dyDescent="0.2">
      <c r="A114" s="12" t="s">
        <v>257</v>
      </c>
      <c r="B114" s="55" t="s">
        <v>153</v>
      </c>
      <c r="C114" s="88">
        <v>65000</v>
      </c>
      <c r="D114" s="37"/>
      <c r="E114" s="37"/>
      <c r="F114" s="37"/>
      <c r="G114" s="37"/>
      <c r="H114" s="37"/>
      <c r="I114" s="37">
        <v>26767.200000000001</v>
      </c>
      <c r="J114" s="37">
        <v>19800</v>
      </c>
      <c r="K114" s="122">
        <v>18432.800000000003</v>
      </c>
      <c r="L114" s="122"/>
      <c r="M114" s="122"/>
      <c r="N114" s="122"/>
      <c r="O114" s="122"/>
      <c r="P114" s="43">
        <f t="shared" si="21"/>
        <v>46567.199999999997</v>
      </c>
      <c r="Q114" s="43">
        <f t="shared" si="22"/>
        <v>65000</v>
      </c>
      <c r="R114" s="68">
        <f t="shared" si="23"/>
        <v>0</v>
      </c>
      <c r="S114" s="79">
        <f t="shared" si="24"/>
        <v>0</v>
      </c>
    </row>
    <row r="115" spans="1:19" s="8" customFormat="1" ht="15" customHeight="1" x14ac:dyDescent="0.2">
      <c r="A115" s="12" t="s">
        <v>84</v>
      </c>
      <c r="B115" s="55" t="s">
        <v>154</v>
      </c>
      <c r="C115" s="88">
        <v>30000</v>
      </c>
      <c r="D115" s="37"/>
      <c r="E115" s="37"/>
      <c r="F115" s="37"/>
      <c r="G115" s="37"/>
      <c r="H115" s="37"/>
      <c r="I115" s="37"/>
      <c r="J115" s="37"/>
      <c r="K115" s="122"/>
      <c r="L115" s="122">
        <v>30000</v>
      </c>
      <c r="M115" s="122"/>
      <c r="N115" s="122"/>
      <c r="O115" s="122"/>
      <c r="P115" s="43">
        <f t="shared" si="21"/>
        <v>0</v>
      </c>
      <c r="Q115" s="43">
        <f t="shared" si="22"/>
        <v>30000</v>
      </c>
      <c r="R115" s="68">
        <f t="shared" si="23"/>
        <v>0</v>
      </c>
      <c r="S115" s="79">
        <f t="shared" si="24"/>
        <v>0</v>
      </c>
    </row>
    <row r="116" spans="1:19" s="8" customFormat="1" ht="25.5" x14ac:dyDescent="0.2">
      <c r="A116" s="25" t="s">
        <v>208</v>
      </c>
      <c r="B116" s="55" t="s">
        <v>155</v>
      </c>
      <c r="C116" s="88">
        <v>80000</v>
      </c>
      <c r="D116" s="37"/>
      <c r="E116" s="37"/>
      <c r="F116" s="37"/>
      <c r="G116" s="37"/>
      <c r="H116" s="37"/>
      <c r="I116" s="37"/>
      <c r="J116" s="37"/>
      <c r="K116" s="122"/>
      <c r="L116" s="122">
        <v>40000</v>
      </c>
      <c r="M116" s="122"/>
      <c r="N116" s="122">
        <v>40000</v>
      </c>
      <c r="O116" s="122"/>
      <c r="P116" s="43">
        <f t="shared" si="21"/>
        <v>0</v>
      </c>
      <c r="Q116" s="43">
        <f t="shared" si="22"/>
        <v>80000</v>
      </c>
      <c r="R116" s="68">
        <f t="shared" si="23"/>
        <v>0</v>
      </c>
      <c r="S116" s="79">
        <f t="shared" si="24"/>
        <v>0</v>
      </c>
    </row>
    <row r="117" spans="1:19" s="8" customFormat="1" ht="15" customHeight="1" x14ac:dyDescent="0.2">
      <c r="A117" s="12" t="s">
        <v>258</v>
      </c>
      <c r="B117" s="55" t="s">
        <v>154</v>
      </c>
      <c r="C117" s="88">
        <v>15000</v>
      </c>
      <c r="D117" s="37"/>
      <c r="E117" s="37">
        <v>-6000</v>
      </c>
      <c r="F117" s="37">
        <v>0</v>
      </c>
      <c r="G117" s="37">
        <v>0</v>
      </c>
      <c r="H117" s="37">
        <v>-3000</v>
      </c>
      <c r="I117" s="37"/>
      <c r="J117" s="37">
        <v>-6000</v>
      </c>
      <c r="K117" s="122"/>
      <c r="L117" s="122"/>
      <c r="M117" s="122">
        <v>30000</v>
      </c>
      <c r="N117" s="122"/>
      <c r="O117" s="122"/>
      <c r="P117" s="43">
        <f t="shared" si="21"/>
        <v>-15000</v>
      </c>
      <c r="Q117" s="43">
        <f t="shared" si="22"/>
        <v>15000</v>
      </c>
      <c r="R117" s="68">
        <f t="shared" si="23"/>
        <v>0</v>
      </c>
      <c r="S117" s="79">
        <f t="shared" si="24"/>
        <v>0</v>
      </c>
    </row>
    <row r="118" spans="1:19" s="8" customFormat="1" ht="15" customHeight="1" x14ac:dyDescent="0.2">
      <c r="A118" s="12" t="s">
        <v>168</v>
      </c>
      <c r="B118" s="55" t="s">
        <v>155</v>
      </c>
      <c r="C118" s="88">
        <v>90000</v>
      </c>
      <c r="D118" s="37"/>
      <c r="E118" s="37"/>
      <c r="F118" s="37"/>
      <c r="G118" s="37"/>
      <c r="H118" s="37"/>
      <c r="I118" s="37"/>
      <c r="J118" s="37"/>
      <c r="K118" s="181">
        <v>35000</v>
      </c>
      <c r="L118" s="122"/>
      <c r="M118" s="122">
        <v>55000</v>
      </c>
      <c r="N118" s="122"/>
      <c r="O118" s="122"/>
      <c r="P118" s="43">
        <f t="shared" si="21"/>
        <v>0</v>
      </c>
      <c r="Q118" s="43">
        <f t="shared" si="22"/>
        <v>90000</v>
      </c>
      <c r="R118" s="68">
        <f t="shared" si="23"/>
        <v>0</v>
      </c>
      <c r="S118" s="79">
        <f t="shared" si="24"/>
        <v>0</v>
      </c>
    </row>
    <row r="119" spans="1:19" s="8" customFormat="1" ht="15" customHeight="1" x14ac:dyDescent="0.2">
      <c r="A119" s="12" t="s">
        <v>243</v>
      </c>
      <c r="B119" s="55" t="s">
        <v>155</v>
      </c>
      <c r="C119" s="71">
        <v>55000</v>
      </c>
      <c r="D119" s="37"/>
      <c r="E119" s="37"/>
      <c r="F119" s="37"/>
      <c r="G119" s="37"/>
      <c r="H119" s="37"/>
      <c r="I119" s="37"/>
      <c r="J119" s="37"/>
      <c r="K119" s="122"/>
      <c r="L119" s="122"/>
      <c r="M119" s="122">
        <v>55000</v>
      </c>
      <c r="N119" s="122"/>
      <c r="O119" s="122"/>
      <c r="P119" s="43">
        <f t="shared" si="21"/>
        <v>0</v>
      </c>
      <c r="Q119" s="43">
        <f t="shared" si="22"/>
        <v>55000</v>
      </c>
      <c r="R119" s="68">
        <f t="shared" si="23"/>
        <v>0</v>
      </c>
      <c r="S119" s="79">
        <f t="shared" si="24"/>
        <v>0</v>
      </c>
    </row>
    <row r="120" spans="1:19" s="8" customFormat="1" ht="15" customHeight="1" x14ac:dyDescent="0.2">
      <c r="A120" s="12" t="s">
        <v>209</v>
      </c>
      <c r="B120" s="55" t="s">
        <v>154</v>
      </c>
      <c r="C120" s="88">
        <v>40000</v>
      </c>
      <c r="D120" s="37"/>
      <c r="E120" s="37"/>
      <c r="F120" s="37"/>
      <c r="G120" s="37"/>
      <c r="H120" s="37"/>
      <c r="I120" s="37"/>
      <c r="J120" s="37"/>
      <c r="K120" s="122"/>
      <c r="L120" s="122">
        <v>40000</v>
      </c>
      <c r="M120" s="122"/>
      <c r="N120" s="122"/>
      <c r="O120" s="122"/>
      <c r="P120" s="43">
        <f t="shared" si="21"/>
        <v>0</v>
      </c>
      <c r="Q120" s="43">
        <f t="shared" si="22"/>
        <v>40000</v>
      </c>
      <c r="R120" s="68">
        <f t="shared" si="23"/>
        <v>0</v>
      </c>
      <c r="S120" s="79">
        <f t="shared" si="24"/>
        <v>0</v>
      </c>
    </row>
    <row r="121" spans="1:19" s="8" customFormat="1" ht="15" customHeight="1" x14ac:dyDescent="0.2">
      <c r="A121" s="12" t="s">
        <v>274</v>
      </c>
      <c r="B121" s="55" t="s">
        <v>154</v>
      </c>
      <c r="C121" s="88">
        <v>19000</v>
      </c>
      <c r="D121" s="37"/>
      <c r="E121" s="37">
        <v>-2000</v>
      </c>
      <c r="F121" s="37">
        <v>0</v>
      </c>
      <c r="G121" s="37">
        <v>0</v>
      </c>
      <c r="H121" s="37">
        <v>-2000</v>
      </c>
      <c r="I121" s="37"/>
      <c r="J121" s="37"/>
      <c r="K121" s="122"/>
      <c r="L121" s="122"/>
      <c r="M121" s="122">
        <v>23000</v>
      </c>
      <c r="N121" s="122"/>
      <c r="O121" s="122"/>
      <c r="P121" s="43">
        <f t="shared" si="21"/>
        <v>-4000</v>
      </c>
      <c r="Q121" s="43">
        <f t="shared" si="22"/>
        <v>19000</v>
      </c>
      <c r="R121" s="68">
        <f t="shared" si="23"/>
        <v>0</v>
      </c>
      <c r="S121" s="79">
        <f t="shared" si="24"/>
        <v>0</v>
      </c>
    </row>
    <row r="122" spans="1:19" s="8" customFormat="1" ht="15" customHeight="1" x14ac:dyDescent="0.2">
      <c r="A122" s="12" t="s">
        <v>210</v>
      </c>
      <c r="B122" s="55" t="s">
        <v>155</v>
      </c>
      <c r="C122" s="88">
        <v>35000</v>
      </c>
      <c r="D122" s="37">
        <v>600</v>
      </c>
      <c r="E122" s="37">
        <v>385</v>
      </c>
      <c r="F122" s="37">
        <v>1505</v>
      </c>
      <c r="G122" s="37">
        <v>795</v>
      </c>
      <c r="H122" s="37">
        <v>6365</v>
      </c>
      <c r="I122" s="37">
        <v>6675</v>
      </c>
      <c r="J122" s="37">
        <v>5615</v>
      </c>
      <c r="K122" s="122">
        <v>2612</v>
      </c>
      <c r="L122" s="122">
        <v>2612</v>
      </c>
      <c r="M122" s="122">
        <v>2612</v>
      </c>
      <c r="N122" s="122">
        <v>2612</v>
      </c>
      <c r="O122" s="122">
        <v>2612</v>
      </c>
      <c r="P122" s="43">
        <f t="shared" si="21"/>
        <v>21940</v>
      </c>
      <c r="Q122" s="43">
        <f t="shared" si="22"/>
        <v>35000</v>
      </c>
      <c r="R122" s="68">
        <f t="shared" si="23"/>
        <v>0</v>
      </c>
      <c r="S122" s="79">
        <f t="shared" si="24"/>
        <v>0</v>
      </c>
    </row>
    <row r="123" spans="1:19" s="8" customFormat="1" ht="15" customHeight="1" x14ac:dyDescent="0.2">
      <c r="A123" s="12" t="s">
        <v>211</v>
      </c>
      <c r="B123" s="55" t="s">
        <v>155</v>
      </c>
      <c r="C123" s="88">
        <v>35000</v>
      </c>
      <c r="D123" s="37"/>
      <c r="E123" s="37">
        <v>0</v>
      </c>
      <c r="F123" s="37"/>
      <c r="G123" s="37"/>
      <c r="H123" s="37"/>
      <c r="I123" s="37"/>
      <c r="J123" s="37">
        <v>54259.28</v>
      </c>
      <c r="K123" s="122"/>
      <c r="L123" s="122"/>
      <c r="M123" s="122"/>
      <c r="N123" s="122"/>
      <c r="O123" s="122"/>
      <c r="P123" s="43">
        <f t="shared" si="21"/>
        <v>54259.28</v>
      </c>
      <c r="Q123" s="43">
        <f t="shared" si="22"/>
        <v>54259.28</v>
      </c>
      <c r="R123" s="68">
        <f t="shared" si="23"/>
        <v>-19259.28</v>
      </c>
      <c r="S123" s="79">
        <f t="shared" si="24"/>
        <v>-3851.8559999999998</v>
      </c>
    </row>
    <row r="124" spans="1:19" s="8" customFormat="1" ht="15" customHeight="1" x14ac:dyDescent="0.2">
      <c r="A124" s="12" t="s">
        <v>249</v>
      </c>
      <c r="B124" s="55" t="s">
        <v>154</v>
      </c>
      <c r="C124" s="88">
        <v>0</v>
      </c>
      <c r="D124" s="37"/>
      <c r="E124" s="37">
        <v>6069.14</v>
      </c>
      <c r="F124" s="37">
        <v>87.3</v>
      </c>
      <c r="G124" s="37"/>
      <c r="H124" s="37"/>
      <c r="I124" s="37"/>
      <c r="J124" s="37"/>
      <c r="K124" s="122"/>
      <c r="L124" s="122"/>
      <c r="M124" s="122"/>
      <c r="N124" s="122"/>
      <c r="O124" s="122"/>
      <c r="P124" s="43">
        <f t="shared" si="21"/>
        <v>6156.4400000000005</v>
      </c>
      <c r="Q124" s="43">
        <f t="shared" si="22"/>
        <v>6156.4400000000005</v>
      </c>
      <c r="R124" s="68">
        <f t="shared" si="23"/>
        <v>-6156.4400000000005</v>
      </c>
      <c r="S124" s="79">
        <f t="shared" si="24"/>
        <v>-1231.288</v>
      </c>
    </row>
    <row r="125" spans="1:19" s="8" customFormat="1" ht="15" customHeight="1" x14ac:dyDescent="0.2">
      <c r="A125" s="12" t="s">
        <v>169</v>
      </c>
      <c r="B125" s="55" t="s">
        <v>155</v>
      </c>
      <c r="C125" s="88">
        <v>70000</v>
      </c>
      <c r="D125" s="37"/>
      <c r="E125" s="37">
        <v>0</v>
      </c>
      <c r="F125" s="37">
        <v>4280.49</v>
      </c>
      <c r="G125" s="37">
        <v>0</v>
      </c>
      <c r="H125" s="37">
        <v>1544.38</v>
      </c>
      <c r="I125" s="37"/>
      <c r="J125" s="37"/>
      <c r="K125" s="122"/>
      <c r="L125" s="122">
        <v>14000</v>
      </c>
      <c r="M125" s="122"/>
      <c r="N125" s="122">
        <v>50000</v>
      </c>
      <c r="O125" s="122"/>
      <c r="P125" s="43">
        <f t="shared" si="21"/>
        <v>5824.87</v>
      </c>
      <c r="Q125" s="43">
        <f t="shared" si="22"/>
        <v>69824.87</v>
      </c>
      <c r="R125" s="68">
        <f t="shared" si="23"/>
        <v>175.13000000000466</v>
      </c>
      <c r="S125" s="79">
        <f t="shared" si="24"/>
        <v>35.026000000000934</v>
      </c>
    </row>
    <row r="126" spans="1:19" s="8" customFormat="1" ht="15" customHeight="1" x14ac:dyDescent="0.2">
      <c r="A126" s="12" t="s">
        <v>212</v>
      </c>
      <c r="B126" s="55" t="s">
        <v>155</v>
      </c>
      <c r="C126" s="88">
        <v>100000</v>
      </c>
      <c r="D126" s="37"/>
      <c r="E126" s="37"/>
      <c r="F126" s="37"/>
      <c r="G126" s="37"/>
      <c r="H126" s="37"/>
      <c r="I126" s="37"/>
      <c r="J126" s="37"/>
      <c r="K126" s="181">
        <v>50000</v>
      </c>
      <c r="L126" s="122"/>
      <c r="M126" s="122">
        <v>50000</v>
      </c>
      <c r="N126" s="122"/>
      <c r="O126" s="122"/>
      <c r="P126" s="43">
        <f t="shared" si="21"/>
        <v>0</v>
      </c>
      <c r="Q126" s="43">
        <f t="shared" si="22"/>
        <v>100000</v>
      </c>
      <c r="R126" s="68">
        <f t="shared" si="23"/>
        <v>0</v>
      </c>
      <c r="S126" s="79">
        <f t="shared" si="24"/>
        <v>0</v>
      </c>
    </row>
    <row r="127" spans="1:19" s="8" customFormat="1" ht="15" customHeight="1" x14ac:dyDescent="0.2">
      <c r="A127" s="12" t="s">
        <v>255</v>
      </c>
      <c r="B127" s="55" t="s">
        <v>154</v>
      </c>
      <c r="C127" s="88">
        <v>0</v>
      </c>
      <c r="D127" s="37"/>
      <c r="E127" s="37"/>
      <c r="F127" s="37"/>
      <c r="G127" s="37">
        <v>0</v>
      </c>
      <c r="H127" s="37">
        <v>1509.31</v>
      </c>
      <c r="I127" s="37"/>
      <c r="J127" s="37"/>
      <c r="K127" s="122"/>
      <c r="L127" s="122"/>
      <c r="M127" s="122"/>
      <c r="N127" s="122"/>
      <c r="O127" s="122"/>
      <c r="P127" s="43">
        <f t="shared" si="21"/>
        <v>1509.31</v>
      </c>
      <c r="Q127" s="43">
        <f t="shared" si="22"/>
        <v>1509.31</v>
      </c>
      <c r="R127" s="68">
        <f t="shared" si="23"/>
        <v>-1509.31</v>
      </c>
      <c r="S127" s="79">
        <f t="shared" si="24"/>
        <v>-301.86199999999997</v>
      </c>
    </row>
    <row r="128" spans="1:19" s="8" customFormat="1" ht="15" customHeight="1" x14ac:dyDescent="0.2">
      <c r="A128" s="12" t="s">
        <v>213</v>
      </c>
      <c r="B128" s="55" t="s">
        <v>154</v>
      </c>
      <c r="C128" s="88">
        <v>100000</v>
      </c>
      <c r="D128" s="37"/>
      <c r="E128" s="37">
        <v>77066.990000000005</v>
      </c>
      <c r="F128" s="37">
        <v>23998.9</v>
      </c>
      <c r="G128" s="37"/>
      <c r="H128" s="37"/>
      <c r="I128" s="37"/>
      <c r="J128" s="37"/>
      <c r="K128" s="122"/>
      <c r="L128" s="122"/>
      <c r="M128" s="122"/>
      <c r="N128" s="122"/>
      <c r="O128" s="122"/>
      <c r="P128" s="43">
        <f t="shared" si="21"/>
        <v>101065.89000000001</v>
      </c>
      <c r="Q128" s="43">
        <f t="shared" si="22"/>
        <v>101065.89000000001</v>
      </c>
      <c r="R128" s="145">
        <f t="shared" si="23"/>
        <v>-1065.890000000014</v>
      </c>
      <c r="S128" s="79">
        <f t="shared" si="24"/>
        <v>-213.17800000000278</v>
      </c>
    </row>
    <row r="129" spans="1:19" s="8" customFormat="1" ht="15" customHeight="1" x14ac:dyDescent="0.2">
      <c r="A129" s="12" t="s">
        <v>214</v>
      </c>
      <c r="B129" s="55" t="s">
        <v>155</v>
      </c>
      <c r="C129" s="88">
        <v>60000</v>
      </c>
      <c r="D129" s="37"/>
      <c r="E129" s="37">
        <v>2478</v>
      </c>
      <c r="F129" s="37">
        <v>15030</v>
      </c>
      <c r="G129" s="37"/>
      <c r="H129" s="37"/>
      <c r="I129" s="37"/>
      <c r="J129" s="37"/>
      <c r="K129" s="122"/>
      <c r="L129" s="122">
        <v>40000</v>
      </c>
      <c r="M129" s="122"/>
      <c r="N129" s="122"/>
      <c r="O129" s="122"/>
      <c r="P129" s="43">
        <f t="shared" si="21"/>
        <v>17508</v>
      </c>
      <c r="Q129" s="43">
        <f t="shared" si="22"/>
        <v>57508</v>
      </c>
      <c r="R129" s="68">
        <f t="shared" si="23"/>
        <v>2492</v>
      </c>
      <c r="S129" s="79">
        <f t="shared" si="24"/>
        <v>498.4</v>
      </c>
    </row>
    <row r="130" spans="1:19" s="8" customFormat="1" ht="15" customHeight="1" x14ac:dyDescent="0.2">
      <c r="A130" s="12" t="s">
        <v>215</v>
      </c>
      <c r="B130" s="55" t="s">
        <v>155</v>
      </c>
      <c r="C130" s="88">
        <v>80000</v>
      </c>
      <c r="D130" s="37"/>
      <c r="E130" s="37">
        <v>21870.959999999999</v>
      </c>
      <c r="F130" s="37">
        <v>9770</v>
      </c>
      <c r="G130" s="37"/>
      <c r="H130" s="37"/>
      <c r="I130" s="37"/>
      <c r="J130" s="37"/>
      <c r="K130" s="122"/>
      <c r="L130" s="122"/>
      <c r="M130" s="122"/>
      <c r="N130" s="122">
        <v>48000</v>
      </c>
      <c r="O130" s="122"/>
      <c r="P130" s="43">
        <f t="shared" si="21"/>
        <v>31640.959999999999</v>
      </c>
      <c r="Q130" s="43">
        <f t="shared" si="22"/>
        <v>79640.959999999992</v>
      </c>
      <c r="R130" s="68">
        <f t="shared" si="23"/>
        <v>359.04000000000815</v>
      </c>
      <c r="S130" s="79">
        <f t="shared" si="24"/>
        <v>71.808000000001627</v>
      </c>
    </row>
    <row r="131" spans="1:19" s="8" customFormat="1" ht="15" customHeight="1" x14ac:dyDescent="0.2">
      <c r="A131" s="12" t="s">
        <v>218</v>
      </c>
      <c r="B131" s="55" t="s">
        <v>154</v>
      </c>
      <c r="C131" s="88">
        <v>90000</v>
      </c>
      <c r="D131" s="37"/>
      <c r="E131" s="37"/>
      <c r="F131" s="37"/>
      <c r="G131" s="37"/>
      <c r="H131" s="37"/>
      <c r="I131" s="37">
        <v>30888.78</v>
      </c>
      <c r="J131" s="37">
        <v>5794.25</v>
      </c>
      <c r="K131" s="122"/>
      <c r="L131" s="122">
        <v>59000</v>
      </c>
      <c r="M131" s="122"/>
      <c r="N131" s="122"/>
      <c r="O131" s="122"/>
      <c r="P131" s="43">
        <f t="shared" si="21"/>
        <v>36683.03</v>
      </c>
      <c r="Q131" s="43">
        <f t="shared" si="22"/>
        <v>95683.03</v>
      </c>
      <c r="R131" s="68">
        <f t="shared" si="23"/>
        <v>-5683.0299999999988</v>
      </c>
      <c r="S131" s="79">
        <f t="shared" si="24"/>
        <v>-1136.6059999999998</v>
      </c>
    </row>
    <row r="132" spans="1:19" s="8" customFormat="1" ht="15" customHeight="1" x14ac:dyDescent="0.2">
      <c r="A132" s="12" t="s">
        <v>216</v>
      </c>
      <c r="B132" s="55" t="s">
        <v>155</v>
      </c>
      <c r="C132" s="88">
        <v>100000</v>
      </c>
      <c r="D132" s="37"/>
      <c r="E132" s="37"/>
      <c r="F132" s="113"/>
      <c r="G132" s="37"/>
      <c r="H132" s="37"/>
      <c r="I132" s="37"/>
      <c r="J132" s="37"/>
      <c r="K132" s="122"/>
      <c r="L132" s="122">
        <v>50000</v>
      </c>
      <c r="M132" s="122"/>
      <c r="N132" s="122">
        <v>50000</v>
      </c>
      <c r="O132" s="122"/>
      <c r="P132" s="43">
        <f t="shared" si="21"/>
        <v>0</v>
      </c>
      <c r="Q132" s="43">
        <f t="shared" si="22"/>
        <v>100000</v>
      </c>
      <c r="R132" s="68">
        <f t="shared" si="23"/>
        <v>0</v>
      </c>
      <c r="S132" s="79">
        <f t="shared" si="24"/>
        <v>0</v>
      </c>
    </row>
    <row r="133" spans="1:19" s="8" customFormat="1" ht="15" customHeight="1" x14ac:dyDescent="0.2">
      <c r="A133" s="12" t="s">
        <v>217</v>
      </c>
      <c r="B133" s="55" t="s">
        <v>155</v>
      </c>
      <c r="C133" s="88">
        <v>90000</v>
      </c>
      <c r="D133" s="37"/>
      <c r="E133" s="37"/>
      <c r="F133" s="113"/>
      <c r="G133" s="37"/>
      <c r="H133" s="37"/>
      <c r="I133" s="37"/>
      <c r="J133" s="37"/>
      <c r="K133" s="122">
        <v>66000</v>
      </c>
      <c r="L133" s="122">
        <v>24000</v>
      </c>
      <c r="M133" s="122"/>
      <c r="N133" s="122"/>
      <c r="O133" s="122"/>
      <c r="P133" s="43">
        <f t="shared" si="21"/>
        <v>0</v>
      </c>
      <c r="Q133" s="43">
        <f t="shared" si="22"/>
        <v>90000</v>
      </c>
      <c r="R133" s="68">
        <f t="shared" si="23"/>
        <v>0</v>
      </c>
      <c r="S133" s="79">
        <f t="shared" si="24"/>
        <v>0</v>
      </c>
    </row>
    <row r="134" spans="1:19" s="8" customFormat="1" ht="15" customHeight="1" x14ac:dyDescent="0.2">
      <c r="A134" s="12" t="s">
        <v>219</v>
      </c>
      <c r="B134" s="55" t="s">
        <v>154</v>
      </c>
      <c r="C134" s="88">
        <v>20000</v>
      </c>
      <c r="D134" s="37"/>
      <c r="E134" s="37"/>
      <c r="F134" s="37"/>
      <c r="G134" s="37"/>
      <c r="H134" s="37"/>
      <c r="I134" s="37"/>
      <c r="J134" s="37"/>
      <c r="K134" s="122"/>
      <c r="L134" s="122"/>
      <c r="M134" s="122">
        <v>20000</v>
      </c>
      <c r="N134" s="122"/>
      <c r="O134" s="122"/>
      <c r="P134" s="43">
        <f t="shared" si="21"/>
        <v>0</v>
      </c>
      <c r="Q134" s="43">
        <f t="shared" si="22"/>
        <v>20000</v>
      </c>
      <c r="R134" s="68">
        <f t="shared" si="23"/>
        <v>0</v>
      </c>
      <c r="S134" s="79">
        <f t="shared" si="24"/>
        <v>0</v>
      </c>
    </row>
    <row r="135" spans="1:19" s="7" customFormat="1" ht="15" customHeight="1" x14ac:dyDescent="0.2">
      <c r="A135" s="12" t="s">
        <v>195</v>
      </c>
      <c r="B135" s="55" t="s">
        <v>154</v>
      </c>
      <c r="C135" s="88">
        <v>18000</v>
      </c>
      <c r="D135" s="37"/>
      <c r="E135" s="37"/>
      <c r="F135" s="37"/>
      <c r="G135" s="37"/>
      <c r="H135" s="37"/>
      <c r="I135" s="37"/>
      <c r="J135" s="37"/>
      <c r="K135" s="122"/>
      <c r="L135" s="122">
        <v>18000</v>
      </c>
      <c r="M135" s="122"/>
      <c r="N135" s="122"/>
      <c r="O135" s="122"/>
      <c r="P135" s="43">
        <f t="shared" si="21"/>
        <v>0</v>
      </c>
      <c r="Q135" s="43">
        <f t="shared" si="22"/>
        <v>18000</v>
      </c>
      <c r="R135" s="68">
        <f t="shared" si="23"/>
        <v>0</v>
      </c>
      <c r="S135" s="79">
        <f t="shared" si="24"/>
        <v>0</v>
      </c>
    </row>
    <row r="136" spans="1:19" s="7" customFormat="1" ht="15" customHeight="1" x14ac:dyDescent="0.2">
      <c r="A136" s="12" t="s">
        <v>220</v>
      </c>
      <c r="B136" s="55" t="s">
        <v>155</v>
      </c>
      <c r="C136" s="88">
        <v>15000</v>
      </c>
      <c r="D136" s="37"/>
      <c r="E136" s="37"/>
      <c r="F136" s="37"/>
      <c r="G136" s="37"/>
      <c r="H136" s="37"/>
      <c r="I136" s="37">
        <v>495</v>
      </c>
      <c r="J136" s="37"/>
      <c r="K136" s="122"/>
      <c r="L136" s="122"/>
      <c r="M136" s="122"/>
      <c r="N136" s="122"/>
      <c r="O136" s="122">
        <v>15000</v>
      </c>
      <c r="P136" s="43">
        <f t="shared" si="21"/>
        <v>495</v>
      </c>
      <c r="Q136" s="43">
        <f t="shared" si="22"/>
        <v>15495</v>
      </c>
      <c r="R136" s="68">
        <f t="shared" si="23"/>
        <v>-495</v>
      </c>
      <c r="S136" s="79">
        <f t="shared" si="24"/>
        <v>-99</v>
      </c>
    </row>
    <row r="137" spans="1:19" s="7" customFormat="1" ht="15" customHeight="1" x14ac:dyDescent="0.2">
      <c r="A137" s="12" t="s">
        <v>221</v>
      </c>
      <c r="B137" s="55" t="s">
        <v>155</v>
      </c>
      <c r="C137" s="88">
        <v>15000</v>
      </c>
      <c r="D137" s="37"/>
      <c r="E137" s="37"/>
      <c r="F137" s="37"/>
      <c r="G137" s="37"/>
      <c r="H137" s="37"/>
      <c r="I137" s="37"/>
      <c r="J137" s="37"/>
      <c r="K137" s="122"/>
      <c r="L137" s="122"/>
      <c r="M137" s="122"/>
      <c r="N137" s="122">
        <v>15000</v>
      </c>
      <c r="O137" s="122"/>
      <c r="P137" s="43">
        <f t="shared" si="21"/>
        <v>0</v>
      </c>
      <c r="Q137" s="43">
        <f t="shared" si="22"/>
        <v>15000</v>
      </c>
      <c r="R137" s="68">
        <f t="shared" si="23"/>
        <v>0</v>
      </c>
      <c r="S137" s="79">
        <f t="shared" si="24"/>
        <v>0</v>
      </c>
    </row>
    <row r="138" spans="1:19" s="7" customFormat="1" ht="15" customHeight="1" x14ac:dyDescent="0.2">
      <c r="A138" s="12" t="s">
        <v>170</v>
      </c>
      <c r="B138" s="55" t="s">
        <v>154</v>
      </c>
      <c r="C138" s="88">
        <v>135000</v>
      </c>
      <c r="D138" s="37"/>
      <c r="E138" s="37">
        <v>0</v>
      </c>
      <c r="F138" s="37">
        <v>-4000</v>
      </c>
      <c r="G138" s="37"/>
      <c r="H138" s="37"/>
      <c r="I138" s="37"/>
      <c r="J138" s="37">
        <v>60330.52</v>
      </c>
      <c r="K138" s="122"/>
      <c r="L138" s="122">
        <v>78669.48000000001</v>
      </c>
      <c r="M138" s="122"/>
      <c r="N138" s="122"/>
      <c r="O138" s="122"/>
      <c r="P138" s="43">
        <f t="shared" si="21"/>
        <v>56330.52</v>
      </c>
      <c r="Q138" s="43">
        <f t="shared" si="22"/>
        <v>135000</v>
      </c>
      <c r="R138" s="68">
        <f t="shared" si="23"/>
        <v>0</v>
      </c>
      <c r="S138" s="79">
        <f t="shared" si="24"/>
        <v>0</v>
      </c>
    </row>
    <row r="139" spans="1:19" s="7" customFormat="1" ht="15" customHeight="1" x14ac:dyDescent="0.2">
      <c r="A139" s="12" t="s">
        <v>222</v>
      </c>
      <c r="B139" s="55" t="s">
        <v>155</v>
      </c>
      <c r="C139" s="88">
        <v>95000</v>
      </c>
      <c r="D139" s="37"/>
      <c r="E139" s="37"/>
      <c r="F139" s="37"/>
      <c r="G139" s="37"/>
      <c r="H139" s="37"/>
      <c r="I139" s="37"/>
      <c r="J139" s="37"/>
      <c r="K139" s="181">
        <v>45000</v>
      </c>
      <c r="L139" s="122"/>
      <c r="M139" s="122">
        <v>45000</v>
      </c>
      <c r="N139" s="122"/>
      <c r="O139" s="122"/>
      <c r="P139" s="43">
        <f t="shared" si="21"/>
        <v>0</v>
      </c>
      <c r="Q139" s="43">
        <f t="shared" si="22"/>
        <v>90000</v>
      </c>
      <c r="R139" s="68">
        <f t="shared" si="23"/>
        <v>5000</v>
      </c>
      <c r="S139" s="79">
        <f t="shared" si="24"/>
        <v>1000</v>
      </c>
    </row>
    <row r="140" spans="1:19" s="7" customFormat="1" ht="15" customHeight="1" x14ac:dyDescent="0.2">
      <c r="A140" s="12" t="s">
        <v>244</v>
      </c>
      <c r="B140" s="55" t="s">
        <v>155</v>
      </c>
      <c r="C140" s="88">
        <v>0</v>
      </c>
      <c r="D140" s="37"/>
      <c r="E140" s="37"/>
      <c r="F140" s="37"/>
      <c r="G140" s="37"/>
      <c r="H140" s="37"/>
      <c r="I140" s="37"/>
      <c r="J140" s="37"/>
      <c r="K140" s="122"/>
      <c r="L140" s="122"/>
      <c r="M140" s="122"/>
      <c r="N140" s="122"/>
      <c r="O140" s="122"/>
      <c r="P140" s="43">
        <f t="shared" si="21"/>
        <v>0</v>
      </c>
      <c r="Q140" s="43">
        <f t="shared" si="22"/>
        <v>0</v>
      </c>
      <c r="R140" s="68">
        <f t="shared" si="23"/>
        <v>0</v>
      </c>
      <c r="S140" s="79">
        <f t="shared" si="24"/>
        <v>0</v>
      </c>
    </row>
    <row r="141" spans="1:19" s="8" customFormat="1" ht="15" customHeight="1" x14ac:dyDescent="0.2">
      <c r="A141" s="12" t="s">
        <v>245</v>
      </c>
      <c r="B141" s="55" t="s">
        <v>155</v>
      </c>
      <c r="C141" s="88">
        <v>0</v>
      </c>
      <c r="D141" s="37"/>
      <c r="E141" s="37"/>
      <c r="F141" s="37"/>
      <c r="G141" s="37"/>
      <c r="H141" s="37"/>
      <c r="I141" s="37"/>
      <c r="J141" s="37"/>
      <c r="K141" s="122"/>
      <c r="L141" s="122"/>
      <c r="M141" s="122"/>
      <c r="N141" s="122"/>
      <c r="O141" s="122"/>
      <c r="P141" s="43">
        <f t="shared" si="21"/>
        <v>0</v>
      </c>
      <c r="Q141" s="43">
        <f t="shared" si="22"/>
        <v>0</v>
      </c>
      <c r="R141" s="68">
        <f t="shared" si="23"/>
        <v>0</v>
      </c>
      <c r="S141" s="79">
        <f t="shared" si="24"/>
        <v>0</v>
      </c>
    </row>
    <row r="142" spans="1:19" s="8" customFormat="1" ht="15" customHeight="1" x14ac:dyDescent="0.2">
      <c r="A142" s="12" t="s">
        <v>85</v>
      </c>
      <c r="B142" s="55" t="s">
        <v>154</v>
      </c>
      <c r="C142" s="88">
        <v>28000</v>
      </c>
      <c r="D142" s="37"/>
      <c r="E142" s="37"/>
      <c r="F142" s="37"/>
      <c r="G142" s="37">
        <v>23474.76</v>
      </c>
      <c r="H142" s="37">
        <v>2597.9</v>
      </c>
      <c r="I142" s="37">
        <v>-189.25</v>
      </c>
      <c r="J142" s="37"/>
      <c r="K142" s="122"/>
      <c r="L142" s="122"/>
      <c r="M142" s="122"/>
      <c r="N142" s="122"/>
      <c r="O142" s="122"/>
      <c r="P142" s="43">
        <f t="shared" si="21"/>
        <v>25883.41</v>
      </c>
      <c r="Q142" s="43">
        <f t="shared" si="22"/>
        <v>25883.41</v>
      </c>
      <c r="R142" s="68">
        <f t="shared" si="23"/>
        <v>2116.59</v>
      </c>
      <c r="S142" s="79">
        <f t="shared" si="24"/>
        <v>423.31800000000004</v>
      </c>
    </row>
    <row r="143" spans="1:19" s="8" customFormat="1" ht="15" customHeight="1" x14ac:dyDescent="0.2">
      <c r="A143" s="12" t="s">
        <v>223</v>
      </c>
      <c r="B143" s="55" t="s">
        <v>155</v>
      </c>
      <c r="C143" s="88">
        <v>35000</v>
      </c>
      <c r="D143" s="37"/>
      <c r="E143" s="37"/>
      <c r="F143" s="37"/>
      <c r="G143" s="37"/>
      <c r="H143" s="37"/>
      <c r="I143" s="37"/>
      <c r="J143" s="37"/>
      <c r="K143" s="122"/>
      <c r="L143" s="122"/>
      <c r="M143" s="122">
        <v>35000</v>
      </c>
      <c r="N143" s="122"/>
      <c r="O143" s="122"/>
      <c r="P143" s="43">
        <f t="shared" si="21"/>
        <v>0</v>
      </c>
      <c r="Q143" s="43">
        <f t="shared" si="22"/>
        <v>35000</v>
      </c>
      <c r="R143" s="68">
        <f t="shared" si="23"/>
        <v>0</v>
      </c>
      <c r="S143" s="79">
        <f t="shared" si="24"/>
        <v>0</v>
      </c>
    </row>
    <row r="144" spans="1:19" s="8" customFormat="1" ht="15" customHeight="1" x14ac:dyDescent="0.2">
      <c r="A144" s="12" t="s">
        <v>224</v>
      </c>
      <c r="B144" s="55" t="s">
        <v>155</v>
      </c>
      <c r="C144" s="88">
        <v>25000</v>
      </c>
      <c r="D144" s="37"/>
      <c r="E144" s="37"/>
      <c r="F144" s="37"/>
      <c r="G144" s="37"/>
      <c r="H144" s="37"/>
      <c r="I144" s="37"/>
      <c r="J144" s="37"/>
      <c r="K144" s="122"/>
      <c r="L144" s="122">
        <v>25000</v>
      </c>
      <c r="M144" s="122"/>
      <c r="N144" s="122"/>
      <c r="O144" s="122"/>
      <c r="P144" s="43">
        <f t="shared" si="21"/>
        <v>0</v>
      </c>
      <c r="Q144" s="43">
        <f t="shared" si="22"/>
        <v>25000</v>
      </c>
      <c r="R144" s="68">
        <f t="shared" si="23"/>
        <v>0</v>
      </c>
      <c r="S144" s="79">
        <f t="shared" si="24"/>
        <v>0</v>
      </c>
    </row>
    <row r="145" spans="1:19" s="8" customFormat="1" ht="15" customHeight="1" x14ac:dyDescent="0.2">
      <c r="A145" s="12" t="s">
        <v>254</v>
      </c>
      <c r="B145" s="55" t="s">
        <v>154</v>
      </c>
      <c r="C145" s="88">
        <v>20000</v>
      </c>
      <c r="D145" s="37"/>
      <c r="E145" s="37"/>
      <c r="F145" s="37"/>
      <c r="G145" s="37">
        <v>14797.6</v>
      </c>
      <c r="H145" s="37">
        <v>4273.79</v>
      </c>
      <c r="I145" s="37"/>
      <c r="J145" s="37"/>
      <c r="K145" s="122"/>
      <c r="L145" s="122"/>
      <c r="M145" s="122"/>
      <c r="N145" s="122"/>
      <c r="O145" s="122"/>
      <c r="P145" s="43">
        <f t="shared" si="21"/>
        <v>19071.39</v>
      </c>
      <c r="Q145" s="43">
        <f t="shared" si="22"/>
        <v>19071.39</v>
      </c>
      <c r="R145" s="68">
        <f t="shared" si="23"/>
        <v>928.61000000000058</v>
      </c>
      <c r="S145" s="79">
        <f t="shared" si="24"/>
        <v>185.72200000000012</v>
      </c>
    </row>
    <row r="146" spans="1:19" s="8" customFormat="1" ht="15" customHeight="1" x14ac:dyDescent="0.2">
      <c r="A146" s="12" t="s">
        <v>240</v>
      </c>
      <c r="B146" s="55" t="s">
        <v>154</v>
      </c>
      <c r="C146" s="88">
        <v>25000</v>
      </c>
      <c r="D146" s="37">
        <v>14121</v>
      </c>
      <c r="E146" s="37">
        <v>3142.81</v>
      </c>
      <c r="F146" s="37">
        <v>160.91</v>
      </c>
      <c r="G146" s="37"/>
      <c r="H146" s="37"/>
      <c r="I146" s="37"/>
      <c r="J146" s="37"/>
      <c r="K146" s="122"/>
      <c r="L146" s="122"/>
      <c r="M146" s="122"/>
      <c r="N146" s="122"/>
      <c r="O146" s="122"/>
      <c r="P146" s="43">
        <f t="shared" si="21"/>
        <v>17424.72</v>
      </c>
      <c r="Q146" s="43">
        <f t="shared" si="22"/>
        <v>17424.72</v>
      </c>
      <c r="R146" s="68">
        <f t="shared" si="23"/>
        <v>7575.2799999999988</v>
      </c>
      <c r="S146" s="79">
        <f t="shared" si="24"/>
        <v>1515.0559999999998</v>
      </c>
    </row>
    <row r="147" spans="1:19" s="8" customFormat="1" ht="15" customHeight="1" x14ac:dyDescent="0.2">
      <c r="A147" s="12" t="s">
        <v>180</v>
      </c>
      <c r="B147" s="55" t="s">
        <v>225</v>
      </c>
      <c r="C147" s="88">
        <v>25000</v>
      </c>
      <c r="D147" s="37"/>
      <c r="E147" s="37"/>
      <c r="F147" s="37"/>
      <c r="G147" s="37"/>
      <c r="H147" s="37"/>
      <c r="I147" s="37"/>
      <c r="J147" s="37"/>
      <c r="K147" s="122"/>
      <c r="L147" s="122"/>
      <c r="M147" s="122">
        <v>25000</v>
      </c>
      <c r="N147" s="122"/>
      <c r="O147" s="122"/>
      <c r="P147" s="43">
        <f t="shared" si="21"/>
        <v>0</v>
      </c>
      <c r="Q147" s="43">
        <f t="shared" si="22"/>
        <v>25000</v>
      </c>
      <c r="R147" s="68">
        <f t="shared" si="23"/>
        <v>0</v>
      </c>
      <c r="S147" s="79">
        <f t="shared" si="24"/>
        <v>0</v>
      </c>
    </row>
    <row r="148" spans="1:19" s="8" customFormat="1" ht="15" customHeight="1" x14ac:dyDescent="0.2">
      <c r="A148" s="12"/>
      <c r="B148" s="55"/>
      <c r="C148" s="88"/>
      <c r="D148" s="46"/>
      <c r="E148" s="46"/>
      <c r="F148" s="46"/>
      <c r="G148" s="46"/>
      <c r="H148" s="46"/>
      <c r="I148" s="46"/>
      <c r="J148" s="46"/>
      <c r="K148" s="130"/>
      <c r="L148" s="130"/>
      <c r="M148" s="130"/>
      <c r="N148" s="130"/>
      <c r="O148" s="130"/>
      <c r="P148" s="43"/>
      <c r="Q148" s="43"/>
      <c r="S148" s="79">
        <f t="shared" si="24"/>
        <v>0</v>
      </c>
    </row>
    <row r="149" spans="1:19" s="8" customFormat="1" ht="15" customHeight="1" x14ac:dyDescent="0.2">
      <c r="A149" s="12" t="s">
        <v>171</v>
      </c>
      <c r="B149" s="55" t="s">
        <v>272</v>
      </c>
      <c r="C149" s="88">
        <v>30000</v>
      </c>
      <c r="D149" s="37"/>
      <c r="E149" s="37"/>
      <c r="F149" s="37"/>
      <c r="G149" s="37">
        <v>0</v>
      </c>
      <c r="H149" s="37">
        <v>6301.15</v>
      </c>
      <c r="I149" s="37"/>
      <c r="J149" s="37"/>
      <c r="K149" s="122">
        <v>4739.7699999999995</v>
      </c>
      <c r="L149" s="122">
        <v>4739.7699999999995</v>
      </c>
      <c r="M149" s="122">
        <v>4739.7699999999995</v>
      </c>
      <c r="N149" s="122">
        <v>4739.7699999999995</v>
      </c>
      <c r="O149" s="122">
        <v>4739.7699999999995</v>
      </c>
      <c r="P149" s="43">
        <f t="shared" si="21"/>
        <v>6301.15</v>
      </c>
      <c r="Q149" s="43">
        <f>SUM(D149:O149)</f>
        <v>30000</v>
      </c>
      <c r="R149" s="68">
        <f>C149-Q149</f>
        <v>0</v>
      </c>
      <c r="S149" s="79">
        <f t="shared" si="24"/>
        <v>0</v>
      </c>
    </row>
    <row r="150" spans="1:19" s="8" customFormat="1" ht="15" customHeight="1" x14ac:dyDescent="0.2">
      <c r="A150" s="12" t="s">
        <v>188</v>
      </c>
      <c r="B150" s="55" t="s">
        <v>153</v>
      </c>
      <c r="C150" s="88">
        <v>50000</v>
      </c>
      <c r="D150" s="37"/>
      <c r="E150" s="37"/>
      <c r="F150" s="37"/>
      <c r="G150" s="37"/>
      <c r="H150" s="37">
        <v>21213.599999999999</v>
      </c>
      <c r="I150" s="37">
        <v>1028.53</v>
      </c>
      <c r="J150" s="37"/>
      <c r="K150" s="122"/>
      <c r="L150" s="122"/>
      <c r="M150" s="122"/>
      <c r="N150" s="122"/>
      <c r="O150" s="122"/>
      <c r="P150" s="43">
        <f t="shared" si="21"/>
        <v>22242.129999999997</v>
      </c>
      <c r="Q150" s="43">
        <f>SUM(D150:O150)</f>
        <v>22242.129999999997</v>
      </c>
      <c r="R150" s="68">
        <f>C150-Q150</f>
        <v>27757.870000000003</v>
      </c>
      <c r="S150" s="79">
        <f t="shared" si="24"/>
        <v>5551.5740000000005</v>
      </c>
    </row>
    <row r="151" spans="1:19" s="8" customFormat="1" ht="9.75" customHeight="1" x14ac:dyDescent="0.2">
      <c r="A151" s="12"/>
      <c r="B151" s="55"/>
      <c r="C151" s="88"/>
      <c r="D151" s="45"/>
      <c r="E151" s="45"/>
      <c r="F151" s="45"/>
      <c r="G151" s="45"/>
      <c r="H151" s="45"/>
      <c r="I151" s="45"/>
      <c r="J151" s="45"/>
      <c r="K151" s="129"/>
      <c r="L151" s="129"/>
      <c r="M151" s="129"/>
      <c r="N151" s="129"/>
      <c r="O151" s="129"/>
      <c r="P151" s="43"/>
      <c r="Q151" s="43"/>
      <c r="R151" s="69"/>
      <c r="S151" s="79">
        <f t="shared" si="24"/>
        <v>0</v>
      </c>
    </row>
    <row r="152" spans="1:19" s="7" customFormat="1" ht="15" customHeight="1" x14ac:dyDescent="0.2">
      <c r="A152" s="12" t="s">
        <v>86</v>
      </c>
      <c r="B152" s="55" t="s">
        <v>154</v>
      </c>
      <c r="C152" s="88">
        <v>164000</v>
      </c>
      <c r="D152" s="37"/>
      <c r="E152" s="37"/>
      <c r="F152" s="37"/>
      <c r="G152" s="37"/>
      <c r="H152" s="37"/>
      <c r="I152" s="37"/>
      <c r="J152" s="37"/>
      <c r="K152" s="122"/>
      <c r="L152" s="122"/>
      <c r="M152" s="122"/>
      <c r="N152" s="122"/>
      <c r="O152" s="122">
        <v>164000</v>
      </c>
      <c r="P152" s="38">
        <f t="shared" si="21"/>
        <v>0</v>
      </c>
      <c r="Q152" s="38">
        <f>SUM(D152:O152)</f>
        <v>164000</v>
      </c>
      <c r="R152" s="68">
        <f>C152-Q152</f>
        <v>0</v>
      </c>
      <c r="S152" s="79">
        <f t="shared" si="24"/>
        <v>0</v>
      </c>
    </row>
    <row r="153" spans="1:19" s="8" customFormat="1" ht="6.95" customHeight="1" x14ac:dyDescent="0.2">
      <c r="A153" s="12"/>
      <c r="B153" s="55"/>
      <c r="C153" s="88"/>
      <c r="D153" s="39"/>
      <c r="E153" s="39"/>
      <c r="F153" s="39"/>
      <c r="G153" s="39"/>
      <c r="H153" s="39"/>
      <c r="I153" s="39"/>
      <c r="J153" s="39"/>
      <c r="K153" s="118"/>
      <c r="L153" s="118"/>
      <c r="M153" s="118"/>
      <c r="N153" s="118"/>
      <c r="O153" s="118"/>
      <c r="P153" s="43"/>
      <c r="Q153" s="43"/>
    </row>
    <row r="154" spans="1:19" s="7" customFormat="1" ht="15" customHeight="1" x14ac:dyDescent="0.2">
      <c r="A154" s="15" t="str">
        <f>"TOTAL "&amp;A101</f>
        <v>TOTAL MARKETING/TOURISM PROMOTION</v>
      </c>
      <c r="B154" s="59"/>
      <c r="C154" s="97">
        <f>SUM(C103:C152)</f>
        <v>2774000</v>
      </c>
      <c r="D154" s="40">
        <f t="shared" ref="D154:N154" si="25">SUM(D103:D152)</f>
        <v>18686.43</v>
      </c>
      <c r="E154" s="40">
        <f t="shared" si="25"/>
        <v>117253.26999999999</v>
      </c>
      <c r="F154" s="40">
        <f t="shared" si="25"/>
        <v>79569.060000000012</v>
      </c>
      <c r="G154" s="40">
        <f t="shared" si="25"/>
        <v>52791.859999999993</v>
      </c>
      <c r="H154" s="40">
        <f t="shared" si="25"/>
        <v>47212.5</v>
      </c>
      <c r="I154" s="40">
        <f t="shared" si="25"/>
        <v>286221.24</v>
      </c>
      <c r="J154" s="40">
        <f t="shared" si="25"/>
        <v>252640.72999999998</v>
      </c>
      <c r="K154" s="125">
        <f t="shared" si="25"/>
        <v>309920.58400000003</v>
      </c>
      <c r="L154" s="125">
        <f t="shared" si="25"/>
        <v>511615.78399999999</v>
      </c>
      <c r="M154" s="125">
        <f t="shared" si="25"/>
        <v>549487.78399999999</v>
      </c>
      <c r="N154" s="125">
        <f t="shared" si="25"/>
        <v>238487.78399999999</v>
      </c>
      <c r="O154" s="125">
        <f>SUM(O103:O152)</f>
        <v>294487.78399999999</v>
      </c>
      <c r="P154" s="40">
        <f t="shared" si="21"/>
        <v>854375.09</v>
      </c>
      <c r="Q154" s="40">
        <f>SUM(Q103:Q152)</f>
        <v>2758374.8100000005</v>
      </c>
      <c r="R154" s="69">
        <f>SUM(R103:R153)</f>
        <v>15625.189999999988</v>
      </c>
      <c r="S154" s="68"/>
    </row>
    <row r="155" spans="1:19" s="7" customFormat="1" ht="6.95" customHeight="1" x14ac:dyDescent="0.2">
      <c r="A155" s="11"/>
      <c r="B155" s="61"/>
      <c r="C155" s="99"/>
      <c r="D155" s="75"/>
      <c r="E155" s="75"/>
      <c r="F155" s="75"/>
      <c r="G155" s="75"/>
      <c r="H155" s="75"/>
      <c r="I155" s="75"/>
      <c r="J155" s="75"/>
      <c r="K155" s="126"/>
      <c r="L155" s="126"/>
      <c r="M155" s="126"/>
      <c r="N155" s="126"/>
      <c r="O155" s="126"/>
      <c r="P155" s="41"/>
      <c r="Q155" s="41"/>
      <c r="R155" s="8"/>
    </row>
    <row r="156" spans="1:19" s="7" customFormat="1" ht="18" customHeight="1" x14ac:dyDescent="0.2">
      <c r="A156" s="163" t="s">
        <v>87</v>
      </c>
      <c r="B156" s="163"/>
      <c r="C156" s="163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8"/>
    </row>
    <row r="157" spans="1:19" s="7" customFormat="1" ht="6.95" customHeight="1" x14ac:dyDescent="0.2">
      <c r="A157" s="10"/>
      <c r="B157" s="58"/>
      <c r="C157" s="96"/>
      <c r="D157" s="74"/>
      <c r="E157" s="74"/>
      <c r="F157" s="74"/>
      <c r="G157" s="74"/>
      <c r="H157" s="74"/>
      <c r="I157" s="74"/>
      <c r="J157" s="74"/>
      <c r="K157" s="121"/>
      <c r="L157" s="121"/>
      <c r="M157" s="121"/>
      <c r="N157" s="121"/>
      <c r="O157" s="121"/>
      <c r="P157" s="36"/>
      <c r="Q157" s="36"/>
      <c r="R157" s="27"/>
    </row>
    <row r="158" spans="1:19" s="8" customFormat="1" ht="15" customHeight="1" x14ac:dyDescent="0.2">
      <c r="A158" s="12" t="s">
        <v>88</v>
      </c>
      <c r="B158" s="55" t="s">
        <v>152</v>
      </c>
      <c r="C158" s="88">
        <v>53000</v>
      </c>
      <c r="D158" s="37"/>
      <c r="E158" s="37"/>
      <c r="F158" s="37">
        <f>5724+5289.4</f>
        <v>11013.4</v>
      </c>
      <c r="G158" s="37">
        <f>1335.6</f>
        <v>1335.6</v>
      </c>
      <c r="H158" s="37"/>
      <c r="I158" s="37"/>
      <c r="J158" s="37">
        <v>2279</v>
      </c>
      <c r="K158" s="122">
        <v>7674.4</v>
      </c>
      <c r="L158" s="122">
        <v>7674.4</v>
      </c>
      <c r="M158" s="122">
        <v>7674.4</v>
      </c>
      <c r="N158" s="122">
        <v>7674.4</v>
      </c>
      <c r="O158" s="122">
        <v>7674.4</v>
      </c>
      <c r="P158" s="43">
        <f t="shared" ref="P158:P188" si="26">SUM(D158:J158)</f>
        <v>14628</v>
      </c>
      <c r="Q158" s="43">
        <f t="shared" ref="Q158:Q188" si="27">SUM(D158:O158)</f>
        <v>53000.000000000007</v>
      </c>
      <c r="R158" s="84">
        <f t="shared" ref="R158:R188" si="28">C158-Q158</f>
        <v>0</v>
      </c>
      <c r="S158" s="79">
        <f t="shared" ref="S158:S188" si="29">R158/5</f>
        <v>0</v>
      </c>
    </row>
    <row r="159" spans="1:19" s="8" customFormat="1" ht="15" customHeight="1" x14ac:dyDescent="0.2">
      <c r="A159" s="12" t="s">
        <v>89</v>
      </c>
      <c r="B159" s="55" t="s">
        <v>156</v>
      </c>
      <c r="C159" s="88">
        <v>84800</v>
      </c>
      <c r="D159" s="37">
        <v>150</v>
      </c>
      <c r="E159" s="37">
        <v>360</v>
      </c>
      <c r="F159" s="37">
        <v>11361.47</v>
      </c>
      <c r="G159" s="37">
        <v>159</v>
      </c>
      <c r="H159" s="141">
        <v>3600</v>
      </c>
      <c r="I159" s="141">
        <v>686.24</v>
      </c>
      <c r="J159" s="141">
        <v>680</v>
      </c>
      <c r="K159" s="123">
        <v>13560.658000000001</v>
      </c>
      <c r="L159" s="123">
        <v>13560.658000000001</v>
      </c>
      <c r="M159" s="123">
        <v>13560.658000000001</v>
      </c>
      <c r="N159" s="123">
        <v>13560.658000000001</v>
      </c>
      <c r="O159" s="124">
        <v>13560.658000000001</v>
      </c>
      <c r="P159" s="43">
        <f t="shared" si="26"/>
        <v>16996.71</v>
      </c>
      <c r="Q159" s="43">
        <f t="shared" si="27"/>
        <v>84800</v>
      </c>
      <c r="R159" s="84">
        <f t="shared" si="28"/>
        <v>0</v>
      </c>
      <c r="S159" s="79">
        <f t="shared" si="29"/>
        <v>0</v>
      </c>
    </row>
    <row r="160" spans="1:19" s="8" customFormat="1" ht="15" customHeight="1" x14ac:dyDescent="0.2">
      <c r="A160" s="12" t="s">
        <v>90</v>
      </c>
      <c r="B160" s="55" t="s">
        <v>157</v>
      </c>
      <c r="C160" s="88">
        <v>53000</v>
      </c>
      <c r="D160" s="37"/>
      <c r="E160" s="37"/>
      <c r="F160" s="37"/>
      <c r="G160" s="37">
        <v>3370</v>
      </c>
      <c r="H160" s="37">
        <v>6755</v>
      </c>
      <c r="I160" s="37">
        <v>1250</v>
      </c>
      <c r="J160" s="37">
        <v>1250</v>
      </c>
      <c r="K160" s="122"/>
      <c r="L160" s="122">
        <v>20000</v>
      </c>
      <c r="M160" s="122"/>
      <c r="N160" s="122">
        <v>20375</v>
      </c>
      <c r="O160" s="122"/>
      <c r="P160" s="43">
        <f t="shared" si="26"/>
        <v>12625</v>
      </c>
      <c r="Q160" s="43">
        <f t="shared" si="27"/>
        <v>53000</v>
      </c>
      <c r="R160" s="84">
        <f t="shared" si="28"/>
        <v>0</v>
      </c>
      <c r="S160" s="79">
        <f t="shared" si="29"/>
        <v>0</v>
      </c>
    </row>
    <row r="161" spans="1:19" s="8" customFormat="1" ht="15" customHeight="1" x14ac:dyDescent="0.2">
      <c r="A161" s="12" t="s">
        <v>185</v>
      </c>
      <c r="B161" s="55" t="s">
        <v>185</v>
      </c>
      <c r="C161" s="88">
        <v>84800</v>
      </c>
      <c r="D161" s="37"/>
      <c r="E161" s="37"/>
      <c r="F161" s="37"/>
      <c r="G161" s="37">
        <v>24380</v>
      </c>
      <c r="H161" s="37">
        <v>0</v>
      </c>
      <c r="I161" s="37"/>
      <c r="J161" s="37"/>
      <c r="K161" s="122">
        <v>19716</v>
      </c>
      <c r="L161" s="122">
        <v>25000</v>
      </c>
      <c r="M161" s="122">
        <v>15704</v>
      </c>
      <c r="N161" s="122"/>
      <c r="O161" s="122"/>
      <c r="P161" s="43">
        <f t="shared" si="26"/>
        <v>24380</v>
      </c>
      <c r="Q161" s="43">
        <f t="shared" si="27"/>
        <v>84800</v>
      </c>
      <c r="R161" s="84">
        <f t="shared" si="28"/>
        <v>0</v>
      </c>
      <c r="S161" s="79">
        <f t="shared" si="29"/>
        <v>0</v>
      </c>
    </row>
    <row r="162" spans="1:19" s="8" customFormat="1" ht="18" customHeight="1" x14ac:dyDescent="0.2">
      <c r="A162" s="25" t="s">
        <v>226</v>
      </c>
      <c r="B162" s="62" t="s">
        <v>158</v>
      </c>
      <c r="C162" s="100">
        <v>27000</v>
      </c>
      <c r="D162" s="37"/>
      <c r="E162" s="37">
        <v>0</v>
      </c>
      <c r="F162" s="37">
        <v>13282.5</v>
      </c>
      <c r="G162" s="37"/>
      <c r="H162" s="37"/>
      <c r="I162" s="37"/>
      <c r="J162" s="37">
        <v>2649.5</v>
      </c>
      <c r="K162" s="122">
        <v>13282.5</v>
      </c>
      <c r="L162" s="122"/>
      <c r="M162" s="122"/>
      <c r="N162" s="122"/>
      <c r="O162" s="122"/>
      <c r="P162" s="43">
        <f t="shared" si="26"/>
        <v>15932</v>
      </c>
      <c r="Q162" s="43">
        <f t="shared" si="27"/>
        <v>29214.5</v>
      </c>
      <c r="R162" s="84">
        <f t="shared" si="28"/>
        <v>-2214.5</v>
      </c>
      <c r="S162" s="79">
        <f t="shared" si="29"/>
        <v>-442.9</v>
      </c>
    </row>
    <row r="163" spans="1:19" s="8" customFormat="1" ht="16.5" customHeight="1" x14ac:dyDescent="0.2">
      <c r="A163" s="25" t="s">
        <v>172</v>
      </c>
      <c r="B163" s="62" t="s">
        <v>126</v>
      </c>
      <c r="C163" s="100">
        <v>636</v>
      </c>
      <c r="D163" s="37"/>
      <c r="E163" s="37"/>
      <c r="F163" s="37"/>
      <c r="G163" s="37"/>
      <c r="H163" s="37"/>
      <c r="I163" s="37"/>
      <c r="J163" s="37"/>
      <c r="K163" s="122"/>
      <c r="L163" s="122"/>
      <c r="M163" s="122"/>
      <c r="N163" s="122"/>
      <c r="O163" s="122">
        <v>636</v>
      </c>
      <c r="P163" s="43">
        <f t="shared" si="26"/>
        <v>0</v>
      </c>
      <c r="Q163" s="43">
        <f t="shared" si="27"/>
        <v>636</v>
      </c>
      <c r="R163" s="84">
        <f t="shared" si="28"/>
        <v>0</v>
      </c>
      <c r="S163" s="79">
        <f t="shared" si="29"/>
        <v>0</v>
      </c>
    </row>
    <row r="164" spans="1:19" s="8" customFormat="1" ht="15" customHeight="1" x14ac:dyDescent="0.2">
      <c r="A164" s="12" t="s">
        <v>91</v>
      </c>
      <c r="B164" s="55" t="s">
        <v>159</v>
      </c>
      <c r="C164" s="88">
        <v>84800</v>
      </c>
      <c r="D164" s="37"/>
      <c r="E164" s="37">
        <v>9540</v>
      </c>
      <c r="F164" s="37">
        <v>0</v>
      </c>
      <c r="G164" s="37">
        <v>23620.82</v>
      </c>
      <c r="H164" s="37">
        <v>166.47</v>
      </c>
      <c r="I164" s="37">
        <v>10000</v>
      </c>
      <c r="J164" s="37">
        <v>12813.05</v>
      </c>
      <c r="K164" s="122">
        <v>10600</v>
      </c>
      <c r="L164" s="122"/>
      <c r="M164" s="122">
        <v>18059.660000000003</v>
      </c>
      <c r="N164" s="122"/>
      <c r="O164" s="122"/>
      <c r="P164" s="43">
        <f t="shared" si="26"/>
        <v>56140.34</v>
      </c>
      <c r="Q164" s="43">
        <f t="shared" si="27"/>
        <v>84800</v>
      </c>
      <c r="R164" s="84">
        <f t="shared" si="28"/>
        <v>0</v>
      </c>
      <c r="S164" s="79">
        <f t="shared" si="29"/>
        <v>0</v>
      </c>
    </row>
    <row r="165" spans="1:19" s="8" customFormat="1" ht="15" customHeight="1" x14ac:dyDescent="0.2">
      <c r="A165" s="12" t="s">
        <v>92</v>
      </c>
      <c r="B165" s="55" t="s">
        <v>271</v>
      </c>
      <c r="C165" s="88">
        <v>53000</v>
      </c>
      <c r="D165" s="37"/>
      <c r="E165" s="37">
        <v>3180</v>
      </c>
      <c r="F165" s="37">
        <v>3561.6</v>
      </c>
      <c r="G165" s="37">
        <v>159</v>
      </c>
      <c r="H165" s="37">
        <v>742</v>
      </c>
      <c r="I165" s="37"/>
      <c r="J165" s="37"/>
      <c r="K165" s="122">
        <v>9071.48</v>
      </c>
      <c r="L165" s="122">
        <v>9071.48</v>
      </c>
      <c r="M165" s="122">
        <v>9071.48</v>
      </c>
      <c r="N165" s="122">
        <v>9071.48</v>
      </c>
      <c r="O165" s="122">
        <v>9071.48</v>
      </c>
      <c r="P165" s="43">
        <f t="shared" si="26"/>
        <v>7642.6</v>
      </c>
      <c r="Q165" s="43">
        <f t="shared" si="27"/>
        <v>53000</v>
      </c>
      <c r="R165" s="84">
        <f t="shared" si="28"/>
        <v>0</v>
      </c>
      <c r="S165" s="79">
        <f t="shared" si="29"/>
        <v>0</v>
      </c>
    </row>
    <row r="166" spans="1:19" s="8" customFormat="1" ht="15" customHeight="1" x14ac:dyDescent="0.2">
      <c r="A166" s="12" t="s">
        <v>227</v>
      </c>
      <c r="B166" s="55" t="s">
        <v>160</v>
      </c>
      <c r="C166" s="88">
        <v>450000</v>
      </c>
      <c r="D166" s="37"/>
      <c r="E166" s="37"/>
      <c r="F166" s="37"/>
      <c r="G166" s="37"/>
      <c r="H166" s="37"/>
      <c r="I166" s="37"/>
      <c r="J166" s="37"/>
      <c r="K166" s="122"/>
      <c r="L166" s="122"/>
      <c r="M166" s="122"/>
      <c r="N166" s="122"/>
      <c r="O166" s="122">
        <v>0</v>
      </c>
      <c r="P166" s="43">
        <f t="shared" si="26"/>
        <v>0</v>
      </c>
      <c r="Q166" s="43">
        <f t="shared" si="27"/>
        <v>0</v>
      </c>
      <c r="R166" s="84">
        <f t="shared" si="28"/>
        <v>450000</v>
      </c>
      <c r="S166" s="79">
        <f t="shared" si="29"/>
        <v>90000</v>
      </c>
    </row>
    <row r="167" spans="1:19" s="8" customFormat="1" ht="15" customHeight="1" x14ac:dyDescent="0.2">
      <c r="A167" s="12" t="s">
        <v>93</v>
      </c>
      <c r="B167" s="55" t="s">
        <v>160</v>
      </c>
      <c r="C167" s="88">
        <v>350000</v>
      </c>
      <c r="D167" s="37"/>
      <c r="E167" s="37"/>
      <c r="F167" s="37"/>
      <c r="G167" s="37"/>
      <c r="H167" s="37"/>
      <c r="I167" s="37">
        <v>78061.48</v>
      </c>
      <c r="J167" s="37">
        <v>238242.09</v>
      </c>
      <c r="K167" s="122"/>
      <c r="L167" s="122"/>
      <c r="M167" s="122"/>
      <c r="N167" s="122"/>
      <c r="O167" s="122">
        <v>30000</v>
      </c>
      <c r="P167" s="43">
        <f t="shared" si="26"/>
        <v>316303.57</v>
      </c>
      <c r="Q167" s="43">
        <f t="shared" si="27"/>
        <v>346303.57</v>
      </c>
      <c r="R167" s="84">
        <f t="shared" si="28"/>
        <v>3696.429999999993</v>
      </c>
      <c r="S167" s="79">
        <f t="shared" si="29"/>
        <v>739.28599999999858</v>
      </c>
    </row>
    <row r="168" spans="1:19" s="8" customFormat="1" ht="15" customHeight="1" x14ac:dyDescent="0.2">
      <c r="A168" s="12" t="s">
        <v>228</v>
      </c>
      <c r="B168" s="55" t="s">
        <v>160</v>
      </c>
      <c r="C168" s="88">
        <v>150000</v>
      </c>
      <c r="D168" s="37"/>
      <c r="E168" s="37"/>
      <c r="F168" s="37"/>
      <c r="G168" s="37"/>
      <c r="H168" s="37"/>
      <c r="I168" s="37"/>
      <c r="J168" s="37"/>
      <c r="K168" s="122"/>
      <c r="L168" s="122"/>
      <c r="M168" s="122">
        <v>150000</v>
      </c>
      <c r="N168" s="122"/>
      <c r="O168" s="122"/>
      <c r="P168" s="43">
        <f t="shared" si="26"/>
        <v>0</v>
      </c>
      <c r="Q168" s="43">
        <f t="shared" si="27"/>
        <v>150000</v>
      </c>
      <c r="R168" s="84">
        <f t="shared" si="28"/>
        <v>0</v>
      </c>
      <c r="S168" s="79">
        <f t="shared" si="29"/>
        <v>0</v>
      </c>
    </row>
    <row r="169" spans="1:19" s="8" customFormat="1" ht="15" customHeight="1" x14ac:dyDescent="0.2">
      <c r="A169" s="12" t="s">
        <v>229</v>
      </c>
      <c r="B169" s="55" t="s">
        <v>160</v>
      </c>
      <c r="C169" s="88">
        <v>200000</v>
      </c>
      <c r="D169" s="37"/>
      <c r="E169" s="37"/>
      <c r="F169" s="37"/>
      <c r="G169" s="37"/>
      <c r="H169" s="37"/>
      <c r="I169" s="37"/>
      <c r="J169" s="37"/>
      <c r="K169" s="122"/>
      <c r="L169" s="122"/>
      <c r="M169" s="122"/>
      <c r="N169" s="122">
        <v>200000</v>
      </c>
      <c r="O169" s="122"/>
      <c r="P169" s="43">
        <f t="shared" si="26"/>
        <v>0</v>
      </c>
      <c r="Q169" s="43">
        <f t="shared" si="27"/>
        <v>200000</v>
      </c>
      <c r="R169" s="84">
        <f t="shared" si="28"/>
        <v>0</v>
      </c>
      <c r="S169" s="79">
        <f t="shared" si="29"/>
        <v>0</v>
      </c>
    </row>
    <row r="170" spans="1:19" s="8" customFormat="1" ht="15" customHeight="1" x14ac:dyDescent="0.2">
      <c r="A170" s="12" t="s">
        <v>230</v>
      </c>
      <c r="B170" s="55" t="s">
        <v>160</v>
      </c>
      <c r="C170" s="88">
        <v>100000</v>
      </c>
      <c r="D170" s="37"/>
      <c r="E170" s="37"/>
      <c r="F170" s="37"/>
      <c r="G170" s="37"/>
      <c r="H170" s="37"/>
      <c r="I170" s="37"/>
      <c r="J170" s="37"/>
      <c r="K170" s="122"/>
      <c r="L170" s="122"/>
      <c r="M170" s="122"/>
      <c r="N170" s="122"/>
      <c r="O170" s="122">
        <v>100000</v>
      </c>
      <c r="P170" s="43">
        <f t="shared" si="26"/>
        <v>0</v>
      </c>
      <c r="Q170" s="43">
        <f t="shared" si="27"/>
        <v>100000</v>
      </c>
      <c r="R170" s="84">
        <f t="shared" si="28"/>
        <v>0</v>
      </c>
      <c r="S170" s="79">
        <f t="shared" si="29"/>
        <v>0</v>
      </c>
    </row>
    <row r="171" spans="1:19" s="8" customFormat="1" ht="15" customHeight="1" x14ac:dyDescent="0.2">
      <c r="A171" s="12" t="s">
        <v>231</v>
      </c>
      <c r="B171" s="55" t="s">
        <v>160</v>
      </c>
      <c r="C171" s="88">
        <v>100000</v>
      </c>
      <c r="D171" s="37"/>
      <c r="E171" s="37"/>
      <c r="F171" s="37"/>
      <c r="G171" s="37"/>
      <c r="H171" s="37"/>
      <c r="I171" s="37"/>
      <c r="J171" s="37"/>
      <c r="K171" s="122"/>
      <c r="L171" s="122"/>
      <c r="M171" s="122"/>
      <c r="N171" s="122">
        <v>100000</v>
      </c>
      <c r="O171" s="122"/>
      <c r="P171" s="43">
        <f t="shared" si="26"/>
        <v>0</v>
      </c>
      <c r="Q171" s="43">
        <f t="shared" si="27"/>
        <v>100000</v>
      </c>
      <c r="R171" s="84">
        <f t="shared" si="28"/>
        <v>0</v>
      </c>
      <c r="S171" s="79">
        <f t="shared" si="29"/>
        <v>0</v>
      </c>
    </row>
    <row r="172" spans="1:19" s="8" customFormat="1" ht="15" customHeight="1" x14ac:dyDescent="0.2">
      <c r="A172" s="12" t="s">
        <v>232</v>
      </c>
      <c r="B172" s="55" t="s">
        <v>160</v>
      </c>
      <c r="C172" s="88">
        <v>150000</v>
      </c>
      <c r="D172" s="37"/>
      <c r="E172" s="37"/>
      <c r="F172" s="37"/>
      <c r="G172" s="37"/>
      <c r="H172" s="37"/>
      <c r="I172" s="37"/>
      <c r="J172" s="37"/>
      <c r="K172" s="122"/>
      <c r="L172" s="122"/>
      <c r="M172" s="122">
        <v>150000</v>
      </c>
      <c r="N172" s="122"/>
      <c r="O172" s="122"/>
      <c r="P172" s="43">
        <f t="shared" si="26"/>
        <v>0</v>
      </c>
      <c r="Q172" s="43">
        <f t="shared" si="27"/>
        <v>150000</v>
      </c>
      <c r="R172" s="84">
        <f t="shared" si="28"/>
        <v>0</v>
      </c>
      <c r="S172" s="79">
        <f t="shared" si="29"/>
        <v>0</v>
      </c>
    </row>
    <row r="173" spans="1:19" s="8" customFormat="1" ht="15" customHeight="1" x14ac:dyDescent="0.2">
      <c r="A173" s="12" t="s">
        <v>233</v>
      </c>
      <c r="B173" s="55" t="s">
        <v>160</v>
      </c>
      <c r="C173" s="88">
        <v>100000</v>
      </c>
      <c r="D173" s="37"/>
      <c r="E173" s="37"/>
      <c r="F173" s="37"/>
      <c r="G173" s="37"/>
      <c r="H173" s="37"/>
      <c r="I173" s="37"/>
      <c r="J173" s="37"/>
      <c r="K173" s="122"/>
      <c r="L173" s="122"/>
      <c r="M173" s="122"/>
      <c r="N173" s="122">
        <v>100000</v>
      </c>
      <c r="O173" s="122"/>
      <c r="P173" s="43">
        <f t="shared" si="26"/>
        <v>0</v>
      </c>
      <c r="Q173" s="43">
        <f t="shared" si="27"/>
        <v>100000</v>
      </c>
      <c r="R173" s="84">
        <f t="shared" si="28"/>
        <v>0</v>
      </c>
      <c r="S173" s="79">
        <f t="shared" si="29"/>
        <v>0</v>
      </c>
    </row>
    <row r="174" spans="1:19" s="8" customFormat="1" ht="15" customHeight="1" x14ac:dyDescent="0.2">
      <c r="A174" s="12" t="s">
        <v>248</v>
      </c>
      <c r="B174" s="55" t="s">
        <v>160</v>
      </c>
      <c r="C174" s="88">
        <v>150000</v>
      </c>
      <c r="D174" s="37"/>
      <c r="E174" s="37"/>
      <c r="F174" s="37"/>
      <c r="G174" s="37"/>
      <c r="H174" s="37"/>
      <c r="I174" s="37"/>
      <c r="J174" s="37"/>
      <c r="K174" s="122"/>
      <c r="L174" s="122"/>
      <c r="M174" s="122"/>
      <c r="N174" s="122"/>
      <c r="O174" s="122">
        <v>150000</v>
      </c>
      <c r="P174" s="43">
        <f t="shared" si="26"/>
        <v>0</v>
      </c>
      <c r="Q174" s="43">
        <f t="shared" si="27"/>
        <v>150000</v>
      </c>
      <c r="R174" s="84">
        <f t="shared" si="28"/>
        <v>0</v>
      </c>
      <c r="S174" s="79">
        <f t="shared" si="29"/>
        <v>0</v>
      </c>
    </row>
    <row r="175" spans="1:19" s="8" customFormat="1" ht="15" customHeight="1" x14ac:dyDescent="0.2">
      <c r="A175" s="26" t="s">
        <v>193</v>
      </c>
      <c r="B175" s="63" t="s">
        <v>161</v>
      </c>
      <c r="C175" s="101">
        <v>100000</v>
      </c>
      <c r="D175" s="37"/>
      <c r="E175" s="37"/>
      <c r="F175" s="37"/>
      <c r="G175" s="37"/>
      <c r="H175" s="37"/>
      <c r="I175" s="37"/>
      <c r="J175" s="37"/>
      <c r="K175" s="122"/>
      <c r="L175" s="122"/>
      <c r="M175" s="122">
        <v>50000</v>
      </c>
      <c r="N175" s="122">
        <v>50000</v>
      </c>
      <c r="O175" s="122"/>
      <c r="P175" s="43">
        <f t="shared" si="26"/>
        <v>0</v>
      </c>
      <c r="Q175" s="43">
        <f t="shared" si="27"/>
        <v>100000</v>
      </c>
      <c r="R175" s="84">
        <f t="shared" si="28"/>
        <v>0</v>
      </c>
      <c r="S175" s="79">
        <f t="shared" si="29"/>
        <v>0</v>
      </c>
    </row>
    <row r="176" spans="1:19" s="8" customFormat="1" ht="15" customHeight="1" x14ac:dyDescent="0.2">
      <c r="A176" s="12" t="s">
        <v>234</v>
      </c>
      <c r="B176" s="63" t="s">
        <v>161</v>
      </c>
      <c r="C176" s="88">
        <v>100000</v>
      </c>
      <c r="D176" s="37"/>
      <c r="E176" s="37"/>
      <c r="F176" s="37"/>
      <c r="G176" s="37">
        <v>0</v>
      </c>
      <c r="H176" s="37">
        <v>12025</v>
      </c>
      <c r="I176" s="37">
        <v>22260</v>
      </c>
      <c r="J176" s="37">
        <v>64833.9</v>
      </c>
      <c r="K176" s="122"/>
      <c r="L176" s="122"/>
      <c r="M176" s="122"/>
      <c r="N176" s="122"/>
      <c r="O176" s="122"/>
      <c r="P176" s="43">
        <f t="shared" si="26"/>
        <v>99118.9</v>
      </c>
      <c r="Q176" s="43">
        <f t="shared" si="27"/>
        <v>99118.9</v>
      </c>
      <c r="R176" s="84">
        <f t="shared" si="28"/>
        <v>881.10000000000582</v>
      </c>
      <c r="S176" s="79">
        <f t="shared" si="29"/>
        <v>176.22000000000116</v>
      </c>
    </row>
    <row r="177" spans="1:19" s="8" customFormat="1" ht="15" customHeight="1" x14ac:dyDescent="0.2">
      <c r="A177" s="12" t="s">
        <v>192</v>
      </c>
      <c r="B177" s="55" t="s">
        <v>161</v>
      </c>
      <c r="C177" s="88">
        <v>15000</v>
      </c>
      <c r="D177" s="37"/>
      <c r="E177" s="37">
        <v>0</v>
      </c>
      <c r="F177" s="37">
        <v>500</v>
      </c>
      <c r="G177" s="37">
        <v>0</v>
      </c>
      <c r="H177" s="37">
        <v>6952</v>
      </c>
      <c r="I177" s="37">
        <v>4223.04</v>
      </c>
      <c r="J177" s="37"/>
      <c r="K177" s="122"/>
      <c r="L177" s="122"/>
      <c r="M177" s="122"/>
      <c r="N177" s="122"/>
      <c r="O177" s="122"/>
      <c r="P177" s="43">
        <f t="shared" si="26"/>
        <v>11675.04</v>
      </c>
      <c r="Q177" s="43">
        <f t="shared" si="27"/>
        <v>11675.04</v>
      </c>
      <c r="R177" s="146">
        <f t="shared" si="28"/>
        <v>3324.9599999999991</v>
      </c>
      <c r="S177" s="79">
        <f t="shared" si="29"/>
        <v>664.99199999999985</v>
      </c>
    </row>
    <row r="178" spans="1:19" s="8" customFormat="1" ht="15" customHeight="1" x14ac:dyDescent="0.2">
      <c r="A178" s="12" t="s">
        <v>241</v>
      </c>
      <c r="B178" s="55" t="s">
        <v>161</v>
      </c>
      <c r="C178" s="88">
        <v>100000</v>
      </c>
      <c r="D178" s="37">
        <v>16501</v>
      </c>
      <c r="E178" s="37">
        <v>3570.61</v>
      </c>
      <c r="F178" s="37">
        <v>25855.82</v>
      </c>
      <c r="G178" s="37">
        <v>3165.16</v>
      </c>
      <c r="H178" s="37">
        <v>3800</v>
      </c>
      <c r="I178" s="37">
        <v>0</v>
      </c>
      <c r="J178" s="37"/>
      <c r="K178" s="122"/>
      <c r="L178" s="122"/>
      <c r="M178" s="122"/>
      <c r="N178" s="122">
        <v>47107.41</v>
      </c>
      <c r="O178" s="122"/>
      <c r="P178" s="43">
        <f t="shared" si="26"/>
        <v>52892.59</v>
      </c>
      <c r="Q178" s="43">
        <f t="shared" si="27"/>
        <v>100000</v>
      </c>
      <c r="R178" s="84">
        <f t="shared" si="28"/>
        <v>0</v>
      </c>
      <c r="S178" s="79">
        <f t="shared" si="29"/>
        <v>0</v>
      </c>
    </row>
    <row r="179" spans="1:19" s="8" customFormat="1" ht="15" customHeight="1" x14ac:dyDescent="0.2">
      <c r="A179" s="12" t="s">
        <v>235</v>
      </c>
      <c r="B179" s="55" t="s">
        <v>161</v>
      </c>
      <c r="C179" s="88">
        <v>50000</v>
      </c>
      <c r="D179" s="37"/>
      <c r="E179" s="37"/>
      <c r="F179" s="37"/>
      <c r="G179" s="37">
        <v>0</v>
      </c>
      <c r="H179" s="37">
        <v>8670.7999999999993</v>
      </c>
      <c r="I179" s="37">
        <v>22260</v>
      </c>
      <c r="J179" s="37">
        <v>17935.2</v>
      </c>
      <c r="K179" s="122">
        <v>1134</v>
      </c>
      <c r="L179" s="122"/>
      <c r="M179" s="122"/>
      <c r="N179" s="122"/>
      <c r="O179" s="122"/>
      <c r="P179" s="43">
        <f t="shared" si="26"/>
        <v>48866</v>
      </c>
      <c r="Q179" s="43">
        <f t="shared" si="27"/>
        <v>50000</v>
      </c>
      <c r="R179" s="84">
        <f t="shared" si="28"/>
        <v>0</v>
      </c>
      <c r="S179" s="79">
        <f t="shared" si="29"/>
        <v>0</v>
      </c>
    </row>
    <row r="180" spans="1:19" s="8" customFormat="1" ht="15" customHeight="1" x14ac:dyDescent="0.2">
      <c r="A180" s="12" t="s">
        <v>236</v>
      </c>
      <c r="B180" s="55" t="s">
        <v>161</v>
      </c>
      <c r="C180" s="88">
        <v>100000</v>
      </c>
      <c r="D180" s="37"/>
      <c r="E180" s="37"/>
      <c r="F180" s="37"/>
      <c r="G180" s="37">
        <v>0</v>
      </c>
      <c r="H180" s="37">
        <v>14384.2</v>
      </c>
      <c r="I180" s="37">
        <v>22260</v>
      </c>
      <c r="J180" s="37">
        <v>54968.86</v>
      </c>
      <c r="K180" s="122">
        <v>8386.9400000000023</v>
      </c>
      <c r="L180" s="122"/>
      <c r="M180" s="122"/>
      <c r="N180" s="122"/>
      <c r="O180" s="122"/>
      <c r="P180" s="43">
        <f t="shared" si="26"/>
        <v>91613.06</v>
      </c>
      <c r="Q180" s="43">
        <f t="shared" si="27"/>
        <v>100000</v>
      </c>
      <c r="R180" s="84">
        <f t="shared" si="28"/>
        <v>0</v>
      </c>
      <c r="S180" s="79">
        <f t="shared" si="29"/>
        <v>0</v>
      </c>
    </row>
    <row r="181" spans="1:19" s="8" customFormat="1" ht="15" customHeight="1" x14ac:dyDescent="0.2">
      <c r="A181" s="12" t="s">
        <v>252</v>
      </c>
      <c r="B181" s="55" t="s">
        <v>161</v>
      </c>
      <c r="C181" s="88">
        <v>200000</v>
      </c>
      <c r="D181" s="37"/>
      <c r="E181" s="37"/>
      <c r="F181" s="37">
        <v>1500</v>
      </c>
      <c r="G181" s="37">
        <v>13387.8</v>
      </c>
      <c r="H181" s="37">
        <v>24223.52</v>
      </c>
      <c r="I181" s="37">
        <v>1088.5999999999999</v>
      </c>
      <c r="J181" s="37">
        <v>59916.4</v>
      </c>
      <c r="K181" s="122">
        <v>20000</v>
      </c>
      <c r="L181" s="122">
        <v>79883.679999999993</v>
      </c>
      <c r="M181" s="122"/>
      <c r="N181" s="122"/>
      <c r="O181" s="122"/>
      <c r="P181" s="43">
        <f t="shared" si="26"/>
        <v>100116.32</v>
      </c>
      <c r="Q181" s="43">
        <f t="shared" si="27"/>
        <v>200000</v>
      </c>
      <c r="R181" s="84">
        <f t="shared" si="28"/>
        <v>0</v>
      </c>
      <c r="S181" s="79">
        <f t="shared" si="29"/>
        <v>0</v>
      </c>
    </row>
    <row r="182" spans="1:19" s="8" customFormat="1" ht="15" customHeight="1" x14ac:dyDescent="0.2">
      <c r="A182" s="12" t="s">
        <v>237</v>
      </c>
      <c r="B182" s="55" t="s">
        <v>161</v>
      </c>
      <c r="C182" s="88">
        <v>50000</v>
      </c>
      <c r="D182" s="37"/>
      <c r="E182" s="37"/>
      <c r="F182" s="37"/>
      <c r="G182" s="37"/>
      <c r="H182" s="37"/>
      <c r="I182" s="37"/>
      <c r="J182" s="37"/>
      <c r="K182" s="122"/>
      <c r="L182" s="122"/>
      <c r="M182" s="122"/>
      <c r="N182" s="122">
        <v>25000</v>
      </c>
      <c r="O182" s="122">
        <v>25000</v>
      </c>
      <c r="P182" s="43">
        <f t="shared" si="26"/>
        <v>0</v>
      </c>
      <c r="Q182" s="43">
        <f t="shared" si="27"/>
        <v>50000</v>
      </c>
      <c r="R182" s="84">
        <f t="shared" si="28"/>
        <v>0</v>
      </c>
      <c r="S182" s="79">
        <f t="shared" si="29"/>
        <v>0</v>
      </c>
    </row>
    <row r="183" spans="1:19" s="8" customFormat="1" ht="15" customHeight="1" x14ac:dyDescent="0.2">
      <c r="A183" s="12" t="s">
        <v>260</v>
      </c>
      <c r="B183" s="55" t="s">
        <v>161</v>
      </c>
      <c r="C183" s="88">
        <v>50000</v>
      </c>
      <c r="D183" s="37"/>
      <c r="E183" s="37"/>
      <c r="F183" s="37"/>
      <c r="G183" s="37"/>
      <c r="H183" s="37"/>
      <c r="I183" s="37"/>
      <c r="J183" s="37">
        <v>684.45</v>
      </c>
      <c r="K183" s="122">
        <v>25000</v>
      </c>
      <c r="L183" s="122">
        <v>24315.55</v>
      </c>
      <c r="M183" s="122"/>
      <c r="N183" s="122"/>
      <c r="O183" s="122"/>
      <c r="P183" s="43">
        <f t="shared" si="26"/>
        <v>684.45</v>
      </c>
      <c r="Q183" s="43">
        <f t="shared" si="27"/>
        <v>50000</v>
      </c>
      <c r="R183" s="84">
        <f t="shared" si="28"/>
        <v>0</v>
      </c>
      <c r="S183" s="79">
        <f t="shared" si="29"/>
        <v>0</v>
      </c>
    </row>
    <row r="184" spans="1:19" s="8" customFormat="1" ht="15" customHeight="1" x14ac:dyDescent="0.2">
      <c r="A184" s="12" t="s">
        <v>199</v>
      </c>
      <c r="B184" s="55" t="s">
        <v>162</v>
      </c>
      <c r="C184" s="88">
        <v>250000</v>
      </c>
      <c r="D184" s="37"/>
      <c r="E184" s="37"/>
      <c r="F184" s="37"/>
      <c r="G184" s="37"/>
      <c r="H184" s="37"/>
      <c r="I184" s="37"/>
      <c r="J184" s="37"/>
      <c r="K184" s="122"/>
      <c r="L184" s="122"/>
      <c r="M184" s="122"/>
      <c r="N184" s="122"/>
      <c r="O184" s="122">
        <v>250000</v>
      </c>
      <c r="P184" s="43">
        <f t="shared" si="26"/>
        <v>0</v>
      </c>
      <c r="Q184" s="43">
        <f t="shared" si="27"/>
        <v>250000</v>
      </c>
      <c r="R184" s="84">
        <f t="shared" si="28"/>
        <v>0</v>
      </c>
      <c r="S184" s="79">
        <f t="shared" si="29"/>
        <v>0</v>
      </c>
    </row>
    <row r="185" spans="1:19" s="8" customFormat="1" ht="15" customHeight="1" x14ac:dyDescent="0.2">
      <c r="A185" s="12" t="s">
        <v>94</v>
      </c>
      <c r="B185" s="55" t="s">
        <v>162</v>
      </c>
      <c r="C185" s="88">
        <v>127200</v>
      </c>
      <c r="D185" s="37">
        <v>0</v>
      </c>
      <c r="E185" s="37">
        <v>11220</v>
      </c>
      <c r="F185" s="37">
        <v>11310</v>
      </c>
      <c r="G185" s="37">
        <v>7510</v>
      </c>
      <c r="H185" s="37">
        <v>7510</v>
      </c>
      <c r="I185" s="37"/>
      <c r="J185" s="37">
        <v>12720</v>
      </c>
      <c r="K185" s="122">
        <v>15386</v>
      </c>
      <c r="L185" s="122">
        <v>15386</v>
      </c>
      <c r="M185" s="122">
        <v>15386</v>
      </c>
      <c r="N185" s="122">
        <v>15386</v>
      </c>
      <c r="O185" s="122">
        <v>15386</v>
      </c>
      <c r="P185" s="43">
        <f t="shared" si="26"/>
        <v>50270</v>
      </c>
      <c r="Q185" s="43">
        <f t="shared" si="27"/>
        <v>127200</v>
      </c>
      <c r="R185" s="84">
        <f t="shared" si="28"/>
        <v>0</v>
      </c>
      <c r="S185" s="79">
        <f t="shared" si="29"/>
        <v>0</v>
      </c>
    </row>
    <row r="186" spans="1:19" s="8" customFormat="1" ht="15" customHeight="1" x14ac:dyDescent="0.2">
      <c r="A186" s="12" t="s">
        <v>95</v>
      </c>
      <c r="B186" s="55" t="s">
        <v>163</v>
      </c>
      <c r="C186" s="88">
        <v>80000</v>
      </c>
      <c r="D186" s="37">
        <v>7719.63</v>
      </c>
      <c r="E186" s="37">
        <v>3735.05</v>
      </c>
      <c r="F186" s="37">
        <v>0</v>
      </c>
      <c r="G186" s="37">
        <v>0</v>
      </c>
      <c r="H186" s="37">
        <v>8767.6299999999992</v>
      </c>
      <c r="I186" s="37">
        <v>2870.97</v>
      </c>
      <c r="J186" s="37">
        <v>6773.46</v>
      </c>
      <c r="K186" s="122">
        <v>10026.652</v>
      </c>
      <c r="L186" s="122">
        <v>10026.652</v>
      </c>
      <c r="M186" s="122">
        <v>10026.652</v>
      </c>
      <c r="N186" s="122">
        <v>10026.652</v>
      </c>
      <c r="O186" s="122">
        <v>10026.652</v>
      </c>
      <c r="P186" s="43">
        <f t="shared" si="26"/>
        <v>29866.739999999998</v>
      </c>
      <c r="Q186" s="43">
        <f t="shared" si="27"/>
        <v>80000</v>
      </c>
      <c r="R186" s="84">
        <f t="shared" si="28"/>
        <v>0</v>
      </c>
      <c r="S186" s="79">
        <f t="shared" si="29"/>
        <v>0</v>
      </c>
    </row>
    <row r="187" spans="1:19" s="8" customFormat="1" ht="25.5" x14ac:dyDescent="0.2">
      <c r="A187" s="25" t="s">
        <v>96</v>
      </c>
      <c r="B187" s="62" t="s">
        <v>164</v>
      </c>
      <c r="C187" s="100">
        <v>250000</v>
      </c>
      <c r="D187" s="37"/>
      <c r="E187" s="37">
        <v>0</v>
      </c>
      <c r="F187" s="37">
        <v>42908.800000000003</v>
      </c>
      <c r="G187" s="37"/>
      <c r="H187" s="37"/>
      <c r="I187" s="37"/>
      <c r="J187" s="37"/>
      <c r="K187" s="122">
        <v>51772.800000000003</v>
      </c>
      <c r="L187" s="122">
        <v>51772.800000000003</v>
      </c>
      <c r="M187" s="122"/>
      <c r="N187" s="122">
        <v>51772.800000000003</v>
      </c>
      <c r="O187" s="122">
        <v>51772.800000000003</v>
      </c>
      <c r="P187" s="43">
        <f t="shared" si="26"/>
        <v>42908.800000000003</v>
      </c>
      <c r="Q187" s="43">
        <f t="shared" si="27"/>
        <v>250000</v>
      </c>
      <c r="R187" s="84">
        <f t="shared" si="28"/>
        <v>0</v>
      </c>
      <c r="S187" s="79">
        <f t="shared" si="29"/>
        <v>0</v>
      </c>
    </row>
    <row r="188" spans="1:19" s="8" customFormat="1" ht="15" customHeight="1" x14ac:dyDescent="0.2">
      <c r="A188" s="12" t="s">
        <v>97</v>
      </c>
      <c r="B188" s="55" t="s">
        <v>157</v>
      </c>
      <c r="C188" s="88">
        <v>13000</v>
      </c>
      <c r="D188" s="37"/>
      <c r="E188" s="37"/>
      <c r="F188" s="37"/>
      <c r="G188" s="37"/>
      <c r="H188" s="37"/>
      <c r="I188" s="37"/>
      <c r="J188" s="37"/>
      <c r="K188" s="122"/>
      <c r="L188" s="122"/>
      <c r="M188" s="122"/>
      <c r="N188" s="122"/>
      <c r="O188" s="122">
        <v>13000</v>
      </c>
      <c r="P188" s="43">
        <f t="shared" si="26"/>
        <v>0</v>
      </c>
      <c r="Q188" s="43">
        <f t="shared" si="27"/>
        <v>13000</v>
      </c>
      <c r="R188" s="84">
        <f t="shared" si="28"/>
        <v>0</v>
      </c>
      <c r="S188" s="79">
        <f t="shared" si="29"/>
        <v>0</v>
      </c>
    </row>
    <row r="189" spans="1:19" s="8" customFormat="1" ht="6.95" customHeight="1" x14ac:dyDescent="0.2">
      <c r="A189" s="12"/>
      <c r="B189" s="55"/>
      <c r="C189" s="88"/>
      <c r="D189" s="39"/>
      <c r="E189" s="39"/>
      <c r="F189" s="39"/>
      <c r="G189" s="39"/>
      <c r="H189" s="39"/>
      <c r="I189" s="39"/>
      <c r="J189" s="39"/>
      <c r="K189" s="118"/>
      <c r="L189" s="118"/>
      <c r="M189" s="118"/>
      <c r="N189" s="118"/>
      <c r="O189" s="118"/>
      <c r="P189" s="38"/>
      <c r="Q189" s="38"/>
      <c r="S189" s="79"/>
    </row>
    <row r="190" spans="1:19" s="7" customFormat="1" ht="15" customHeight="1" x14ac:dyDescent="0.2">
      <c r="A190" s="15" t="str">
        <f>"TOTAL "&amp;A156</f>
        <v>TOTAL COMMUNICATIONS</v>
      </c>
      <c r="B190" s="59"/>
      <c r="C190" s="97">
        <f>SUM(C158:C189)</f>
        <v>3676236</v>
      </c>
      <c r="D190" s="40">
        <f t="shared" ref="D190:N190" si="30">SUM(D158:D188)</f>
        <v>24370.63</v>
      </c>
      <c r="E190" s="40">
        <f t="shared" si="30"/>
        <v>31605.66</v>
      </c>
      <c r="F190" s="40">
        <f t="shared" si="30"/>
        <v>121293.59</v>
      </c>
      <c r="G190" s="40">
        <f t="shared" si="30"/>
        <v>77087.38</v>
      </c>
      <c r="H190" s="40">
        <f t="shared" si="30"/>
        <v>97596.62000000001</v>
      </c>
      <c r="I190" s="40">
        <f t="shared" si="30"/>
        <v>164960.33000000002</v>
      </c>
      <c r="J190" s="40">
        <f t="shared" si="30"/>
        <v>475745.91000000003</v>
      </c>
      <c r="K190" s="125">
        <f t="shared" si="30"/>
        <v>205611.43</v>
      </c>
      <c r="L190" s="125">
        <f t="shared" si="30"/>
        <v>256691.21999999997</v>
      </c>
      <c r="M190" s="125">
        <f t="shared" si="30"/>
        <v>439482.85</v>
      </c>
      <c r="N190" s="125">
        <f t="shared" si="30"/>
        <v>649974.4</v>
      </c>
      <c r="O190" s="125">
        <f>SUM(O158:O188)</f>
        <v>676127.99</v>
      </c>
      <c r="P190" s="40">
        <f t="shared" ref="P190" si="31">SUM(D190:J190)</f>
        <v>992660.12000000011</v>
      </c>
      <c r="Q190" s="40">
        <f>SUM(Q158:Q188)</f>
        <v>3220548.01</v>
      </c>
      <c r="R190" s="69">
        <f>SUM(R158:R189)</f>
        <v>455687.99000000005</v>
      </c>
    </row>
    <row r="191" spans="1:19" s="7" customFormat="1" ht="6.95" customHeight="1" x14ac:dyDescent="0.2">
      <c r="A191" s="11"/>
      <c r="B191" s="61"/>
      <c r="C191" s="99"/>
      <c r="D191" s="75"/>
      <c r="E191" s="75"/>
      <c r="F191" s="75"/>
      <c r="G191" s="75"/>
      <c r="H191" s="75"/>
      <c r="I191" s="75"/>
      <c r="J191" s="75"/>
      <c r="K191" s="126"/>
      <c r="L191" s="126"/>
      <c r="M191" s="126"/>
      <c r="N191" s="126"/>
      <c r="O191" s="126"/>
      <c r="P191" s="41"/>
      <c r="Q191" s="41"/>
      <c r="R191" s="8"/>
    </row>
    <row r="192" spans="1:19" s="7" customFormat="1" ht="18" customHeight="1" x14ac:dyDescent="0.2">
      <c r="A192" s="163" t="s">
        <v>98</v>
      </c>
      <c r="B192" s="163"/>
      <c r="C192" s="163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8"/>
    </row>
    <row r="193" spans="1:20" s="7" customFormat="1" ht="6.95" customHeight="1" x14ac:dyDescent="0.2">
      <c r="A193" s="10"/>
      <c r="B193" s="58"/>
      <c r="C193" s="96"/>
      <c r="D193" s="74"/>
      <c r="E193" s="74"/>
      <c r="F193" s="74"/>
      <c r="G193" s="74"/>
      <c r="H193" s="74"/>
      <c r="I193" s="74"/>
      <c r="J193" s="74"/>
      <c r="K193" s="121"/>
      <c r="L193" s="121"/>
      <c r="M193" s="121"/>
      <c r="N193" s="121"/>
      <c r="O193" s="121"/>
      <c r="P193" s="36"/>
      <c r="Q193" s="36"/>
      <c r="R193" s="8"/>
    </row>
    <row r="194" spans="1:20" s="8" customFormat="1" ht="15" customHeight="1" x14ac:dyDescent="0.2">
      <c r="A194" s="12" t="s">
        <v>99</v>
      </c>
      <c r="B194" s="55" t="s">
        <v>153</v>
      </c>
      <c r="C194" s="88">
        <v>50000</v>
      </c>
      <c r="D194" s="42">
        <v>0</v>
      </c>
      <c r="E194" s="42"/>
      <c r="F194" s="42"/>
      <c r="G194" s="42">
        <v>5300</v>
      </c>
      <c r="H194" s="42">
        <v>0</v>
      </c>
      <c r="I194" s="42"/>
      <c r="J194" s="42"/>
      <c r="K194" s="127"/>
      <c r="L194" s="127">
        <v>20000</v>
      </c>
      <c r="M194" s="127"/>
      <c r="N194" s="127">
        <v>24700</v>
      </c>
      <c r="O194" s="127"/>
      <c r="P194" s="43">
        <f t="shared" ref="P194:P202" si="32">SUM(D194:J194)</f>
        <v>5300</v>
      </c>
      <c r="Q194" s="43">
        <f t="shared" ref="Q194:Q202" si="33">SUM(D194:O194)</f>
        <v>50000</v>
      </c>
      <c r="R194" s="68">
        <f t="shared" ref="R194:R202" si="34">C194-Q194</f>
        <v>0</v>
      </c>
      <c r="S194" s="79">
        <f t="shared" ref="S194:S202" si="35">R194/5</f>
        <v>0</v>
      </c>
    </row>
    <row r="195" spans="1:20" s="8" customFormat="1" ht="15" customHeight="1" x14ac:dyDescent="0.2">
      <c r="A195" s="12" t="s">
        <v>100</v>
      </c>
      <c r="B195" s="55" t="s">
        <v>153</v>
      </c>
      <c r="C195" s="88">
        <v>180000</v>
      </c>
      <c r="D195" s="42">
        <v>689</v>
      </c>
      <c r="E195" s="42">
        <v>0</v>
      </c>
      <c r="F195" s="42">
        <v>5717.42</v>
      </c>
      <c r="G195" s="42">
        <v>22242.34</v>
      </c>
      <c r="H195" s="42">
        <v>13161.67</v>
      </c>
      <c r="I195" s="42">
        <v>14168.67</v>
      </c>
      <c r="J195" s="42">
        <v>11200.67</v>
      </c>
      <c r="K195" s="127">
        <v>22564.045999999998</v>
      </c>
      <c r="L195" s="127">
        <v>22564.045999999998</v>
      </c>
      <c r="M195" s="127">
        <v>22564.045999999998</v>
      </c>
      <c r="N195" s="127">
        <v>22564.045999999998</v>
      </c>
      <c r="O195" s="127">
        <v>22564.045999999998</v>
      </c>
      <c r="P195" s="43">
        <f t="shared" si="32"/>
        <v>67179.77</v>
      </c>
      <c r="Q195" s="43">
        <f t="shared" si="33"/>
        <v>180000</v>
      </c>
      <c r="R195" s="68">
        <f t="shared" si="34"/>
        <v>0</v>
      </c>
      <c r="S195" s="79">
        <f t="shared" si="35"/>
        <v>0</v>
      </c>
    </row>
    <row r="196" spans="1:20" s="8" customFormat="1" ht="15" customHeight="1" x14ac:dyDescent="0.2">
      <c r="A196" s="12" t="s">
        <v>101</v>
      </c>
      <c r="B196" s="55" t="s">
        <v>153</v>
      </c>
      <c r="C196" s="88">
        <v>30000</v>
      </c>
      <c r="D196" s="42"/>
      <c r="E196" s="42"/>
      <c r="F196" s="42"/>
      <c r="G196" s="42"/>
      <c r="H196" s="42"/>
      <c r="I196" s="42"/>
      <c r="J196" s="42"/>
      <c r="K196" s="127"/>
      <c r="L196" s="127"/>
      <c r="M196" s="127"/>
      <c r="N196" s="127">
        <v>30000</v>
      </c>
      <c r="O196" s="127"/>
      <c r="P196" s="43">
        <f t="shared" si="32"/>
        <v>0</v>
      </c>
      <c r="Q196" s="43">
        <f t="shared" si="33"/>
        <v>30000</v>
      </c>
      <c r="R196" s="68">
        <f t="shared" si="34"/>
        <v>0</v>
      </c>
      <c r="S196" s="79">
        <f t="shared" si="35"/>
        <v>0</v>
      </c>
    </row>
    <row r="197" spans="1:20" s="8" customFormat="1" ht="15" customHeight="1" x14ac:dyDescent="0.2">
      <c r="A197" s="12" t="s">
        <v>173</v>
      </c>
      <c r="B197" s="55" t="s">
        <v>153</v>
      </c>
      <c r="C197" s="88">
        <v>700000</v>
      </c>
      <c r="D197" s="42"/>
      <c r="E197" s="42"/>
      <c r="F197" s="42"/>
      <c r="G197" s="42">
        <v>0</v>
      </c>
      <c r="H197" s="42">
        <v>457207.98</v>
      </c>
      <c r="I197" s="42">
        <v>6606.82</v>
      </c>
      <c r="J197" s="42">
        <v>496.21</v>
      </c>
      <c r="K197" s="127"/>
      <c r="L197" s="127">
        <v>235688.99</v>
      </c>
      <c r="M197" s="127"/>
      <c r="N197" s="127"/>
      <c r="O197" s="127"/>
      <c r="P197" s="43">
        <f t="shared" si="32"/>
        <v>464311.01</v>
      </c>
      <c r="Q197" s="43">
        <f t="shared" si="33"/>
        <v>700000</v>
      </c>
      <c r="R197" s="68">
        <f t="shared" si="34"/>
        <v>0</v>
      </c>
      <c r="S197" s="79">
        <f t="shared" si="35"/>
        <v>0</v>
      </c>
      <c r="T197" s="80"/>
    </row>
    <row r="198" spans="1:20" s="7" customFormat="1" ht="15" customHeight="1" x14ac:dyDescent="0.2">
      <c r="A198" s="12" t="s">
        <v>102</v>
      </c>
      <c r="B198" s="55" t="s">
        <v>153</v>
      </c>
      <c r="C198" s="88">
        <v>930000</v>
      </c>
      <c r="D198" s="42">
        <v>708537.91</v>
      </c>
      <c r="E198" s="42">
        <v>57076.7</v>
      </c>
      <c r="F198" s="42">
        <v>76010.92</v>
      </c>
      <c r="G198" s="42">
        <v>77</v>
      </c>
      <c r="H198" s="86">
        <v>7736.33</v>
      </c>
      <c r="I198" s="86">
        <v>13879.32</v>
      </c>
      <c r="J198" s="86"/>
      <c r="K198" s="131"/>
      <c r="L198" s="131"/>
      <c r="M198" s="131"/>
      <c r="N198" s="131"/>
      <c r="O198" s="131">
        <v>66681.820000000065</v>
      </c>
      <c r="P198" s="43">
        <f t="shared" si="32"/>
        <v>863318.17999999993</v>
      </c>
      <c r="Q198" s="43">
        <f t="shared" si="33"/>
        <v>930000</v>
      </c>
      <c r="R198" s="68">
        <f t="shared" si="34"/>
        <v>0</v>
      </c>
      <c r="S198" s="79">
        <f t="shared" si="35"/>
        <v>0</v>
      </c>
    </row>
    <row r="199" spans="1:20" s="7" customFormat="1" ht="15" customHeight="1" x14ac:dyDescent="0.2">
      <c r="A199" s="112" t="s">
        <v>242</v>
      </c>
      <c r="B199" s="55" t="s">
        <v>153</v>
      </c>
      <c r="C199" s="88"/>
      <c r="D199" s="42">
        <v>-75000</v>
      </c>
      <c r="E199" s="42"/>
      <c r="F199" s="42"/>
      <c r="G199" s="42"/>
      <c r="H199" s="86"/>
      <c r="I199" s="86"/>
      <c r="J199" s="86"/>
      <c r="K199" s="131"/>
      <c r="L199" s="131"/>
      <c r="M199" s="131"/>
      <c r="N199" s="131"/>
      <c r="O199" s="131"/>
      <c r="P199" s="43">
        <f t="shared" si="32"/>
        <v>-75000</v>
      </c>
      <c r="Q199" s="43">
        <f t="shared" si="33"/>
        <v>-75000</v>
      </c>
      <c r="R199" s="68">
        <f t="shared" si="34"/>
        <v>75000</v>
      </c>
      <c r="S199" s="79">
        <f t="shared" si="35"/>
        <v>15000</v>
      </c>
    </row>
    <row r="200" spans="1:20" s="7" customFormat="1" ht="15" customHeight="1" x14ac:dyDescent="0.2">
      <c r="A200" s="12" t="s">
        <v>203</v>
      </c>
      <c r="B200" s="55" t="s">
        <v>153</v>
      </c>
      <c r="C200" s="88">
        <v>70000</v>
      </c>
      <c r="D200" s="42"/>
      <c r="E200" s="42">
        <v>0</v>
      </c>
      <c r="F200" s="42">
        <v>13780</v>
      </c>
      <c r="G200" s="42">
        <v>3870</v>
      </c>
      <c r="H200" s="86">
        <v>9322.8700000000008</v>
      </c>
      <c r="I200" s="86">
        <v>15060</v>
      </c>
      <c r="J200" s="86"/>
      <c r="K200" s="131"/>
      <c r="L200" s="131"/>
      <c r="M200" s="131"/>
      <c r="N200" s="131">
        <v>27967.129999999997</v>
      </c>
      <c r="O200" s="131"/>
      <c r="P200" s="43">
        <f t="shared" si="32"/>
        <v>42032.87</v>
      </c>
      <c r="Q200" s="43">
        <f t="shared" si="33"/>
        <v>70000</v>
      </c>
      <c r="R200" s="68">
        <f t="shared" si="34"/>
        <v>0</v>
      </c>
      <c r="S200" s="79">
        <f t="shared" si="35"/>
        <v>0</v>
      </c>
    </row>
    <row r="201" spans="1:20" s="7" customFormat="1" ht="15" customHeight="1" x14ac:dyDescent="0.2">
      <c r="A201" s="12" t="s">
        <v>103</v>
      </c>
      <c r="B201" s="55" t="s">
        <v>153</v>
      </c>
      <c r="C201" s="88">
        <v>4000</v>
      </c>
      <c r="D201" s="86"/>
      <c r="E201" s="86"/>
      <c r="F201" s="86"/>
      <c r="G201" s="86"/>
      <c r="H201" s="86"/>
      <c r="I201" s="86"/>
      <c r="J201" s="86"/>
      <c r="K201" s="131"/>
      <c r="L201" s="131"/>
      <c r="M201" s="131"/>
      <c r="N201" s="131"/>
      <c r="O201" s="131">
        <v>4000</v>
      </c>
      <c r="P201" s="43">
        <f t="shared" si="32"/>
        <v>0</v>
      </c>
      <c r="Q201" s="43">
        <f t="shared" si="33"/>
        <v>4000</v>
      </c>
      <c r="R201" s="68">
        <f t="shared" si="34"/>
        <v>0</v>
      </c>
      <c r="S201" s="79">
        <f t="shared" si="35"/>
        <v>0</v>
      </c>
    </row>
    <row r="202" spans="1:20" s="8" customFormat="1" ht="15" customHeight="1" x14ac:dyDescent="0.2">
      <c r="A202" s="12" t="s">
        <v>262</v>
      </c>
      <c r="B202" s="55" t="s">
        <v>154</v>
      </c>
      <c r="C202" s="88">
        <v>30000</v>
      </c>
      <c r="D202" s="42"/>
      <c r="E202" s="42"/>
      <c r="F202" s="42"/>
      <c r="G202" s="42"/>
      <c r="H202" s="42">
        <v>0</v>
      </c>
      <c r="I202" s="42"/>
      <c r="J202" s="42">
        <v>12206.14</v>
      </c>
      <c r="K202" s="127"/>
      <c r="L202" s="127"/>
      <c r="M202" s="127"/>
      <c r="N202" s="127">
        <v>17793.86</v>
      </c>
      <c r="O202" s="127"/>
      <c r="P202" s="43">
        <f t="shared" si="32"/>
        <v>12206.14</v>
      </c>
      <c r="Q202" s="43">
        <f t="shared" si="33"/>
        <v>30000</v>
      </c>
      <c r="R202" s="68">
        <f t="shared" si="34"/>
        <v>0</v>
      </c>
      <c r="S202" s="79">
        <f t="shared" si="35"/>
        <v>0</v>
      </c>
    </row>
    <row r="203" spans="1:20" s="7" customFormat="1" ht="6.95" customHeight="1" x14ac:dyDescent="0.2">
      <c r="A203" s="13"/>
      <c r="B203" s="55"/>
      <c r="C203" s="88"/>
      <c r="D203" s="44"/>
      <c r="E203" s="44"/>
      <c r="F203" s="44"/>
      <c r="G203" s="44"/>
      <c r="H203" s="44"/>
      <c r="I203" s="44"/>
      <c r="J203" s="44"/>
      <c r="K203" s="128"/>
      <c r="L203" s="128"/>
      <c r="M203" s="128"/>
      <c r="N203" s="128"/>
      <c r="O203" s="118"/>
      <c r="P203" s="33"/>
      <c r="Q203" s="33"/>
      <c r="R203" s="8"/>
    </row>
    <row r="204" spans="1:20" s="8" customFormat="1" ht="15" customHeight="1" x14ac:dyDescent="0.2">
      <c r="A204" s="16" t="str">
        <f>"TOTAL "&amp;A192</f>
        <v>TOTAL EVENTS</v>
      </c>
      <c r="B204" s="59"/>
      <c r="C204" s="97">
        <f>SUM(C194:C203)</f>
        <v>1994000</v>
      </c>
      <c r="D204" s="40">
        <f>SUM(D194:D202)</f>
        <v>634226.91</v>
      </c>
      <c r="E204" s="40">
        <f t="shared" ref="E204:R204" si="36">SUM(E194:E202)</f>
        <v>57076.7</v>
      </c>
      <c r="F204" s="40">
        <f t="shared" si="36"/>
        <v>95508.34</v>
      </c>
      <c r="G204" s="40">
        <f t="shared" si="36"/>
        <v>31489.34</v>
      </c>
      <c r="H204" s="40">
        <f t="shared" si="36"/>
        <v>487428.85</v>
      </c>
      <c r="I204" s="40">
        <f t="shared" si="36"/>
        <v>49714.81</v>
      </c>
      <c r="J204" s="40">
        <f t="shared" si="36"/>
        <v>23903.019999999997</v>
      </c>
      <c r="K204" s="125">
        <f>SUM(K194:K202)</f>
        <v>22564.045999999998</v>
      </c>
      <c r="L204" s="125">
        <f t="shared" si="36"/>
        <v>278253.03599999996</v>
      </c>
      <c r="M204" s="125">
        <f t="shared" si="36"/>
        <v>22564.045999999998</v>
      </c>
      <c r="N204" s="125">
        <f t="shared" si="36"/>
        <v>123025.03600000001</v>
      </c>
      <c r="O204" s="125">
        <f>SUM(O194:O202)</f>
        <v>93245.866000000067</v>
      </c>
      <c r="P204" s="40">
        <f t="shared" ref="P204" si="37">SUM(D204:J204)</f>
        <v>1379347.97</v>
      </c>
      <c r="Q204" s="40">
        <f t="shared" si="36"/>
        <v>1919000</v>
      </c>
      <c r="R204" s="155">
        <f t="shared" si="36"/>
        <v>75000</v>
      </c>
    </row>
    <row r="205" spans="1:20" s="7" customFormat="1" ht="6.95" customHeight="1" x14ac:dyDescent="0.2">
      <c r="A205" s="11"/>
      <c r="B205" s="61"/>
      <c r="C205" s="99"/>
      <c r="D205" s="75"/>
      <c r="E205" s="75"/>
      <c r="F205" s="75"/>
      <c r="G205" s="75"/>
      <c r="H205" s="75"/>
      <c r="I205" s="75"/>
      <c r="J205" s="75"/>
      <c r="K205" s="126"/>
      <c r="L205" s="126"/>
      <c r="M205" s="126"/>
      <c r="N205" s="126"/>
      <c r="O205" s="126"/>
      <c r="P205" s="41"/>
      <c r="Q205" s="41"/>
      <c r="R205" s="8"/>
    </row>
    <row r="206" spans="1:20" s="7" customFormat="1" ht="18" customHeight="1" x14ac:dyDescent="0.2">
      <c r="A206" s="163" t="s">
        <v>104</v>
      </c>
      <c r="B206" s="163"/>
      <c r="C206" s="163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8"/>
    </row>
    <row r="207" spans="1:20" s="7" customFormat="1" ht="6.95" customHeight="1" x14ac:dyDescent="0.2">
      <c r="A207" s="10"/>
      <c r="B207" s="58"/>
      <c r="C207" s="96"/>
      <c r="D207" s="74"/>
      <c r="E207" s="74"/>
      <c r="F207" s="74"/>
      <c r="G207" s="74"/>
      <c r="H207" s="74"/>
      <c r="I207" s="74"/>
      <c r="J207" s="74"/>
      <c r="K207" s="121"/>
      <c r="L207" s="121"/>
      <c r="M207" s="121"/>
      <c r="N207" s="121"/>
      <c r="O207" s="121"/>
      <c r="P207" s="36"/>
      <c r="Q207" s="36"/>
      <c r="R207" s="8"/>
    </row>
    <row r="208" spans="1:20" s="8" customFormat="1" ht="15" customHeight="1" x14ac:dyDescent="0.2">
      <c r="A208" s="12" t="s">
        <v>105</v>
      </c>
      <c r="B208" s="55" t="s">
        <v>165</v>
      </c>
      <c r="C208" s="88">
        <v>150000</v>
      </c>
      <c r="D208" s="37"/>
      <c r="E208" s="37">
        <v>0</v>
      </c>
      <c r="F208" s="37">
        <v>7754</v>
      </c>
      <c r="G208" s="37">
        <v>11005.4</v>
      </c>
      <c r="H208" s="37">
        <v>49504</v>
      </c>
      <c r="I208" s="37">
        <v>51.2</v>
      </c>
      <c r="J208" s="37">
        <v>13340.8</v>
      </c>
      <c r="K208" s="122">
        <v>13668.920000000002</v>
      </c>
      <c r="L208" s="122">
        <v>13668.920000000002</v>
      </c>
      <c r="M208" s="122">
        <v>13668.920000000002</v>
      </c>
      <c r="N208" s="122">
        <v>13668.920000000002</v>
      </c>
      <c r="O208" s="122">
        <v>13668.920000000002</v>
      </c>
      <c r="P208" s="43">
        <f t="shared" ref="P208:P223" si="38">SUM(D208:J208)</f>
        <v>81655.399999999994</v>
      </c>
      <c r="Q208" s="43">
        <f t="shared" ref="Q208:Q223" si="39">SUM(D208:O208)</f>
        <v>150000</v>
      </c>
      <c r="R208" s="68">
        <f t="shared" ref="R208:R223" si="40">C208-Q208</f>
        <v>0</v>
      </c>
      <c r="S208" s="79">
        <f t="shared" ref="S208:S223" si="41">R208/5</f>
        <v>0</v>
      </c>
    </row>
    <row r="209" spans="1:20" s="8" customFormat="1" ht="15" customHeight="1" x14ac:dyDescent="0.2">
      <c r="A209" s="12" t="s">
        <v>106</v>
      </c>
      <c r="B209" s="55" t="s">
        <v>153</v>
      </c>
      <c r="C209" s="88">
        <v>22000</v>
      </c>
      <c r="D209" s="37">
        <v>732</v>
      </c>
      <c r="E209" s="37">
        <v>900</v>
      </c>
      <c r="F209" s="37">
        <v>2160</v>
      </c>
      <c r="G209" s="37">
        <v>1260</v>
      </c>
      <c r="H209" s="37">
        <v>2340</v>
      </c>
      <c r="I209" s="37">
        <v>180</v>
      </c>
      <c r="J209" s="37">
        <v>2610</v>
      </c>
      <c r="K209" s="122">
        <v>2363.6</v>
      </c>
      <c r="L209" s="122">
        <v>2363.6</v>
      </c>
      <c r="M209" s="122">
        <v>2363.6</v>
      </c>
      <c r="N209" s="122">
        <v>2363.6</v>
      </c>
      <c r="O209" s="122">
        <v>2363.6</v>
      </c>
      <c r="P209" s="43">
        <f t="shared" si="38"/>
        <v>10182</v>
      </c>
      <c r="Q209" s="43">
        <f t="shared" si="39"/>
        <v>21999.999999999996</v>
      </c>
      <c r="R209" s="68">
        <f t="shared" si="40"/>
        <v>0</v>
      </c>
      <c r="S209" s="79">
        <f t="shared" si="41"/>
        <v>0</v>
      </c>
    </row>
    <row r="210" spans="1:20" s="8" customFormat="1" ht="15" customHeight="1" x14ac:dyDescent="0.2">
      <c r="A210" s="12" t="s">
        <v>79</v>
      </c>
      <c r="B210" s="55" t="s">
        <v>153</v>
      </c>
      <c r="C210" s="88">
        <v>144000</v>
      </c>
      <c r="D210" s="37">
        <v>7228.34</v>
      </c>
      <c r="E210" s="37">
        <v>9620</v>
      </c>
      <c r="F210" s="37">
        <v>17727.05</v>
      </c>
      <c r="G210" s="37">
        <v>23355.86</v>
      </c>
      <c r="H210" s="37">
        <v>1360</v>
      </c>
      <c r="I210" s="37">
        <v>5960</v>
      </c>
      <c r="J210" s="37">
        <v>15112.68</v>
      </c>
      <c r="K210" s="122">
        <v>12727.214000000002</v>
      </c>
      <c r="L210" s="122">
        <v>12727.214000000002</v>
      </c>
      <c r="M210" s="122">
        <v>12727.214000000002</v>
      </c>
      <c r="N210" s="122">
        <v>12727.214000000002</v>
      </c>
      <c r="O210" s="122">
        <v>12727.214000000002</v>
      </c>
      <c r="P210" s="43">
        <f t="shared" si="38"/>
        <v>80363.929999999993</v>
      </c>
      <c r="Q210" s="43">
        <f t="shared" si="39"/>
        <v>144000.00000000003</v>
      </c>
      <c r="R210" s="68">
        <f t="shared" si="40"/>
        <v>0</v>
      </c>
      <c r="S210" s="79">
        <f t="shared" si="41"/>
        <v>0</v>
      </c>
    </row>
    <row r="211" spans="1:20" s="8" customFormat="1" ht="15" customHeight="1" x14ac:dyDescent="0.2">
      <c r="A211" s="12" t="s">
        <v>238</v>
      </c>
      <c r="B211" s="55" t="s">
        <v>153</v>
      </c>
      <c r="C211" s="88">
        <v>20000</v>
      </c>
      <c r="D211" s="37"/>
      <c r="E211" s="37"/>
      <c r="F211" s="37"/>
      <c r="G211" s="37"/>
      <c r="H211" s="37"/>
      <c r="I211" s="37"/>
      <c r="J211" s="37"/>
      <c r="K211" s="122"/>
      <c r="L211" s="122"/>
      <c r="M211" s="122">
        <v>20000</v>
      </c>
      <c r="N211" s="122"/>
      <c r="O211" s="122"/>
      <c r="P211" s="43">
        <f t="shared" si="38"/>
        <v>0</v>
      </c>
      <c r="Q211" s="43">
        <f t="shared" si="39"/>
        <v>20000</v>
      </c>
      <c r="R211" s="68">
        <f t="shared" si="40"/>
        <v>0</v>
      </c>
      <c r="S211" s="79">
        <f t="shared" si="41"/>
        <v>0</v>
      </c>
    </row>
    <row r="212" spans="1:20" s="8" customFormat="1" ht="15" customHeight="1" x14ac:dyDescent="0.2">
      <c r="A212" s="12" t="s">
        <v>107</v>
      </c>
      <c r="B212" s="55" t="s">
        <v>152</v>
      </c>
      <c r="C212" s="88">
        <v>60000</v>
      </c>
      <c r="D212" s="37"/>
      <c r="E212" s="37"/>
      <c r="F212" s="37">
        <v>9275</v>
      </c>
      <c r="G212" s="37">
        <v>0</v>
      </c>
      <c r="H212" s="37">
        <v>4240</v>
      </c>
      <c r="I212" s="37">
        <v>9275</v>
      </c>
      <c r="J212" s="37"/>
      <c r="K212" s="122"/>
      <c r="L212" s="122">
        <v>14000</v>
      </c>
      <c r="M212" s="122"/>
      <c r="N212" s="122">
        <v>10000</v>
      </c>
      <c r="O212" s="122"/>
      <c r="P212" s="43">
        <f t="shared" si="38"/>
        <v>22790</v>
      </c>
      <c r="Q212" s="43">
        <f t="shared" si="39"/>
        <v>46790</v>
      </c>
      <c r="R212" s="79">
        <f t="shared" si="40"/>
        <v>13210</v>
      </c>
      <c r="S212" s="79">
        <f t="shared" si="41"/>
        <v>2642</v>
      </c>
      <c r="T212" s="69"/>
    </row>
    <row r="213" spans="1:20" s="8" customFormat="1" ht="15" customHeight="1" x14ac:dyDescent="0.2">
      <c r="A213" s="12" t="s">
        <v>108</v>
      </c>
      <c r="B213" s="55" t="s">
        <v>152</v>
      </c>
      <c r="C213" s="88">
        <v>40000</v>
      </c>
      <c r="D213" s="37"/>
      <c r="E213" s="37"/>
      <c r="F213" s="37"/>
      <c r="G213" s="37">
        <v>614.79999999999995</v>
      </c>
      <c r="H213" s="37">
        <v>2438</v>
      </c>
      <c r="I213" s="37"/>
      <c r="J213" s="37"/>
      <c r="K213" s="122">
        <f>5000+2280</f>
        <v>7280</v>
      </c>
      <c r="L213" s="122"/>
      <c r="M213" s="122"/>
      <c r="N213" s="122">
        <v>3000</v>
      </c>
      <c r="O213" s="122"/>
      <c r="P213" s="43">
        <f t="shared" si="38"/>
        <v>3052.8</v>
      </c>
      <c r="Q213" s="43">
        <f t="shared" si="39"/>
        <v>13332.8</v>
      </c>
      <c r="R213" s="68">
        <f t="shared" si="40"/>
        <v>26667.200000000001</v>
      </c>
      <c r="S213" s="79">
        <f t="shared" si="41"/>
        <v>5333.4400000000005</v>
      </c>
    </row>
    <row r="214" spans="1:20" s="8" customFormat="1" ht="15" customHeight="1" x14ac:dyDescent="0.2">
      <c r="A214" s="12" t="s">
        <v>109</v>
      </c>
      <c r="B214" s="55" t="s">
        <v>152</v>
      </c>
      <c r="C214" s="88">
        <v>33000</v>
      </c>
      <c r="D214" s="37"/>
      <c r="E214" s="37"/>
      <c r="F214" s="37"/>
      <c r="G214" s="37">
        <v>0</v>
      </c>
      <c r="H214" s="37">
        <v>6042</v>
      </c>
      <c r="I214" s="37"/>
      <c r="J214" s="37"/>
      <c r="K214" s="122">
        <v>12000</v>
      </c>
      <c r="L214" s="122"/>
      <c r="M214" s="122"/>
      <c r="N214" s="122">
        <v>7000</v>
      </c>
      <c r="O214" s="122"/>
      <c r="P214" s="43">
        <f t="shared" si="38"/>
        <v>6042</v>
      </c>
      <c r="Q214" s="43">
        <f t="shared" si="39"/>
        <v>25042</v>
      </c>
      <c r="R214" s="68">
        <f t="shared" si="40"/>
        <v>7958</v>
      </c>
      <c r="S214" s="79">
        <f t="shared" si="41"/>
        <v>1591.6</v>
      </c>
    </row>
    <row r="215" spans="1:20" s="8" customFormat="1" ht="15" customHeight="1" x14ac:dyDescent="0.2">
      <c r="A215" s="12" t="s">
        <v>110</v>
      </c>
      <c r="B215" s="55" t="s">
        <v>152</v>
      </c>
      <c r="C215" s="88">
        <v>33000</v>
      </c>
      <c r="D215" s="37"/>
      <c r="E215" s="37"/>
      <c r="F215" s="37">
        <v>6784</v>
      </c>
      <c r="G215" s="37"/>
      <c r="H215" s="37"/>
      <c r="I215" s="37"/>
      <c r="J215" s="37"/>
      <c r="K215" s="122"/>
      <c r="L215" s="122"/>
      <c r="M215" s="122">
        <v>12000</v>
      </c>
      <c r="N215" s="122"/>
      <c r="O215" s="122"/>
      <c r="P215" s="43">
        <f t="shared" si="38"/>
        <v>6784</v>
      </c>
      <c r="Q215" s="43">
        <f t="shared" si="39"/>
        <v>18784</v>
      </c>
      <c r="R215" s="68">
        <f t="shared" si="40"/>
        <v>14216</v>
      </c>
      <c r="S215" s="79">
        <f t="shared" si="41"/>
        <v>2843.2</v>
      </c>
    </row>
    <row r="216" spans="1:20" s="8" customFormat="1" ht="15" customHeight="1" x14ac:dyDescent="0.2">
      <c r="A216" s="12" t="s">
        <v>111</v>
      </c>
      <c r="B216" s="55" t="s">
        <v>152</v>
      </c>
      <c r="C216" s="88">
        <v>24000</v>
      </c>
      <c r="D216" s="37"/>
      <c r="E216" s="37"/>
      <c r="F216" s="37"/>
      <c r="G216" s="37"/>
      <c r="H216" s="37"/>
      <c r="I216" s="37"/>
      <c r="J216" s="37"/>
      <c r="K216" s="122"/>
      <c r="L216" s="122">
        <v>10000</v>
      </c>
      <c r="M216" s="122"/>
      <c r="N216" s="122"/>
      <c r="O216" s="122"/>
      <c r="P216" s="43">
        <f t="shared" si="38"/>
        <v>0</v>
      </c>
      <c r="Q216" s="43">
        <f t="shared" si="39"/>
        <v>10000</v>
      </c>
      <c r="R216" s="68">
        <f t="shared" si="40"/>
        <v>14000</v>
      </c>
      <c r="S216" s="79">
        <f t="shared" si="41"/>
        <v>2800</v>
      </c>
    </row>
    <row r="217" spans="1:20" s="8" customFormat="1" ht="15" customHeight="1" x14ac:dyDescent="0.2">
      <c r="A217" s="12" t="s">
        <v>174</v>
      </c>
      <c r="B217" s="55" t="s">
        <v>152</v>
      </c>
      <c r="C217" s="88">
        <v>10000</v>
      </c>
      <c r="D217" s="37"/>
      <c r="E217" s="37"/>
      <c r="F217" s="37"/>
      <c r="G217" s="37">
        <v>0</v>
      </c>
      <c r="H217" s="37">
        <v>2803.7</v>
      </c>
      <c r="I217" s="37"/>
      <c r="J217" s="37"/>
      <c r="K217" s="122"/>
      <c r="L217" s="122"/>
      <c r="M217" s="122">
        <v>2803.7</v>
      </c>
      <c r="N217" s="122"/>
      <c r="O217" s="122"/>
      <c r="P217" s="43">
        <f t="shared" si="38"/>
        <v>2803.7</v>
      </c>
      <c r="Q217" s="43">
        <f t="shared" si="39"/>
        <v>5607.4</v>
      </c>
      <c r="R217" s="68">
        <f t="shared" si="40"/>
        <v>4392.6000000000004</v>
      </c>
      <c r="S217" s="79">
        <f t="shared" si="41"/>
        <v>878.5200000000001</v>
      </c>
    </row>
    <row r="218" spans="1:20" s="8" customFormat="1" ht="15" customHeight="1" x14ac:dyDescent="0.2">
      <c r="A218" s="12" t="s">
        <v>112</v>
      </c>
      <c r="B218" s="55" t="s">
        <v>152</v>
      </c>
      <c r="C218" s="88">
        <v>3300</v>
      </c>
      <c r="D218" s="37"/>
      <c r="E218" s="37"/>
      <c r="F218" s="37">
        <v>680</v>
      </c>
      <c r="G218" s="37">
        <v>0</v>
      </c>
      <c r="H218" s="37">
        <v>3281.76</v>
      </c>
      <c r="I218" s="37"/>
      <c r="J218" s="37"/>
      <c r="K218" s="122">
        <v>860</v>
      </c>
      <c r="L218" s="122"/>
      <c r="M218" s="122"/>
      <c r="N218" s="122"/>
      <c r="O218" s="122"/>
      <c r="P218" s="43">
        <f t="shared" si="38"/>
        <v>3961.76</v>
      </c>
      <c r="Q218" s="43">
        <f t="shared" si="39"/>
        <v>4821.76</v>
      </c>
      <c r="R218" s="68">
        <f t="shared" si="40"/>
        <v>-1521.7600000000002</v>
      </c>
      <c r="S218" s="79">
        <f t="shared" si="41"/>
        <v>-304.35200000000003</v>
      </c>
    </row>
    <row r="219" spans="1:20" s="8" customFormat="1" ht="15" customHeight="1" x14ac:dyDescent="0.2">
      <c r="A219" s="12" t="s">
        <v>113</v>
      </c>
      <c r="B219" s="55" t="s">
        <v>153</v>
      </c>
      <c r="C219" s="88">
        <v>9000</v>
      </c>
      <c r="D219" s="37"/>
      <c r="E219" s="37">
        <v>0</v>
      </c>
      <c r="F219" s="37">
        <v>600</v>
      </c>
      <c r="G219" s="37"/>
      <c r="H219" s="37"/>
      <c r="I219" s="37">
        <v>513.04999999999995</v>
      </c>
      <c r="J219" s="37"/>
      <c r="K219" s="122">
        <v>1577.3899999999999</v>
      </c>
      <c r="L219" s="122">
        <v>1577.3899999999999</v>
      </c>
      <c r="M219" s="122">
        <v>1577.3899999999999</v>
      </c>
      <c r="N219" s="122">
        <v>1577.3899999999999</v>
      </c>
      <c r="O219" s="122">
        <v>1577.3899999999999</v>
      </c>
      <c r="P219" s="43">
        <f t="shared" si="38"/>
        <v>1113.05</v>
      </c>
      <c r="Q219" s="43">
        <f t="shared" si="39"/>
        <v>8999.9999999999982</v>
      </c>
      <c r="R219" s="68">
        <f t="shared" si="40"/>
        <v>0</v>
      </c>
      <c r="S219" s="79">
        <f t="shared" si="41"/>
        <v>0</v>
      </c>
    </row>
    <row r="220" spans="1:20" s="7" customFormat="1" ht="15" customHeight="1" x14ac:dyDescent="0.2">
      <c r="A220" s="12" t="s">
        <v>114</v>
      </c>
      <c r="B220" s="55" t="s">
        <v>166</v>
      </c>
      <c r="C220" s="88">
        <v>200000</v>
      </c>
      <c r="D220" s="37"/>
      <c r="E220" s="37">
        <v>0</v>
      </c>
      <c r="F220" s="37">
        <v>39856</v>
      </c>
      <c r="G220" s="37"/>
      <c r="H220" s="37"/>
      <c r="I220" s="37"/>
      <c r="J220" s="37"/>
      <c r="K220" s="122"/>
      <c r="L220" s="122">
        <v>39856</v>
      </c>
      <c r="M220" s="122">
        <v>39856</v>
      </c>
      <c r="N220" s="122"/>
      <c r="O220" s="122">
        <f>39856*2</f>
        <v>79712</v>
      </c>
      <c r="P220" s="43">
        <f t="shared" si="38"/>
        <v>39856</v>
      </c>
      <c r="Q220" s="43">
        <f t="shared" si="39"/>
        <v>199280</v>
      </c>
      <c r="R220" s="68">
        <f t="shared" si="40"/>
        <v>720</v>
      </c>
      <c r="S220" s="79">
        <f t="shared" si="41"/>
        <v>144</v>
      </c>
    </row>
    <row r="221" spans="1:20" s="8" customFormat="1" ht="15" customHeight="1" x14ac:dyDescent="0.2">
      <c r="A221" s="12" t="s">
        <v>115</v>
      </c>
      <c r="B221" s="55" t="s">
        <v>152</v>
      </c>
      <c r="C221" s="88">
        <v>90000</v>
      </c>
      <c r="D221" s="37"/>
      <c r="E221" s="37"/>
      <c r="F221" s="37"/>
      <c r="G221" s="37"/>
      <c r="H221" s="37"/>
      <c r="I221" s="37"/>
      <c r="J221" s="37"/>
      <c r="K221" s="122"/>
      <c r="L221" s="122"/>
      <c r="M221" s="122"/>
      <c r="N221" s="122"/>
      <c r="O221" s="122">
        <v>90000</v>
      </c>
      <c r="P221" s="43">
        <f t="shared" si="38"/>
        <v>0</v>
      </c>
      <c r="Q221" s="43">
        <f t="shared" si="39"/>
        <v>90000</v>
      </c>
      <c r="R221" s="68">
        <f t="shared" si="40"/>
        <v>0</v>
      </c>
      <c r="S221" s="79">
        <f t="shared" si="41"/>
        <v>0</v>
      </c>
    </row>
    <row r="222" spans="1:20" s="7" customFormat="1" ht="15" customHeight="1" x14ac:dyDescent="0.2">
      <c r="A222" s="12" t="s">
        <v>86</v>
      </c>
      <c r="B222" s="55" t="s">
        <v>152</v>
      </c>
      <c r="C222" s="88">
        <v>20000</v>
      </c>
      <c r="D222" s="37"/>
      <c r="E222" s="37"/>
      <c r="F222" s="37"/>
      <c r="G222" s="37"/>
      <c r="H222" s="37"/>
      <c r="I222" s="37"/>
      <c r="J222" s="37"/>
      <c r="K222" s="122"/>
      <c r="L222" s="122"/>
      <c r="M222" s="122"/>
      <c r="N222" s="122"/>
      <c r="O222" s="122">
        <v>20000</v>
      </c>
      <c r="P222" s="43">
        <f t="shared" si="38"/>
        <v>0</v>
      </c>
      <c r="Q222" s="43">
        <f t="shared" si="39"/>
        <v>20000</v>
      </c>
      <c r="R222" s="68">
        <f t="shared" si="40"/>
        <v>0</v>
      </c>
      <c r="S222" s="79">
        <f t="shared" si="41"/>
        <v>0</v>
      </c>
    </row>
    <row r="223" spans="1:20" s="7" customFormat="1" ht="15" customHeight="1" x14ac:dyDescent="0.2">
      <c r="A223" s="12" t="s">
        <v>175</v>
      </c>
      <c r="B223" s="55" t="s">
        <v>176</v>
      </c>
      <c r="C223" s="88">
        <v>30000</v>
      </c>
      <c r="D223" s="37"/>
      <c r="E223" s="37">
        <v>2500</v>
      </c>
      <c r="F223" s="37">
        <v>5000</v>
      </c>
      <c r="G223" s="37">
        <v>0</v>
      </c>
      <c r="H223" s="37">
        <v>2500</v>
      </c>
      <c r="I223" s="37">
        <v>2500</v>
      </c>
      <c r="J223" s="37">
        <v>2500</v>
      </c>
      <c r="K223" s="122">
        <v>2500</v>
      </c>
      <c r="L223" s="122">
        <v>2500</v>
      </c>
      <c r="M223" s="122">
        <v>2500</v>
      </c>
      <c r="N223" s="122">
        <v>2500</v>
      </c>
      <c r="O223" s="122">
        <v>5000</v>
      </c>
      <c r="P223" s="43">
        <f t="shared" si="38"/>
        <v>15000</v>
      </c>
      <c r="Q223" s="43">
        <f t="shared" si="39"/>
        <v>30000</v>
      </c>
      <c r="R223" s="68">
        <f t="shared" si="40"/>
        <v>0</v>
      </c>
      <c r="S223" s="79">
        <f t="shared" si="41"/>
        <v>0</v>
      </c>
    </row>
    <row r="224" spans="1:20" s="8" customFormat="1" ht="6.95" customHeight="1" x14ac:dyDescent="0.2">
      <c r="A224" s="12"/>
      <c r="B224" s="55"/>
      <c r="C224" s="88"/>
      <c r="D224" s="39"/>
      <c r="E224" s="39"/>
      <c r="F224" s="39"/>
      <c r="G224" s="39"/>
      <c r="H224" s="39"/>
      <c r="I224" s="39"/>
      <c r="J224" s="39"/>
      <c r="K224" s="118"/>
      <c r="L224" s="118"/>
      <c r="M224" s="118"/>
      <c r="N224" s="118"/>
      <c r="O224" s="118"/>
      <c r="P224" s="43"/>
      <c r="Q224" s="43"/>
    </row>
    <row r="225" spans="1:19" s="7" customFormat="1" ht="15" customHeight="1" x14ac:dyDescent="0.2">
      <c r="A225" s="15" t="str">
        <f>"TOTAL "&amp;A206</f>
        <v>TOTAL TOURISM SERVICES</v>
      </c>
      <c r="B225" s="59"/>
      <c r="C225" s="97">
        <f>SUM(C208:C224)</f>
        <v>888300</v>
      </c>
      <c r="D225" s="40">
        <f t="shared" ref="D225:Q225" si="42">SUM(D208:D223)</f>
        <v>7960.34</v>
      </c>
      <c r="E225" s="40">
        <f t="shared" si="42"/>
        <v>13020</v>
      </c>
      <c r="F225" s="40">
        <f t="shared" si="42"/>
        <v>89836.05</v>
      </c>
      <c r="G225" s="40">
        <f t="shared" si="42"/>
        <v>36236.060000000005</v>
      </c>
      <c r="H225" s="40">
        <f t="shared" si="42"/>
        <v>74509.459999999992</v>
      </c>
      <c r="I225" s="40">
        <f t="shared" si="42"/>
        <v>18479.25</v>
      </c>
      <c r="J225" s="40">
        <f t="shared" si="42"/>
        <v>33563.479999999996</v>
      </c>
      <c r="K225" s="125">
        <f t="shared" si="42"/>
        <v>52977.124000000003</v>
      </c>
      <c r="L225" s="125">
        <f t="shared" si="42"/>
        <v>96693.124000000011</v>
      </c>
      <c r="M225" s="125">
        <f t="shared" si="42"/>
        <v>107496.82399999999</v>
      </c>
      <c r="N225" s="125">
        <f t="shared" si="42"/>
        <v>52837.124000000003</v>
      </c>
      <c r="O225" s="125">
        <f>SUM(O208:O223)</f>
        <v>225049.12400000001</v>
      </c>
      <c r="P225" s="40">
        <f t="shared" ref="P225" si="43">SUM(D225:J225)</f>
        <v>273604.64</v>
      </c>
      <c r="Q225" s="40">
        <f t="shared" si="42"/>
        <v>808657.96</v>
      </c>
      <c r="R225" s="44">
        <f>SUM(R208:R223)</f>
        <v>79642.040000000008</v>
      </c>
    </row>
    <row r="226" spans="1:19" s="7" customFormat="1" ht="6.95" customHeight="1" x14ac:dyDescent="0.2">
      <c r="A226" s="11"/>
      <c r="B226" s="61"/>
      <c r="C226" s="99"/>
      <c r="D226" s="75"/>
      <c r="E226" s="75"/>
      <c r="F226" s="75"/>
      <c r="G226" s="75"/>
      <c r="H226" s="75"/>
      <c r="I226" s="75"/>
      <c r="J226" s="75"/>
      <c r="K226" s="126"/>
      <c r="L226" s="126"/>
      <c r="M226" s="126"/>
      <c r="N226" s="126"/>
      <c r="O226" s="126"/>
      <c r="P226" s="41"/>
      <c r="Q226" s="41"/>
      <c r="R226" s="8"/>
    </row>
    <row r="227" spans="1:19" s="7" customFormat="1" ht="18" customHeight="1" x14ac:dyDescent="0.2">
      <c r="A227" s="163" t="s">
        <v>116</v>
      </c>
      <c r="B227" s="163"/>
      <c r="C227" s="163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8"/>
    </row>
    <row r="228" spans="1:19" s="7" customFormat="1" ht="6.95" customHeight="1" x14ac:dyDescent="0.2">
      <c r="A228" s="10"/>
      <c r="B228" s="58"/>
      <c r="C228" s="96"/>
      <c r="D228" s="74"/>
      <c r="E228" s="74"/>
      <c r="F228" s="74"/>
      <c r="G228" s="74"/>
      <c r="H228" s="74"/>
      <c r="I228" s="74"/>
      <c r="J228" s="74"/>
      <c r="K228" s="121"/>
      <c r="L228" s="121"/>
      <c r="M228" s="121"/>
      <c r="N228" s="121"/>
      <c r="O228" s="121"/>
      <c r="P228" s="36"/>
      <c r="Q228" s="36"/>
      <c r="R228" s="8"/>
    </row>
    <row r="229" spans="1:19" s="8" customFormat="1" ht="15" customHeight="1" x14ac:dyDescent="0.2">
      <c r="A229" s="12" t="s">
        <v>205</v>
      </c>
      <c r="B229" s="55" t="s">
        <v>153</v>
      </c>
      <c r="C229" s="88">
        <v>270000</v>
      </c>
      <c r="D229" s="37"/>
      <c r="E229" s="37">
        <v>0</v>
      </c>
      <c r="F229" s="37">
        <v>2212.8000000000002</v>
      </c>
      <c r="G229" s="37">
        <v>3498.49</v>
      </c>
      <c r="H229" s="37">
        <v>-17822.8</v>
      </c>
      <c r="I229" s="37">
        <v>-8160</v>
      </c>
      <c r="J229" s="37">
        <v>39758.949999999997</v>
      </c>
      <c r="K229" s="122">
        <v>50102.512000000002</v>
      </c>
      <c r="L229" s="122">
        <v>50102.512000000002</v>
      </c>
      <c r="M229" s="122">
        <v>50102.512000000002</v>
      </c>
      <c r="N229" s="122">
        <v>50102.512000000002</v>
      </c>
      <c r="O229" s="122">
        <v>50102.512000000002</v>
      </c>
      <c r="P229" s="43">
        <f t="shared" ref="P229:P230" si="44">SUM(D229:J229)</f>
        <v>19487.439999999999</v>
      </c>
      <c r="Q229" s="43">
        <f>SUM(D229:O229)</f>
        <v>270000</v>
      </c>
      <c r="R229" s="68">
        <f>C229-Q229</f>
        <v>0</v>
      </c>
      <c r="S229" s="79">
        <f t="shared" ref="S229:S230" si="45">R229/5</f>
        <v>0</v>
      </c>
    </row>
    <row r="230" spans="1:19" s="7" customFormat="1" ht="15" customHeight="1" x14ac:dyDescent="0.2">
      <c r="A230" s="12" t="s">
        <v>117</v>
      </c>
      <c r="B230" s="55" t="s">
        <v>153</v>
      </c>
      <c r="C230" s="88"/>
      <c r="D230" s="37">
        <v>-13750</v>
      </c>
      <c r="E230" s="37"/>
      <c r="F230" s="37"/>
      <c r="G230" s="37"/>
      <c r="H230" s="37"/>
      <c r="I230" s="37"/>
      <c r="J230" s="37"/>
      <c r="K230" s="122"/>
      <c r="L230" s="122"/>
      <c r="M230" s="122"/>
      <c r="N230" s="122"/>
      <c r="O230" s="122"/>
      <c r="P230" s="33">
        <f t="shared" si="44"/>
        <v>-13750</v>
      </c>
      <c r="Q230" s="33">
        <f>SUM(D230:O230)</f>
        <v>-13750</v>
      </c>
      <c r="R230" s="68">
        <f>C230-Q230</f>
        <v>13750</v>
      </c>
      <c r="S230" s="79">
        <f t="shared" si="45"/>
        <v>2750</v>
      </c>
    </row>
    <row r="231" spans="1:19" s="8" customFormat="1" ht="6.95" customHeight="1" x14ac:dyDescent="0.2">
      <c r="A231" s="12"/>
      <c r="B231" s="55"/>
      <c r="C231" s="88"/>
      <c r="D231" s="39"/>
      <c r="E231" s="39"/>
      <c r="F231" s="39"/>
      <c r="G231" s="39"/>
      <c r="H231" s="39"/>
      <c r="I231" s="39"/>
      <c r="J231" s="39"/>
      <c r="K231" s="118"/>
      <c r="L231" s="118"/>
      <c r="M231" s="118"/>
      <c r="N231" s="118"/>
      <c r="O231" s="118"/>
      <c r="P231" s="43"/>
      <c r="Q231" s="43"/>
    </row>
    <row r="232" spans="1:19" s="7" customFormat="1" ht="15" customHeight="1" x14ac:dyDescent="0.2">
      <c r="A232" s="15" t="str">
        <f>"TOTAL "&amp;A227</f>
        <v xml:space="preserve">TOTAL PENANG CENTRE OF EDUCATION TOURISM </v>
      </c>
      <c r="B232" s="59"/>
      <c r="C232" s="97">
        <f>SUM(C229:C231)</f>
        <v>270000</v>
      </c>
      <c r="D232" s="40">
        <f>SUM(D229:D230)</f>
        <v>-13750</v>
      </c>
      <c r="E232" s="40">
        <f t="shared" ref="E232:G232" si="46">SUM(E229:E230)</f>
        <v>0</v>
      </c>
      <c r="F232" s="40">
        <f t="shared" si="46"/>
        <v>2212.8000000000002</v>
      </c>
      <c r="G232" s="40">
        <f t="shared" si="46"/>
        <v>3498.49</v>
      </c>
      <c r="H232" s="40">
        <f t="shared" ref="H232:R232" si="47">SUM(H229:H230)</f>
        <v>-17822.8</v>
      </c>
      <c r="I232" s="40">
        <f t="shared" si="47"/>
        <v>-8160</v>
      </c>
      <c r="J232" s="40">
        <f t="shared" si="47"/>
        <v>39758.949999999997</v>
      </c>
      <c r="K232" s="125">
        <f t="shared" si="47"/>
        <v>50102.512000000002</v>
      </c>
      <c r="L232" s="125">
        <f t="shared" si="47"/>
        <v>50102.512000000002</v>
      </c>
      <c r="M232" s="125">
        <f t="shared" si="47"/>
        <v>50102.512000000002</v>
      </c>
      <c r="N232" s="125">
        <f t="shared" si="47"/>
        <v>50102.512000000002</v>
      </c>
      <c r="O232" s="125">
        <f t="shared" si="47"/>
        <v>50102.512000000002</v>
      </c>
      <c r="P232" s="40">
        <f t="shared" ref="P232" si="48">SUM(D232:J232)</f>
        <v>5737.4399999999951</v>
      </c>
      <c r="Q232" s="40">
        <f t="shared" si="47"/>
        <v>256250</v>
      </c>
      <c r="R232" s="27">
        <f t="shared" si="47"/>
        <v>13750</v>
      </c>
    </row>
    <row r="233" spans="1:19" s="7" customFormat="1" ht="6.95" customHeight="1" x14ac:dyDescent="0.2">
      <c r="A233" s="11"/>
      <c r="B233" s="61"/>
      <c r="C233" s="99"/>
      <c r="D233" s="75"/>
      <c r="E233" s="75"/>
      <c r="F233" s="75"/>
      <c r="G233" s="75"/>
      <c r="H233" s="75"/>
      <c r="I233" s="75"/>
      <c r="J233" s="75"/>
      <c r="K233" s="126"/>
      <c r="L233" s="126"/>
      <c r="M233" s="126"/>
      <c r="N233" s="126"/>
      <c r="O233" s="126"/>
      <c r="P233" s="41"/>
      <c r="Q233" s="41"/>
      <c r="R233" s="69"/>
    </row>
    <row r="234" spans="1:19" s="7" customFormat="1" ht="18" customHeight="1" x14ac:dyDescent="0.2">
      <c r="A234" s="163" t="s">
        <v>177</v>
      </c>
      <c r="B234" s="163"/>
      <c r="C234" s="163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69"/>
    </row>
    <row r="235" spans="1:19" s="7" customFormat="1" ht="6.95" customHeight="1" x14ac:dyDescent="0.2">
      <c r="A235" s="10"/>
      <c r="B235" s="58"/>
      <c r="C235" s="96"/>
      <c r="D235" s="74"/>
      <c r="E235" s="74"/>
      <c r="F235" s="74"/>
      <c r="G235" s="74"/>
      <c r="H235" s="74"/>
      <c r="I235" s="74"/>
      <c r="J235" s="74"/>
      <c r="K235" s="121"/>
      <c r="L235" s="121"/>
      <c r="M235" s="121"/>
      <c r="N235" s="121"/>
      <c r="O235" s="121"/>
      <c r="P235" s="36"/>
      <c r="Q235" s="36"/>
      <c r="R235" s="69"/>
    </row>
    <row r="236" spans="1:19" s="8" customFormat="1" ht="15" customHeight="1" x14ac:dyDescent="0.2">
      <c r="A236" s="12" t="s">
        <v>178</v>
      </c>
      <c r="B236" s="55" t="s">
        <v>153</v>
      </c>
      <c r="C236" s="88">
        <v>150000</v>
      </c>
      <c r="D236" s="37"/>
      <c r="E236" s="37">
        <v>4932</v>
      </c>
      <c r="F236" s="37">
        <v>46385</v>
      </c>
      <c r="G236" s="37">
        <v>32651.5</v>
      </c>
      <c r="H236" s="37">
        <v>0</v>
      </c>
      <c r="I236" s="37">
        <v>0</v>
      </c>
      <c r="J236" s="37">
        <v>1335.6</v>
      </c>
      <c r="K236" s="122">
        <v>10782.65</v>
      </c>
      <c r="L236" s="122">
        <v>10782.65</v>
      </c>
      <c r="M236" s="122">
        <v>10782.65</v>
      </c>
      <c r="N236" s="122">
        <v>10782.65</v>
      </c>
      <c r="O236" s="122">
        <v>10782.65</v>
      </c>
      <c r="P236" s="43">
        <f t="shared" ref="P236:P237" si="49">SUM(D236:J236)</f>
        <v>85304.1</v>
      </c>
      <c r="Q236" s="43">
        <f>SUM(D236:O236)</f>
        <v>139217.34999999998</v>
      </c>
      <c r="R236" s="68">
        <f>C236-Q236</f>
        <v>10782.650000000023</v>
      </c>
      <c r="S236" s="79">
        <f t="shared" ref="S236:S237" si="50">R236/6</f>
        <v>1797.1083333333372</v>
      </c>
    </row>
    <row r="237" spans="1:19" s="7" customFormat="1" ht="15" customHeight="1" x14ac:dyDescent="0.2">
      <c r="A237" s="12" t="s">
        <v>117</v>
      </c>
      <c r="B237" s="55" t="s">
        <v>153</v>
      </c>
      <c r="C237" s="88"/>
      <c r="D237" s="37">
        <v>-22000</v>
      </c>
      <c r="E237" s="37"/>
      <c r="F237" s="37"/>
      <c r="G237" s="37"/>
      <c r="H237" s="37"/>
      <c r="I237" s="37"/>
      <c r="J237" s="37"/>
      <c r="K237" s="122"/>
      <c r="L237" s="122"/>
      <c r="M237" s="122"/>
      <c r="N237" s="122"/>
      <c r="O237" s="122"/>
      <c r="P237" s="33">
        <f t="shared" si="49"/>
        <v>-22000</v>
      </c>
      <c r="Q237" s="33">
        <f>SUM(D237:O237)</f>
        <v>-22000</v>
      </c>
      <c r="R237" s="68">
        <f>C237-Q237</f>
        <v>22000</v>
      </c>
      <c r="S237" s="79">
        <f t="shared" si="50"/>
        <v>3666.6666666666665</v>
      </c>
    </row>
    <row r="238" spans="1:19" s="8" customFormat="1" ht="6.95" customHeight="1" x14ac:dyDescent="0.2">
      <c r="A238" s="12"/>
      <c r="B238" s="55"/>
      <c r="C238" s="88"/>
      <c r="D238" s="39"/>
      <c r="E238" s="39"/>
      <c r="F238" s="39"/>
      <c r="G238" s="39"/>
      <c r="H238" s="39"/>
      <c r="I238" s="39"/>
      <c r="J238" s="39"/>
      <c r="K238" s="118"/>
      <c r="L238" s="118"/>
      <c r="M238" s="118"/>
      <c r="N238" s="118"/>
      <c r="O238" s="118"/>
      <c r="P238" s="43"/>
      <c r="Q238" s="43"/>
      <c r="R238" s="69"/>
    </row>
    <row r="239" spans="1:19" s="7" customFormat="1" ht="15" customHeight="1" x14ac:dyDescent="0.2">
      <c r="A239" s="15" t="str">
        <f>"TOTAL "&amp;A234</f>
        <v xml:space="preserve">TOTAL PENANG CENTRE MEDICAL TOURISM </v>
      </c>
      <c r="B239" s="59"/>
      <c r="C239" s="97">
        <f>SUM(C236:C238)</f>
        <v>150000</v>
      </c>
      <c r="D239" s="40">
        <f>SUM(D236:D237)</f>
        <v>-22000</v>
      </c>
      <c r="E239" s="40">
        <f>SUM(E236:E237)</f>
        <v>4932</v>
      </c>
      <c r="F239" s="40">
        <f>SUM(F236:F237)</f>
        <v>46385</v>
      </c>
      <c r="G239" s="40">
        <f t="shared" ref="G239:R239" si="51">SUM(G236:G237)</f>
        <v>32651.5</v>
      </c>
      <c r="H239" s="40">
        <f t="shared" si="51"/>
        <v>0</v>
      </c>
      <c r="I239" s="40">
        <f>SUM(I236:I237)</f>
        <v>0</v>
      </c>
      <c r="J239" s="40">
        <f t="shared" si="51"/>
        <v>1335.6</v>
      </c>
      <c r="K239" s="125">
        <f t="shared" si="51"/>
        <v>10782.65</v>
      </c>
      <c r="L239" s="125">
        <f t="shared" si="51"/>
        <v>10782.65</v>
      </c>
      <c r="M239" s="125">
        <f t="shared" si="51"/>
        <v>10782.65</v>
      </c>
      <c r="N239" s="125">
        <f t="shared" si="51"/>
        <v>10782.65</v>
      </c>
      <c r="O239" s="125">
        <f t="shared" si="51"/>
        <v>10782.65</v>
      </c>
      <c r="P239" s="40">
        <f t="shared" ref="P239" si="52">SUM(D239:J239)</f>
        <v>63304.1</v>
      </c>
      <c r="Q239" s="40">
        <f t="shared" si="51"/>
        <v>117217.34999999998</v>
      </c>
      <c r="R239" s="27">
        <f t="shared" si="51"/>
        <v>32782.650000000023</v>
      </c>
    </row>
    <row r="240" spans="1:19" ht="6.95" customHeight="1" x14ac:dyDescent="0.2">
      <c r="R240" s="8"/>
    </row>
    <row r="241" spans="1:19" ht="6.95" customHeight="1" x14ac:dyDescent="0.2">
      <c r="R241" s="8"/>
    </row>
    <row r="242" spans="1:19" s="7" customFormat="1" ht="18" customHeight="1" x14ac:dyDescent="0.2">
      <c r="A242" s="163" t="s">
        <v>191</v>
      </c>
      <c r="B242" s="163"/>
      <c r="C242" s="163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8"/>
    </row>
    <row r="243" spans="1:19" s="7" customFormat="1" ht="9.75" customHeight="1" x14ac:dyDescent="0.2">
      <c r="A243" s="81"/>
      <c r="B243" s="81"/>
      <c r="C243" s="103"/>
      <c r="D243" s="82"/>
      <c r="E243" s="87"/>
      <c r="F243" s="87"/>
      <c r="G243" s="87"/>
      <c r="H243" s="87"/>
      <c r="I243" s="87"/>
      <c r="J243" s="87"/>
      <c r="K243" s="134"/>
      <c r="L243" s="134"/>
      <c r="M243" s="133"/>
      <c r="N243" s="133"/>
      <c r="O243" s="135"/>
      <c r="P243" s="82"/>
      <c r="Q243" s="82"/>
      <c r="R243" s="8"/>
    </row>
    <row r="244" spans="1:19" s="8" customFormat="1" ht="15" customHeight="1" x14ac:dyDescent="0.2">
      <c r="A244" s="12" t="s">
        <v>246</v>
      </c>
      <c r="B244" s="55" t="s">
        <v>153</v>
      </c>
      <c r="C244" s="88"/>
      <c r="D244" s="37"/>
      <c r="E244" s="37">
        <v>0</v>
      </c>
      <c r="F244" s="37">
        <v>0</v>
      </c>
      <c r="G244" s="37">
        <v>490728.03</v>
      </c>
      <c r="H244" s="37">
        <v>57394.93</v>
      </c>
      <c r="I244" s="37"/>
      <c r="J244" s="37">
        <v>9358.93</v>
      </c>
      <c r="K244" s="122">
        <v>242518</v>
      </c>
      <c r="L244" s="122"/>
      <c r="M244" s="122"/>
      <c r="N244" s="122"/>
      <c r="O244" s="122"/>
      <c r="P244" s="38">
        <f>SUM(D244:K244)</f>
        <v>799999.89000000013</v>
      </c>
      <c r="Q244" s="43">
        <f>SUM(D244:O244)</f>
        <v>799999.89000000013</v>
      </c>
      <c r="R244" s="68">
        <f>C244-Q244</f>
        <v>-799999.89000000013</v>
      </c>
      <c r="S244" s="69"/>
    </row>
    <row r="245" spans="1:19" s="8" customFormat="1" ht="15" customHeight="1" x14ac:dyDescent="0.2">
      <c r="A245" s="12" t="s">
        <v>183</v>
      </c>
      <c r="B245" s="55" t="s">
        <v>184</v>
      </c>
      <c r="C245" s="88"/>
      <c r="D245" s="37"/>
      <c r="E245" s="37"/>
      <c r="F245" s="37"/>
      <c r="G245" s="37"/>
      <c r="H245" s="37">
        <v>50000</v>
      </c>
      <c r="I245" s="37"/>
      <c r="J245" s="37"/>
      <c r="K245" s="122"/>
      <c r="L245" s="122"/>
      <c r="M245" s="122"/>
      <c r="N245" s="122"/>
      <c r="O245" s="122"/>
      <c r="P245" s="38">
        <f t="shared" ref="P245:P249" si="53">SUM(D245:J245)</f>
        <v>50000</v>
      </c>
      <c r="Q245" s="43">
        <f>SUM(D245:O245)</f>
        <v>50000</v>
      </c>
      <c r="R245" s="69"/>
    </row>
    <row r="246" spans="1:19" s="8" customFormat="1" ht="15" customHeight="1" x14ac:dyDescent="0.2">
      <c r="A246" s="12" t="s">
        <v>204</v>
      </c>
      <c r="B246" s="55" t="s">
        <v>247</v>
      </c>
      <c r="C246" s="88"/>
      <c r="D246" s="37"/>
      <c r="E246" s="37"/>
      <c r="F246" s="37"/>
      <c r="G246" s="37"/>
      <c r="H246" s="37"/>
      <c r="I246" s="37"/>
      <c r="J246" s="37"/>
      <c r="K246" s="122"/>
      <c r="L246" s="122"/>
      <c r="M246" s="122"/>
      <c r="N246" s="122"/>
      <c r="O246" s="122"/>
      <c r="P246" s="38">
        <f t="shared" si="53"/>
        <v>0</v>
      </c>
      <c r="Q246" s="43">
        <f>SUM(D246:O246)</f>
        <v>0</v>
      </c>
      <c r="R246" s="69"/>
    </row>
    <row r="247" spans="1:19" s="8" customFormat="1" ht="15" customHeight="1" x14ac:dyDescent="0.2">
      <c r="A247" s="12" t="s">
        <v>182</v>
      </c>
      <c r="B247" s="55" t="s">
        <v>181</v>
      </c>
      <c r="C247" s="88"/>
      <c r="D247" s="37">
        <v>597064.47</v>
      </c>
      <c r="E247" s="37">
        <v>196346</v>
      </c>
      <c r="F247" s="37">
        <v>42096</v>
      </c>
      <c r="G247" s="37">
        <v>12501.4</v>
      </c>
      <c r="H247" s="37">
        <v>47435</v>
      </c>
      <c r="I247" s="37"/>
      <c r="J247" s="37"/>
      <c r="K247" s="122">
        <f>3184.8+9850</f>
        <v>13034.8</v>
      </c>
      <c r="L247" s="122">
        <v>60050</v>
      </c>
      <c r="M247" s="122"/>
      <c r="N247" s="122"/>
      <c r="O247" s="122"/>
      <c r="P247" s="38">
        <f t="shared" si="53"/>
        <v>895442.87</v>
      </c>
      <c r="Q247" s="43">
        <f>SUM(D247:O247)</f>
        <v>968527.67</v>
      </c>
      <c r="R247" s="69"/>
    </row>
    <row r="248" spans="1:19" s="8" customFormat="1" ht="15" customHeight="1" x14ac:dyDescent="0.2">
      <c r="A248" s="12"/>
      <c r="B248" s="55"/>
      <c r="C248" s="88"/>
      <c r="D248" s="39"/>
      <c r="E248" s="39"/>
      <c r="F248" s="39"/>
      <c r="G248" s="39"/>
      <c r="H248" s="39"/>
      <c r="I248" s="39"/>
      <c r="J248" s="39"/>
      <c r="K248" s="118"/>
      <c r="L248" s="118"/>
      <c r="M248" s="118"/>
      <c r="N248" s="118"/>
      <c r="O248" s="118"/>
      <c r="P248" s="43"/>
      <c r="Q248" s="43"/>
    </row>
    <row r="249" spans="1:19" s="7" customFormat="1" ht="15" customHeight="1" x14ac:dyDescent="0.2">
      <c r="A249" s="15" t="str">
        <f>"TOTAL "&amp;A242</f>
        <v>TOTAL OTHERS</v>
      </c>
      <c r="B249" s="15"/>
      <c r="C249" s="97">
        <f t="shared" ref="C249" si="54">SUM(C245:C248)</f>
        <v>0</v>
      </c>
      <c r="D249" s="85">
        <f>SUM(D244:D248)</f>
        <v>597064.47</v>
      </c>
      <c r="E249" s="85">
        <f t="shared" ref="E249:O249" si="55">SUM(E244:E248)</f>
        <v>196346</v>
      </c>
      <c r="F249" s="85">
        <f>SUM(F244:F248)</f>
        <v>42096</v>
      </c>
      <c r="G249" s="85">
        <f t="shared" si="55"/>
        <v>503229.43000000005</v>
      </c>
      <c r="H249" s="85">
        <f t="shared" si="55"/>
        <v>154829.93</v>
      </c>
      <c r="I249" s="85">
        <f t="shared" si="55"/>
        <v>0</v>
      </c>
      <c r="J249" s="85">
        <f t="shared" si="55"/>
        <v>9358.93</v>
      </c>
      <c r="K249" s="136">
        <f>SUM(K244:K248)</f>
        <v>255552.8</v>
      </c>
      <c r="L249" s="136">
        <f t="shared" si="55"/>
        <v>60050</v>
      </c>
      <c r="M249" s="136">
        <f t="shared" si="55"/>
        <v>0</v>
      </c>
      <c r="N249" s="136">
        <f t="shared" si="55"/>
        <v>0</v>
      </c>
      <c r="O249" s="136">
        <f t="shared" si="55"/>
        <v>0</v>
      </c>
      <c r="P249" s="85">
        <f t="shared" si="53"/>
        <v>1502924.7599999998</v>
      </c>
      <c r="Q249" s="85">
        <f>SUM(Q244:Q248)</f>
        <v>1818527.56</v>
      </c>
    </row>
    <row r="250" spans="1:19" ht="6.95" customHeight="1" x14ac:dyDescent="0.2">
      <c r="R250" s="8"/>
    </row>
    <row r="251" spans="1:19" s="8" customFormat="1" ht="15" customHeight="1" x14ac:dyDescent="0.2">
      <c r="A251" s="24" t="s">
        <v>265</v>
      </c>
      <c r="B251" s="83"/>
      <c r="C251" s="104">
        <f>C65+C82+C90+C99+C154+C190+C204+C225+C232+C239</f>
        <v>11933315.1</v>
      </c>
      <c r="D251" s="84"/>
      <c r="E251" s="84"/>
      <c r="F251" s="84"/>
      <c r="G251" s="84"/>
      <c r="H251" s="84"/>
      <c r="I251" s="84"/>
      <c r="J251" s="84"/>
      <c r="K251" s="114"/>
      <c r="L251" s="114"/>
      <c r="M251" s="114"/>
      <c r="N251" s="114"/>
      <c r="O251" s="114"/>
      <c r="P251" s="27"/>
      <c r="Q251" s="27">
        <f>Q65+Q82+Q90+Q99+Q154+Q190+Q204+Q225+Q232+Q239+Q244</f>
        <v>12076022.016666668</v>
      </c>
    </row>
    <row r="252" spans="1:19" s="7" customFormat="1" ht="20.100000000000001" customHeight="1" x14ac:dyDescent="0.2">
      <c r="A252" s="168" t="s">
        <v>16</v>
      </c>
      <c r="B252" s="168"/>
      <c r="C252" s="168"/>
      <c r="D252" s="169"/>
      <c r="E252" s="169"/>
      <c r="F252" s="169"/>
      <c r="G252" s="169"/>
      <c r="H252" s="169"/>
      <c r="I252" s="169"/>
      <c r="J252" s="169"/>
      <c r="K252" s="169"/>
      <c r="L252" s="169"/>
      <c r="M252" s="169"/>
      <c r="N252" s="169"/>
      <c r="O252" s="169"/>
      <c r="P252" s="169"/>
      <c r="Q252" s="169"/>
      <c r="R252" s="8"/>
    </row>
    <row r="253" spans="1:19" ht="6.95" customHeight="1" x14ac:dyDescent="0.2">
      <c r="A253" s="18"/>
      <c r="B253" s="65"/>
      <c r="C253" s="105"/>
      <c r="D253" s="76"/>
      <c r="E253" s="76"/>
      <c r="F253" s="76"/>
      <c r="G253" s="76"/>
      <c r="H253" s="76"/>
      <c r="I253" s="76"/>
      <c r="J253" s="76"/>
      <c r="K253" s="137"/>
      <c r="L253" s="137"/>
      <c r="M253" s="137"/>
      <c r="N253" s="137"/>
      <c r="O253" s="137"/>
      <c r="P253" s="48"/>
      <c r="Q253" s="48"/>
      <c r="R253" s="8"/>
    </row>
    <row r="254" spans="1:19" s="8" customFormat="1" ht="15" customHeight="1" x14ac:dyDescent="0.2">
      <c r="A254" s="19" t="s">
        <v>1</v>
      </c>
      <c r="B254" s="66"/>
      <c r="C254" s="106"/>
      <c r="D254" s="77">
        <f>D15</f>
        <v>1943000</v>
      </c>
      <c r="E254" s="77">
        <f>E15</f>
        <v>0</v>
      </c>
      <c r="F254" s="77">
        <f t="shared" ref="F254:O254" si="56">F15</f>
        <v>4070000</v>
      </c>
      <c r="G254" s="77">
        <f t="shared" si="56"/>
        <v>597251.53</v>
      </c>
      <c r="H254" s="77">
        <f t="shared" si="56"/>
        <v>1000000</v>
      </c>
      <c r="I254" s="77">
        <f t="shared" si="56"/>
        <v>1000000</v>
      </c>
      <c r="J254" s="77">
        <f t="shared" si="56"/>
        <v>0</v>
      </c>
      <c r="K254" s="138">
        <f t="shared" si="56"/>
        <v>0</v>
      </c>
      <c r="L254" s="138">
        <f t="shared" si="56"/>
        <v>0</v>
      </c>
      <c r="M254" s="138">
        <f t="shared" si="56"/>
        <v>0</v>
      </c>
      <c r="N254" s="138">
        <f t="shared" si="56"/>
        <v>0</v>
      </c>
      <c r="O254" s="138">
        <f t="shared" si="56"/>
        <v>0</v>
      </c>
      <c r="P254" s="49">
        <f t="shared" ref="P254:P256" si="57">SUM(D254:J254)</f>
        <v>8610251.5300000012</v>
      </c>
      <c r="Q254" s="49">
        <f>SUM(D254:F254)</f>
        <v>6013000</v>
      </c>
      <c r="S254" s="69">
        <f>Q255-Q249</f>
        <v>-72833.180000000168</v>
      </c>
    </row>
    <row r="255" spans="1:19" s="8" customFormat="1" ht="15" customHeight="1" x14ac:dyDescent="0.2">
      <c r="A255" s="19" t="s">
        <v>2</v>
      </c>
      <c r="B255" s="66"/>
      <c r="C255" s="106"/>
      <c r="D255" s="77">
        <f>SUM(D65,D82,D99,D90,D154,D190,D204,D225,D232,D239,,D244,D245,D246)</f>
        <v>779793.19000000006</v>
      </c>
      <c r="E255" s="77">
        <f>SUM(E65,E82,E99,E90,E154,E190,E204,E225,E232,E239,,E244,E245,E246)</f>
        <v>395231.50999999995</v>
      </c>
      <c r="F255" s="77">
        <f>SUM(F65,F82,F99,F90,F154,F190,F204,F225,F232,F239,,F244,F245,F246)</f>
        <v>570669.67999999993</v>
      </c>
      <c r="G255" s="77">
        <f>SUM(G65,G82,G99,G90,G154,G190,G204,G225,G232,G239,,G244,G245,G246)</f>
        <v>852301.58000000007</v>
      </c>
      <c r="H255" s="77">
        <f>SUM(H65,H82,H99,H90,H154,H190,H204,H225,H232,H239,,H244,H245,H246)</f>
        <v>936229.45999999985</v>
      </c>
      <c r="I255" s="77">
        <f>SUM(I65,I82,I99,I90,I154,I190,I204,I225,I232,I239,,I244)</f>
        <v>706658.83000000007</v>
      </c>
      <c r="J255" s="77">
        <f>SUM(J65,J82,J99,J90,J154,J190,J204,J225,J232,J239,,J244)</f>
        <v>973643.53</v>
      </c>
      <c r="K255" s="77">
        <f>SUM(K65,K82,K99,K90,K154,K190,K204,K225,K232,K239,,K244)</f>
        <v>1067331.4779999999</v>
      </c>
      <c r="L255" s="77">
        <f t="shared" ref="L255:M255" si="58">SUM(L65,L82,L99,L90,L154,L190,L204,L225,L232,L239,,L244)</f>
        <v>1398272.5513333331</v>
      </c>
      <c r="M255" s="77">
        <f t="shared" si="58"/>
        <v>1361972.9980000001</v>
      </c>
      <c r="N255" s="77">
        <f>SUM(N65,N82,N99,N90,N154,N190,N204,N225,N232,N239,,N244)</f>
        <v>1317520.5113333333</v>
      </c>
      <c r="O255" s="77">
        <f>SUM(O65,O82,O99,O90,O154,O190,O204,O225,O232,O239,,O244)</f>
        <v>1766396.6980000001</v>
      </c>
      <c r="P255" s="49">
        <f t="shared" si="57"/>
        <v>5214527.78</v>
      </c>
      <c r="Q255" s="49">
        <f>SUM(D255:F255)</f>
        <v>1745694.38</v>
      </c>
      <c r="S255" s="27">
        <v>11500000</v>
      </c>
    </row>
    <row r="256" spans="1:19" s="8" customFormat="1" ht="15" customHeight="1" x14ac:dyDescent="0.2">
      <c r="A256" s="78" t="s">
        <v>189</v>
      </c>
      <c r="B256" s="66"/>
      <c r="C256" s="106"/>
      <c r="D256" s="77">
        <f>D247</f>
        <v>597064.47</v>
      </c>
      <c r="E256" s="77">
        <f>E247</f>
        <v>196346</v>
      </c>
      <c r="F256" s="77">
        <f t="shared" ref="F256:H256" si="59">F247</f>
        <v>42096</v>
      </c>
      <c r="G256" s="77">
        <f t="shared" si="59"/>
        <v>12501.4</v>
      </c>
      <c r="H256" s="77">
        <f t="shared" si="59"/>
        <v>47435</v>
      </c>
      <c r="I256" s="77">
        <v>0</v>
      </c>
      <c r="J256" s="77"/>
      <c r="K256" s="138"/>
      <c r="L256" s="138"/>
      <c r="M256" s="138"/>
      <c r="N256" s="138"/>
      <c r="O256" s="138"/>
      <c r="P256" s="49">
        <f t="shared" si="57"/>
        <v>895442.87</v>
      </c>
      <c r="Q256" s="49"/>
      <c r="S256" s="27"/>
    </row>
    <row r="257" spans="1:20" x14ac:dyDescent="0.2">
      <c r="A257" s="18"/>
      <c r="B257" s="65"/>
      <c r="C257" s="105"/>
      <c r="D257" s="76"/>
      <c r="E257" s="76"/>
      <c r="F257" s="76"/>
      <c r="G257" s="76"/>
      <c r="H257" s="76"/>
      <c r="I257" s="76"/>
      <c r="J257" s="76"/>
      <c r="K257" s="137"/>
      <c r="L257" s="137"/>
      <c r="M257" s="137"/>
      <c r="N257" s="137"/>
      <c r="O257" s="137"/>
      <c r="P257" s="48"/>
      <c r="Q257" s="48"/>
      <c r="R257" s="68"/>
      <c r="S257" s="70">
        <f>S254-S255</f>
        <v>-11572833.18</v>
      </c>
    </row>
    <row r="258" spans="1:20" s="8" customFormat="1" ht="18" customHeight="1" x14ac:dyDescent="0.2">
      <c r="A258" s="20" t="s">
        <v>118</v>
      </c>
      <c r="B258" s="67"/>
      <c r="C258" s="107"/>
      <c r="D258" s="50">
        <f>D254-D255-D256</f>
        <v>566142.34000000008</v>
      </c>
      <c r="E258" s="50">
        <f t="shared" ref="E258:N258" si="60">E254-E255</f>
        <v>-395231.50999999995</v>
      </c>
      <c r="F258" s="50">
        <f t="shared" si="60"/>
        <v>3499330.3200000003</v>
      </c>
      <c r="G258" s="50">
        <f>G254-G255</f>
        <v>-255050.05000000005</v>
      </c>
      <c r="H258" s="50">
        <f t="shared" si="60"/>
        <v>63770.540000000154</v>
      </c>
      <c r="I258" s="50">
        <f t="shared" si="60"/>
        <v>293341.16999999993</v>
      </c>
      <c r="J258" s="50">
        <f>J254-J255</f>
        <v>-973643.53</v>
      </c>
      <c r="K258" s="139">
        <f t="shared" si="60"/>
        <v>-1067331.4779999999</v>
      </c>
      <c r="L258" s="139">
        <f t="shared" si="60"/>
        <v>-1398272.5513333331</v>
      </c>
      <c r="M258" s="139">
        <f t="shared" si="60"/>
        <v>-1361972.9980000001</v>
      </c>
      <c r="N258" s="139">
        <f t="shared" si="60"/>
        <v>-1317520.5113333333</v>
      </c>
      <c r="O258" s="139">
        <f>O254-O255</f>
        <v>-1766396.6980000001</v>
      </c>
      <c r="P258" s="50">
        <f>SUM(D258:H258)</f>
        <v>3478961.6400000006</v>
      </c>
      <c r="Q258" s="50">
        <f>Q254-Q255</f>
        <v>4267305.62</v>
      </c>
      <c r="R258" s="79"/>
    </row>
    <row r="260" spans="1:20" x14ac:dyDescent="0.2">
      <c r="C260" s="71">
        <f>SUBTOTAL(9,C8:C249)</f>
        <v>23866630.199999999</v>
      </c>
      <c r="D260" s="71">
        <f>SUBTOTAL(9,D8:D249)</f>
        <v>6639715.3200000003</v>
      </c>
      <c r="E260" s="71">
        <f t="shared" ref="E260:P260" si="61">SUBTOTAL(9,E8:E249)</f>
        <v>1183155.02</v>
      </c>
      <c r="F260" s="71">
        <f t="shared" si="61"/>
        <v>9365531.3600000069</v>
      </c>
      <c r="G260" s="71">
        <f t="shared" si="61"/>
        <v>2924109.0200000005</v>
      </c>
      <c r="H260" s="71">
        <f>SUBTOTAL(9,H8:H249)</f>
        <v>3967328.92</v>
      </c>
      <c r="I260" s="71">
        <f t="shared" si="61"/>
        <v>3413317.66</v>
      </c>
      <c r="J260" s="71">
        <f>SUBTOTAL(9,J8:J249)</f>
        <v>1947287.0599999998</v>
      </c>
      <c r="K260" s="132">
        <f>SUBTOTAL(9,K8:K249)</f>
        <v>2160732.5560000003</v>
      </c>
      <c r="L260" s="132">
        <f t="shared" si="61"/>
        <v>2916645.1026666667</v>
      </c>
      <c r="M260" s="132">
        <f t="shared" si="61"/>
        <v>2723945.9960000003</v>
      </c>
      <c r="N260" s="132">
        <f t="shared" si="61"/>
        <v>2635041.0226666667</v>
      </c>
      <c r="O260" s="132">
        <f>SUBTOTAL(9,O8:O249)</f>
        <v>3532793.3960000006</v>
      </c>
      <c r="P260" s="47">
        <f t="shared" si="61"/>
        <v>28682962.360000007</v>
      </c>
      <c r="Q260" s="47">
        <f>SUBTOTAL(9,Q8:Q249)</f>
        <v>43409602.433333337</v>
      </c>
      <c r="S260" s="3">
        <v>2894000</v>
      </c>
      <c r="T260" s="70">
        <f>Q260-S260</f>
        <v>40515602.433333337</v>
      </c>
    </row>
    <row r="261" spans="1:20" x14ac:dyDescent="0.2">
      <c r="D261" s="162"/>
    </row>
    <row r="263" spans="1:20" s="7" customFormat="1" ht="18" customHeight="1" x14ac:dyDescent="0.2">
      <c r="A263" s="177" t="s">
        <v>198</v>
      </c>
      <c r="B263" s="177"/>
      <c r="C263" s="177"/>
      <c r="D263" s="178"/>
      <c r="E263" s="178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</row>
    <row r="264" spans="1:20" s="7" customFormat="1" ht="13.5" customHeight="1" x14ac:dyDescent="0.2">
      <c r="A264" s="81"/>
      <c r="B264" s="81"/>
      <c r="C264" s="103"/>
      <c r="D264" s="82"/>
      <c r="E264" s="87"/>
      <c r="F264" s="87"/>
      <c r="G264" s="87"/>
      <c r="H264" s="87"/>
      <c r="I264" s="87"/>
      <c r="J264" s="87"/>
      <c r="K264" s="134"/>
      <c r="L264" s="134"/>
      <c r="M264" s="133"/>
      <c r="N264" s="133"/>
      <c r="O264" s="135"/>
      <c r="P264" s="82"/>
      <c r="Q264" s="82"/>
    </row>
    <row r="265" spans="1:20" s="8" customFormat="1" ht="15" customHeight="1" x14ac:dyDescent="0.2">
      <c r="A265" s="12" t="s">
        <v>270</v>
      </c>
      <c r="B265" s="55" t="s">
        <v>200</v>
      </c>
      <c r="C265" s="88">
        <v>2160000</v>
      </c>
      <c r="D265" s="37">
        <v>75980.800000000003</v>
      </c>
      <c r="E265" s="37">
        <v>0</v>
      </c>
      <c r="F265" s="37">
        <v>303.3</v>
      </c>
      <c r="G265" s="37">
        <v>6731</v>
      </c>
      <c r="H265" s="37">
        <v>173031.76</v>
      </c>
      <c r="I265" s="37">
        <v>80635.3</v>
      </c>
      <c r="J265" s="37">
        <v>1988.17</v>
      </c>
      <c r="K265" s="122">
        <f>100000+56985.6+85000+170000</f>
        <v>411985.6</v>
      </c>
      <c r="L265" s="122">
        <v>150000</v>
      </c>
      <c r="M265" s="122">
        <v>80000</v>
      </c>
      <c r="N265" s="122"/>
      <c r="O265" s="122">
        <v>30000</v>
      </c>
      <c r="P265" s="43">
        <f t="shared" ref="P265:P274" si="62">SUM(D265:J265)</f>
        <v>338670.33</v>
      </c>
      <c r="Q265" s="43">
        <f t="shared" ref="Q265:Q272" si="63">SUM(D265:O265)</f>
        <v>1010655.9299999999</v>
      </c>
      <c r="R265" s="68">
        <f>C265-Q265</f>
        <v>1149344.07</v>
      </c>
    </row>
    <row r="266" spans="1:20" s="8" customFormat="1" ht="15" customHeight="1" x14ac:dyDescent="0.2">
      <c r="A266" s="12" t="s">
        <v>253</v>
      </c>
      <c r="B266" s="55" t="s">
        <v>200</v>
      </c>
      <c r="C266" s="88">
        <v>0</v>
      </c>
      <c r="D266" s="37"/>
      <c r="E266" s="37"/>
      <c r="F266" s="37"/>
      <c r="G266" s="37">
        <v>15618.21</v>
      </c>
      <c r="H266" s="37">
        <v>2992.92</v>
      </c>
      <c r="I266" s="37"/>
      <c r="J266" s="37"/>
      <c r="K266" s="122"/>
      <c r="L266" s="122"/>
      <c r="M266" s="122"/>
      <c r="N266" s="122"/>
      <c r="O266" s="122"/>
      <c r="P266" s="43">
        <f t="shared" si="62"/>
        <v>18611.129999999997</v>
      </c>
      <c r="Q266" s="43">
        <f t="shared" si="63"/>
        <v>18611.129999999997</v>
      </c>
      <c r="R266" s="68">
        <f t="shared" ref="R266:R272" si="64">C266-Q266</f>
        <v>-18611.129999999997</v>
      </c>
    </row>
    <row r="267" spans="1:20" s="8" customFormat="1" ht="15" customHeight="1" x14ac:dyDescent="0.2">
      <c r="A267" s="12" t="s">
        <v>269</v>
      </c>
      <c r="B267" s="55" t="s">
        <v>200</v>
      </c>
      <c r="C267" s="88">
        <v>400000</v>
      </c>
      <c r="D267" s="37"/>
      <c r="E267" s="37"/>
      <c r="F267" s="37"/>
      <c r="G267" s="37"/>
      <c r="H267" s="37"/>
      <c r="I267" s="37"/>
      <c r="J267" s="37"/>
      <c r="K267" s="122">
        <v>200000</v>
      </c>
      <c r="L267" s="122">
        <v>200000</v>
      </c>
      <c r="M267" s="122"/>
      <c r="N267" s="122"/>
      <c r="O267" s="122"/>
      <c r="P267" s="43">
        <f t="shared" si="62"/>
        <v>0</v>
      </c>
      <c r="Q267" s="43">
        <f t="shared" si="63"/>
        <v>400000</v>
      </c>
      <c r="R267" s="68">
        <f t="shared" si="64"/>
        <v>0</v>
      </c>
    </row>
    <row r="268" spans="1:20" s="8" customFormat="1" ht="15" customHeight="1" x14ac:dyDescent="0.2">
      <c r="A268" s="12" t="s">
        <v>268</v>
      </c>
      <c r="B268" s="55" t="s">
        <v>200</v>
      </c>
      <c r="C268" s="88">
        <v>800000</v>
      </c>
      <c r="D268" s="37"/>
      <c r="E268" s="37"/>
      <c r="F268" s="37"/>
      <c r="G268" s="37"/>
      <c r="H268" s="37"/>
      <c r="I268" s="37">
        <v>9079</v>
      </c>
      <c r="J268" s="37">
        <v>165628.5</v>
      </c>
      <c r="K268" s="122">
        <v>450000</v>
      </c>
      <c r="L268" s="122">
        <v>175292.5</v>
      </c>
      <c r="M268" s="122"/>
      <c r="N268" s="122"/>
      <c r="O268" s="122"/>
      <c r="P268" s="43">
        <f t="shared" si="62"/>
        <v>174707.5</v>
      </c>
      <c r="Q268" s="43">
        <f t="shared" si="63"/>
        <v>800000</v>
      </c>
      <c r="R268" s="68">
        <f t="shared" si="64"/>
        <v>0</v>
      </c>
      <c r="S268" s="79"/>
    </row>
    <row r="269" spans="1:20" s="8" customFormat="1" ht="15" customHeight="1" x14ac:dyDescent="0.2">
      <c r="A269" s="12" t="s">
        <v>239</v>
      </c>
      <c r="B269" s="55" t="s">
        <v>200</v>
      </c>
      <c r="C269" s="88">
        <v>1500000</v>
      </c>
      <c r="D269" s="37">
        <v>0</v>
      </c>
      <c r="E269" s="37">
        <v>0</v>
      </c>
      <c r="F269" s="37">
        <v>715328.4</v>
      </c>
      <c r="G269" s="37">
        <v>251909</v>
      </c>
      <c r="H269" s="37">
        <v>87793.42</v>
      </c>
      <c r="I269" s="37">
        <v>365944.41</v>
      </c>
      <c r="J269" s="37"/>
      <c r="K269" s="122"/>
      <c r="L269" s="122">
        <v>79024.770000000019</v>
      </c>
      <c r="M269" s="122"/>
      <c r="N269" s="122"/>
      <c r="O269" s="122"/>
      <c r="P269" s="43">
        <f t="shared" si="62"/>
        <v>1420975.23</v>
      </c>
      <c r="Q269" s="43">
        <f t="shared" si="63"/>
        <v>1500000</v>
      </c>
      <c r="R269" s="68">
        <f t="shared" si="64"/>
        <v>0</v>
      </c>
    </row>
    <row r="270" spans="1:20" s="8" customFormat="1" ht="15" customHeight="1" x14ac:dyDescent="0.2">
      <c r="A270" s="12" t="s">
        <v>267</v>
      </c>
      <c r="B270" s="55" t="s">
        <v>200</v>
      </c>
      <c r="C270" s="88">
        <v>107915.56</v>
      </c>
      <c r="D270" s="37"/>
      <c r="E270" s="37"/>
      <c r="F270" s="37"/>
      <c r="G270" s="37"/>
      <c r="H270" s="37"/>
      <c r="I270" s="37">
        <v>107915.56</v>
      </c>
      <c r="J270" s="37"/>
      <c r="K270" s="122"/>
      <c r="L270" s="122"/>
      <c r="M270" s="122"/>
      <c r="N270" s="122"/>
      <c r="O270" s="122"/>
      <c r="P270" s="43">
        <f t="shared" si="62"/>
        <v>107915.56</v>
      </c>
      <c r="Q270" s="43">
        <f t="shared" si="63"/>
        <v>107915.56</v>
      </c>
      <c r="R270" s="68">
        <f t="shared" si="64"/>
        <v>0</v>
      </c>
    </row>
    <row r="271" spans="1:20" s="8" customFormat="1" ht="15" customHeight="1" x14ac:dyDescent="0.2">
      <c r="A271" s="12" t="s">
        <v>187</v>
      </c>
      <c r="B271" s="55" t="s">
        <v>200</v>
      </c>
      <c r="C271" s="88">
        <v>570000</v>
      </c>
      <c r="D271" s="37">
        <v>0</v>
      </c>
      <c r="E271" s="37">
        <v>0</v>
      </c>
      <c r="F271" s="37">
        <v>0</v>
      </c>
      <c r="G271" s="37">
        <v>109872.65</v>
      </c>
      <c r="H271" s="37">
        <v>436533.75</v>
      </c>
      <c r="I271" s="37">
        <v>0</v>
      </c>
      <c r="J271" s="37">
        <v>14224.92</v>
      </c>
      <c r="K271" s="122"/>
      <c r="L271" s="122"/>
      <c r="M271" s="122"/>
      <c r="N271" s="122"/>
      <c r="O271" s="122"/>
      <c r="P271" s="43">
        <f t="shared" si="62"/>
        <v>560631.32000000007</v>
      </c>
      <c r="Q271" s="43">
        <f t="shared" si="63"/>
        <v>560631.32000000007</v>
      </c>
      <c r="R271" s="68">
        <f t="shared" si="64"/>
        <v>9368.6799999999348</v>
      </c>
      <c r="S271" s="79">
        <f>R271/5</f>
        <v>1873.7359999999869</v>
      </c>
    </row>
    <row r="272" spans="1:20" s="8" customFormat="1" ht="15" customHeight="1" x14ac:dyDescent="0.2">
      <c r="A272" s="12" t="s">
        <v>256</v>
      </c>
      <c r="B272" s="55" t="s">
        <v>200</v>
      </c>
      <c r="C272" s="143">
        <v>450000</v>
      </c>
      <c r="D272" s="37"/>
      <c r="E272" s="37"/>
      <c r="F272" s="37"/>
      <c r="G272" s="37"/>
      <c r="H272" s="37"/>
      <c r="I272" s="37">
        <v>434578.18</v>
      </c>
      <c r="J272" s="37"/>
      <c r="K272" s="122">
        <v>15421.820000000007</v>
      </c>
      <c r="L272" s="122"/>
      <c r="M272" s="122"/>
      <c r="N272" s="122"/>
      <c r="O272" s="122"/>
      <c r="P272" s="43">
        <f t="shared" si="62"/>
        <v>434578.18</v>
      </c>
      <c r="Q272" s="43">
        <f t="shared" si="63"/>
        <v>450000</v>
      </c>
      <c r="R272" s="68">
        <f t="shared" si="64"/>
        <v>0</v>
      </c>
      <c r="S272" s="79"/>
    </row>
    <row r="273" spans="1:19" s="8" customFormat="1" ht="15" customHeight="1" x14ac:dyDescent="0.2">
      <c r="A273" s="12"/>
      <c r="B273" s="55"/>
      <c r="C273" s="88"/>
      <c r="D273" s="39"/>
      <c r="E273" s="39"/>
      <c r="F273" s="39"/>
      <c r="G273" s="39"/>
      <c r="H273" s="39"/>
      <c r="I273" s="39"/>
      <c r="J273" s="39"/>
      <c r="K273" s="118"/>
      <c r="L273" s="118"/>
      <c r="M273" s="118"/>
      <c r="N273" s="118"/>
      <c r="O273" s="118"/>
      <c r="P273" s="43"/>
      <c r="Q273" s="43"/>
      <c r="R273" s="68"/>
      <c r="S273" s="79"/>
    </row>
    <row r="274" spans="1:19" ht="13.5" customHeight="1" x14ac:dyDescent="0.2">
      <c r="A274" s="148" t="s">
        <v>264</v>
      </c>
      <c r="B274" s="149"/>
      <c r="C274" s="150">
        <f>SUM(C265:C273)</f>
        <v>5987915.5599999996</v>
      </c>
      <c r="D274" s="151">
        <f t="shared" ref="D274:O274" si="65">SUM(D265:D272)</f>
        <v>75980.800000000003</v>
      </c>
      <c r="E274" s="151">
        <f t="shared" si="65"/>
        <v>0</v>
      </c>
      <c r="F274" s="151">
        <f t="shared" si="65"/>
        <v>715631.70000000007</v>
      </c>
      <c r="G274" s="151">
        <f t="shared" si="65"/>
        <v>384130.86</v>
      </c>
      <c r="H274" s="151">
        <f t="shared" si="65"/>
        <v>700351.85000000009</v>
      </c>
      <c r="I274" s="151">
        <f>SUM(I265:I272)</f>
        <v>998152.45</v>
      </c>
      <c r="J274" s="151">
        <f t="shared" si="65"/>
        <v>181841.59000000003</v>
      </c>
      <c r="K274" s="151">
        <f t="shared" si="65"/>
        <v>1077407.4200000002</v>
      </c>
      <c r="L274" s="151">
        <f t="shared" si="65"/>
        <v>604317.27</v>
      </c>
      <c r="M274" s="151">
        <f t="shared" si="65"/>
        <v>80000</v>
      </c>
      <c r="N274" s="151">
        <f t="shared" si="65"/>
        <v>0</v>
      </c>
      <c r="O274" s="151">
        <f t="shared" si="65"/>
        <v>30000</v>
      </c>
      <c r="P274" s="152">
        <f t="shared" si="62"/>
        <v>3056089.25</v>
      </c>
      <c r="Q274" s="152">
        <f>SUM(D274:O274)</f>
        <v>4847813.9399999995</v>
      </c>
    </row>
    <row r="275" spans="1:19" ht="14.25" customHeight="1" x14ac:dyDescent="0.2"/>
    <row r="276" spans="1:19" s="108" customFormat="1" ht="18.75" customHeight="1" thickBot="1" x14ac:dyDescent="0.25">
      <c r="A276" s="108" t="s">
        <v>263</v>
      </c>
      <c r="B276" s="109"/>
      <c r="C276" s="110"/>
      <c r="D276" s="111">
        <f t="shared" ref="D276:N276" si="66">D255+D274</f>
        <v>855773.99000000011</v>
      </c>
      <c r="E276" s="111">
        <f t="shared" si="66"/>
        <v>395231.50999999995</v>
      </c>
      <c r="F276" s="111">
        <f t="shared" si="66"/>
        <v>1286301.3799999999</v>
      </c>
      <c r="G276" s="111">
        <f t="shared" si="66"/>
        <v>1236432.44</v>
      </c>
      <c r="H276" s="111">
        <f t="shared" si="66"/>
        <v>1636581.31</v>
      </c>
      <c r="I276" s="111">
        <f>I255+I274</f>
        <v>1704811.28</v>
      </c>
      <c r="J276" s="111">
        <f t="shared" si="66"/>
        <v>1155485.1200000001</v>
      </c>
      <c r="K276" s="140">
        <f>K255+K274</f>
        <v>2144738.898</v>
      </c>
      <c r="L276" s="140">
        <f t="shared" si="66"/>
        <v>2002589.8213333332</v>
      </c>
      <c r="M276" s="140">
        <f t="shared" si="66"/>
        <v>1441972.9980000001</v>
      </c>
      <c r="N276" s="140">
        <f t="shared" si="66"/>
        <v>1317520.5113333333</v>
      </c>
      <c r="O276" s="140">
        <f>O255+O274</f>
        <v>1796396.6980000001</v>
      </c>
      <c r="P276" s="111"/>
      <c r="Q276" s="111"/>
    </row>
    <row r="278" spans="1:19" x14ac:dyDescent="0.2">
      <c r="D278" s="71">
        <v>847474.19</v>
      </c>
      <c r="E278" s="71">
        <v>393132.51</v>
      </c>
      <c r="F278" s="71">
        <v>1286301.3799999999</v>
      </c>
      <c r="G278" s="71">
        <v>1236432.23</v>
      </c>
      <c r="H278" s="71">
        <v>1582574.83</v>
      </c>
      <c r="I278" s="71">
        <v>1704811.42</v>
      </c>
      <c r="J278" s="71">
        <v>1155485.1200000001</v>
      </c>
      <c r="K278" s="132">
        <v>1980917.2899036063</v>
      </c>
      <c r="L278" s="132">
        <v>1712836.3932369398</v>
      </c>
      <c r="M278" s="132">
        <v>1554538.7399036065</v>
      </c>
      <c r="N278" s="132">
        <v>1391005.82323694</v>
      </c>
      <c r="O278" s="132">
        <v>1771346.08790361</v>
      </c>
    </row>
    <row r="280" spans="1:19" x14ac:dyDescent="0.2">
      <c r="D280" s="71">
        <f>D276-D278</f>
        <v>8299.800000000163</v>
      </c>
      <c r="E280" s="71">
        <f t="shared" ref="E280:N280" si="67">E276-E278</f>
        <v>2098.9999999999418</v>
      </c>
      <c r="F280" s="71">
        <f t="shared" si="67"/>
        <v>0</v>
      </c>
      <c r="G280" s="71">
        <f t="shared" si="67"/>
        <v>0.2099999999627471</v>
      </c>
      <c r="H280" s="71">
        <f t="shared" si="67"/>
        <v>54006.479999999981</v>
      </c>
      <c r="I280" s="71">
        <f>I276-I278</f>
        <v>-0.13999999989755452</v>
      </c>
      <c r="J280" s="71">
        <f>J276-J278</f>
        <v>0</v>
      </c>
      <c r="K280" s="71">
        <f t="shared" si="67"/>
        <v>163821.60809639376</v>
      </c>
      <c r="L280" s="71">
        <f t="shared" si="67"/>
        <v>289753.42809639336</v>
      </c>
      <c r="M280" s="71">
        <f t="shared" si="67"/>
        <v>-112565.74190360634</v>
      </c>
      <c r="N280" s="71">
        <f t="shared" si="67"/>
        <v>-73485.311903606635</v>
      </c>
      <c r="O280" s="71">
        <f>O276-O278</f>
        <v>25050.610096390126</v>
      </c>
    </row>
    <row r="283" spans="1:19" x14ac:dyDescent="0.2">
      <c r="D283" s="71">
        <f t="shared" ref="D283:E283" si="68">D265+D266</f>
        <v>75980.800000000003</v>
      </c>
      <c r="E283" s="71">
        <f t="shared" si="68"/>
        <v>0</v>
      </c>
      <c r="F283" s="71">
        <f>F265+F266</f>
        <v>303.3</v>
      </c>
      <c r="G283" s="71">
        <f t="shared" ref="G283:J283" si="69">G265+G266</f>
        <v>22349.21</v>
      </c>
      <c r="H283" s="71">
        <f t="shared" si="69"/>
        <v>176024.68000000002</v>
      </c>
      <c r="I283" s="71">
        <f t="shared" si="69"/>
        <v>80635.3</v>
      </c>
      <c r="J283" s="71">
        <f t="shared" si="69"/>
        <v>1988.17</v>
      </c>
    </row>
    <row r="287" spans="1:19" x14ac:dyDescent="0.2"/>
  </sheetData>
  <autoFilter ref="A4:Q256"/>
  <mergeCells count="20">
    <mergeCell ref="A263:Q263"/>
    <mergeCell ref="A252:Q252"/>
    <mergeCell ref="A206:Q206"/>
    <mergeCell ref="A227:Q227"/>
    <mergeCell ref="A101:Q101"/>
    <mergeCell ref="A156:Q156"/>
    <mergeCell ref="A192:Q192"/>
    <mergeCell ref="A234:Q234"/>
    <mergeCell ref="A242:Q242"/>
    <mergeCell ref="A92:Q92"/>
    <mergeCell ref="A1:Q1"/>
    <mergeCell ref="A6:Q6"/>
    <mergeCell ref="A18:Q18"/>
    <mergeCell ref="A20:Q20"/>
    <mergeCell ref="A84:Q84"/>
    <mergeCell ref="A67:Q67"/>
    <mergeCell ref="P3:P4"/>
    <mergeCell ref="Q3:Q4"/>
    <mergeCell ref="D3:J3"/>
    <mergeCell ref="K3:O3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8" orientation="landscape" r:id="rId1"/>
  <headerFooter alignWithMargins="0">
    <oddFooter>&amp;R&amp;N</oddFooter>
  </headerFooter>
  <rowBreaks count="3" manualBreakCount="3">
    <brk id="65" max="17" man="1"/>
    <brk id="190" max="17" man="1"/>
    <brk id="239" max="1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18" zoomScale="85" zoomScaleNormal="85" workbookViewId="0">
      <selection activeCell="T50" sqref="T50"/>
    </sheetView>
  </sheetViews>
  <sheetFormatPr defaultRowHeight="12.75" x14ac:dyDescent="0.2"/>
  <cols>
    <col min="1" max="2" width="9.140625" style="2"/>
    <col min="3" max="3" width="11.5703125" style="2" bestFit="1" customWidth="1"/>
    <col min="4" max="4" width="9.140625" style="2"/>
    <col min="5" max="5" width="9.140625" style="2" customWidth="1"/>
    <col min="6" max="16384" width="9.140625" style="2"/>
  </cols>
  <sheetData>
    <row r="1" spans="1:17" ht="35.1" customHeight="1" x14ac:dyDescent="0.2">
      <c r="A1" s="165" t="s">
        <v>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 s="3" customFormat="1" x14ac:dyDescent="0.2">
      <c r="A2" s="180"/>
      <c r="B2" s="180"/>
      <c r="C2" s="180"/>
      <c r="D2" s="180"/>
      <c r="E2" s="180"/>
      <c r="F2" s="180"/>
      <c r="G2" s="180"/>
      <c r="H2" s="180"/>
      <c r="Q2" s="4"/>
    </row>
    <row r="4" spans="1:17" s="21" customFormat="1" ht="20.100000000000001" customHeight="1" x14ac:dyDescent="0.2">
      <c r="A4" s="179" t="s">
        <v>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</row>
    <row r="22" spans="1:17" s="21" customFormat="1" ht="20.100000000000001" customHeight="1" x14ac:dyDescent="0.2">
      <c r="A22" s="179" t="s">
        <v>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</row>
    <row r="25" spans="1:17" x14ac:dyDescent="0.2">
      <c r="C25" s="22" t="str">
        <f>'Budget Tracking for 2017'!D4</f>
        <v>JAN</v>
      </c>
      <c r="D25" s="22" t="str">
        <f>'Budget Tracking for 2017'!E4</f>
        <v>FEB</v>
      </c>
      <c r="E25" s="22" t="str">
        <f>'Budget Tracking for 2017'!F4</f>
        <v>MAR</v>
      </c>
      <c r="F25" s="22" t="str">
        <f>'Budget Tracking for 2017'!G4</f>
        <v>APR</v>
      </c>
      <c r="G25" s="22" t="str">
        <f>'Budget Tracking for 2017'!H4</f>
        <v>MAY</v>
      </c>
      <c r="H25" s="22" t="str">
        <f>'Budget Tracking for 2017'!I4</f>
        <v>JUN</v>
      </c>
      <c r="I25" s="22" t="str">
        <f>'Budget Tracking for 2017'!J4</f>
        <v>JUL</v>
      </c>
      <c r="J25" s="22" t="str">
        <f>'Budget Tracking for 2017'!K4</f>
        <v>AUG</v>
      </c>
      <c r="K25" s="22" t="str">
        <f>'Budget Tracking for 2017'!L4</f>
        <v>SEP</v>
      </c>
      <c r="L25" s="22" t="str">
        <f>'Budget Tracking for 2017'!M4</f>
        <v>OCT</v>
      </c>
      <c r="M25" s="22" t="str">
        <f>'Budget Tracking for 2017'!N4</f>
        <v>NOV</v>
      </c>
      <c r="N25" s="22" t="str">
        <f>'Budget Tracking for 2017'!O4</f>
        <v>DEC</v>
      </c>
      <c r="O25" s="22" t="str">
        <f>'Budget Tracking for 2017'!Q3</f>
        <v>TOTAL (YEARLY)</v>
      </c>
    </row>
    <row r="26" spans="1:17" x14ac:dyDescent="0.2">
      <c r="B26" s="2" t="str">
        <f>'Budget Tracking for 2017'!A20</f>
        <v>OPERATING EXPENSES (OPEX) - PGT</v>
      </c>
      <c r="C26" s="23">
        <f>'Budget Tracking for 2017'!D65</f>
        <v>106259.38999999998</v>
      </c>
      <c r="D26" s="23">
        <f>'Budget Tracking for 2017'!E65</f>
        <v>150275.01999999999</v>
      </c>
      <c r="E26" s="23">
        <f>'Budget Tracking for 2017'!F65</f>
        <v>118618.90000000001</v>
      </c>
      <c r="F26" s="23">
        <f>'Budget Tracking for 2017'!G65</f>
        <v>112171.48</v>
      </c>
      <c r="G26" s="23">
        <f>'Budget Tracking for 2017'!H65</f>
        <v>118490.79999999999</v>
      </c>
      <c r="H26" s="23">
        <f>'Budget Tracking for 2017'!I65</f>
        <v>171177.33</v>
      </c>
      <c r="I26" s="23">
        <f>'Budget Tracking for 2017'!J65</f>
        <v>116466.81999999999</v>
      </c>
      <c r="J26" s="23">
        <f>'Budget Tracking for 2017'!K65</f>
        <v>144338.23999999999</v>
      </c>
      <c r="K26" s="23">
        <f>'Budget Tracking for 2017'!L65</f>
        <v>165617.33333333331</v>
      </c>
      <c r="L26" s="23">
        <f>'Budget Tracking for 2017'!M65</f>
        <v>143938.23999999999</v>
      </c>
      <c r="M26" s="23">
        <f>'Budget Tracking for 2017'!N65</f>
        <v>160800.9133333333</v>
      </c>
      <c r="N26" s="23">
        <f>'Budget Tracking for 2017'!O65</f>
        <v>323083.87999999995</v>
      </c>
      <c r="O26" s="23">
        <f>'Budget Tracking for 2017'!Q65</f>
        <v>1831238.3466666664</v>
      </c>
    </row>
    <row r="27" spans="1:17" x14ac:dyDescent="0.2">
      <c r="B27" s="2" t="str">
        <f>'Budget Tracking for 2017'!A84</f>
        <v>CAPITAL EXPENDITURE (CAPEX) - PGT</v>
      </c>
      <c r="C27" s="23">
        <f>'Budget Tracking for 2017'!D90</f>
        <v>8299.7999999999993</v>
      </c>
      <c r="D27" s="23">
        <f>'Budget Tracking for 2017'!E90</f>
        <v>2099</v>
      </c>
      <c r="E27" s="23">
        <f>'Budget Tracking for 2017'!F90</f>
        <v>0</v>
      </c>
      <c r="F27" s="23">
        <f>'Budget Tracking for 2017'!G90</f>
        <v>0</v>
      </c>
      <c r="G27" s="23">
        <f>'Budget Tracking for 2017'!H90</f>
        <v>4006.8</v>
      </c>
      <c r="H27" s="23">
        <f>'Budget Tracking for 2017'!I90</f>
        <v>0</v>
      </c>
      <c r="I27" s="23">
        <f>'Budget Tracking for 2017'!J90</f>
        <v>0</v>
      </c>
      <c r="J27" s="23">
        <f>'Budget Tracking for 2017'!K90</f>
        <v>0</v>
      </c>
      <c r="K27" s="23">
        <f>'Budget Tracking for 2017'!L90</f>
        <v>0</v>
      </c>
      <c r="L27" s="23">
        <f>'Budget Tracking for 2017'!M90</f>
        <v>7601.2000000000007</v>
      </c>
      <c r="M27" s="23">
        <f>'Budget Tracking for 2017'!N90</f>
        <v>1993.1999999999998</v>
      </c>
      <c r="N27" s="23">
        <f>'Budget Tracking for 2017'!O90</f>
        <v>0</v>
      </c>
      <c r="O27" s="23">
        <f>'Budget Tracking for 2017'!Q90</f>
        <v>24000</v>
      </c>
    </row>
    <row r="28" spans="1:17" x14ac:dyDescent="0.2">
      <c r="B28" s="2" t="str">
        <f>'Budget Tracking for 2017'!A101</f>
        <v>MARKETING/TOURISM PROMOTION</v>
      </c>
      <c r="C28" s="23">
        <f>'Budget Tracking for 2017'!D154</f>
        <v>18686.43</v>
      </c>
      <c r="D28" s="23">
        <f>'Budget Tracking for 2017'!E154</f>
        <v>117253.26999999999</v>
      </c>
      <c r="E28" s="23">
        <f>'Budget Tracking for 2017'!F154</f>
        <v>79569.060000000012</v>
      </c>
      <c r="F28" s="23">
        <f>'Budget Tracking for 2017'!G154</f>
        <v>52791.859999999993</v>
      </c>
      <c r="G28" s="23">
        <f>'Budget Tracking for 2017'!H154</f>
        <v>47212.5</v>
      </c>
      <c r="H28" s="23">
        <f>'Budget Tracking for 2017'!I154</f>
        <v>286221.24</v>
      </c>
      <c r="I28" s="23">
        <f>'Budget Tracking for 2017'!J154</f>
        <v>252640.72999999998</v>
      </c>
      <c r="J28" s="23">
        <f>'Budget Tracking for 2017'!K154</f>
        <v>309920.58400000003</v>
      </c>
      <c r="K28" s="23">
        <f>'Budget Tracking for 2017'!L154</f>
        <v>511615.78399999999</v>
      </c>
      <c r="L28" s="23">
        <f>'Budget Tracking for 2017'!M154</f>
        <v>549487.78399999999</v>
      </c>
      <c r="M28" s="23">
        <f>'Budget Tracking for 2017'!N154</f>
        <v>238487.78399999999</v>
      </c>
      <c r="N28" s="23">
        <f>'Budget Tracking for 2017'!O154</f>
        <v>294487.78399999999</v>
      </c>
      <c r="O28" s="23">
        <f>'Budget Tracking for 2017'!Q154</f>
        <v>2758374.8100000005</v>
      </c>
    </row>
    <row r="29" spans="1:17" x14ac:dyDescent="0.2">
      <c r="B29" s="2" t="str">
        <f>'Budget Tracking for 2017'!A156</f>
        <v>COMMUNICATIONS</v>
      </c>
      <c r="C29" s="23">
        <f>'Budget Tracking for 2017'!D190</f>
        <v>24370.63</v>
      </c>
      <c r="D29" s="23">
        <f>'Budget Tracking for 2017'!E190</f>
        <v>31605.66</v>
      </c>
      <c r="E29" s="23">
        <f>'Budget Tracking for 2017'!F190</f>
        <v>121293.59</v>
      </c>
      <c r="F29" s="23">
        <f>'Budget Tracking for 2017'!G190</f>
        <v>77087.38</v>
      </c>
      <c r="G29" s="23">
        <f>'Budget Tracking for 2017'!H190</f>
        <v>97596.62000000001</v>
      </c>
      <c r="H29" s="23">
        <f>'Budget Tracking for 2017'!I190</f>
        <v>164960.33000000002</v>
      </c>
      <c r="I29" s="23">
        <f>'Budget Tracking for 2017'!J190</f>
        <v>475745.91000000003</v>
      </c>
      <c r="J29" s="23">
        <f>'Budget Tracking for 2017'!K190</f>
        <v>205611.43</v>
      </c>
      <c r="K29" s="23">
        <f>'Budget Tracking for 2017'!L190</f>
        <v>256691.21999999997</v>
      </c>
      <c r="L29" s="23">
        <f>'Budget Tracking for 2017'!M190</f>
        <v>439482.85</v>
      </c>
      <c r="M29" s="23">
        <f>'Budget Tracking for 2017'!N190</f>
        <v>649974.4</v>
      </c>
      <c r="N29" s="23">
        <f>'Budget Tracking for 2017'!O190</f>
        <v>676127.99</v>
      </c>
      <c r="O29" s="23">
        <f>'Budget Tracking for 2017'!Q190</f>
        <v>3220548.01</v>
      </c>
    </row>
    <row r="30" spans="1:17" x14ac:dyDescent="0.2">
      <c r="B30" s="2" t="str">
        <f>'Budget Tracking for 2017'!A192</f>
        <v>EVENTS</v>
      </c>
      <c r="C30" s="23">
        <f>'Budget Tracking for 2017'!D204</f>
        <v>634226.91</v>
      </c>
      <c r="D30" s="23">
        <f>'Budget Tracking for 2017'!E204</f>
        <v>57076.7</v>
      </c>
      <c r="E30" s="23">
        <f>'Budget Tracking for 2017'!F204</f>
        <v>95508.34</v>
      </c>
      <c r="F30" s="23">
        <f>'Budget Tracking for 2017'!G204</f>
        <v>31489.34</v>
      </c>
      <c r="G30" s="23">
        <f>'Budget Tracking for 2017'!H204</f>
        <v>487428.85</v>
      </c>
      <c r="H30" s="23">
        <f>'Budget Tracking for 2017'!I204</f>
        <v>49714.81</v>
      </c>
      <c r="I30" s="23">
        <f>'Budget Tracking for 2017'!J204</f>
        <v>23903.019999999997</v>
      </c>
      <c r="J30" s="23">
        <f>'Budget Tracking for 2017'!K204</f>
        <v>22564.045999999998</v>
      </c>
      <c r="K30" s="23">
        <f>'Budget Tracking for 2017'!L204</f>
        <v>278253.03599999996</v>
      </c>
      <c r="L30" s="23">
        <f>'Budget Tracking for 2017'!M204</f>
        <v>22564.045999999998</v>
      </c>
      <c r="M30" s="23">
        <f>'Budget Tracking for 2017'!N204</f>
        <v>123025.03600000001</v>
      </c>
      <c r="N30" s="23">
        <f>'Budget Tracking for 2017'!O204</f>
        <v>93245.866000000067</v>
      </c>
      <c r="O30" s="23">
        <f>'Budget Tracking for 2017'!Q204</f>
        <v>1919000</v>
      </c>
    </row>
    <row r="31" spans="1:17" x14ac:dyDescent="0.2">
      <c r="B31" s="2" t="str">
        <f>'Budget Tracking for 2017'!A206</f>
        <v>TOURISM SERVICES</v>
      </c>
      <c r="C31" s="23">
        <f>'Budget Tracking for 2017'!D225</f>
        <v>7960.34</v>
      </c>
      <c r="D31" s="23">
        <f>'Budget Tracking for 2017'!E225</f>
        <v>13020</v>
      </c>
      <c r="E31" s="23">
        <f>'Budget Tracking for 2017'!F225</f>
        <v>89836.05</v>
      </c>
      <c r="F31" s="23">
        <f>'Budget Tracking for 2017'!G225</f>
        <v>36236.060000000005</v>
      </c>
      <c r="G31" s="23">
        <f>'Budget Tracking for 2017'!H225</f>
        <v>74509.459999999992</v>
      </c>
      <c r="H31" s="23">
        <f>'Budget Tracking for 2017'!I225</f>
        <v>18479.25</v>
      </c>
      <c r="I31" s="23">
        <f>'Budget Tracking for 2017'!J225</f>
        <v>33563.479999999996</v>
      </c>
      <c r="J31" s="23">
        <f>'Budget Tracking for 2017'!K225</f>
        <v>52977.124000000003</v>
      </c>
      <c r="K31" s="23">
        <f>'Budget Tracking for 2017'!L225</f>
        <v>96693.124000000011</v>
      </c>
      <c r="L31" s="23">
        <f>'Budget Tracking for 2017'!M225</f>
        <v>107496.82399999999</v>
      </c>
      <c r="M31" s="23">
        <f>'Budget Tracking for 2017'!N225</f>
        <v>52837.124000000003</v>
      </c>
      <c r="N31" s="23">
        <f>'Budget Tracking for 2017'!O225</f>
        <v>225049.12400000001</v>
      </c>
      <c r="O31" s="23">
        <f>'Budget Tracking for 2017'!Q225</f>
        <v>808657.96</v>
      </c>
    </row>
    <row r="32" spans="1:17" x14ac:dyDescent="0.2">
      <c r="B32" s="2" t="str">
        <f>'Budget Tracking for 2017'!A227</f>
        <v xml:space="preserve">PENANG CENTRE OF EDUCATION TOURISM </v>
      </c>
      <c r="C32" s="23">
        <f>'Budget Tracking for 2017'!D232</f>
        <v>-13750</v>
      </c>
      <c r="D32" s="23">
        <f>'Budget Tracking for 2017'!E232</f>
        <v>0</v>
      </c>
      <c r="E32" s="23">
        <f>'Budget Tracking for 2017'!F232</f>
        <v>2212.8000000000002</v>
      </c>
      <c r="F32" s="23">
        <f>'Budget Tracking for 2017'!G232</f>
        <v>3498.49</v>
      </c>
      <c r="G32" s="23">
        <f>'Budget Tracking for 2017'!H232</f>
        <v>-17822.8</v>
      </c>
      <c r="H32" s="23">
        <f>'Budget Tracking for 2017'!I232</f>
        <v>-8160</v>
      </c>
      <c r="I32" s="23">
        <f>'Budget Tracking for 2017'!J232</f>
        <v>39758.949999999997</v>
      </c>
      <c r="J32" s="23">
        <f>'Budget Tracking for 2017'!K232</f>
        <v>50102.512000000002</v>
      </c>
      <c r="K32" s="23">
        <f>'Budget Tracking for 2017'!L232</f>
        <v>50102.512000000002</v>
      </c>
      <c r="L32" s="23">
        <f>'Budget Tracking for 2017'!M232</f>
        <v>50102.512000000002</v>
      </c>
      <c r="M32" s="23">
        <f>'Budget Tracking for 2017'!N232</f>
        <v>50102.512000000002</v>
      </c>
      <c r="N32" s="23">
        <f>'Budget Tracking for 2017'!O232</f>
        <v>50102.512000000002</v>
      </c>
      <c r="O32" s="23">
        <f>'Budget Tracking for 2017'!Q232</f>
        <v>256250</v>
      </c>
    </row>
    <row r="33" spans="2:15" x14ac:dyDescent="0.2">
      <c r="B33" s="2" t="str">
        <f>'Budget Tracking for 2017'!A234</f>
        <v xml:space="preserve">PENANG CENTRE MEDICAL TOURISM </v>
      </c>
      <c r="C33" s="23">
        <f>'Budget Tracking for 2017'!D239</f>
        <v>-22000</v>
      </c>
      <c r="D33" s="23">
        <f>'Budget Tracking for 2017'!E239</f>
        <v>4932</v>
      </c>
      <c r="E33" s="23">
        <f>'Budget Tracking for 2017'!F239</f>
        <v>46385</v>
      </c>
      <c r="F33" s="23">
        <f>'Budget Tracking for 2017'!G239</f>
        <v>32651.5</v>
      </c>
      <c r="G33" s="23">
        <f>'Budget Tracking for 2017'!H239</f>
        <v>0</v>
      </c>
      <c r="H33" s="23">
        <f>'Budget Tracking for 2017'!I239</f>
        <v>0</v>
      </c>
      <c r="I33" s="23">
        <f>'Budget Tracking for 2017'!J239</f>
        <v>1335.6</v>
      </c>
      <c r="J33" s="23">
        <f>'Budget Tracking for 2017'!K239</f>
        <v>10782.65</v>
      </c>
      <c r="K33" s="23">
        <f>'Budget Tracking for 2017'!L239</f>
        <v>10782.65</v>
      </c>
      <c r="L33" s="23">
        <f>'Budget Tracking for 2017'!M239</f>
        <v>10782.65</v>
      </c>
      <c r="M33" s="23">
        <f>'Budget Tracking for 2017'!N239</f>
        <v>10782.65</v>
      </c>
      <c r="N33" s="23">
        <f>'Budget Tracking for 2017'!O239</f>
        <v>10782.65</v>
      </c>
      <c r="O33" s="23">
        <f>'Budget Tracking for 2017'!Q239</f>
        <v>117217.34999999998</v>
      </c>
    </row>
    <row r="34" spans="2:15" x14ac:dyDescent="0.2">
      <c r="B34" s="22" t="str">
        <f>'Budget Tracking for 2017'!A242</f>
        <v>OTHERS</v>
      </c>
      <c r="C34" s="23">
        <f>'Budget Tracking for 2017'!D249</f>
        <v>597064.47</v>
      </c>
      <c r="D34" s="23">
        <f>'Budget Tracking for 2017'!E249</f>
        <v>196346</v>
      </c>
      <c r="E34" s="23">
        <f>'Budget Tracking for 2017'!F249</f>
        <v>42096</v>
      </c>
      <c r="F34" s="23">
        <f>'Budget Tracking for 2017'!G249</f>
        <v>503229.43000000005</v>
      </c>
      <c r="G34" s="23">
        <f>'Budget Tracking for 2017'!H249</f>
        <v>154829.93</v>
      </c>
      <c r="H34" s="23">
        <f>'Budget Tracking for 2017'!I249</f>
        <v>0</v>
      </c>
      <c r="I34" s="23">
        <f>'Budget Tracking for 2017'!J249</f>
        <v>9358.93</v>
      </c>
      <c r="J34" s="23">
        <f>'Budget Tracking for 2017'!K249</f>
        <v>255552.8</v>
      </c>
      <c r="K34" s="23">
        <f>'Budget Tracking for 2017'!L249</f>
        <v>60050</v>
      </c>
      <c r="L34" s="23">
        <f>'Budget Tracking for 2017'!M249</f>
        <v>0</v>
      </c>
      <c r="M34" s="23">
        <f>'Budget Tracking for 2017'!N249</f>
        <v>0</v>
      </c>
      <c r="N34" s="23">
        <f>'Budget Tracking for 2017'!O249</f>
        <v>0</v>
      </c>
      <c r="O34" s="23">
        <f>'Budget Tracking for 2017'!Q249</f>
        <v>1818527.56</v>
      </c>
    </row>
    <row r="35" spans="2:15" x14ac:dyDescent="0.2">
      <c r="B35" s="2" t="e">
        <f>'Budget Tracking for 2017'!#REF!</f>
        <v>#REF!</v>
      </c>
      <c r="C35" s="23" t="e">
        <f>'Budget Tracking for 2017'!#REF!</f>
        <v>#REF!</v>
      </c>
      <c r="D35" s="23" t="e">
        <f>'Budget Tracking for 2017'!#REF!</f>
        <v>#REF!</v>
      </c>
      <c r="E35" s="23" t="e">
        <f>'Budget Tracking for 2017'!#REF!</f>
        <v>#REF!</v>
      </c>
      <c r="F35" s="23" t="e">
        <f>'Budget Tracking for 2017'!#REF!</f>
        <v>#REF!</v>
      </c>
      <c r="G35" s="23" t="e">
        <f>'Budget Tracking for 2017'!#REF!</f>
        <v>#REF!</v>
      </c>
      <c r="H35" s="23" t="e">
        <f>'Budget Tracking for 2017'!#REF!</f>
        <v>#REF!</v>
      </c>
      <c r="I35" s="23" t="e">
        <f>'Budget Tracking for 2017'!#REF!</f>
        <v>#REF!</v>
      </c>
      <c r="J35" s="23" t="e">
        <f>'Budget Tracking for 2017'!#REF!</f>
        <v>#REF!</v>
      </c>
      <c r="K35" s="23" t="e">
        <f>'Budget Tracking for 2017'!#REF!</f>
        <v>#REF!</v>
      </c>
      <c r="L35" s="23" t="e">
        <f>'Budget Tracking for 2017'!#REF!</f>
        <v>#REF!</v>
      </c>
      <c r="M35" s="23" t="e">
        <f>'Budget Tracking for 2017'!#REF!</f>
        <v>#REF!</v>
      </c>
      <c r="N35" s="23" t="e">
        <f>'Budget Tracking for 2017'!#REF!</f>
        <v>#REF!</v>
      </c>
      <c r="O35" s="23" t="e">
        <f>'Budget Tracking for 2017'!#REF!</f>
        <v>#REF!</v>
      </c>
    </row>
    <row r="36" spans="2:15" x14ac:dyDescent="0.2">
      <c r="B36" s="2" t="e">
        <f>'Budget Tracking for 2017'!#REF!</f>
        <v>#REF!</v>
      </c>
      <c r="C36" s="23" t="e">
        <f>'Budget Tracking for 2017'!#REF!</f>
        <v>#REF!</v>
      </c>
      <c r="D36" s="23" t="e">
        <f>'Budget Tracking for 2017'!#REF!</f>
        <v>#REF!</v>
      </c>
      <c r="E36" s="23" t="e">
        <f>'Budget Tracking for 2017'!#REF!</f>
        <v>#REF!</v>
      </c>
      <c r="F36" s="23" t="e">
        <f>'Budget Tracking for 2017'!#REF!</f>
        <v>#REF!</v>
      </c>
      <c r="G36" s="23" t="e">
        <f>'Budget Tracking for 2017'!#REF!</f>
        <v>#REF!</v>
      </c>
      <c r="H36" s="23" t="e">
        <f>'Budget Tracking for 2017'!#REF!</f>
        <v>#REF!</v>
      </c>
      <c r="I36" s="23" t="e">
        <f>'Budget Tracking for 2017'!#REF!</f>
        <v>#REF!</v>
      </c>
      <c r="J36" s="23" t="e">
        <f>'Budget Tracking for 2017'!#REF!</f>
        <v>#REF!</v>
      </c>
      <c r="K36" s="23" t="e">
        <f>'Budget Tracking for 2017'!#REF!</f>
        <v>#REF!</v>
      </c>
      <c r="L36" s="23" t="e">
        <f>'Budget Tracking for 2017'!#REF!</f>
        <v>#REF!</v>
      </c>
      <c r="M36" s="23" t="e">
        <f>'Budget Tracking for 2017'!#REF!</f>
        <v>#REF!</v>
      </c>
      <c r="N36" s="23" t="e">
        <f>'Budget Tracking for 2017'!#REF!</f>
        <v>#REF!</v>
      </c>
      <c r="O36" s="23" t="e">
        <f>'Budget Tracking for 2017'!#REF!</f>
        <v>#REF!</v>
      </c>
    </row>
    <row r="93" spans="1:17" s="21" customFormat="1" ht="20.100000000000001" customHeight="1" x14ac:dyDescent="0.2">
      <c r="A93" s="179" t="s">
        <v>17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</row>
    <row r="117" spans="1:17" s="21" customFormat="1" ht="20.100000000000001" customHeight="1" x14ac:dyDescent="0.2">
      <c r="A117" s="179" t="s">
        <v>119</v>
      </c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Budget Tracking for 2017</vt:lpstr>
      <vt:lpstr>Dashboards</vt:lpstr>
      <vt:lpstr>'Budget Tracking for 2017'!Print_Area</vt:lpstr>
      <vt:lpstr>Dashboards!Print_Area</vt:lpstr>
      <vt:lpstr>'Budget Tracking for 2017'!Print_Titles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2017-07-25T07:54:45Z</cp:lastPrinted>
  <dcterms:created xsi:type="dcterms:W3CDTF">2001-05-18T00:29:33Z</dcterms:created>
  <dcterms:modified xsi:type="dcterms:W3CDTF">2017-09-10T17:42:00Z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