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13_ncr:1_{96B8FA0A-4701-45C3-821A-FE3913714EB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udget Tracking for 2019" sheetId="3" r:id="rId1"/>
    <sheet name="Sheet1" sheetId="5" r:id="rId2"/>
    <sheet name="Dashboards" sheetId="4" r:id="rId3"/>
  </sheets>
  <definedNames>
    <definedName name="_xlnm._FilterDatabase" localSheetId="0" hidden="1">'Budget Tracking for 2019'!$A$4:$Q$255</definedName>
    <definedName name="_xlnm.Print_Area" localSheetId="0">'Budget Tracking for 2019'!$A$2:$P$282</definedName>
    <definedName name="_xlnm.Print_Area" localSheetId="2">Dashboards!$A$1:$Q$138</definedName>
    <definedName name="_xlnm.Print_Titles" localSheetId="0">'Budget Tracking for 2019'!$1:$4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50" i="3" l="1"/>
  <c r="C238" i="3"/>
  <c r="C64" i="3"/>
  <c r="Q153" i="3" l="1"/>
  <c r="Q151" i="3"/>
  <c r="Q149" i="3"/>
  <c r="S149" i="3" s="1"/>
  <c r="Q148" i="3"/>
  <c r="Q147" i="3"/>
  <c r="Q146" i="3"/>
  <c r="Q145" i="3"/>
  <c r="Q144" i="3"/>
  <c r="Q143" i="3"/>
  <c r="Q142" i="3"/>
  <c r="Q141" i="3"/>
  <c r="Q140" i="3"/>
  <c r="Q139" i="3"/>
  <c r="Q138" i="3"/>
  <c r="S138" i="3" s="1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S120" i="3" s="1"/>
  <c r="Q119" i="3"/>
  <c r="Q118" i="3"/>
  <c r="Q117" i="3"/>
  <c r="S117" i="3" s="1"/>
  <c r="Q116" i="3"/>
  <c r="Q115" i="3"/>
  <c r="Q114" i="3"/>
  <c r="S114" i="3" s="1"/>
  <c r="Q113" i="3"/>
  <c r="Q112" i="3"/>
  <c r="Q111" i="3"/>
  <c r="Q110" i="3"/>
  <c r="Q109" i="3"/>
  <c r="Q108" i="3"/>
  <c r="R149" i="3"/>
  <c r="R148" i="3"/>
  <c r="R147" i="3"/>
  <c r="R146" i="3"/>
  <c r="R145" i="3"/>
  <c r="R144" i="3"/>
  <c r="R143" i="3"/>
  <c r="R142" i="3"/>
  <c r="R141" i="3"/>
  <c r="R140" i="3"/>
  <c r="R139" i="3"/>
  <c r="R138" i="3"/>
  <c r="R137" i="3"/>
  <c r="R136" i="3"/>
  <c r="R135" i="3"/>
  <c r="R134" i="3"/>
  <c r="R133" i="3"/>
  <c r="R132" i="3"/>
  <c r="R131" i="3"/>
  <c r="R130" i="3"/>
  <c r="R129" i="3"/>
  <c r="R128" i="3"/>
  <c r="R127" i="3"/>
  <c r="R126" i="3"/>
  <c r="R125" i="3"/>
  <c r="R124" i="3"/>
  <c r="R123" i="3"/>
  <c r="R122" i="3"/>
  <c r="R121" i="3"/>
  <c r="R120" i="3"/>
  <c r="R119" i="3"/>
  <c r="R118" i="3"/>
  <c r="R117" i="3"/>
  <c r="R116" i="3"/>
  <c r="R115" i="3"/>
  <c r="R114" i="3"/>
  <c r="R113" i="3"/>
  <c r="R112" i="3"/>
  <c r="R111" i="3"/>
  <c r="R110" i="3"/>
  <c r="R109" i="3"/>
  <c r="R108" i="3"/>
  <c r="R107" i="3"/>
  <c r="R106" i="3"/>
  <c r="R105" i="3"/>
  <c r="R104" i="3"/>
  <c r="R103" i="3"/>
  <c r="R102" i="3"/>
  <c r="Q170" i="3"/>
  <c r="S170" i="3" s="1"/>
  <c r="P170" i="3"/>
  <c r="Q219" i="3"/>
  <c r="Q218" i="3"/>
  <c r="S218" i="3" s="1"/>
  <c r="Q217" i="3"/>
  <c r="S217" i="3" s="1"/>
  <c r="Q216" i="3"/>
  <c r="Q215" i="3"/>
  <c r="R190" i="3"/>
  <c r="R189" i="3"/>
  <c r="R188" i="3"/>
  <c r="R187" i="3"/>
  <c r="R186" i="3"/>
  <c r="R185" i="3"/>
  <c r="R184" i="3"/>
  <c r="R183" i="3"/>
  <c r="Q190" i="3"/>
  <c r="Q189" i="3"/>
  <c r="Q188" i="3"/>
  <c r="Q187" i="3"/>
  <c r="Q186" i="3"/>
  <c r="Q185" i="3"/>
  <c r="Q184" i="3"/>
  <c r="S184" i="3" s="1"/>
  <c r="Q183" i="3"/>
  <c r="S183" i="3" s="1"/>
  <c r="Q182" i="3"/>
  <c r="S182" i="3" s="1"/>
  <c r="P190" i="3"/>
  <c r="P189" i="3"/>
  <c r="P188" i="3"/>
  <c r="P187" i="3"/>
  <c r="P186" i="3"/>
  <c r="P185" i="3"/>
  <c r="P184" i="3"/>
  <c r="P183" i="3"/>
  <c r="P182" i="3"/>
  <c r="P174" i="3"/>
  <c r="P175" i="3"/>
  <c r="P176" i="3"/>
  <c r="P177" i="3"/>
  <c r="P178" i="3"/>
  <c r="P179" i="3"/>
  <c r="P180" i="3"/>
  <c r="P181" i="3"/>
  <c r="P173" i="3"/>
  <c r="Q173" i="3"/>
  <c r="S173" i="3" s="1"/>
  <c r="S88" i="3"/>
  <c r="R87" i="3"/>
  <c r="R86" i="3"/>
  <c r="R85" i="3"/>
  <c r="R84" i="3"/>
  <c r="R96" i="3"/>
  <c r="R95" i="3"/>
  <c r="R94" i="3"/>
  <c r="R93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S223" i="3"/>
  <c r="S215" i="3"/>
  <c r="S191" i="3"/>
  <c r="S63" i="3"/>
  <c r="R182" i="3" l="1"/>
  <c r="R173" i="3"/>
  <c r="R170" i="3"/>
  <c r="C155" i="3"/>
  <c r="P135" i="3"/>
  <c r="S135" i="3"/>
  <c r="R236" i="3"/>
  <c r="R235" i="3"/>
  <c r="R229" i="3"/>
  <c r="R228" i="3"/>
  <c r="R205" i="3"/>
  <c r="R199" i="3"/>
  <c r="R198" i="3"/>
  <c r="R197" i="3"/>
  <c r="R196" i="3"/>
  <c r="R181" i="3"/>
  <c r="R180" i="3"/>
  <c r="R179" i="3"/>
  <c r="R178" i="3"/>
  <c r="R177" i="3"/>
  <c r="R176" i="3"/>
  <c r="R175" i="3"/>
  <c r="R174" i="3"/>
  <c r="R172" i="3"/>
  <c r="R171" i="3"/>
  <c r="R169" i="3"/>
  <c r="R168" i="3"/>
  <c r="R167" i="3"/>
  <c r="R166" i="3"/>
  <c r="R165" i="3"/>
  <c r="R164" i="3"/>
  <c r="R163" i="3"/>
  <c r="R162" i="3"/>
  <c r="R161" i="3"/>
  <c r="R160" i="3"/>
  <c r="R159" i="3"/>
  <c r="R153" i="3"/>
  <c r="R152" i="3"/>
  <c r="R151" i="3"/>
  <c r="R78" i="3"/>
  <c r="R77" i="3"/>
  <c r="R76" i="3"/>
  <c r="R75" i="3"/>
  <c r="R74" i="3"/>
  <c r="R73" i="3"/>
  <c r="R72" i="3"/>
  <c r="R71" i="3"/>
  <c r="R70" i="3"/>
  <c r="R69" i="3"/>
  <c r="R68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Q21" i="3"/>
  <c r="S21" i="3" s="1"/>
  <c r="P21" i="3"/>
  <c r="P8" i="3"/>
  <c r="Q8" i="3"/>
  <c r="P276" i="3" l="1"/>
  <c r="P291" i="3" l="1"/>
  <c r="O255" i="3"/>
  <c r="P84" i="3"/>
  <c r="K248" i="3"/>
  <c r="L248" i="3"/>
  <c r="M248" i="3"/>
  <c r="N248" i="3"/>
  <c r="O248" i="3"/>
  <c r="Q205" i="3"/>
  <c r="S205" i="3" s="1"/>
  <c r="O238" i="3"/>
  <c r="O231" i="3"/>
  <c r="O224" i="3"/>
  <c r="O201" i="3"/>
  <c r="O192" i="3"/>
  <c r="O155" i="3"/>
  <c r="O98" i="3"/>
  <c r="O89" i="3"/>
  <c r="O80" i="3"/>
  <c r="O64" i="3"/>
  <c r="P265" i="3"/>
  <c r="P235" i="3"/>
  <c r="P271" i="3"/>
  <c r="P277" i="3"/>
  <c r="P275" i="3"/>
  <c r="P274" i="3"/>
  <c r="P273" i="3"/>
  <c r="P272" i="3"/>
  <c r="P270" i="3"/>
  <c r="P269" i="3"/>
  <c r="P268" i="3"/>
  <c r="P267" i="3"/>
  <c r="P266" i="3"/>
  <c r="P264" i="3"/>
  <c r="P246" i="3"/>
  <c r="P245" i="3"/>
  <c r="P244" i="3"/>
  <c r="P243" i="3"/>
  <c r="P236" i="3"/>
  <c r="P229" i="3"/>
  <c r="P228" i="3"/>
  <c r="P222" i="3"/>
  <c r="P221" i="3"/>
  <c r="P220" i="3"/>
  <c r="P219" i="3"/>
  <c r="P216" i="3"/>
  <c r="P214" i="3"/>
  <c r="P213" i="3"/>
  <c r="P212" i="3"/>
  <c r="P211" i="3"/>
  <c r="P210" i="3"/>
  <c r="P209" i="3"/>
  <c r="P208" i="3"/>
  <c r="P207" i="3"/>
  <c r="P206" i="3"/>
  <c r="P205" i="3"/>
  <c r="P199" i="3"/>
  <c r="P198" i="3"/>
  <c r="P197" i="3"/>
  <c r="P196" i="3"/>
  <c r="P172" i="3"/>
  <c r="P171" i="3"/>
  <c r="P169" i="3"/>
  <c r="P168" i="3"/>
  <c r="P167" i="3"/>
  <c r="P166" i="3"/>
  <c r="P165" i="3"/>
  <c r="P164" i="3"/>
  <c r="P163" i="3"/>
  <c r="P162" i="3"/>
  <c r="P161" i="3"/>
  <c r="P160" i="3"/>
  <c r="P159" i="3"/>
  <c r="P153" i="3"/>
  <c r="P151" i="3"/>
  <c r="P148" i="3"/>
  <c r="P147" i="3"/>
  <c r="P146" i="3"/>
  <c r="P145" i="3"/>
  <c r="P144" i="3"/>
  <c r="P143" i="3"/>
  <c r="P142" i="3"/>
  <c r="P141" i="3"/>
  <c r="P140" i="3"/>
  <c r="P139" i="3"/>
  <c r="P137" i="3"/>
  <c r="P136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19" i="3"/>
  <c r="P118" i="3"/>
  <c r="P116" i="3"/>
  <c r="P115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96" i="3"/>
  <c r="P95" i="3"/>
  <c r="P94" i="3"/>
  <c r="P93" i="3"/>
  <c r="P87" i="3"/>
  <c r="P86" i="3"/>
  <c r="P85" i="3"/>
  <c r="P78" i="3"/>
  <c r="P77" i="3"/>
  <c r="P76" i="3"/>
  <c r="P75" i="3"/>
  <c r="P74" i="3"/>
  <c r="P73" i="3"/>
  <c r="P72" i="3"/>
  <c r="P71" i="3"/>
  <c r="P70" i="3"/>
  <c r="P69" i="3"/>
  <c r="P68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2" i="3"/>
  <c r="P23" i="3"/>
  <c r="P24" i="3"/>
  <c r="P25" i="3"/>
  <c r="P26" i="3"/>
  <c r="P27" i="3"/>
  <c r="P28" i="3"/>
  <c r="O279" i="3" l="1"/>
  <c r="O254" i="3"/>
  <c r="O259" i="3"/>
  <c r="Q214" i="3"/>
  <c r="S214" i="3" s="1"/>
  <c r="N255" i="3"/>
  <c r="O282" i="3" l="1"/>
  <c r="O286" i="3" s="1"/>
  <c r="O257" i="3"/>
  <c r="R29" i="5"/>
  <c r="R32" i="5" l="1"/>
  <c r="R18" i="5" l="1"/>
  <c r="R17" i="5"/>
  <c r="R26" i="5"/>
  <c r="R30" i="5"/>
  <c r="R25" i="5"/>
  <c r="R20" i="5"/>
  <c r="R22" i="5"/>
  <c r="R24" i="5"/>
  <c r="R31" i="5"/>
  <c r="R10" i="5"/>
  <c r="R34" i="5"/>
  <c r="R35" i="5"/>
  <c r="R28" i="5"/>
  <c r="R33" i="5"/>
  <c r="R23" i="5"/>
  <c r="R13" i="5"/>
  <c r="R27" i="5"/>
  <c r="R9" i="5"/>
  <c r="R16" i="5"/>
  <c r="R15" i="5"/>
  <c r="R21" i="5"/>
  <c r="R14" i="5"/>
  <c r="R11" i="5"/>
  <c r="R12" i="5"/>
  <c r="R8" i="5"/>
  <c r="R19" i="5"/>
  <c r="Q85" i="3" l="1"/>
  <c r="S85" i="3" s="1"/>
  <c r="N80" i="3"/>
  <c r="N64" i="3"/>
  <c r="M64" i="3"/>
  <c r="M80" i="3"/>
  <c r="M155" i="3"/>
  <c r="M192" i="3"/>
  <c r="M201" i="3"/>
  <c r="M224" i="3"/>
  <c r="M231" i="3"/>
  <c r="M238" i="3"/>
  <c r="N155" i="3"/>
  <c r="N224" i="3"/>
  <c r="M255" i="3"/>
  <c r="N238" i="3"/>
  <c r="N231" i="3"/>
  <c r="N201" i="3"/>
  <c r="N192" i="3"/>
  <c r="M98" i="3"/>
  <c r="N98" i="3"/>
  <c r="M89" i="3"/>
  <c r="N89" i="3"/>
  <c r="M279" i="3" l="1"/>
  <c r="N279" i="3"/>
  <c r="M254" i="3"/>
  <c r="M257" i="3" s="1"/>
  <c r="N254" i="3"/>
  <c r="N259" i="3"/>
  <c r="M259" i="3"/>
  <c r="N282" i="3" l="1"/>
  <c r="N286" i="3" s="1"/>
  <c r="M282" i="3"/>
  <c r="M286" i="3" s="1"/>
  <c r="N257" i="3"/>
  <c r="S216" i="3"/>
  <c r="Q264" i="3" l="1"/>
  <c r="L255" i="3"/>
  <c r="L224" i="3"/>
  <c r="L201" i="3"/>
  <c r="L192" i="3"/>
  <c r="L155" i="3"/>
  <c r="L98" i="3"/>
  <c r="K98" i="3"/>
  <c r="L89" i="3"/>
  <c r="L80" i="3"/>
  <c r="L64" i="3"/>
  <c r="L231" i="3"/>
  <c r="L238" i="3"/>
  <c r="L254" i="3" l="1"/>
  <c r="L279" i="3"/>
  <c r="L259" i="3"/>
  <c r="L282" i="3" l="1"/>
  <c r="L286" i="3" s="1"/>
  <c r="L257" i="3"/>
  <c r="S189" i="3"/>
  <c r="Q172" i="3" l="1"/>
  <c r="S172" i="3" s="1"/>
  <c r="Q171" i="3"/>
  <c r="S171" i="3" s="1"/>
  <c r="Q265" i="3"/>
  <c r="R265" i="3" s="1"/>
  <c r="Q266" i="3"/>
  <c r="R266" i="3" s="1"/>
  <c r="Q267" i="3"/>
  <c r="R267" i="3" s="1"/>
  <c r="Q268" i="3"/>
  <c r="R268" i="3" s="1"/>
  <c r="Q269" i="3"/>
  <c r="R269" i="3" s="1"/>
  <c r="Q272" i="3"/>
  <c r="R272" i="3" s="1"/>
  <c r="Q273" i="3"/>
  <c r="R273" i="3" s="1"/>
  <c r="Q274" i="3"/>
  <c r="R274" i="3" s="1"/>
  <c r="Q275" i="3"/>
  <c r="R275" i="3" s="1"/>
  <c r="Q276" i="3"/>
  <c r="R276" i="3" s="1"/>
  <c r="Q277" i="3"/>
  <c r="K255" i="3"/>
  <c r="K238" i="3"/>
  <c r="K231" i="3"/>
  <c r="K224" i="3"/>
  <c r="K201" i="3"/>
  <c r="K192" i="3"/>
  <c r="K155" i="3"/>
  <c r="K89" i="3"/>
  <c r="K80" i="3"/>
  <c r="K64" i="3"/>
  <c r="K279" i="3" l="1"/>
  <c r="K254" i="3"/>
  <c r="K259" i="3"/>
  <c r="K282" i="3" l="1"/>
  <c r="K286" i="3" s="1"/>
  <c r="K257" i="3"/>
  <c r="S130" i="3"/>
  <c r="S131" i="3"/>
  <c r="S132" i="3"/>
  <c r="S133" i="3"/>
  <c r="S134" i="3"/>
  <c r="S136" i="3"/>
  <c r="S137" i="3"/>
  <c r="S139" i="3"/>
  <c r="S140" i="3"/>
  <c r="S141" i="3"/>
  <c r="S142" i="3"/>
  <c r="S143" i="3"/>
  <c r="S144" i="3"/>
  <c r="S145" i="3"/>
  <c r="S146" i="3"/>
  <c r="S147" i="3"/>
  <c r="S148" i="3"/>
  <c r="S151" i="3"/>
  <c r="S153" i="3"/>
  <c r="S108" i="3"/>
  <c r="S109" i="3"/>
  <c r="S110" i="3"/>
  <c r="S111" i="3"/>
  <c r="S112" i="3"/>
  <c r="S113" i="3"/>
  <c r="S115" i="3"/>
  <c r="S116" i="3"/>
  <c r="S118" i="3"/>
  <c r="S119" i="3"/>
  <c r="S121" i="3"/>
  <c r="S122" i="3"/>
  <c r="S123" i="3"/>
  <c r="R155" i="3"/>
  <c r="R264" i="3" l="1"/>
  <c r="E25" i="4"/>
  <c r="F25" i="4"/>
  <c r="G25" i="4"/>
  <c r="H25" i="4"/>
  <c r="I25" i="4"/>
  <c r="J25" i="4"/>
  <c r="K25" i="4"/>
  <c r="L25" i="4"/>
  <c r="M25" i="4"/>
  <c r="N25" i="4"/>
  <c r="O25" i="4"/>
  <c r="D25" i="4"/>
  <c r="J255" i="3"/>
  <c r="J248" i="3" l="1"/>
  <c r="J238" i="3"/>
  <c r="J231" i="3"/>
  <c r="J224" i="3"/>
  <c r="I201" i="3"/>
  <c r="J201" i="3"/>
  <c r="J192" i="3"/>
  <c r="J155" i="3"/>
  <c r="J98" i="3"/>
  <c r="J89" i="3"/>
  <c r="J80" i="3"/>
  <c r="J64" i="3"/>
  <c r="J279" i="3" l="1"/>
  <c r="J254" i="3"/>
  <c r="I26" i="4"/>
  <c r="J259" i="3"/>
  <c r="J282" i="3" l="1"/>
  <c r="J286" i="3" s="1"/>
  <c r="J257" i="3"/>
  <c r="F255" i="3"/>
  <c r="G255" i="3"/>
  <c r="H255" i="3"/>
  <c r="I255" i="3"/>
  <c r="Q208" i="3"/>
  <c r="S208" i="3" s="1"/>
  <c r="Q209" i="3"/>
  <c r="S209" i="3" s="1"/>
  <c r="S185" i="3"/>
  <c r="S127" i="3"/>
  <c r="S128" i="3"/>
  <c r="S129" i="3"/>
  <c r="G64" i="3" l="1"/>
  <c r="H248" i="3"/>
  <c r="G248" i="3"/>
  <c r="H238" i="3"/>
  <c r="G238" i="3"/>
  <c r="H231" i="3"/>
  <c r="G231" i="3"/>
  <c r="H224" i="3"/>
  <c r="G224" i="3"/>
  <c r="H201" i="3"/>
  <c r="G201" i="3"/>
  <c r="H192" i="3"/>
  <c r="G192" i="3"/>
  <c r="H155" i="3"/>
  <c r="G155" i="3"/>
  <c r="H98" i="3"/>
  <c r="G98" i="3"/>
  <c r="H89" i="3"/>
  <c r="G89" i="3"/>
  <c r="H80" i="3"/>
  <c r="G80" i="3"/>
  <c r="H64" i="3"/>
  <c r="F248" i="3"/>
  <c r="H279" i="3" l="1"/>
  <c r="G279" i="3"/>
  <c r="H254" i="3"/>
  <c r="G254" i="3"/>
  <c r="G26" i="4"/>
  <c r="F26" i="4"/>
  <c r="G259" i="3"/>
  <c r="H259" i="3"/>
  <c r="F238" i="3"/>
  <c r="F231" i="3"/>
  <c r="F224" i="3"/>
  <c r="F201" i="3"/>
  <c r="F192" i="3"/>
  <c r="F155" i="3"/>
  <c r="F98" i="3"/>
  <c r="F89" i="3"/>
  <c r="F80" i="3"/>
  <c r="F64" i="3"/>
  <c r="F259" i="3" l="1"/>
  <c r="G282" i="3"/>
  <c r="G286" i="3" s="1"/>
  <c r="F279" i="3"/>
  <c r="H282" i="3"/>
  <c r="H286" i="3" s="1"/>
  <c r="F254" i="3"/>
  <c r="E26" i="4"/>
  <c r="H257" i="3"/>
  <c r="G257" i="3"/>
  <c r="F257" i="3" l="1"/>
  <c r="F282" i="3"/>
  <c r="F286" i="3" s="1"/>
  <c r="C279" i="3" l="1"/>
  <c r="Q22" i="3"/>
  <c r="S22" i="3" s="1"/>
  <c r="Q23" i="3"/>
  <c r="S23" i="3" s="1"/>
  <c r="Q24" i="3"/>
  <c r="S24" i="3" s="1"/>
  <c r="Q25" i="3"/>
  <c r="S25" i="3" s="1"/>
  <c r="Q26" i="3"/>
  <c r="S26" i="3" s="1"/>
  <c r="Q27" i="3"/>
  <c r="S27" i="3" s="1"/>
  <c r="Q28" i="3"/>
  <c r="S28" i="3" s="1"/>
  <c r="Q29" i="3"/>
  <c r="S29" i="3" s="1"/>
  <c r="Q30" i="3"/>
  <c r="S30" i="3" s="1"/>
  <c r="Q31" i="3"/>
  <c r="S31" i="3" s="1"/>
  <c r="Q32" i="3"/>
  <c r="S32" i="3" s="1"/>
  <c r="Q33" i="3"/>
  <c r="S33" i="3" s="1"/>
  <c r="Q34" i="3"/>
  <c r="S34" i="3" s="1"/>
  <c r="Q35" i="3"/>
  <c r="S35" i="3" s="1"/>
  <c r="Q36" i="3"/>
  <c r="S36" i="3" s="1"/>
  <c r="Q37" i="3"/>
  <c r="S37" i="3" s="1"/>
  <c r="Q38" i="3"/>
  <c r="S38" i="3" s="1"/>
  <c r="Q39" i="3"/>
  <c r="S39" i="3" s="1"/>
  <c r="Q40" i="3"/>
  <c r="S40" i="3" s="1"/>
  <c r="Q41" i="3"/>
  <c r="S41" i="3" s="1"/>
  <c r="Q42" i="3"/>
  <c r="S42" i="3" s="1"/>
  <c r="Q43" i="3"/>
  <c r="S43" i="3" s="1"/>
  <c r="Q44" i="3"/>
  <c r="S44" i="3" s="1"/>
  <c r="Q45" i="3"/>
  <c r="S45" i="3" s="1"/>
  <c r="Q46" i="3"/>
  <c r="S46" i="3" s="1"/>
  <c r="Q47" i="3"/>
  <c r="S47" i="3" s="1"/>
  <c r="Q48" i="3"/>
  <c r="S48" i="3" s="1"/>
  <c r="Q49" i="3"/>
  <c r="S49" i="3" s="1"/>
  <c r="Q50" i="3"/>
  <c r="S50" i="3" s="1"/>
  <c r="Q51" i="3"/>
  <c r="S51" i="3" s="1"/>
  <c r="Q52" i="3"/>
  <c r="S52" i="3" s="1"/>
  <c r="Q53" i="3"/>
  <c r="S53" i="3" s="1"/>
  <c r="Q54" i="3"/>
  <c r="S54" i="3" s="1"/>
  <c r="Q55" i="3"/>
  <c r="S55" i="3" s="1"/>
  <c r="Q56" i="3"/>
  <c r="S56" i="3" s="1"/>
  <c r="Q57" i="3"/>
  <c r="S57" i="3" s="1"/>
  <c r="Q58" i="3"/>
  <c r="S58" i="3" s="1"/>
  <c r="Q59" i="3"/>
  <c r="S59" i="3" s="1"/>
  <c r="Q60" i="3"/>
  <c r="S60" i="3" s="1"/>
  <c r="Q61" i="3"/>
  <c r="S61" i="3" s="1"/>
  <c r="Q62" i="3"/>
  <c r="S62" i="3" s="1"/>
  <c r="Q72" i="3"/>
  <c r="S72" i="3" s="1"/>
  <c r="Q73" i="3"/>
  <c r="S73" i="3" s="1"/>
  <c r="Q84" i="3"/>
  <c r="S84" i="3" s="1"/>
  <c r="Q96" i="3"/>
  <c r="S96" i="3" s="1"/>
  <c r="Q95" i="3"/>
  <c r="S95" i="3" s="1"/>
  <c r="Q94" i="3"/>
  <c r="S94" i="3" s="1"/>
  <c r="Q93" i="3"/>
  <c r="S93" i="3" s="1"/>
  <c r="Q87" i="3"/>
  <c r="S87" i="3" s="1"/>
  <c r="Q86" i="3"/>
  <c r="S86" i="3" s="1"/>
  <c r="Q68" i="3"/>
  <c r="S68" i="3" s="1"/>
  <c r="R64" i="3" l="1"/>
  <c r="D255" i="3"/>
  <c r="D248" i="3"/>
  <c r="D231" i="3"/>
  <c r="D224" i="3"/>
  <c r="D201" i="3"/>
  <c r="D192" i="3"/>
  <c r="D155" i="3"/>
  <c r="D64" i="3"/>
  <c r="D80" i="3"/>
  <c r="C26" i="4" l="1"/>
  <c r="S190" i="3" l="1"/>
  <c r="S126" i="3"/>
  <c r="Q206" i="3" l="1"/>
  <c r="S206" i="3" s="1"/>
  <c r="Q207" i="3"/>
  <c r="S207" i="3" s="1"/>
  <c r="Q210" i="3"/>
  <c r="S210" i="3" s="1"/>
  <c r="Q211" i="3"/>
  <c r="S211" i="3" s="1"/>
  <c r="Q212" i="3"/>
  <c r="S212" i="3" s="1"/>
  <c r="Q213" i="3"/>
  <c r="S213" i="3" s="1"/>
  <c r="S219" i="3"/>
  <c r="Q221" i="3"/>
  <c r="S221" i="3" s="1"/>
  <c r="Q222" i="3"/>
  <c r="S222" i="3" s="1"/>
  <c r="Q220" i="3"/>
  <c r="S220" i="3" s="1"/>
  <c r="Q102" i="3"/>
  <c r="S102" i="3" s="1"/>
  <c r="P10" i="3"/>
  <c r="P11" i="3"/>
  <c r="P12" i="3"/>
  <c r="N26" i="4" l="1"/>
  <c r="M26" i="4" l="1"/>
  <c r="Q77" i="3" l="1"/>
  <c r="S77" i="3" s="1"/>
  <c r="Q163" i="3" l="1"/>
  <c r="S163" i="3" s="1"/>
  <c r="L26" i="4" l="1"/>
  <c r="Q243" i="3" l="1"/>
  <c r="I238" i="3"/>
  <c r="C231" i="3" l="1"/>
  <c r="C224" i="3"/>
  <c r="C201" i="3"/>
  <c r="C192" i="3"/>
  <c r="C98" i="3"/>
  <c r="C89" i="3"/>
  <c r="C80" i="3"/>
  <c r="S125" i="3"/>
  <c r="S124" i="3"/>
  <c r="C282" i="3" l="1"/>
  <c r="E255" i="3" l="1"/>
  <c r="P255" i="3" s="1"/>
  <c r="P9" i="3"/>
  <c r="Q255" i="3" l="1"/>
  <c r="R277" i="3"/>
  <c r="R243" i="3" l="1"/>
  <c r="D14" i="3"/>
  <c r="E14" i="3"/>
  <c r="E253" i="3" s="1"/>
  <c r="D253" i="3" l="1"/>
  <c r="Q168" i="3"/>
  <c r="S168" i="3" s="1"/>
  <c r="S186" i="3" l="1"/>
  <c r="S187" i="3" l="1"/>
  <c r="Q246" i="3" l="1"/>
  <c r="Q245" i="3"/>
  <c r="Q244" i="3"/>
  <c r="Q236" i="3"/>
  <c r="Q235" i="3"/>
  <c r="S235" i="3" s="1"/>
  <c r="Q229" i="3"/>
  <c r="Q228" i="3"/>
  <c r="S228" i="3" s="1"/>
  <c r="Q224" i="3"/>
  <c r="S224" i="3" s="1"/>
  <c r="Q199" i="3"/>
  <c r="S199" i="3" s="1"/>
  <c r="Q198" i="3"/>
  <c r="S198" i="3" s="1"/>
  <c r="Q197" i="3"/>
  <c r="S197" i="3" s="1"/>
  <c r="Q196" i="3"/>
  <c r="S196" i="3" s="1"/>
  <c r="S188" i="3"/>
  <c r="Q181" i="3"/>
  <c r="S181" i="3" s="1"/>
  <c r="Q180" i="3"/>
  <c r="S180" i="3" s="1"/>
  <c r="Q179" i="3"/>
  <c r="S179" i="3" s="1"/>
  <c r="Q178" i="3"/>
  <c r="S178" i="3" s="1"/>
  <c r="Q177" i="3"/>
  <c r="S177" i="3" s="1"/>
  <c r="Q176" i="3"/>
  <c r="S176" i="3" s="1"/>
  <c r="Q175" i="3"/>
  <c r="S175" i="3" s="1"/>
  <c r="Q174" i="3"/>
  <c r="S174" i="3" s="1"/>
  <c r="Q169" i="3"/>
  <c r="S169" i="3" s="1"/>
  <c r="Q167" i="3"/>
  <c r="S167" i="3" s="1"/>
  <c r="Q166" i="3"/>
  <c r="S166" i="3" s="1"/>
  <c r="Q165" i="3"/>
  <c r="S165" i="3" s="1"/>
  <c r="Q164" i="3"/>
  <c r="S164" i="3" s="1"/>
  <c r="Q162" i="3"/>
  <c r="S162" i="3" s="1"/>
  <c r="Q161" i="3"/>
  <c r="S161" i="3" s="1"/>
  <c r="Q160" i="3"/>
  <c r="S160" i="3" s="1"/>
  <c r="Q159" i="3"/>
  <c r="S159" i="3" s="1"/>
  <c r="Q107" i="3"/>
  <c r="S107" i="3" s="1"/>
  <c r="Q106" i="3"/>
  <c r="S106" i="3" s="1"/>
  <c r="Q105" i="3"/>
  <c r="S105" i="3" s="1"/>
  <c r="Q104" i="3"/>
  <c r="S104" i="3" s="1"/>
  <c r="Q103" i="3"/>
  <c r="S103" i="3" s="1"/>
  <c r="Q78" i="3"/>
  <c r="S78" i="3" s="1"/>
  <c r="Q76" i="3"/>
  <c r="S76" i="3" s="1"/>
  <c r="Q75" i="3"/>
  <c r="S75" i="3" s="1"/>
  <c r="Q74" i="3"/>
  <c r="S74" i="3" s="1"/>
  <c r="Q71" i="3"/>
  <c r="S71" i="3" s="1"/>
  <c r="Q70" i="3"/>
  <c r="S70" i="3" s="1"/>
  <c r="Q69" i="3"/>
  <c r="S69" i="3" s="1"/>
  <c r="Q80" i="3" l="1"/>
  <c r="Q155" i="3"/>
  <c r="S155" i="3" s="1"/>
  <c r="Q248" i="3"/>
  <c r="Q238" i="3"/>
  <c r="S238" i="3" s="1"/>
  <c r="Q98" i="3"/>
  <c r="Q231" i="3"/>
  <c r="S231" i="3" s="1"/>
  <c r="Q201" i="3"/>
  <c r="R224" i="3" l="1"/>
  <c r="R201" i="3"/>
  <c r="R231" i="3"/>
  <c r="R238" i="3"/>
  <c r="E238" i="3"/>
  <c r="E248" i="3"/>
  <c r="I248" i="3"/>
  <c r="P248" i="3" l="1"/>
  <c r="Q192" i="3"/>
  <c r="S192" i="3" s="1"/>
  <c r="E201" i="3"/>
  <c r="P201" i="3" s="1"/>
  <c r="R192" i="3" l="1"/>
  <c r="Q9" i="3"/>
  <c r="B34" i="4" l="1"/>
  <c r="B33" i="4"/>
  <c r="A248" i="3"/>
  <c r="C34" i="4"/>
  <c r="D34" i="4"/>
  <c r="E34" i="4"/>
  <c r="F34" i="4"/>
  <c r="G34" i="4"/>
  <c r="H34" i="4"/>
  <c r="I34" i="4"/>
  <c r="J34" i="4"/>
  <c r="K34" i="4"/>
  <c r="L34" i="4"/>
  <c r="M34" i="4"/>
  <c r="N34" i="4"/>
  <c r="C248" i="3"/>
  <c r="A238" i="3"/>
  <c r="C25" i="4"/>
  <c r="D33" i="4" l="1"/>
  <c r="D238" i="3"/>
  <c r="D279" i="3" s="1"/>
  <c r="E231" i="3"/>
  <c r="E279" i="3" l="1"/>
  <c r="P238" i="3"/>
  <c r="C32" i="4"/>
  <c r="C33" i="4"/>
  <c r="D32" i="4"/>
  <c r="C31" i="4"/>
  <c r="E224" i="3"/>
  <c r="D30" i="4"/>
  <c r="C30" i="4"/>
  <c r="E192" i="3"/>
  <c r="E155" i="3"/>
  <c r="E98" i="3"/>
  <c r="D98" i="3"/>
  <c r="E89" i="3"/>
  <c r="D27" i="4" s="1"/>
  <c r="D89" i="3"/>
  <c r="D259" i="3" s="1"/>
  <c r="E80" i="3"/>
  <c r="E64" i="3"/>
  <c r="E254" i="3" l="1"/>
  <c r="E282" i="3" s="1"/>
  <c r="E286" i="3" s="1"/>
  <c r="D254" i="3"/>
  <c r="D26" i="4"/>
  <c r="D31" i="4"/>
  <c r="C27" i="4"/>
  <c r="C29" i="4"/>
  <c r="E259" i="3"/>
  <c r="C28" i="4"/>
  <c r="D28" i="4"/>
  <c r="D29" i="4"/>
  <c r="D282" i="3" l="1"/>
  <c r="D286" i="3" s="1"/>
  <c r="D257" i="3"/>
  <c r="E257" i="3"/>
  <c r="Q10" i="3" l="1"/>
  <c r="Q11" i="3"/>
  <c r="Q12" i="3"/>
  <c r="O34" i="4" l="1"/>
  <c r="I224" i="3" l="1"/>
  <c r="P224" i="3" s="1"/>
  <c r="C259" i="3"/>
  <c r="M33" i="4"/>
  <c r="L33" i="4"/>
  <c r="K33" i="4"/>
  <c r="J33" i="4"/>
  <c r="I33" i="4"/>
  <c r="H33" i="4"/>
  <c r="G33" i="4"/>
  <c r="E33" i="4"/>
  <c r="N33" i="4" l="1"/>
  <c r="F33" i="4"/>
  <c r="O33" i="4"/>
  <c r="I64" i="3" l="1"/>
  <c r="A155" i="3"/>
  <c r="I98" i="3"/>
  <c r="P98" i="3" s="1"/>
  <c r="A98" i="3"/>
  <c r="I80" i="3"/>
  <c r="P80" i="3" s="1"/>
  <c r="J26" i="4"/>
  <c r="A80" i="3"/>
  <c r="A64" i="3"/>
  <c r="P64" i="3" l="1"/>
  <c r="H26" i="4"/>
  <c r="K26" i="4"/>
  <c r="I89" i="3"/>
  <c r="P89" i="3" s="1"/>
  <c r="I155" i="3"/>
  <c r="P155" i="3" s="1"/>
  <c r="F29" i="4"/>
  <c r="G29" i="4"/>
  <c r="I192" i="3"/>
  <c r="P192" i="3" s="1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I231" i="3"/>
  <c r="I32" i="4"/>
  <c r="J32" i="4"/>
  <c r="K32" i="4"/>
  <c r="L32" i="4"/>
  <c r="M32" i="4"/>
  <c r="N35" i="4"/>
  <c r="N36" i="4"/>
  <c r="M35" i="4"/>
  <c r="M36" i="4"/>
  <c r="L35" i="4"/>
  <c r="L36" i="4"/>
  <c r="K35" i="4"/>
  <c r="K36" i="4"/>
  <c r="J35" i="4"/>
  <c r="J36" i="4"/>
  <c r="I35" i="4"/>
  <c r="I36" i="4"/>
  <c r="I14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31" i="3"/>
  <c r="A224" i="3"/>
  <c r="A201" i="3"/>
  <c r="A192" i="3"/>
  <c r="A89" i="3"/>
  <c r="A14" i="3"/>
  <c r="T254" i="3" l="1"/>
  <c r="I254" i="3"/>
  <c r="P254" i="3" s="1"/>
  <c r="I279" i="3"/>
  <c r="P231" i="3"/>
  <c r="H32" i="4"/>
  <c r="I259" i="3"/>
  <c r="P259" i="3" s="1"/>
  <c r="I29" i="4"/>
  <c r="H29" i="4"/>
  <c r="P14" i="3"/>
  <c r="K29" i="4"/>
  <c r="N32" i="4"/>
  <c r="G32" i="4"/>
  <c r="K30" i="4"/>
  <c r="K27" i="4"/>
  <c r="J27" i="4"/>
  <c r="I27" i="4"/>
  <c r="L27" i="4"/>
  <c r="H27" i="4"/>
  <c r="I253" i="3"/>
  <c r="E29" i="4"/>
  <c r="F28" i="4"/>
  <c r="H28" i="4"/>
  <c r="K28" i="4"/>
  <c r="N28" i="4"/>
  <c r="J28" i="4"/>
  <c r="L28" i="4"/>
  <c r="G28" i="4"/>
  <c r="M28" i="4"/>
  <c r="I28" i="4"/>
  <c r="E28" i="4"/>
  <c r="O36" i="4"/>
  <c r="Q89" i="3"/>
  <c r="M27" i="4"/>
  <c r="O29" i="4"/>
  <c r="E27" i="4"/>
  <c r="Q14" i="3"/>
  <c r="O35" i="4"/>
  <c r="F27" i="4"/>
  <c r="N27" i="4"/>
  <c r="O31" i="4"/>
  <c r="G27" i="4"/>
  <c r="Q254" i="3" l="1"/>
  <c r="Q279" i="3"/>
  <c r="P279" i="3"/>
  <c r="P287" i="3" s="1"/>
  <c r="I282" i="3"/>
  <c r="P282" i="3" s="1"/>
  <c r="P253" i="3"/>
  <c r="Q253" i="3"/>
  <c r="O30" i="4"/>
  <c r="O32" i="4"/>
  <c r="O27" i="4"/>
  <c r="I257" i="3"/>
  <c r="P257" i="3" s="1"/>
  <c r="O28" i="4"/>
  <c r="I286" i="3" l="1"/>
  <c r="Q64" i="3"/>
  <c r="Q257" i="3"/>
  <c r="Q259" i="3" l="1"/>
  <c r="S64" i="3"/>
  <c r="Q250" i="3"/>
  <c r="O26" i="4"/>
</calcChain>
</file>

<file path=xl/sharedStrings.xml><?xml version="1.0" encoding="utf-8"?>
<sst xmlns="http://schemas.openxmlformats.org/spreadsheetml/2006/main" count="487" uniqueCount="341">
  <si>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</si>
  <si>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</si>
  <si>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</si>
  <si>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</si>
  <si>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</si>
  <si>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</si>
  <si>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</si>
  <si>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</si>
  <si>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</si>
  <si>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</si>
  <si>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</si>
  <si>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</si>
  <si>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</si>
  <si>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</si>
  <si>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</si>
  <si>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</si>
  <si>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</si>
  <si>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</si>
  <si>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</si>
  <si>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</si>
  <si>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</si>
  <si>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</si>
  <si>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</si>
  <si>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</si>
  <si>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</si>
  <si>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</si>
  <si>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</si>
  <si>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</si>
  <si>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</si>
  <si>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</si>
  <si>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</si>
  <si>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</si>
  <si>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</si>
  <si>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</si>
  <si>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</si>
  <si>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</si>
  <si>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</si>
  <si>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</si>
  <si>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</si>
  <si>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</si>
  <si>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</si>
  <si>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</si>
  <si>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</si>
  <si>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</si>
  <si>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</si>
  <si>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</si>
  <si>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</si>
  <si>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</si>
  <si>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</si>
  <si>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</si>
  <si>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</si>
  <si>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</si>
  <si>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</si>
  <si>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</si>
  <si>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</si>
  <si>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</si>
  <si>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</si>
  <si>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</si>
  <si>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</si>
  <si>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</si>
  <si>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</si>
  <si>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</si>
  <si>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</si>
  <si>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</si>
  <si>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</si>
  <si>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</si>
  <si>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</si>
  <si>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</si>
  <si>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</si>
  <si>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</si>
  <si>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</si>
  <si>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</si>
  <si>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</si>
  <si>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</si>
  <si>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</si>
  <si>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</si>
  <si>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</si>
  <si>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</si>
  <si>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</si>
  <si>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</si>
  <si>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>Arabian Travel Market (ATM), Dubai</t>
  </si>
  <si>
    <t xml:space="preserve">Provisional </t>
  </si>
  <si>
    <t>COMMUNICATIONS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</si>
  <si>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</si>
  <si>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</si>
  <si>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</si>
  <si>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</si>
  <si>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</si>
  <si>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</si>
  <si>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</si>
  <si>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</si>
  <si>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</si>
  <si>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</si>
  <si>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Raja Muda S'gor International Regatta</t>
  </si>
  <si>
    <t>Souvenirs/Gifts</t>
  </si>
  <si>
    <t xml:space="preserve">Heritage walk &amp; tour / Car Free Day Event </t>
  </si>
  <si>
    <t>George Town Heritage Site Map</t>
  </si>
  <si>
    <t>Heritage Walkabout Brochure</t>
  </si>
  <si>
    <t>PGT Networking with Tourism Players</t>
  </si>
  <si>
    <t xml:space="preserve">Development of surveys 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</si>
  <si>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</si>
  <si>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</si>
  <si>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</si>
  <si>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</si>
  <si>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</si>
  <si>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</si>
  <si>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</si>
  <si>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</si>
  <si>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</si>
  <si>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</si>
  <si>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</si>
  <si>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</si>
  <si>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</si>
  <si>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</si>
  <si>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</si>
  <si>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</si>
  <si>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</si>
  <si>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</si>
  <si>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</si>
  <si>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</si>
  <si>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</si>
  <si>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</si>
  <si>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</si>
  <si>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</si>
  <si>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</si>
  <si>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</si>
  <si>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</si>
  <si>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</si>
  <si>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</si>
  <si>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</si>
  <si>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</si>
  <si>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</si>
  <si>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</si>
  <si>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</si>
  <si>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</si>
  <si>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</si>
  <si>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</si>
  <si>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</si>
  <si>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</si>
  <si>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</si>
  <si>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</si>
  <si>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</si>
  <si>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</si>
  <si>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</si>
  <si>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</si>
  <si>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</si>
  <si>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</si>
  <si>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</si>
  <si>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</si>
  <si>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</si>
  <si>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State Exco - Trade fairs &amp; Roadshow (by Isabella)</t>
  </si>
  <si>
    <t>Ebuzz - EDMs/ Newsletter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</si>
  <si>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</si>
  <si>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</si>
  <si>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</si>
  <si>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</si>
  <si>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</si>
  <si>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</si>
  <si>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</si>
  <si>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</si>
  <si>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</si>
  <si>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</si>
  <si>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</si>
  <si>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</si>
  <si>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ACCRUAL</t>
  </si>
  <si>
    <t>Gain</t>
  </si>
  <si>
    <t>OTHERS</t>
  </si>
  <si>
    <t>Publicity - Penang Yosakoi Parade</t>
  </si>
  <si>
    <t>Fund from Levy</t>
  </si>
  <si>
    <t>UK - World Travel Mart London</t>
  </si>
  <si>
    <t>LEVY FUND</t>
  </si>
  <si>
    <t>KLIA Billboard (KLIA &amp; KLIA2)</t>
  </si>
  <si>
    <t>Levy</t>
  </si>
  <si>
    <t xml:space="preserve">Allowance - BOD </t>
  </si>
  <si>
    <t>Allowance - BOD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</si>
  <si>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</si>
  <si>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</si>
  <si>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</si>
  <si>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</si>
  <si>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</si>
  <si>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Thailand - Thai International Travel Fair</t>
  </si>
  <si>
    <t>Korea -Tactical Campaign with Airlines and Agents</t>
  </si>
  <si>
    <t>Korea - Content Marketing</t>
  </si>
  <si>
    <t>UAE - Tactical Campaign B2B</t>
  </si>
  <si>
    <t>Website Revamp</t>
  </si>
  <si>
    <t>Indonesia Media Campaign</t>
  </si>
  <si>
    <t>Publicity - PAM</t>
  </si>
  <si>
    <t>Publicity - George Town Heritage Celebration</t>
  </si>
  <si>
    <t>Publicity - George Town Festival</t>
  </si>
  <si>
    <t>Publicity - Hot Air Balloon</t>
  </si>
  <si>
    <t>Trishaw Entourage (Domestic)</t>
  </si>
  <si>
    <t>Prepayment</t>
  </si>
  <si>
    <t>Australia Media Campaign</t>
  </si>
  <si>
    <t>China Roadshow/Trade show</t>
  </si>
  <si>
    <t>Recce (HAB)</t>
  </si>
  <si>
    <t>Grand Total (PGT + Levy)</t>
  </si>
  <si>
    <t>TOTAL LEVY</t>
  </si>
  <si>
    <t>TOTAL PGT BUDGET</t>
  </si>
  <si>
    <t>TOTAL (YEARLY)</t>
  </si>
  <si>
    <t>China Campaign</t>
  </si>
  <si>
    <t>Ads - Billboard</t>
  </si>
  <si>
    <t>State Exco</t>
  </si>
  <si>
    <t>Depreciate</t>
  </si>
  <si>
    <t>Mobile Apps</t>
  </si>
  <si>
    <t>Fixed Asset Written off</t>
  </si>
  <si>
    <t xml:space="preserve">Fixed Asset </t>
  </si>
  <si>
    <t>SEPT</t>
  </si>
  <si>
    <t>NOV</t>
  </si>
  <si>
    <t>Singapore  - ITB Asia (Travelling Expenses)</t>
  </si>
  <si>
    <t>India - Tactical Campaign B2B</t>
  </si>
  <si>
    <t>Wedding Tourism</t>
  </si>
  <si>
    <t>Ebuzz</t>
  </si>
  <si>
    <t xml:space="preserve">Hong Kong Media Campaign </t>
  </si>
  <si>
    <t>Europe/US Media Campaign</t>
  </si>
  <si>
    <t>Japan Media Campaign</t>
  </si>
  <si>
    <t>Taiwan Media Campaign</t>
  </si>
  <si>
    <t xml:space="preserve">Thailand Media Campaign </t>
  </si>
  <si>
    <t>Penang International Wedding Expo</t>
  </si>
  <si>
    <t>Penang Hot Air Balloon</t>
  </si>
  <si>
    <t>EIS</t>
  </si>
  <si>
    <t>Mini Hot Air Balloon</t>
  </si>
  <si>
    <t>New Brochures</t>
  </si>
  <si>
    <t>Social Media</t>
  </si>
  <si>
    <t>Publicity - Other Events</t>
  </si>
  <si>
    <t>E-Coupon</t>
  </si>
  <si>
    <t>Online Ads</t>
  </si>
  <si>
    <t>BUDGET TRACKING FOR 2018</t>
  </si>
  <si>
    <t>Penang International Food Festival</t>
  </si>
  <si>
    <t>Penang Fair @ HCM</t>
  </si>
  <si>
    <t>ITB Asia Singapore</t>
  </si>
  <si>
    <t>Domestic Campaign</t>
  </si>
  <si>
    <t>Indonesia -Penang Fair @ Jakarta</t>
  </si>
  <si>
    <t>PCET</t>
  </si>
  <si>
    <t>PMED</t>
  </si>
  <si>
    <t>Copywriting/Translation</t>
  </si>
  <si>
    <t>Japan - Tactical Campaign</t>
  </si>
  <si>
    <t>Australia -   Tactical Promotion - OTA/Wholesaler</t>
  </si>
  <si>
    <t>Penang Street Food Festival</t>
  </si>
  <si>
    <t>Hari Raya Celebration</t>
  </si>
  <si>
    <t xml:space="preserve">PATA Travel Mart </t>
  </si>
  <si>
    <t>Commitment in Dec</t>
  </si>
  <si>
    <t>Cheese Advertising Co Ltd</t>
  </si>
  <si>
    <t>PR Seminar Taipei</t>
  </si>
  <si>
    <t>9400/150</t>
  </si>
  <si>
    <t>9221/008</t>
  </si>
  <si>
    <t>Tac Campaign - Korea</t>
  </si>
  <si>
    <t>Mode Tour (Korea)</t>
  </si>
  <si>
    <t>9221/009</t>
  </si>
  <si>
    <t>Tac Campaign - UK</t>
  </si>
  <si>
    <t>Malaysia Airlines</t>
  </si>
  <si>
    <t>(Partnership Campaign with MAS)</t>
  </si>
  <si>
    <t>Motor Vechile</t>
  </si>
  <si>
    <t>M/V</t>
  </si>
  <si>
    <t>9300/005</t>
  </si>
  <si>
    <t>9300/004</t>
  </si>
  <si>
    <t>9400/152</t>
  </si>
  <si>
    <t>9218/002</t>
  </si>
  <si>
    <t>Welcoming Reception</t>
  </si>
  <si>
    <t>FAM</t>
  </si>
  <si>
    <t>Penang Seminar @ Japan</t>
  </si>
  <si>
    <t>Publicity - GTLF</t>
  </si>
  <si>
    <t>9108/001</t>
  </si>
  <si>
    <t>9300/002</t>
  </si>
  <si>
    <t>Heritage Walkabout Tour</t>
  </si>
  <si>
    <t>9102/000</t>
  </si>
  <si>
    <t>Postage</t>
  </si>
  <si>
    <t>9201/006</t>
  </si>
  <si>
    <t>9201/005</t>
  </si>
  <si>
    <t>9400/034</t>
  </si>
  <si>
    <t>AirAsia Bazaar</t>
  </si>
  <si>
    <t>9201/001</t>
  </si>
  <si>
    <t>9212/011</t>
  </si>
  <si>
    <t>US Market</t>
  </si>
  <si>
    <t>Ads - Magazine</t>
  </si>
  <si>
    <t>9106/000</t>
  </si>
  <si>
    <t>9108/000</t>
  </si>
  <si>
    <t>Office Upkeep - TIC</t>
  </si>
  <si>
    <t>9016/000</t>
  </si>
  <si>
    <t xml:space="preserve">Trainig </t>
  </si>
  <si>
    <t>9212/001</t>
  </si>
  <si>
    <t>9204/000</t>
  </si>
  <si>
    <t>9202/004</t>
  </si>
  <si>
    <t>9224/000</t>
  </si>
  <si>
    <t>9300/024</t>
  </si>
  <si>
    <t>LFSS</t>
  </si>
  <si>
    <t>Thai Media Campaign</t>
  </si>
  <si>
    <t>9212/010</t>
  </si>
  <si>
    <t>Aus Media Campaign</t>
  </si>
  <si>
    <t>9215/000</t>
  </si>
  <si>
    <t>Dev of Website</t>
  </si>
  <si>
    <t>9218/009</t>
  </si>
  <si>
    <t xml:space="preserve">Publicity - Others </t>
  </si>
  <si>
    <t>9300/053</t>
  </si>
  <si>
    <t>Hot Air Balloon</t>
  </si>
  <si>
    <t>9105/000</t>
  </si>
  <si>
    <t xml:space="preserve">Stationery </t>
  </si>
  <si>
    <t>WTM London</t>
  </si>
  <si>
    <t>9400/121</t>
  </si>
  <si>
    <t>9015/000</t>
  </si>
  <si>
    <t xml:space="preserve"> </t>
  </si>
  <si>
    <t>TOTAL 
(TILL DEC)</t>
  </si>
  <si>
    <t>Qatar Marketing Campaign</t>
  </si>
  <si>
    <t>China Airlines Marketing Campaign</t>
  </si>
  <si>
    <t>Fund from State Govt - 2018</t>
  </si>
  <si>
    <t>Tactical Campaign - Malaysia Airlines UK Tactical Campaign</t>
  </si>
  <si>
    <t xml:space="preserve">Hong Kong - Tactical Campaign </t>
  </si>
  <si>
    <t>Hong Kong - Content Marketing</t>
  </si>
  <si>
    <t>Hong Kong - VPY 2020 Launch</t>
  </si>
  <si>
    <t>Singapore - Visit Penang Year 2020 Launch</t>
  </si>
  <si>
    <t>Australia - Adelaide Arts &amp; Culture Exchange</t>
  </si>
  <si>
    <t>Taiwan - Content Marketing</t>
  </si>
  <si>
    <t xml:space="preserve">Taiwan - Tactical Campaign </t>
  </si>
  <si>
    <t>Taiwan - VPY 2020 Launch</t>
  </si>
  <si>
    <t>Indonesia - Tactical Campaign with Airlines</t>
  </si>
  <si>
    <t>Indonesia - VPY 2020 Launch</t>
  </si>
  <si>
    <t>Thailand - Tactical Campaign</t>
  </si>
  <si>
    <t>Thailand - VPY 2020 Launch</t>
  </si>
  <si>
    <t>Philippines -Tactical Campaign</t>
  </si>
  <si>
    <t>Japan - JATA Tourism Expo</t>
  </si>
  <si>
    <t>Japan - VPY 2020 Launch</t>
  </si>
  <si>
    <t>Vietnam - Asean Travel Fair Vietnam</t>
  </si>
  <si>
    <t>Vietnam - Travel Fairn in HCM</t>
  </si>
  <si>
    <t>Vietnam - Tactical Campaign</t>
  </si>
  <si>
    <t>Vietnam - Travel Fair @ Hanoi</t>
  </si>
  <si>
    <t>India - Satte Travel Fair</t>
  </si>
  <si>
    <t>US - Tactical Campaign with OTA</t>
  </si>
  <si>
    <t>Cruise Tourism</t>
  </si>
  <si>
    <t>Tactical Campaign - Qatar Airways Europe</t>
  </si>
  <si>
    <t>South Korea Media Campaing</t>
  </si>
  <si>
    <t>Publicity - Hari Raya Celebration</t>
  </si>
  <si>
    <t>Publicity - Butterworth Fringe Festival</t>
  </si>
  <si>
    <t>Publicity - Pg Island Jazz Festival</t>
  </si>
  <si>
    <t>Trade Show Booklet&amp;Brochure  (8 Languages)</t>
  </si>
  <si>
    <t xml:space="preserve">Marking Georgetown Brochure (2 Languages) </t>
  </si>
  <si>
    <t xml:space="preserve">Peranakan Brochure &amp; Booklet </t>
  </si>
  <si>
    <t>Penang Travellers Map (2 Languages)</t>
  </si>
  <si>
    <t>Food Trails (2 Languages)</t>
  </si>
  <si>
    <t>Calendar of Events</t>
  </si>
  <si>
    <t>Tour &amp; Incentive Booklet</t>
  </si>
  <si>
    <t>Korea - EPY Penang Roadshow</t>
  </si>
  <si>
    <t>Publicity - G'town Literary Festival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</si>
</sst>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sz val="10"/>
      <color theme="3" tint="-0.49998474074526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1" fillId="0" borderId="0"/>
  </cellStyleXfs>
  <cellXfs count="155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6" fillId="0" borderId="0" xfId="2" applyNumberFormat="1" applyFont="1" applyFill="1" applyBorder="1"/>
    <xf numFmtId="165" fontId="24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5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43" fontId="6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7" fillId="0" borderId="0" xfId="2" applyNumberFormat="1" applyFont="1" applyFill="1" applyBorder="1" applyAlignment="1" applyProtection="1">
      <alignment vertical="center"/>
    </xf>
    <xf numFmtId="165" fontId="28" fillId="0" borderId="0" xfId="2" applyNumberFormat="1" applyFont="1" applyFill="1" applyBorder="1" applyAlignment="1">
      <alignment horizontal="center"/>
    </xf>
    <xf numFmtId="165" fontId="26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28" fillId="0" borderId="0" xfId="2" applyNumberFormat="1" applyFont="1" applyFill="1" applyBorder="1" applyAlignment="1" applyProtection="1">
      <alignment vertical="center"/>
      <protection locked="0" hidden="1"/>
    </xf>
    <xf numFmtId="165" fontId="28" fillId="6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 applyProtection="1">
      <alignment vertical="center"/>
      <protection hidden="1"/>
    </xf>
    <xf numFmtId="165" fontId="29" fillId="0" borderId="0" xfId="2" applyNumberFormat="1" applyFont="1" applyFill="1" applyBorder="1" applyAlignment="1" applyProtection="1">
      <alignment vertical="center"/>
      <protection locked="0" hidden="1"/>
    </xf>
    <xf numFmtId="165" fontId="28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>
      <alignment vertical="center"/>
    </xf>
    <xf numFmtId="165" fontId="26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6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28" fillId="0" borderId="0" xfId="2" applyNumberFormat="1" applyFont="1" applyFill="1" applyBorder="1" applyAlignment="1">
      <alignment vertical="center"/>
    </xf>
    <xf numFmtId="165" fontId="26" fillId="8" borderId="0" xfId="2" applyNumberFormat="1" applyFont="1" applyFill="1" applyBorder="1"/>
    <xf numFmtId="165" fontId="26" fillId="8" borderId="0" xfId="2" applyNumberFormat="1" applyFont="1" applyFill="1" applyBorder="1" applyAlignment="1">
      <alignment horizontal="left" vertical="center" indent="1"/>
    </xf>
    <xf numFmtId="165" fontId="28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2" fillId="0" borderId="4" xfId="2" applyNumberFormat="1" applyFont="1" applyFill="1" applyBorder="1"/>
    <xf numFmtId="0" fontId="6" fillId="12" borderId="0" xfId="0" applyFont="1" applyFill="1" applyBorder="1" applyAlignment="1" applyProtection="1">
      <alignment horizontal="left" vertical="center" indent="1"/>
      <protection locked="0" hidden="1"/>
    </xf>
    <xf numFmtId="0" fontId="3" fillId="12" borderId="0" xfId="0" applyFont="1" applyFill="1" applyBorder="1"/>
    <xf numFmtId="165" fontId="26" fillId="12" borderId="0" xfId="2" applyNumberFormat="1" applyFont="1" applyFill="1" applyBorder="1"/>
    <xf numFmtId="165" fontId="6" fillId="12" borderId="0" xfId="2" applyNumberFormat="1" applyFont="1" applyFill="1" applyBorder="1"/>
    <xf numFmtId="165" fontId="9" fillId="12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43" fontId="6" fillId="0" borderId="0" xfId="2" applyNumberFormat="1" applyFont="1" applyFill="1" applyBorder="1"/>
    <xf numFmtId="165" fontId="32" fillId="0" borderId="5" xfId="2" applyNumberFormat="1" applyFont="1" applyFill="1" applyBorder="1" applyAlignment="1">
      <alignment horizontal="centerContinuous" vertical="center"/>
    </xf>
    <xf numFmtId="165" fontId="32" fillId="0" borderId="1" xfId="2" applyNumberFormat="1" applyFont="1" applyFill="1" applyBorder="1" applyAlignment="1" applyProtection="1">
      <alignment vertical="center"/>
      <protection locked="0" hidden="1"/>
    </xf>
    <xf numFmtId="0" fontId="25" fillId="0" borderId="0" xfId="0" applyFont="1" applyFill="1" applyBorder="1" applyAlignment="1">
      <alignment horizontal="left" vertical="center" indent="1"/>
    </xf>
    <xf numFmtId="43" fontId="6" fillId="0" borderId="1" xfId="0" applyNumberFormat="1" applyFont="1" applyFill="1" applyBorder="1" applyAlignment="1">
      <alignment vertical="center"/>
    </xf>
    <xf numFmtId="165" fontId="6" fillId="0" borderId="5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Continuous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25" fillId="0" borderId="0" xfId="0" applyNumberFormat="1" applyFont="1" applyFill="1" applyBorder="1" applyAlignment="1">
      <alignment horizontal="left" vertical="center" indent="1"/>
    </xf>
    <xf numFmtId="43" fontId="2" fillId="0" borderId="4" xfId="2" applyNumberFormat="1" applyFont="1" applyFill="1" applyBorder="1"/>
    <xf numFmtId="0" fontId="6" fillId="0" borderId="0" xfId="0" applyFont="1"/>
    <xf numFmtId="43" fontId="6" fillId="0" borderId="0" xfId="2" applyFont="1"/>
    <xf numFmtId="43" fontId="0" fillId="0" borderId="0" xfId="2" applyFont="1"/>
    <xf numFmtId="43" fontId="6" fillId="0" borderId="0" xfId="2" applyFont="1" applyAlignment="1">
      <alignment wrapText="1"/>
    </xf>
    <xf numFmtId="0" fontId="2" fillId="0" borderId="0" xfId="0" applyFont="1"/>
    <xf numFmtId="43" fontId="2" fillId="0" borderId="0" xfId="0" applyNumberFormat="1" applyFont="1"/>
    <xf numFmtId="0" fontId="6" fillId="13" borderId="0" xfId="0" applyFont="1" applyFill="1"/>
    <xf numFmtId="43" fontId="0" fillId="13" borderId="0" xfId="2" applyFont="1" applyFill="1"/>
    <xf numFmtId="0" fontId="0" fillId="13" borderId="0" xfId="0" applyFill="1"/>
    <xf numFmtId="43" fontId="2" fillId="13" borderId="0" xfId="0" applyNumberFormat="1" applyFont="1" applyFill="1"/>
    <xf numFmtId="0" fontId="6" fillId="0" borderId="0" xfId="2" applyNumberFormat="1" applyFont="1" applyAlignment="1">
      <alignment horizontal="left"/>
    </xf>
    <xf numFmtId="0" fontId="6" fillId="13" borderId="0" xfId="2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165" fontId="13" fillId="10" borderId="8" xfId="2" applyNumberFormat="1" applyFont="1" applyFill="1" applyBorder="1" applyAlignment="1">
      <alignment horizontal="center" vertical="center" wrapText="1"/>
    </xf>
    <xf numFmtId="43" fontId="10" fillId="0" borderId="0" xfId="2" applyNumberFormat="1" applyFont="1" applyFill="1" applyBorder="1"/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6" fillId="2" borderId="0" xfId="2" applyNumberFormat="1" applyFont="1" applyFill="1" applyBorder="1" applyAlignment="1">
      <alignment horizontal="center" vertical="center" wrapText="1"/>
    </xf>
    <xf numFmtId="165" fontId="13" fillId="10" borderId="9" xfId="2" applyNumberFormat="1" applyFont="1" applyFill="1" applyBorder="1" applyAlignment="1">
      <alignment horizontal="center" vertical="center" wrapText="1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2019'!$A$8:$A$12</c:f>
              <c:strCache>
                <c:ptCount val="5"/>
                <c:pt idx="0">
                  <c:v>Fund from State Govt - 2018</c:v>
                </c:pt>
                <c:pt idx="1">
                  <c:v>Fund from Levy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'Budget Tracking for 2019'!$Q$8:$Q$12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2019'!$A$253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2019'!$D$253:$O$253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2019'!$A$254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2019'!$D$254:$O$254</c:f>
              <c:numCache>
                <c:formatCode>_(* #,##0_);_(* \(#,##0\);_(* "-"??_);_(@_)</c:formatCode>
                <c:ptCount val="12"/>
                <c:pt idx="0">
                  <c:v>682988.21500000008</c:v>
                </c:pt>
                <c:pt idx="1">
                  <c:v>1063066.9950000001</c:v>
                </c:pt>
                <c:pt idx="2">
                  <c:v>973941.995</c:v>
                </c:pt>
                <c:pt idx="3">
                  <c:v>882316.995</c:v>
                </c:pt>
                <c:pt idx="4">
                  <c:v>1574316.9950000001</c:v>
                </c:pt>
                <c:pt idx="5">
                  <c:v>2493305.4950000001</c:v>
                </c:pt>
                <c:pt idx="6">
                  <c:v>904816.99500000011</c:v>
                </c:pt>
                <c:pt idx="7">
                  <c:v>1155316.9950000001</c:v>
                </c:pt>
                <c:pt idx="8">
                  <c:v>1462066.9950000001</c:v>
                </c:pt>
                <c:pt idx="9">
                  <c:v>950066.99500000011</c:v>
                </c:pt>
                <c:pt idx="10">
                  <c:v>1280816.9950000001</c:v>
                </c:pt>
                <c:pt idx="11">
                  <c:v>1679083.4949999996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2019'!$A$257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2019'!$D$257:$O$257</c:f>
              <c:numCache>
                <c:formatCode>_(* #,##0_);_(* \(#,##0\);_(* "-"??_);_(@_)</c:formatCode>
                <c:ptCount val="12"/>
                <c:pt idx="0">
                  <c:v>-682988.21500000008</c:v>
                </c:pt>
                <c:pt idx="1">
                  <c:v>-1063066.9950000001</c:v>
                </c:pt>
                <c:pt idx="2">
                  <c:v>-973941.995</c:v>
                </c:pt>
                <c:pt idx="3">
                  <c:v>-882316.995</c:v>
                </c:pt>
                <c:pt idx="4">
                  <c:v>-1574316.9950000001</c:v>
                </c:pt>
                <c:pt idx="5">
                  <c:v>-2493305.4950000001</c:v>
                </c:pt>
                <c:pt idx="6">
                  <c:v>-904816.99500000011</c:v>
                </c:pt>
                <c:pt idx="7">
                  <c:v>-1155316.9950000001</c:v>
                </c:pt>
                <c:pt idx="8">
                  <c:v>-1462066.9950000001</c:v>
                </c:pt>
                <c:pt idx="9">
                  <c:v>-950066.99500000011</c:v>
                </c:pt>
                <c:pt idx="10">
                  <c:v>-1280816.9950000001</c:v>
                </c:pt>
                <c:pt idx="11">
                  <c:v>-1679083.4949999996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2026106.1600000001</c:v>
                </c:pt>
                <c:pt idx="1">
                  <c:v>176803.22</c:v>
                </c:pt>
                <c:pt idx="2">
                  <c:v>5600000</c:v>
                </c:pt>
                <c:pt idx="3">
                  <c:v>5625636</c:v>
                </c:pt>
                <c:pt idx="4">
                  <c:v>265000</c:v>
                </c:pt>
                <c:pt idx="5">
                  <c:v>1059000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164934.99500000005</c:v>
                </c:pt>
                <c:pt idx="1">
                  <c:v>200816.99500000005</c:v>
                </c:pt>
                <c:pt idx="2">
                  <c:v>165066.99500000005</c:v>
                </c:pt>
                <c:pt idx="3">
                  <c:v>165066.99500000005</c:v>
                </c:pt>
                <c:pt idx="4">
                  <c:v>165066.99500000005</c:v>
                </c:pt>
                <c:pt idx="5">
                  <c:v>223430.49500000005</c:v>
                </c:pt>
                <c:pt idx="6">
                  <c:v>168566.99500000005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135803.22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31083.333333333332</c:v>
                </c:pt>
                <c:pt idx="1">
                  <c:v>631083.33333333326</c:v>
                </c:pt>
                <c:pt idx="2">
                  <c:v>0</c:v>
                </c:pt>
                <c:pt idx="3">
                  <c:v>451083.33333333331</c:v>
                </c:pt>
                <c:pt idx="4">
                  <c:v>481083.33333333331</c:v>
                </c:pt>
                <c:pt idx="5">
                  <c:v>866708.33333333337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234166.66666666666</c:v>
                </c:pt>
                <c:pt idx="1">
                  <c:v>164166.66666666666</c:v>
                </c:pt>
                <c:pt idx="2">
                  <c:v>0</c:v>
                </c:pt>
                <c:pt idx="3">
                  <c:v>184166.66666666666</c:v>
                </c:pt>
                <c:pt idx="4">
                  <c:v>849166.66666666663</c:v>
                </c:pt>
                <c:pt idx="5">
                  <c:v>1168166.6666666667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15000</c:v>
                </c:pt>
                <c:pt idx="1">
                  <c:v>15000</c:v>
                </c:pt>
                <c:pt idx="2">
                  <c:v>0</c:v>
                </c:pt>
                <c:pt idx="3">
                  <c:v>15000</c:v>
                </c:pt>
                <c:pt idx="4">
                  <c:v>30000</c:v>
                </c:pt>
                <c:pt idx="5">
                  <c:v>40000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102000</c:v>
                </c:pt>
                <c:pt idx="1">
                  <c:v>52000</c:v>
                </c:pt>
                <c:pt idx="2">
                  <c:v>0</c:v>
                </c:pt>
                <c:pt idx="3">
                  <c:v>67000</c:v>
                </c:pt>
                <c:pt idx="4">
                  <c:v>49000</c:v>
                </c:pt>
                <c:pt idx="5">
                  <c:v>142000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164934.99500000005</c:v>
                </c:pt>
                <c:pt idx="1">
                  <c:v>135803.22</c:v>
                </c:pt>
                <c:pt idx="2">
                  <c:v>31083.333333333332</c:v>
                </c:pt>
                <c:pt idx="3">
                  <c:v>234166.66666666666</c:v>
                </c:pt>
                <c:pt idx="4">
                  <c:v>15000</c:v>
                </c:pt>
                <c:pt idx="5">
                  <c:v>102000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164934.99500000005</c:v>
                </c:pt>
                <c:pt idx="1">
                  <c:v>135803.22</c:v>
                </c:pt>
                <c:pt idx="2">
                  <c:v>31083.333333333332</c:v>
                </c:pt>
                <c:pt idx="3">
                  <c:v>234166.66666666666</c:v>
                </c:pt>
                <c:pt idx="4">
                  <c:v>15000</c:v>
                </c:pt>
                <c:pt idx="5">
                  <c:v>102000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200816.99500000005</c:v>
                </c:pt>
                <c:pt idx="1">
                  <c:v>0</c:v>
                </c:pt>
                <c:pt idx="2">
                  <c:v>631083.33333333326</c:v>
                </c:pt>
                <c:pt idx="3">
                  <c:v>164166.66666666666</c:v>
                </c:pt>
                <c:pt idx="4">
                  <c:v>15000</c:v>
                </c:pt>
                <c:pt idx="5">
                  <c:v>52000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165066.99500000005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165066.99500000005</c:v>
                </c:pt>
                <c:pt idx="1">
                  <c:v>0</c:v>
                </c:pt>
                <c:pt idx="2">
                  <c:v>451083.33333333331</c:v>
                </c:pt>
                <c:pt idx="3">
                  <c:v>184166.66666666666</c:v>
                </c:pt>
                <c:pt idx="4">
                  <c:v>15000</c:v>
                </c:pt>
                <c:pt idx="5">
                  <c:v>67000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165066.99500000005</c:v>
                </c:pt>
                <c:pt idx="1">
                  <c:v>0</c:v>
                </c:pt>
                <c:pt idx="2">
                  <c:v>481083.33333333331</c:v>
                </c:pt>
                <c:pt idx="3">
                  <c:v>849166.66666666663</c:v>
                </c:pt>
                <c:pt idx="4">
                  <c:v>30000</c:v>
                </c:pt>
                <c:pt idx="5">
                  <c:v>49000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223430.49500000005</c:v>
                </c:pt>
                <c:pt idx="1">
                  <c:v>20500</c:v>
                </c:pt>
                <c:pt idx="2">
                  <c:v>866708.33333333337</c:v>
                </c:pt>
                <c:pt idx="3">
                  <c:v>1168166.6666666667</c:v>
                </c:pt>
                <c:pt idx="4">
                  <c:v>40000</c:v>
                </c:pt>
                <c:pt idx="5">
                  <c:v>142000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168566.99500000005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291"/>
  <sheetViews>
    <sheetView showGridLines="0" tabSelected="1" zoomScale="85" zoomScaleNormal="85" zoomScaleSheetLayoutView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9" sqref="C9"/>
    </sheetView>
  </sheetViews>
  <sheetFormatPr defaultRowHeight="12.75" x14ac:dyDescent="0.2"/>
  <cols>
    <col min="1" max="1" width="35.28515625" style="3" customWidth="1"/>
    <col min="2" max="2" width="13.140625" style="64" customWidth="1"/>
    <col min="3" max="3" width="14.28515625" style="100" customWidth="1"/>
    <col min="4" max="15" width="13.5703125" style="71" customWidth="1"/>
    <col min="16" max="16" width="14.5703125" style="47" customWidth="1"/>
    <col min="17" max="17" width="13.5703125" style="47" customWidth="1"/>
    <col min="18" max="18" width="13.85546875" style="2" customWidth="1"/>
    <col min="19" max="19" width="15" style="71" customWidth="1"/>
    <col min="20" max="20" width="11.5703125" style="3" customWidth="1"/>
    <col min="21" max="21" width="9.140625" style="3" customWidth="1"/>
    <col min="22" max="16384" width="9.140625" style="3"/>
  </cols>
  <sheetData>
    <row r="1" spans="1:19" s="2" customFormat="1" ht="35.1" customHeight="1" x14ac:dyDescent="0.2">
      <c r="A1" s="148" t="s">
        <v>226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S1" s="71"/>
    </row>
    <row r="2" spans="1:19" s="8" customFormat="1" ht="18" customHeight="1" x14ac:dyDescent="0.2">
      <c r="A2" s="17"/>
      <c r="B2" s="51"/>
      <c r="C2" s="87"/>
      <c r="D2" s="72"/>
      <c r="E2" s="72"/>
      <c r="F2" s="72"/>
      <c r="G2" s="72"/>
      <c r="H2" s="72"/>
      <c r="I2" s="83"/>
      <c r="J2" s="83"/>
      <c r="K2" s="83"/>
      <c r="L2" s="83"/>
      <c r="M2" s="83"/>
      <c r="N2" s="83"/>
      <c r="O2" s="83"/>
      <c r="P2" s="28"/>
      <c r="Q2" s="28"/>
      <c r="S2" s="83"/>
    </row>
    <row r="3" spans="1:19" s="2" customFormat="1" ht="19.5" customHeight="1" x14ac:dyDescent="0.25">
      <c r="A3" s="5"/>
      <c r="B3" s="52"/>
      <c r="C3" s="88" t="s">
        <v>14</v>
      </c>
      <c r="D3" s="152" t="s">
        <v>163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40"/>
      <c r="P3" s="151" t="s">
        <v>300</v>
      </c>
      <c r="Q3" s="151" t="s">
        <v>198</v>
      </c>
      <c r="S3" s="71"/>
    </row>
    <row r="4" spans="1:19" s="7" customFormat="1" ht="21" customHeight="1" x14ac:dyDescent="0.2">
      <c r="A4" s="6"/>
      <c r="B4" s="53"/>
      <c r="C4" s="89" t="s">
        <v>157</v>
      </c>
      <c r="D4" s="120" t="s">
        <v>3</v>
      </c>
      <c r="E4" s="121" t="s">
        <v>4</v>
      </c>
      <c r="F4" s="121" t="s">
        <v>5</v>
      </c>
      <c r="G4" s="121" t="s">
        <v>6</v>
      </c>
      <c r="H4" s="122" t="s">
        <v>7</v>
      </c>
      <c r="I4" s="123" t="s">
        <v>8</v>
      </c>
      <c r="J4" s="116" t="s">
        <v>9</v>
      </c>
      <c r="K4" s="121" t="s">
        <v>10</v>
      </c>
      <c r="L4" s="121" t="s">
        <v>206</v>
      </c>
      <c r="M4" s="121" t="s">
        <v>11</v>
      </c>
      <c r="N4" s="121" t="s">
        <v>207</v>
      </c>
      <c r="O4" s="123" t="s">
        <v>12</v>
      </c>
      <c r="P4" s="151"/>
      <c r="Q4" s="151"/>
      <c r="S4" s="83"/>
    </row>
    <row r="5" spans="1:19" s="7" customFormat="1" ht="6.95" customHeight="1" x14ac:dyDescent="0.2">
      <c r="A5" s="6"/>
      <c r="B5" s="53"/>
      <c r="C5" s="90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114"/>
      <c r="Q5" s="114"/>
      <c r="S5" s="83"/>
    </row>
    <row r="6" spans="1:19" s="7" customFormat="1" ht="20.100000000000001" customHeight="1" x14ac:dyDescent="0.2">
      <c r="A6" s="149" t="s">
        <v>104</v>
      </c>
      <c r="B6" s="149"/>
      <c r="C6" s="149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S6" s="83"/>
    </row>
    <row r="7" spans="1:19" s="7" customFormat="1" ht="6.75" customHeight="1" x14ac:dyDescent="0.2">
      <c r="A7" s="1"/>
      <c r="B7" s="54"/>
      <c r="C7" s="91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S7" s="83"/>
    </row>
    <row r="8" spans="1:19" s="8" customFormat="1" ht="15" customHeight="1" x14ac:dyDescent="0.2">
      <c r="A8" s="12" t="s">
        <v>303</v>
      </c>
      <c r="B8" s="55"/>
      <c r="C8" s="86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>
        <f>SUM(D8:N8)</f>
        <v>0</v>
      </c>
      <c r="Q8" s="32">
        <f>SUM(D8:O8)</f>
        <v>0</v>
      </c>
      <c r="S8" s="83"/>
    </row>
    <row r="9" spans="1:19" s="8" customFormat="1" ht="15" customHeight="1" x14ac:dyDescent="0.2">
      <c r="A9" s="12" t="s">
        <v>168</v>
      </c>
      <c r="B9" s="55"/>
      <c r="C9" s="86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2">
        <f>SUM(D9:N9)</f>
        <v>0</v>
      </c>
      <c r="Q9" s="32">
        <f>SUM(D9:O9)</f>
        <v>0</v>
      </c>
      <c r="S9" s="83"/>
    </row>
    <row r="10" spans="1:19" s="8" customFormat="1" ht="15" customHeight="1" x14ac:dyDescent="0.2">
      <c r="A10" s="12" t="s">
        <v>16</v>
      </c>
      <c r="B10" s="55"/>
      <c r="C10" s="86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2">
        <f>SUM(D10:N10)</f>
        <v>0</v>
      </c>
      <c r="Q10" s="32">
        <f>SUM(D10:O10)</f>
        <v>0</v>
      </c>
      <c r="S10" s="83"/>
    </row>
    <row r="11" spans="1:19" s="8" customFormat="1" ht="15" customHeight="1" x14ac:dyDescent="0.2">
      <c r="A11" s="12" t="s">
        <v>17</v>
      </c>
      <c r="B11" s="55"/>
      <c r="C11" s="86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>
        <f>SUM(D11:N11)</f>
        <v>0</v>
      </c>
      <c r="Q11" s="32">
        <f>SUM(D11:O11)</f>
        <v>0</v>
      </c>
      <c r="S11" s="83"/>
    </row>
    <row r="12" spans="1:19" s="7" customFormat="1" ht="15" customHeight="1" x14ac:dyDescent="0.2">
      <c r="A12" s="12" t="s">
        <v>18</v>
      </c>
      <c r="B12" s="55"/>
      <c r="C12" s="86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2">
        <f>SUM(D12:N12)</f>
        <v>0</v>
      </c>
      <c r="Q12" s="32">
        <f>SUM(D12:O12)</f>
        <v>0</v>
      </c>
      <c r="S12" s="83"/>
    </row>
    <row r="13" spans="1:19" s="7" customFormat="1" ht="6.95" customHeight="1" x14ac:dyDescent="0.2">
      <c r="A13" s="13"/>
      <c r="B13" s="55"/>
      <c r="C13" s="86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2"/>
      <c r="Q13" s="33"/>
      <c r="S13" s="83"/>
    </row>
    <row r="14" spans="1:19" s="8" customFormat="1" ht="15" customHeight="1" x14ac:dyDescent="0.2">
      <c r="A14" s="14" t="str">
        <f>"TOTAL "&amp;A6</f>
        <v>TOTAL ESTIMATED INCOME</v>
      </c>
      <c r="B14" s="56"/>
      <c r="C14" s="92"/>
      <c r="D14" s="73">
        <f>SUM(D8:D12)</f>
        <v>0</v>
      </c>
      <c r="E14" s="73">
        <f>SUM(E8:E12)</f>
        <v>0</v>
      </c>
      <c r="F14" s="73"/>
      <c r="G14" s="73"/>
      <c r="H14" s="73"/>
      <c r="I14" s="73">
        <f>SUM(I8:I12)</f>
        <v>0</v>
      </c>
      <c r="J14" s="73"/>
      <c r="K14" s="73"/>
      <c r="L14" s="73"/>
      <c r="M14" s="73"/>
      <c r="N14" s="73"/>
      <c r="O14" s="73"/>
      <c r="P14" s="34">
        <f>SUM(D14:N14)</f>
        <v>0</v>
      </c>
      <c r="Q14" s="34">
        <f>SUM(Q8:Q12)</f>
        <v>0</v>
      </c>
      <c r="S14" s="83"/>
    </row>
    <row r="15" spans="1:19" s="7" customFormat="1" ht="6.95" customHeight="1" x14ac:dyDescent="0.2">
      <c r="A15" s="9"/>
      <c r="B15" s="57"/>
      <c r="C15" s="9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S15" s="83"/>
    </row>
    <row r="16" spans="1:19" s="7" customFormat="1" ht="6.95" customHeight="1" x14ac:dyDescent="0.2">
      <c r="A16" s="9"/>
      <c r="B16" s="57"/>
      <c r="C16" s="9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S16" s="83"/>
    </row>
    <row r="17" spans="1:19" s="7" customFormat="1" ht="20.100000000000001" customHeight="1" x14ac:dyDescent="0.2">
      <c r="A17" s="146" t="s">
        <v>2</v>
      </c>
      <c r="B17" s="146"/>
      <c r="C17" s="146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S17" s="83"/>
    </row>
    <row r="18" spans="1:19" s="7" customFormat="1" ht="6.95" customHeight="1" x14ac:dyDescent="0.2">
      <c r="A18" s="1"/>
      <c r="B18" s="54"/>
      <c r="C18" s="91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35"/>
      <c r="Q18" s="35"/>
      <c r="S18" s="83"/>
    </row>
    <row r="19" spans="1:19" s="7" customFormat="1" ht="18" customHeight="1" x14ac:dyDescent="0.2">
      <c r="A19" s="142" t="s">
        <v>19</v>
      </c>
      <c r="B19" s="142"/>
      <c r="C19" s="142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S19" s="83"/>
    </row>
    <row r="20" spans="1:19" s="7" customFormat="1" ht="6.95" customHeight="1" x14ac:dyDescent="0.2">
      <c r="A20" s="10"/>
      <c r="B20" s="58"/>
      <c r="C20" s="9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36"/>
      <c r="Q20" s="36"/>
      <c r="S20" s="83"/>
    </row>
    <row r="21" spans="1:19" s="8" customFormat="1" ht="15" customHeight="1" x14ac:dyDescent="0.2">
      <c r="A21" s="12" t="s">
        <v>20</v>
      </c>
      <c r="B21" s="55" t="s">
        <v>105</v>
      </c>
      <c r="C21" s="86">
        <v>1153112.2438544738</v>
      </c>
      <c r="D21" s="37">
        <v>100688</v>
      </c>
      <c r="E21" s="37">
        <v>100688</v>
      </c>
      <c r="F21" s="37">
        <v>100688</v>
      </c>
      <c r="G21" s="37">
        <v>100688</v>
      </c>
      <c r="H21" s="37">
        <v>100688</v>
      </c>
      <c r="I21" s="37">
        <v>100688</v>
      </c>
      <c r="J21" s="37">
        <v>100688</v>
      </c>
      <c r="K21" s="37">
        <v>100688</v>
      </c>
      <c r="L21" s="37">
        <v>100688</v>
      </c>
      <c r="M21" s="37">
        <v>100688</v>
      </c>
      <c r="N21" s="37">
        <v>100688</v>
      </c>
      <c r="O21" s="37">
        <v>100688</v>
      </c>
      <c r="P21" s="38">
        <f t="shared" ref="P21:P62" si="0">SUM(D21:O21)</f>
        <v>1208256</v>
      </c>
      <c r="Q21" s="38">
        <f t="shared" ref="Q21:Q62" si="1">SUM(D21:O21)</f>
        <v>1208256</v>
      </c>
      <c r="R21" s="68">
        <f>C21/12</f>
        <v>96092.686987872818</v>
      </c>
      <c r="S21" s="83">
        <f>C21-Q21</f>
        <v>-55143.756145526189</v>
      </c>
    </row>
    <row r="22" spans="1:19" s="7" customFormat="1" ht="15" customHeight="1" x14ac:dyDescent="0.2">
      <c r="A22" s="12" t="s">
        <v>21</v>
      </c>
      <c r="B22" s="55" t="s">
        <v>21</v>
      </c>
      <c r="C22" s="86">
        <v>14400</v>
      </c>
      <c r="D22" s="37">
        <v>700</v>
      </c>
      <c r="E22" s="37">
        <v>700</v>
      </c>
      <c r="F22" s="37">
        <v>700</v>
      </c>
      <c r="G22" s="37">
        <v>700</v>
      </c>
      <c r="H22" s="37">
        <v>700</v>
      </c>
      <c r="I22" s="37">
        <v>700</v>
      </c>
      <c r="J22" s="37">
        <v>700</v>
      </c>
      <c r="K22" s="37">
        <v>700</v>
      </c>
      <c r="L22" s="37">
        <v>700</v>
      </c>
      <c r="M22" s="37">
        <v>700</v>
      </c>
      <c r="N22" s="37">
        <v>700</v>
      </c>
      <c r="O22" s="37">
        <v>700</v>
      </c>
      <c r="P22" s="38">
        <f t="shared" si="0"/>
        <v>8400</v>
      </c>
      <c r="Q22" s="38">
        <f t="shared" si="1"/>
        <v>8400</v>
      </c>
      <c r="R22" s="68">
        <f t="shared" ref="R22:R64" si="2">C22/12</f>
        <v>1200</v>
      </c>
      <c r="S22" s="83">
        <f t="shared" ref="S22:S64" si="3">C22-Q22</f>
        <v>6000</v>
      </c>
    </row>
    <row r="23" spans="1:19" s="7" customFormat="1" ht="15" customHeight="1" x14ac:dyDescent="0.2">
      <c r="A23" s="12" t="s">
        <v>22</v>
      </c>
      <c r="B23" s="55" t="s">
        <v>106</v>
      </c>
      <c r="C23" s="86">
        <v>144139.03048180923</v>
      </c>
      <c r="D23" s="37"/>
      <c r="E23" s="37"/>
      <c r="F23" s="37"/>
      <c r="G23" s="37"/>
      <c r="H23" s="37"/>
      <c r="I23" s="37">
        <v>50344</v>
      </c>
      <c r="J23" s="37"/>
      <c r="K23" s="37"/>
      <c r="L23" s="37"/>
      <c r="M23" s="37"/>
      <c r="N23" s="37"/>
      <c r="O23" s="37">
        <v>151032</v>
      </c>
      <c r="P23" s="38">
        <f t="shared" si="0"/>
        <v>201376</v>
      </c>
      <c r="Q23" s="38">
        <f t="shared" si="1"/>
        <v>201376</v>
      </c>
      <c r="R23" s="68">
        <f t="shared" si="2"/>
        <v>12011.585873484102</v>
      </c>
      <c r="S23" s="83">
        <f t="shared" si="3"/>
        <v>-57236.969518190774</v>
      </c>
    </row>
    <row r="24" spans="1:19" s="7" customFormat="1" ht="15" customHeight="1" x14ac:dyDescent="0.2">
      <c r="A24" s="12" t="s">
        <v>23</v>
      </c>
      <c r="B24" s="55" t="s">
        <v>23</v>
      </c>
      <c r="C24" s="86">
        <v>168642.66566371682</v>
      </c>
      <c r="D24" s="37">
        <v>15271.013333333334</v>
      </c>
      <c r="E24" s="37">
        <v>15271.013333333334</v>
      </c>
      <c r="F24" s="37">
        <v>15271.013333333334</v>
      </c>
      <c r="G24" s="37">
        <v>15271.013333333334</v>
      </c>
      <c r="H24" s="37">
        <v>15271.013333333334</v>
      </c>
      <c r="I24" s="37">
        <v>15271.013333333334</v>
      </c>
      <c r="J24" s="37">
        <v>15271.013333333334</v>
      </c>
      <c r="K24" s="37">
        <v>15271.013333333334</v>
      </c>
      <c r="L24" s="37">
        <v>15271.013333333334</v>
      </c>
      <c r="M24" s="37">
        <v>15271.013333333334</v>
      </c>
      <c r="N24" s="37">
        <v>15271.013333333334</v>
      </c>
      <c r="O24" s="37">
        <v>15271.013333333334</v>
      </c>
      <c r="P24" s="38">
        <f t="shared" si="0"/>
        <v>183252.16</v>
      </c>
      <c r="Q24" s="38">
        <f t="shared" si="1"/>
        <v>183252.16</v>
      </c>
      <c r="R24" s="68">
        <f t="shared" si="2"/>
        <v>14053.555471976402</v>
      </c>
      <c r="S24" s="83">
        <f t="shared" si="3"/>
        <v>-14609.494336283184</v>
      </c>
    </row>
    <row r="25" spans="1:19" s="7" customFormat="1" ht="15" customHeight="1" x14ac:dyDescent="0.2">
      <c r="A25" s="12" t="s">
        <v>24</v>
      </c>
      <c r="B25" s="55" t="s">
        <v>24</v>
      </c>
      <c r="C25" s="86">
        <v>13000</v>
      </c>
      <c r="D25" s="37">
        <v>1083.3333333333333</v>
      </c>
      <c r="E25" s="37">
        <v>1083.3333333333333</v>
      </c>
      <c r="F25" s="37">
        <v>1083.3333333333333</v>
      </c>
      <c r="G25" s="37">
        <v>1083.3333333333333</v>
      </c>
      <c r="H25" s="37">
        <v>1083.3333333333333</v>
      </c>
      <c r="I25" s="37">
        <v>1083.3333333333333</v>
      </c>
      <c r="J25" s="37">
        <v>1083.3333333333333</v>
      </c>
      <c r="K25" s="37">
        <v>1083.3333333333333</v>
      </c>
      <c r="L25" s="37">
        <v>1083.3333333333333</v>
      </c>
      <c r="M25" s="37">
        <v>1083.3333333333333</v>
      </c>
      <c r="N25" s="37">
        <v>1083.3333333333333</v>
      </c>
      <c r="O25" s="37">
        <v>1083.3333333333333</v>
      </c>
      <c r="P25" s="38">
        <f t="shared" si="0"/>
        <v>13000.000000000002</v>
      </c>
      <c r="Q25" s="38">
        <f t="shared" si="1"/>
        <v>13000.000000000002</v>
      </c>
      <c r="R25" s="68">
        <f t="shared" si="2"/>
        <v>1083.3333333333333</v>
      </c>
      <c r="S25" s="83">
        <f t="shared" si="3"/>
        <v>0</v>
      </c>
    </row>
    <row r="26" spans="1:19" s="7" customFormat="1" ht="15" customHeight="1" x14ac:dyDescent="0.2">
      <c r="A26" s="12" t="s">
        <v>219</v>
      </c>
      <c r="B26" s="55" t="s">
        <v>219</v>
      </c>
      <c r="C26" s="86">
        <v>1440</v>
      </c>
      <c r="D26" s="37">
        <v>120</v>
      </c>
      <c r="E26" s="37">
        <v>120</v>
      </c>
      <c r="F26" s="37">
        <v>120</v>
      </c>
      <c r="G26" s="37">
        <v>120</v>
      </c>
      <c r="H26" s="37">
        <v>120</v>
      </c>
      <c r="I26" s="37">
        <v>120</v>
      </c>
      <c r="J26" s="37">
        <v>120</v>
      </c>
      <c r="K26" s="37">
        <v>120</v>
      </c>
      <c r="L26" s="37">
        <v>120</v>
      </c>
      <c r="M26" s="37">
        <v>120</v>
      </c>
      <c r="N26" s="37">
        <v>120</v>
      </c>
      <c r="O26" s="37">
        <v>120</v>
      </c>
      <c r="P26" s="38">
        <f t="shared" si="0"/>
        <v>1440</v>
      </c>
      <c r="Q26" s="38">
        <f t="shared" si="1"/>
        <v>1440</v>
      </c>
      <c r="R26" s="68">
        <f t="shared" si="2"/>
        <v>120</v>
      </c>
      <c r="S26" s="83">
        <f t="shared" si="3"/>
        <v>0</v>
      </c>
    </row>
    <row r="27" spans="1:19" s="7" customFormat="1" ht="15" customHeight="1" x14ac:dyDescent="0.2">
      <c r="A27" s="12" t="s">
        <v>25</v>
      </c>
      <c r="B27" s="55" t="s">
        <v>25</v>
      </c>
      <c r="C27" s="86">
        <v>3000</v>
      </c>
      <c r="D27" s="37">
        <v>250</v>
      </c>
      <c r="E27" s="37">
        <v>250</v>
      </c>
      <c r="F27" s="37">
        <v>250</v>
      </c>
      <c r="G27" s="37">
        <v>250</v>
      </c>
      <c r="H27" s="37">
        <v>250</v>
      </c>
      <c r="I27" s="37">
        <v>250</v>
      </c>
      <c r="J27" s="37">
        <v>250</v>
      </c>
      <c r="K27" s="37">
        <v>250</v>
      </c>
      <c r="L27" s="37">
        <v>250</v>
      </c>
      <c r="M27" s="37">
        <v>250</v>
      </c>
      <c r="N27" s="37">
        <v>250</v>
      </c>
      <c r="O27" s="37">
        <v>250</v>
      </c>
      <c r="P27" s="38">
        <f t="shared" si="0"/>
        <v>3000</v>
      </c>
      <c r="Q27" s="38">
        <f t="shared" si="1"/>
        <v>3000</v>
      </c>
      <c r="R27" s="68">
        <f t="shared" si="2"/>
        <v>250</v>
      </c>
      <c r="S27" s="83">
        <f t="shared" si="3"/>
        <v>0</v>
      </c>
    </row>
    <row r="28" spans="1:19" s="7" customFormat="1" ht="15" customHeight="1" x14ac:dyDescent="0.2">
      <c r="A28" s="12" t="s">
        <v>26</v>
      </c>
      <c r="B28" s="55" t="s">
        <v>107</v>
      </c>
      <c r="C28" s="86">
        <v>2400</v>
      </c>
      <c r="D28" s="37">
        <v>200</v>
      </c>
      <c r="E28" s="37">
        <v>200</v>
      </c>
      <c r="F28" s="37">
        <v>200</v>
      </c>
      <c r="G28" s="37">
        <v>200</v>
      </c>
      <c r="H28" s="37">
        <v>200</v>
      </c>
      <c r="I28" s="37">
        <v>200</v>
      </c>
      <c r="J28" s="37">
        <v>200</v>
      </c>
      <c r="K28" s="37">
        <v>200</v>
      </c>
      <c r="L28" s="37">
        <v>200</v>
      </c>
      <c r="M28" s="37">
        <v>200</v>
      </c>
      <c r="N28" s="37">
        <v>200</v>
      </c>
      <c r="O28" s="37">
        <v>200</v>
      </c>
      <c r="P28" s="38">
        <f t="shared" si="0"/>
        <v>2400</v>
      </c>
      <c r="Q28" s="38">
        <f t="shared" si="1"/>
        <v>2400</v>
      </c>
      <c r="R28" s="68">
        <f t="shared" si="2"/>
        <v>200</v>
      </c>
      <c r="S28" s="83">
        <f t="shared" si="3"/>
        <v>0</v>
      </c>
    </row>
    <row r="29" spans="1:19" s="7" customFormat="1" ht="15" customHeight="1" x14ac:dyDescent="0.2">
      <c r="A29" s="12" t="s">
        <v>0</v>
      </c>
      <c r="B29" s="55" t="s">
        <v>0</v>
      </c>
      <c r="C29" s="86">
        <v>50000</v>
      </c>
      <c r="D29" s="37"/>
      <c r="E29" s="37">
        <v>35000</v>
      </c>
      <c r="F29" s="37"/>
      <c r="G29" s="37"/>
      <c r="H29" s="37"/>
      <c r="I29" s="37"/>
      <c r="J29" s="37"/>
      <c r="K29" s="37">
        <v>15000</v>
      </c>
      <c r="L29" s="37"/>
      <c r="M29" s="37"/>
      <c r="N29" s="37"/>
      <c r="O29" s="37"/>
      <c r="P29" s="38">
        <f t="shared" si="0"/>
        <v>50000</v>
      </c>
      <c r="Q29" s="38">
        <f t="shared" si="1"/>
        <v>50000</v>
      </c>
      <c r="R29" s="68">
        <f t="shared" si="2"/>
        <v>4166.666666666667</v>
      </c>
      <c r="S29" s="83">
        <f t="shared" si="3"/>
        <v>0</v>
      </c>
    </row>
    <row r="30" spans="1:19" s="7" customFormat="1" ht="15" customHeight="1" x14ac:dyDescent="0.2">
      <c r="A30" s="12" t="s">
        <v>27</v>
      </c>
      <c r="B30" s="55" t="s">
        <v>108</v>
      </c>
      <c r="C30" s="86">
        <v>4800</v>
      </c>
      <c r="D30" s="37">
        <v>400</v>
      </c>
      <c r="E30" s="37">
        <v>400</v>
      </c>
      <c r="F30" s="37">
        <v>400</v>
      </c>
      <c r="G30" s="37">
        <v>400</v>
      </c>
      <c r="H30" s="37">
        <v>400</v>
      </c>
      <c r="I30" s="37">
        <v>400</v>
      </c>
      <c r="J30" s="37">
        <v>400</v>
      </c>
      <c r="K30" s="37">
        <v>400</v>
      </c>
      <c r="L30" s="37">
        <v>400</v>
      </c>
      <c r="M30" s="37">
        <v>400</v>
      </c>
      <c r="N30" s="37">
        <v>400</v>
      </c>
      <c r="O30" s="37">
        <v>400</v>
      </c>
      <c r="P30" s="38">
        <f t="shared" si="0"/>
        <v>4800</v>
      </c>
      <c r="Q30" s="38">
        <f t="shared" si="1"/>
        <v>4800</v>
      </c>
      <c r="R30" s="68">
        <f t="shared" si="2"/>
        <v>400</v>
      </c>
      <c r="S30" s="83">
        <f t="shared" si="3"/>
        <v>0</v>
      </c>
    </row>
    <row r="31" spans="1:19" s="7" customFormat="1" ht="15" customHeight="1" x14ac:dyDescent="0.2">
      <c r="A31" s="12" t="s">
        <v>28</v>
      </c>
      <c r="B31" s="55" t="s">
        <v>109</v>
      </c>
      <c r="C31" s="86">
        <v>15000</v>
      </c>
      <c r="D31" s="37">
        <v>1250</v>
      </c>
      <c r="E31" s="37">
        <v>1250</v>
      </c>
      <c r="F31" s="37">
        <v>1250</v>
      </c>
      <c r="G31" s="37">
        <v>1250</v>
      </c>
      <c r="H31" s="37">
        <v>1250</v>
      </c>
      <c r="I31" s="37">
        <v>1250</v>
      </c>
      <c r="J31" s="37">
        <v>1250</v>
      </c>
      <c r="K31" s="37">
        <v>1250</v>
      </c>
      <c r="L31" s="37">
        <v>1250</v>
      </c>
      <c r="M31" s="37">
        <v>1250</v>
      </c>
      <c r="N31" s="37">
        <v>1250</v>
      </c>
      <c r="O31" s="37">
        <v>1250</v>
      </c>
      <c r="P31" s="38">
        <f t="shared" si="0"/>
        <v>15000</v>
      </c>
      <c r="Q31" s="38">
        <f t="shared" si="1"/>
        <v>15000</v>
      </c>
      <c r="R31" s="68">
        <f t="shared" si="2"/>
        <v>1250</v>
      </c>
      <c r="S31" s="83">
        <f t="shared" si="3"/>
        <v>0</v>
      </c>
    </row>
    <row r="32" spans="1:19" s="7" customFormat="1" ht="15" customHeight="1" x14ac:dyDescent="0.2">
      <c r="A32" s="12" t="s">
        <v>30</v>
      </c>
      <c r="B32" s="55" t="s">
        <v>110</v>
      </c>
      <c r="C32" s="86">
        <v>24000</v>
      </c>
      <c r="D32" s="37">
        <v>2500</v>
      </c>
      <c r="E32" s="37">
        <v>2500</v>
      </c>
      <c r="F32" s="37">
        <v>2500</v>
      </c>
      <c r="G32" s="37">
        <v>2500</v>
      </c>
      <c r="H32" s="37">
        <v>2500</v>
      </c>
      <c r="I32" s="37">
        <v>2500</v>
      </c>
      <c r="J32" s="37">
        <v>2500</v>
      </c>
      <c r="K32" s="37">
        <v>2500</v>
      </c>
      <c r="L32" s="37">
        <v>2500</v>
      </c>
      <c r="M32" s="37">
        <v>2500</v>
      </c>
      <c r="N32" s="37">
        <v>2500</v>
      </c>
      <c r="O32" s="37">
        <v>2500</v>
      </c>
      <c r="P32" s="38">
        <f t="shared" si="0"/>
        <v>30000</v>
      </c>
      <c r="Q32" s="38">
        <f t="shared" si="1"/>
        <v>30000</v>
      </c>
      <c r="R32" s="68">
        <f t="shared" si="2"/>
        <v>2000</v>
      </c>
      <c r="S32" s="83">
        <f t="shared" si="3"/>
        <v>-6000</v>
      </c>
    </row>
    <row r="33" spans="1:19" s="7" customFormat="1" ht="15" customHeight="1" x14ac:dyDescent="0.2">
      <c r="A33" s="12" t="s">
        <v>31</v>
      </c>
      <c r="B33" s="55" t="s">
        <v>111</v>
      </c>
      <c r="C33" s="86">
        <v>20040</v>
      </c>
      <c r="D33" s="37">
        <v>1670</v>
      </c>
      <c r="E33" s="37">
        <v>1670</v>
      </c>
      <c r="F33" s="37">
        <v>1670</v>
      </c>
      <c r="G33" s="37">
        <v>1670</v>
      </c>
      <c r="H33" s="37">
        <v>1670</v>
      </c>
      <c r="I33" s="37">
        <v>1670</v>
      </c>
      <c r="J33" s="37">
        <v>1670</v>
      </c>
      <c r="K33" s="37">
        <v>1670</v>
      </c>
      <c r="L33" s="37">
        <v>1670</v>
      </c>
      <c r="M33" s="37">
        <v>1670</v>
      </c>
      <c r="N33" s="37">
        <v>1670</v>
      </c>
      <c r="O33" s="37">
        <v>1670</v>
      </c>
      <c r="P33" s="38">
        <f t="shared" si="0"/>
        <v>20040</v>
      </c>
      <c r="Q33" s="38">
        <f t="shared" si="1"/>
        <v>20040</v>
      </c>
      <c r="R33" s="68">
        <f t="shared" si="2"/>
        <v>1670</v>
      </c>
      <c r="S33" s="83">
        <f t="shared" si="3"/>
        <v>0</v>
      </c>
    </row>
    <row r="34" spans="1:19" s="7" customFormat="1" ht="15" customHeight="1" x14ac:dyDescent="0.2">
      <c r="A34" s="12" t="s">
        <v>32</v>
      </c>
      <c r="B34" s="55" t="s">
        <v>112</v>
      </c>
      <c r="C34" s="86">
        <v>96480</v>
      </c>
      <c r="D34" s="37">
        <v>8040</v>
      </c>
      <c r="E34" s="37">
        <v>8040</v>
      </c>
      <c r="F34" s="37">
        <v>8040</v>
      </c>
      <c r="G34" s="37">
        <v>8040</v>
      </c>
      <c r="H34" s="37">
        <v>8040</v>
      </c>
      <c r="I34" s="37">
        <v>8040</v>
      </c>
      <c r="J34" s="37">
        <v>8040</v>
      </c>
      <c r="K34" s="37">
        <v>8040</v>
      </c>
      <c r="L34" s="37">
        <v>8040</v>
      </c>
      <c r="M34" s="37">
        <v>8040</v>
      </c>
      <c r="N34" s="37">
        <v>8040</v>
      </c>
      <c r="O34" s="37">
        <v>8040</v>
      </c>
      <c r="P34" s="38">
        <f t="shared" si="0"/>
        <v>96480</v>
      </c>
      <c r="Q34" s="38">
        <f t="shared" si="1"/>
        <v>96480</v>
      </c>
      <c r="R34" s="68">
        <f t="shared" si="2"/>
        <v>8040</v>
      </c>
      <c r="S34" s="83">
        <f t="shared" si="3"/>
        <v>0</v>
      </c>
    </row>
    <row r="35" spans="1:19" s="7" customFormat="1" ht="15" customHeight="1" x14ac:dyDescent="0.2">
      <c r="A35" s="12" t="s">
        <v>33</v>
      </c>
      <c r="B35" s="55" t="s">
        <v>33</v>
      </c>
      <c r="C35" s="86">
        <v>7200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>
        <v>7200</v>
      </c>
      <c r="P35" s="38">
        <f t="shared" si="0"/>
        <v>7200</v>
      </c>
      <c r="Q35" s="38">
        <f t="shared" si="1"/>
        <v>7200</v>
      </c>
      <c r="R35" s="68">
        <f t="shared" si="2"/>
        <v>600</v>
      </c>
      <c r="S35" s="83">
        <f t="shared" si="3"/>
        <v>0</v>
      </c>
    </row>
    <row r="36" spans="1:19" s="7" customFormat="1" ht="15" customHeight="1" x14ac:dyDescent="0.2">
      <c r="A36" s="12" t="s">
        <v>34</v>
      </c>
      <c r="B36" s="55" t="s">
        <v>113</v>
      </c>
      <c r="C36" s="86">
        <v>24000</v>
      </c>
      <c r="D36" s="37">
        <v>2000</v>
      </c>
      <c r="E36" s="37">
        <v>2000</v>
      </c>
      <c r="F36" s="37">
        <v>2000</v>
      </c>
      <c r="G36" s="37">
        <v>2000</v>
      </c>
      <c r="H36" s="37">
        <v>2000</v>
      </c>
      <c r="I36" s="37">
        <v>2000</v>
      </c>
      <c r="J36" s="37">
        <v>2000</v>
      </c>
      <c r="K36" s="37">
        <v>2000</v>
      </c>
      <c r="L36" s="37">
        <v>2000</v>
      </c>
      <c r="M36" s="37">
        <v>2000</v>
      </c>
      <c r="N36" s="37">
        <v>2000</v>
      </c>
      <c r="O36" s="37">
        <v>2000</v>
      </c>
      <c r="P36" s="38">
        <f t="shared" si="0"/>
        <v>24000</v>
      </c>
      <c r="Q36" s="38">
        <f t="shared" si="1"/>
        <v>24000</v>
      </c>
      <c r="R36" s="68">
        <f t="shared" si="2"/>
        <v>2000</v>
      </c>
      <c r="S36" s="83">
        <f t="shared" si="3"/>
        <v>0</v>
      </c>
    </row>
    <row r="37" spans="1:19" s="7" customFormat="1" ht="15" customHeight="1" x14ac:dyDescent="0.2">
      <c r="A37" s="12" t="s">
        <v>35</v>
      </c>
      <c r="B37" s="55" t="s">
        <v>35</v>
      </c>
      <c r="C37" s="86">
        <v>12000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>
        <v>12000</v>
      </c>
      <c r="P37" s="38">
        <f t="shared" si="0"/>
        <v>12000</v>
      </c>
      <c r="Q37" s="38">
        <f t="shared" si="1"/>
        <v>12000</v>
      </c>
      <c r="R37" s="68">
        <f t="shared" si="2"/>
        <v>1000</v>
      </c>
      <c r="S37" s="83">
        <f t="shared" si="3"/>
        <v>0</v>
      </c>
    </row>
    <row r="38" spans="1:19" s="7" customFormat="1" ht="15" customHeight="1" x14ac:dyDescent="0.2">
      <c r="A38" s="12" t="s">
        <v>36</v>
      </c>
      <c r="B38" s="55" t="s">
        <v>114</v>
      </c>
      <c r="C38" s="86">
        <v>20000</v>
      </c>
      <c r="D38" s="37">
        <v>1666.6666666666667</v>
      </c>
      <c r="E38" s="37">
        <v>1666.6666666666667</v>
      </c>
      <c r="F38" s="37">
        <v>1666.6666666666667</v>
      </c>
      <c r="G38" s="37">
        <v>1666.6666666666667</v>
      </c>
      <c r="H38" s="37">
        <v>1666.6666666666667</v>
      </c>
      <c r="I38" s="37">
        <v>1666.6666666666667</v>
      </c>
      <c r="J38" s="37">
        <v>1666.6666666666667</v>
      </c>
      <c r="K38" s="37">
        <v>1666.6666666666667</v>
      </c>
      <c r="L38" s="37">
        <v>1666.6666666666667</v>
      </c>
      <c r="M38" s="37">
        <v>1666.6666666666667</v>
      </c>
      <c r="N38" s="37">
        <v>1666.6666666666667</v>
      </c>
      <c r="O38" s="37">
        <v>1666.6666666666667</v>
      </c>
      <c r="P38" s="38">
        <f t="shared" si="0"/>
        <v>20000</v>
      </c>
      <c r="Q38" s="38">
        <f t="shared" si="1"/>
        <v>20000</v>
      </c>
      <c r="R38" s="68">
        <f t="shared" si="2"/>
        <v>1666.6666666666667</v>
      </c>
      <c r="S38" s="83">
        <f t="shared" si="3"/>
        <v>0</v>
      </c>
    </row>
    <row r="39" spans="1:19" s="7" customFormat="1" ht="15" customHeight="1" x14ac:dyDescent="0.2">
      <c r="A39" s="12" t="s">
        <v>37</v>
      </c>
      <c r="B39" s="55" t="s">
        <v>115</v>
      </c>
      <c r="C39" s="86">
        <v>6000</v>
      </c>
      <c r="D39" s="37">
        <v>500</v>
      </c>
      <c r="E39" s="37">
        <v>500</v>
      </c>
      <c r="F39" s="37">
        <v>500</v>
      </c>
      <c r="G39" s="37">
        <v>500</v>
      </c>
      <c r="H39" s="37">
        <v>500</v>
      </c>
      <c r="I39" s="37">
        <v>500</v>
      </c>
      <c r="J39" s="37">
        <v>500</v>
      </c>
      <c r="K39" s="37">
        <v>500</v>
      </c>
      <c r="L39" s="37">
        <v>500</v>
      </c>
      <c r="M39" s="37">
        <v>500</v>
      </c>
      <c r="N39" s="37">
        <v>500</v>
      </c>
      <c r="O39" s="37">
        <v>500</v>
      </c>
      <c r="P39" s="38">
        <f t="shared" si="0"/>
        <v>6000</v>
      </c>
      <c r="Q39" s="38">
        <f t="shared" si="1"/>
        <v>6000</v>
      </c>
      <c r="R39" s="68">
        <f t="shared" si="2"/>
        <v>500</v>
      </c>
      <c r="S39" s="83">
        <f t="shared" si="3"/>
        <v>0</v>
      </c>
    </row>
    <row r="40" spans="1:19" s="7" customFormat="1" ht="15" customHeight="1" x14ac:dyDescent="0.2">
      <c r="A40" s="12" t="s">
        <v>38</v>
      </c>
      <c r="B40" s="55" t="s">
        <v>116</v>
      </c>
      <c r="C40" s="86">
        <v>20000</v>
      </c>
      <c r="D40" s="37">
        <v>1666.6666666666667</v>
      </c>
      <c r="E40" s="37">
        <v>1666.6666666666667</v>
      </c>
      <c r="F40" s="37">
        <v>1666.6666666666667</v>
      </c>
      <c r="G40" s="37">
        <v>1666.6666666666667</v>
      </c>
      <c r="H40" s="37">
        <v>1666.6666666666667</v>
      </c>
      <c r="I40" s="37">
        <v>1666.6666666666667</v>
      </c>
      <c r="J40" s="37">
        <v>1666.6666666666667</v>
      </c>
      <c r="K40" s="124">
        <v>1666.6666666666667</v>
      </c>
      <c r="L40" s="124">
        <v>1666.6666666666667</v>
      </c>
      <c r="M40" s="124">
        <v>1666.6666666666667</v>
      </c>
      <c r="N40" s="124">
        <v>1666.6666666666667</v>
      </c>
      <c r="O40" s="124">
        <v>1666.6666666666667</v>
      </c>
      <c r="P40" s="38">
        <f t="shared" si="0"/>
        <v>20000</v>
      </c>
      <c r="Q40" s="38">
        <f t="shared" si="1"/>
        <v>20000</v>
      </c>
      <c r="R40" s="68">
        <f t="shared" si="2"/>
        <v>1666.6666666666667</v>
      </c>
      <c r="S40" s="83">
        <f t="shared" si="3"/>
        <v>0</v>
      </c>
    </row>
    <row r="41" spans="1:19" s="7" customFormat="1" ht="15" customHeight="1" x14ac:dyDescent="0.2">
      <c r="A41" s="12" t="s">
        <v>39</v>
      </c>
      <c r="B41" s="55" t="s">
        <v>117</v>
      </c>
      <c r="C41" s="86">
        <v>2100</v>
      </c>
      <c r="D41" s="37">
        <v>175</v>
      </c>
      <c r="E41" s="37">
        <v>175</v>
      </c>
      <c r="F41" s="37">
        <v>175</v>
      </c>
      <c r="G41" s="37">
        <v>175</v>
      </c>
      <c r="H41" s="37">
        <v>175</v>
      </c>
      <c r="I41" s="37">
        <v>175</v>
      </c>
      <c r="J41" s="37">
        <v>175</v>
      </c>
      <c r="K41" s="37">
        <v>175</v>
      </c>
      <c r="L41" s="37">
        <v>175</v>
      </c>
      <c r="M41" s="37">
        <v>175</v>
      </c>
      <c r="N41" s="37">
        <v>175</v>
      </c>
      <c r="O41" s="37">
        <v>175</v>
      </c>
      <c r="P41" s="38">
        <f t="shared" si="0"/>
        <v>2100</v>
      </c>
      <c r="Q41" s="38">
        <f t="shared" si="1"/>
        <v>2100</v>
      </c>
      <c r="R41" s="68">
        <f t="shared" si="2"/>
        <v>175</v>
      </c>
      <c r="S41" s="83">
        <f t="shared" si="3"/>
        <v>0</v>
      </c>
    </row>
    <row r="42" spans="1:19" s="7" customFormat="1" ht="15" customHeight="1" x14ac:dyDescent="0.2">
      <c r="A42" s="12" t="s">
        <v>40</v>
      </c>
      <c r="B42" s="55" t="s">
        <v>118</v>
      </c>
      <c r="C42" s="86">
        <v>33000</v>
      </c>
      <c r="D42" s="37">
        <v>2750</v>
      </c>
      <c r="E42" s="37">
        <v>2750</v>
      </c>
      <c r="F42" s="37">
        <v>2750</v>
      </c>
      <c r="G42" s="37">
        <v>2750</v>
      </c>
      <c r="H42" s="37">
        <v>2750</v>
      </c>
      <c r="I42" s="37">
        <v>2750</v>
      </c>
      <c r="J42" s="37">
        <v>2750</v>
      </c>
      <c r="K42" s="37">
        <v>2750</v>
      </c>
      <c r="L42" s="37">
        <v>2750</v>
      </c>
      <c r="M42" s="37">
        <v>2750</v>
      </c>
      <c r="N42" s="37">
        <v>2750</v>
      </c>
      <c r="O42" s="37">
        <v>2750</v>
      </c>
      <c r="P42" s="38">
        <f t="shared" si="0"/>
        <v>33000</v>
      </c>
      <c r="Q42" s="38">
        <f t="shared" si="1"/>
        <v>33000</v>
      </c>
      <c r="R42" s="68">
        <f t="shared" si="2"/>
        <v>2750</v>
      </c>
      <c r="S42" s="83">
        <f t="shared" si="3"/>
        <v>0</v>
      </c>
    </row>
    <row r="43" spans="1:19" s="7" customFormat="1" ht="15" customHeight="1" x14ac:dyDescent="0.2">
      <c r="A43" s="12" t="s">
        <v>41</v>
      </c>
      <c r="B43" s="55" t="s">
        <v>119</v>
      </c>
      <c r="C43" s="86">
        <v>8350</v>
      </c>
      <c r="D43" s="37">
        <v>695.83333333333337</v>
      </c>
      <c r="E43" s="37">
        <v>695.83333333333337</v>
      </c>
      <c r="F43" s="37">
        <v>695.83333333333337</v>
      </c>
      <c r="G43" s="37">
        <v>695.83333333333337</v>
      </c>
      <c r="H43" s="37">
        <v>695.83333333333337</v>
      </c>
      <c r="I43" s="37">
        <v>695.83333333333337</v>
      </c>
      <c r="J43" s="37">
        <v>695.83333333333337</v>
      </c>
      <c r="K43" s="37">
        <v>695.83333333333337</v>
      </c>
      <c r="L43" s="37">
        <v>695.83333333333337</v>
      </c>
      <c r="M43" s="37">
        <v>695.83333333333337</v>
      </c>
      <c r="N43" s="37">
        <v>695.83333333333337</v>
      </c>
      <c r="O43" s="37">
        <v>695.83333333333337</v>
      </c>
      <c r="P43" s="38">
        <f t="shared" si="0"/>
        <v>8349.9999999999982</v>
      </c>
      <c r="Q43" s="38">
        <f t="shared" si="1"/>
        <v>8349.9999999999982</v>
      </c>
      <c r="R43" s="68">
        <f t="shared" si="2"/>
        <v>695.83333333333337</v>
      </c>
      <c r="S43" s="83">
        <f t="shared" si="3"/>
        <v>0</v>
      </c>
    </row>
    <row r="44" spans="1:19" s="7" customFormat="1" ht="15" customHeight="1" x14ac:dyDescent="0.2">
      <c r="A44" s="12" t="s">
        <v>42</v>
      </c>
      <c r="B44" s="55" t="s">
        <v>120</v>
      </c>
      <c r="C44" s="86">
        <v>1000</v>
      </c>
      <c r="D44" s="37">
        <v>83.333333333333329</v>
      </c>
      <c r="E44" s="37">
        <v>83.333333333333329</v>
      </c>
      <c r="F44" s="37">
        <v>83.333333333333329</v>
      </c>
      <c r="G44" s="37">
        <v>83.333333333333329</v>
      </c>
      <c r="H44" s="37">
        <v>83.333333333333329</v>
      </c>
      <c r="I44" s="37">
        <v>83.333333333333329</v>
      </c>
      <c r="J44" s="37">
        <v>83.333333333333329</v>
      </c>
      <c r="K44" s="37">
        <v>83.333333333333329</v>
      </c>
      <c r="L44" s="37">
        <v>83.333333333333329</v>
      </c>
      <c r="M44" s="37">
        <v>83.333333333333329</v>
      </c>
      <c r="N44" s="37">
        <v>83.333333333333329</v>
      </c>
      <c r="O44" s="37">
        <v>83.333333333333329</v>
      </c>
      <c r="P44" s="38">
        <f t="shared" si="0"/>
        <v>1000.0000000000001</v>
      </c>
      <c r="Q44" s="38">
        <f t="shared" si="1"/>
        <v>1000.0000000000001</v>
      </c>
      <c r="R44" s="68">
        <f t="shared" si="2"/>
        <v>83.333333333333329</v>
      </c>
      <c r="S44" s="83">
        <f t="shared" si="3"/>
        <v>0</v>
      </c>
    </row>
    <row r="45" spans="1:19" s="7" customFormat="1" ht="15" customHeight="1" x14ac:dyDescent="0.2">
      <c r="A45" s="12" t="s">
        <v>43</v>
      </c>
      <c r="B45" s="55" t="s">
        <v>121</v>
      </c>
      <c r="C45" s="86">
        <v>5500</v>
      </c>
      <c r="D45" s="37">
        <v>458.33333333333331</v>
      </c>
      <c r="E45" s="37">
        <v>458.33333333333331</v>
      </c>
      <c r="F45" s="37">
        <v>458.33333333333331</v>
      </c>
      <c r="G45" s="37">
        <v>458.33333333333331</v>
      </c>
      <c r="H45" s="37">
        <v>458.33333333333331</v>
      </c>
      <c r="I45" s="37">
        <v>458.33333333333331</v>
      </c>
      <c r="J45" s="37">
        <v>458.33333333333331</v>
      </c>
      <c r="K45" s="37">
        <v>458.33333333333331</v>
      </c>
      <c r="L45" s="37">
        <v>458.33333333333331</v>
      </c>
      <c r="M45" s="37">
        <v>458.33333333333331</v>
      </c>
      <c r="N45" s="37">
        <v>458.33333333333331</v>
      </c>
      <c r="O45" s="37">
        <v>458.33333333333331</v>
      </c>
      <c r="P45" s="38">
        <f t="shared" si="0"/>
        <v>5499.9999999999991</v>
      </c>
      <c r="Q45" s="38">
        <f t="shared" si="1"/>
        <v>5499.9999999999991</v>
      </c>
      <c r="R45" s="68">
        <f t="shared" si="2"/>
        <v>458.33333333333331</v>
      </c>
      <c r="S45" s="83">
        <f t="shared" si="3"/>
        <v>0</v>
      </c>
    </row>
    <row r="46" spans="1:19" s="7" customFormat="1" ht="15" customHeight="1" x14ac:dyDescent="0.2">
      <c r="A46" s="12" t="s">
        <v>44</v>
      </c>
      <c r="B46" s="55" t="s">
        <v>44</v>
      </c>
      <c r="C46" s="86">
        <v>4000</v>
      </c>
      <c r="D46" s="37">
        <v>333.33333333333331</v>
      </c>
      <c r="E46" s="37">
        <v>333.33333333333331</v>
      </c>
      <c r="F46" s="37">
        <v>333.33333333333331</v>
      </c>
      <c r="G46" s="37">
        <v>333.33333333333331</v>
      </c>
      <c r="H46" s="37">
        <v>333.33333333333331</v>
      </c>
      <c r="I46" s="37">
        <v>333.33333333333331</v>
      </c>
      <c r="J46" s="37">
        <v>333.33333333333331</v>
      </c>
      <c r="K46" s="37">
        <v>333.33333333333331</v>
      </c>
      <c r="L46" s="37">
        <v>333.33333333333331</v>
      </c>
      <c r="M46" s="37">
        <v>333.33333333333331</v>
      </c>
      <c r="N46" s="37">
        <v>333.33333333333331</v>
      </c>
      <c r="O46" s="37">
        <v>333.33333333333331</v>
      </c>
      <c r="P46" s="38">
        <f t="shared" si="0"/>
        <v>4000.0000000000005</v>
      </c>
      <c r="Q46" s="38">
        <f t="shared" si="1"/>
        <v>4000.0000000000005</v>
      </c>
      <c r="R46" s="68">
        <f t="shared" si="2"/>
        <v>333.33333333333331</v>
      </c>
      <c r="S46" s="83">
        <f t="shared" si="3"/>
        <v>0</v>
      </c>
    </row>
    <row r="47" spans="1:19" s="7" customFormat="1" ht="15" customHeight="1" x14ac:dyDescent="0.2">
      <c r="A47" s="12" t="s">
        <v>45</v>
      </c>
      <c r="B47" s="55" t="s">
        <v>118</v>
      </c>
      <c r="C47" s="86">
        <v>0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8">
        <f t="shared" si="0"/>
        <v>0</v>
      </c>
      <c r="Q47" s="38">
        <f t="shared" si="1"/>
        <v>0</v>
      </c>
      <c r="R47" s="68">
        <f t="shared" si="2"/>
        <v>0</v>
      </c>
      <c r="S47" s="83">
        <f t="shared" si="3"/>
        <v>0</v>
      </c>
    </row>
    <row r="48" spans="1:19" s="7" customFormat="1" ht="15" customHeight="1" x14ac:dyDescent="0.2">
      <c r="A48" s="12" t="s">
        <v>46</v>
      </c>
      <c r="B48" s="55" t="s">
        <v>122</v>
      </c>
      <c r="C48" s="86">
        <v>5300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>
        <v>5300</v>
      </c>
      <c r="P48" s="38">
        <f t="shared" si="0"/>
        <v>5300</v>
      </c>
      <c r="Q48" s="38">
        <f t="shared" si="1"/>
        <v>5300</v>
      </c>
      <c r="R48" s="68">
        <f t="shared" si="2"/>
        <v>441.66666666666669</v>
      </c>
      <c r="S48" s="83">
        <f t="shared" si="3"/>
        <v>0</v>
      </c>
    </row>
    <row r="49" spans="1:19" s="7" customFormat="1" ht="15" customHeight="1" x14ac:dyDescent="0.2">
      <c r="A49" s="12" t="s">
        <v>177</v>
      </c>
      <c r="B49" s="55" t="s">
        <v>178</v>
      </c>
      <c r="C49" s="86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8">
        <f t="shared" si="0"/>
        <v>0</v>
      </c>
      <c r="Q49" s="38">
        <f t="shared" si="1"/>
        <v>0</v>
      </c>
      <c r="R49" s="68">
        <f t="shared" si="2"/>
        <v>0</v>
      </c>
      <c r="S49" s="83">
        <f t="shared" si="3"/>
        <v>0</v>
      </c>
    </row>
    <row r="50" spans="1:19" s="7" customFormat="1" ht="15" customHeight="1" x14ac:dyDescent="0.2">
      <c r="A50" s="12" t="s">
        <v>47</v>
      </c>
      <c r="B50" s="55" t="s">
        <v>123</v>
      </c>
      <c r="C50" s="86">
        <v>5000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>
        <v>5000</v>
      </c>
      <c r="P50" s="38">
        <f t="shared" si="0"/>
        <v>5000</v>
      </c>
      <c r="Q50" s="38">
        <f t="shared" si="1"/>
        <v>5000</v>
      </c>
      <c r="R50" s="68">
        <f t="shared" si="2"/>
        <v>416.66666666666669</v>
      </c>
      <c r="S50" s="83">
        <f t="shared" si="3"/>
        <v>0</v>
      </c>
    </row>
    <row r="51" spans="1:19" s="7" customFormat="1" ht="15" customHeight="1" x14ac:dyDescent="0.2">
      <c r="A51" s="12" t="s">
        <v>48</v>
      </c>
      <c r="B51" s="55" t="s">
        <v>124</v>
      </c>
      <c r="C51" s="86">
        <v>12000</v>
      </c>
      <c r="D51" s="37">
        <v>1000</v>
      </c>
      <c r="E51" s="37">
        <v>1000</v>
      </c>
      <c r="F51" s="37">
        <v>1000</v>
      </c>
      <c r="G51" s="37">
        <v>1000</v>
      </c>
      <c r="H51" s="37">
        <v>1000</v>
      </c>
      <c r="I51" s="37">
        <v>1000</v>
      </c>
      <c r="J51" s="37">
        <v>1000</v>
      </c>
      <c r="K51" s="37">
        <v>1000</v>
      </c>
      <c r="L51" s="37">
        <v>1000</v>
      </c>
      <c r="M51" s="37">
        <v>1000</v>
      </c>
      <c r="N51" s="37">
        <v>1000</v>
      </c>
      <c r="O51" s="37">
        <v>1000</v>
      </c>
      <c r="P51" s="38">
        <f t="shared" si="0"/>
        <v>12000</v>
      </c>
      <c r="Q51" s="38">
        <f t="shared" si="1"/>
        <v>12000</v>
      </c>
      <c r="R51" s="68">
        <f t="shared" si="2"/>
        <v>1000</v>
      </c>
      <c r="S51" s="83">
        <f t="shared" si="3"/>
        <v>0</v>
      </c>
    </row>
    <row r="52" spans="1:19" s="7" customFormat="1" ht="15" customHeight="1" x14ac:dyDescent="0.2">
      <c r="A52" s="12" t="s">
        <v>49</v>
      </c>
      <c r="B52" s="55" t="s">
        <v>49</v>
      </c>
      <c r="C52" s="86">
        <v>3000</v>
      </c>
      <c r="D52" s="37"/>
      <c r="E52" s="37">
        <v>750</v>
      </c>
      <c r="F52" s="37"/>
      <c r="G52" s="37"/>
      <c r="H52" s="37"/>
      <c r="I52" s="37">
        <v>750</v>
      </c>
      <c r="J52" s="37"/>
      <c r="K52" s="37"/>
      <c r="L52" s="37">
        <v>750</v>
      </c>
      <c r="M52" s="37"/>
      <c r="N52" s="37"/>
      <c r="O52" s="37">
        <v>750</v>
      </c>
      <c r="P52" s="38">
        <f t="shared" si="0"/>
        <v>3000</v>
      </c>
      <c r="Q52" s="38">
        <f t="shared" si="1"/>
        <v>3000</v>
      </c>
      <c r="R52" s="68">
        <f t="shared" si="2"/>
        <v>250</v>
      </c>
      <c r="S52" s="83">
        <f t="shared" si="3"/>
        <v>0</v>
      </c>
    </row>
    <row r="53" spans="1:19" s="7" customFormat="1" ht="15" customHeight="1" x14ac:dyDescent="0.2">
      <c r="A53" s="12" t="s">
        <v>173</v>
      </c>
      <c r="B53" s="55" t="s">
        <v>174</v>
      </c>
      <c r="C53" s="86">
        <v>10250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>
        <v>10250</v>
      </c>
      <c r="P53" s="38">
        <f t="shared" si="0"/>
        <v>10250</v>
      </c>
      <c r="Q53" s="38">
        <f t="shared" si="1"/>
        <v>10250</v>
      </c>
      <c r="R53" s="68">
        <f t="shared" si="2"/>
        <v>854.16666666666663</v>
      </c>
      <c r="S53" s="83">
        <f t="shared" si="3"/>
        <v>0</v>
      </c>
    </row>
    <row r="54" spans="1:19" s="7" customFormat="1" ht="15" customHeight="1" x14ac:dyDescent="0.2">
      <c r="A54" s="12" t="s">
        <v>50</v>
      </c>
      <c r="B54" s="55" t="s">
        <v>125</v>
      </c>
      <c r="C54" s="86">
        <v>5000</v>
      </c>
      <c r="D54" s="37"/>
      <c r="E54" s="37"/>
      <c r="F54" s="37"/>
      <c r="G54" s="37"/>
      <c r="H54" s="37"/>
      <c r="I54" s="37"/>
      <c r="J54" s="37">
        <v>3500</v>
      </c>
      <c r="K54" s="37"/>
      <c r="L54" s="37"/>
      <c r="M54" s="37"/>
      <c r="N54" s="37">
        <v>1500</v>
      </c>
      <c r="O54" s="37"/>
      <c r="P54" s="38">
        <f t="shared" si="0"/>
        <v>5000</v>
      </c>
      <c r="Q54" s="38">
        <f t="shared" si="1"/>
        <v>5000</v>
      </c>
      <c r="R54" s="68">
        <f t="shared" si="2"/>
        <v>416.66666666666669</v>
      </c>
      <c r="S54" s="83">
        <f t="shared" si="3"/>
        <v>0</v>
      </c>
    </row>
    <row r="55" spans="1:19" s="7" customFormat="1" ht="15" customHeight="1" x14ac:dyDescent="0.2">
      <c r="A55" s="12" t="s">
        <v>51</v>
      </c>
      <c r="B55" s="55" t="s">
        <v>126</v>
      </c>
      <c r="C55" s="86">
        <v>1000</v>
      </c>
      <c r="D55" s="37">
        <v>83.333333333333329</v>
      </c>
      <c r="E55" s="37">
        <v>83.333333333333329</v>
      </c>
      <c r="F55" s="37">
        <v>83.333333333333329</v>
      </c>
      <c r="G55" s="37">
        <v>83.333333333333329</v>
      </c>
      <c r="H55" s="37">
        <v>83.333333333333329</v>
      </c>
      <c r="I55" s="37">
        <v>83.333333333333329</v>
      </c>
      <c r="J55" s="37">
        <v>83.333333333333329</v>
      </c>
      <c r="K55" s="37">
        <v>83.333333333333329</v>
      </c>
      <c r="L55" s="37">
        <v>83.333333333333329</v>
      </c>
      <c r="M55" s="37">
        <v>83.333333333333329</v>
      </c>
      <c r="N55" s="37">
        <v>83.333333333333329</v>
      </c>
      <c r="O55" s="37">
        <v>83.333333333333329</v>
      </c>
      <c r="P55" s="38">
        <f t="shared" si="0"/>
        <v>1000.0000000000001</v>
      </c>
      <c r="Q55" s="38">
        <f t="shared" si="1"/>
        <v>1000.0000000000001</v>
      </c>
      <c r="R55" s="68">
        <f t="shared" si="2"/>
        <v>83.333333333333329</v>
      </c>
      <c r="S55" s="83">
        <f t="shared" si="3"/>
        <v>0</v>
      </c>
    </row>
    <row r="56" spans="1:19" s="7" customFormat="1" ht="15" customHeight="1" x14ac:dyDescent="0.2">
      <c r="A56" s="12" t="s">
        <v>52</v>
      </c>
      <c r="B56" s="55" t="s">
        <v>127</v>
      </c>
      <c r="C56" s="86">
        <v>180</v>
      </c>
      <c r="D56" s="37"/>
      <c r="E56" s="37"/>
      <c r="F56" s="37"/>
      <c r="G56" s="37"/>
      <c r="H56" s="37"/>
      <c r="I56" s="37">
        <v>180</v>
      </c>
      <c r="J56" s="37"/>
      <c r="K56" s="37"/>
      <c r="L56" s="37"/>
      <c r="M56" s="37"/>
      <c r="N56" s="37"/>
      <c r="O56" s="37"/>
      <c r="P56" s="38">
        <f t="shared" si="0"/>
        <v>180</v>
      </c>
      <c r="Q56" s="38">
        <f t="shared" si="1"/>
        <v>180</v>
      </c>
      <c r="R56" s="68">
        <f t="shared" si="2"/>
        <v>15</v>
      </c>
      <c r="S56" s="83">
        <f t="shared" si="3"/>
        <v>0</v>
      </c>
    </row>
    <row r="57" spans="1:19" s="7" customFormat="1" ht="15" customHeight="1" x14ac:dyDescent="0.2">
      <c r="A57" s="12" t="s">
        <v>53</v>
      </c>
      <c r="B57" s="55" t="s">
        <v>128</v>
      </c>
      <c r="C57" s="86">
        <v>1000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>
        <v>1000</v>
      </c>
      <c r="P57" s="38">
        <f t="shared" si="0"/>
        <v>1000</v>
      </c>
      <c r="Q57" s="38">
        <f t="shared" si="1"/>
        <v>1000</v>
      </c>
      <c r="R57" s="68">
        <f t="shared" si="2"/>
        <v>83.333333333333329</v>
      </c>
      <c r="S57" s="83">
        <f t="shared" si="3"/>
        <v>0</v>
      </c>
    </row>
    <row r="58" spans="1:19" s="7" customFormat="1" ht="15" customHeight="1" x14ac:dyDescent="0.2">
      <c r="A58" s="12" t="s">
        <v>54</v>
      </c>
      <c r="B58" s="55" t="s">
        <v>129</v>
      </c>
      <c r="C58" s="86">
        <v>330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>
        <v>330</v>
      </c>
      <c r="P58" s="38">
        <f t="shared" si="0"/>
        <v>330</v>
      </c>
      <c r="Q58" s="38">
        <f t="shared" si="1"/>
        <v>330</v>
      </c>
      <c r="R58" s="68">
        <f t="shared" si="2"/>
        <v>27.5</v>
      </c>
      <c r="S58" s="83">
        <f t="shared" si="3"/>
        <v>0</v>
      </c>
    </row>
    <row r="59" spans="1:19" s="7" customFormat="1" ht="15" customHeight="1" x14ac:dyDescent="0.2">
      <c r="A59" s="12" t="s">
        <v>55</v>
      </c>
      <c r="B59" s="55" t="s">
        <v>130</v>
      </c>
      <c r="C59" s="86">
        <v>1500</v>
      </c>
      <c r="D59" s="37"/>
      <c r="E59" s="37">
        <v>132</v>
      </c>
      <c r="F59" s="37">
        <v>132</v>
      </c>
      <c r="G59" s="37">
        <v>132</v>
      </c>
      <c r="H59" s="37">
        <v>132</v>
      </c>
      <c r="I59" s="37">
        <v>132</v>
      </c>
      <c r="J59" s="37">
        <v>132</v>
      </c>
      <c r="K59" s="37">
        <v>132</v>
      </c>
      <c r="L59" s="37">
        <v>132</v>
      </c>
      <c r="M59" s="37">
        <v>132</v>
      </c>
      <c r="N59" s="37">
        <v>132</v>
      </c>
      <c r="O59" s="37">
        <v>132</v>
      </c>
      <c r="P59" s="38">
        <f t="shared" si="0"/>
        <v>1452</v>
      </c>
      <c r="Q59" s="38">
        <f t="shared" si="1"/>
        <v>1452</v>
      </c>
      <c r="R59" s="68">
        <f t="shared" si="2"/>
        <v>125</v>
      </c>
      <c r="S59" s="83">
        <f t="shared" si="3"/>
        <v>48</v>
      </c>
    </row>
    <row r="60" spans="1:19" s="7" customFormat="1" ht="15" customHeight="1" x14ac:dyDescent="0.2">
      <c r="A60" s="12" t="s">
        <v>56</v>
      </c>
      <c r="B60" s="55" t="s">
        <v>165</v>
      </c>
      <c r="C60" s="86">
        <v>1000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>
        <v>1000</v>
      </c>
      <c r="P60" s="38">
        <f t="shared" si="0"/>
        <v>1000</v>
      </c>
      <c r="Q60" s="38">
        <f t="shared" si="1"/>
        <v>1000</v>
      </c>
      <c r="R60" s="68">
        <f t="shared" si="2"/>
        <v>83.333333333333329</v>
      </c>
      <c r="S60" s="83">
        <f t="shared" si="3"/>
        <v>0</v>
      </c>
    </row>
    <row r="61" spans="1:19" s="7" customFormat="1" ht="15" customHeight="1" x14ac:dyDescent="0.2">
      <c r="A61" s="12" t="s">
        <v>204</v>
      </c>
      <c r="B61" s="55" t="s">
        <v>205</v>
      </c>
      <c r="C61" s="86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>
        <v>0</v>
      </c>
      <c r="P61" s="38">
        <f t="shared" si="0"/>
        <v>0</v>
      </c>
      <c r="Q61" s="38">
        <f t="shared" si="1"/>
        <v>0</v>
      </c>
      <c r="R61" s="68">
        <f t="shared" si="2"/>
        <v>0</v>
      </c>
      <c r="S61" s="83">
        <f t="shared" si="3"/>
        <v>0</v>
      </c>
    </row>
    <row r="62" spans="1:19" s="7" customFormat="1" ht="15" customHeight="1" x14ac:dyDescent="0.2">
      <c r="A62" s="12" t="s">
        <v>57</v>
      </c>
      <c r="B62" s="55" t="s">
        <v>202</v>
      </c>
      <c r="C62" s="86"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>
        <v>0</v>
      </c>
      <c r="P62" s="38">
        <f t="shared" si="0"/>
        <v>0</v>
      </c>
      <c r="Q62" s="38">
        <f t="shared" si="1"/>
        <v>0</v>
      </c>
      <c r="R62" s="68">
        <f t="shared" si="2"/>
        <v>0</v>
      </c>
      <c r="S62" s="83">
        <f t="shared" si="3"/>
        <v>0</v>
      </c>
    </row>
    <row r="63" spans="1:19" s="8" customFormat="1" ht="6.95" customHeight="1" x14ac:dyDescent="0.2">
      <c r="A63" s="12"/>
      <c r="B63" s="55"/>
      <c r="C63" s="86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8"/>
      <c r="Q63" s="38"/>
      <c r="R63" s="68">
        <f t="shared" si="2"/>
        <v>0</v>
      </c>
      <c r="S63" s="83">
        <f t="shared" si="3"/>
        <v>0</v>
      </c>
    </row>
    <row r="64" spans="1:19" s="7" customFormat="1" ht="15" customHeight="1" x14ac:dyDescent="0.2">
      <c r="A64" s="15" t="str">
        <f>"TOTAL "&amp;A19</f>
        <v>TOTAL OPERATING EXPENSES (OPEX) - PGT</v>
      </c>
      <c r="B64" s="59"/>
      <c r="C64" s="95">
        <f>SUM(C21:C63)</f>
        <v>1899163.94</v>
      </c>
      <c r="D64" s="40">
        <f>SUM(D21:D62)</f>
        <v>143584.84666666671</v>
      </c>
      <c r="E64" s="40">
        <f t="shared" ref="E64:L64" si="4">SUM(E21:E62)</f>
        <v>179466.84666666671</v>
      </c>
      <c r="F64" s="40">
        <f t="shared" si="4"/>
        <v>143716.84666666671</v>
      </c>
      <c r="G64" s="40">
        <f>SUM(G21:G62)</f>
        <v>143716.84666666671</v>
      </c>
      <c r="H64" s="40">
        <f t="shared" ref="H64" si="5">SUM(H21:H62)</f>
        <v>143716.84666666671</v>
      </c>
      <c r="I64" s="40">
        <f t="shared" si="4"/>
        <v>194990.84666666671</v>
      </c>
      <c r="J64" s="40">
        <f t="shared" si="4"/>
        <v>147216.84666666671</v>
      </c>
      <c r="K64" s="40">
        <f t="shared" si="4"/>
        <v>158716.84666666671</v>
      </c>
      <c r="L64" s="40">
        <f t="shared" si="4"/>
        <v>144466.84666666671</v>
      </c>
      <c r="M64" s="40">
        <f>SUM(M21:M62)</f>
        <v>143716.84666666671</v>
      </c>
      <c r="N64" s="40">
        <f>SUM(N21:N62)</f>
        <v>145216.84666666671</v>
      </c>
      <c r="O64" s="40">
        <f>SUM(O21:O62)</f>
        <v>337578.84666666656</v>
      </c>
      <c r="P64" s="40">
        <f>SUM(D64:O64)</f>
        <v>2026106.1600000001</v>
      </c>
      <c r="Q64" s="40">
        <f>SUM(D64:O64)</f>
        <v>2026106.1600000001</v>
      </c>
      <c r="R64" s="7">
        <f t="shared" si="2"/>
        <v>158263.66166666665</v>
      </c>
      <c r="S64" s="83">
        <f t="shared" si="3"/>
        <v>-126942.2200000002</v>
      </c>
    </row>
    <row r="65" spans="1:19" s="7" customFormat="1" ht="15" customHeight="1" x14ac:dyDescent="0.2">
      <c r="A65" s="24"/>
      <c r="B65" s="60"/>
      <c r="C65" s="96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S65" s="83"/>
    </row>
    <row r="66" spans="1:19" s="7" customFormat="1" ht="18" customHeight="1" x14ac:dyDescent="0.2">
      <c r="A66" s="142" t="s">
        <v>29</v>
      </c>
      <c r="B66" s="142"/>
      <c r="C66" s="142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S66" s="83"/>
    </row>
    <row r="67" spans="1:19" s="7" customFormat="1" ht="15" customHeight="1" x14ac:dyDescent="0.2">
      <c r="A67" s="24"/>
      <c r="B67" s="60"/>
      <c r="C67" s="96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S67" s="83"/>
    </row>
    <row r="68" spans="1:19" s="7" customFormat="1" ht="15" customHeight="1" x14ac:dyDescent="0.2">
      <c r="A68" s="12" t="s">
        <v>20</v>
      </c>
      <c r="B68" s="55" t="s">
        <v>105</v>
      </c>
      <c r="C68" s="86">
        <v>170148</v>
      </c>
      <c r="D68" s="37">
        <v>14179</v>
      </c>
      <c r="E68" s="37">
        <v>14179</v>
      </c>
      <c r="F68" s="37">
        <v>14179</v>
      </c>
      <c r="G68" s="37">
        <v>14179</v>
      </c>
      <c r="H68" s="37">
        <v>14179</v>
      </c>
      <c r="I68" s="37">
        <v>14179</v>
      </c>
      <c r="J68" s="37">
        <v>14179</v>
      </c>
      <c r="K68" s="37">
        <v>14179</v>
      </c>
      <c r="L68" s="37">
        <v>14179</v>
      </c>
      <c r="M68" s="37">
        <v>14179</v>
      </c>
      <c r="N68" s="37">
        <v>14179</v>
      </c>
      <c r="O68" s="37">
        <v>14179</v>
      </c>
      <c r="P68" s="38">
        <f t="shared" ref="P68:P78" si="6">SUM(D68:O68)</f>
        <v>170148</v>
      </c>
      <c r="Q68" s="38">
        <f t="shared" ref="Q68:Q78" si="7">SUM(D68:O68)</f>
        <v>170148</v>
      </c>
      <c r="R68" s="68">
        <f t="shared" ref="R68:R78" si="8">C68/12</f>
        <v>14179</v>
      </c>
      <c r="S68" s="83">
        <f t="shared" ref="S68:S78" si="9">C68-Q68</f>
        <v>0</v>
      </c>
    </row>
    <row r="69" spans="1:19" s="7" customFormat="1" ht="15" customHeight="1" x14ac:dyDescent="0.2">
      <c r="A69" s="12" t="s">
        <v>58</v>
      </c>
      <c r="B69" s="55" t="s">
        <v>106</v>
      </c>
      <c r="C69" s="86">
        <v>21270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7089.5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21268.5</v>
      </c>
      <c r="P69" s="38">
        <f t="shared" si="6"/>
        <v>28358</v>
      </c>
      <c r="Q69" s="38">
        <f t="shared" si="7"/>
        <v>28358</v>
      </c>
      <c r="R69" s="68">
        <f t="shared" si="8"/>
        <v>1772.5</v>
      </c>
      <c r="S69" s="83">
        <f t="shared" si="9"/>
        <v>-7088</v>
      </c>
    </row>
    <row r="70" spans="1:19" s="7" customFormat="1" ht="15" customHeight="1" x14ac:dyDescent="0.2">
      <c r="A70" s="12" t="s">
        <v>23</v>
      </c>
      <c r="B70" s="55" t="s">
        <v>23</v>
      </c>
      <c r="C70" s="86">
        <v>24884</v>
      </c>
      <c r="D70" s="37">
        <v>2150.481666666667</v>
      </c>
      <c r="E70" s="37">
        <v>2150.481666666667</v>
      </c>
      <c r="F70" s="37">
        <v>2150.481666666667</v>
      </c>
      <c r="G70" s="37">
        <v>2150.481666666667</v>
      </c>
      <c r="H70" s="37">
        <v>2150.481666666667</v>
      </c>
      <c r="I70" s="37">
        <v>2150.481666666667</v>
      </c>
      <c r="J70" s="37">
        <v>2150.481666666667</v>
      </c>
      <c r="K70" s="37">
        <v>2150.481666666667</v>
      </c>
      <c r="L70" s="37">
        <v>2150.481666666667</v>
      </c>
      <c r="M70" s="37">
        <v>2150.481666666667</v>
      </c>
      <c r="N70" s="37">
        <v>2150.481666666667</v>
      </c>
      <c r="O70" s="37">
        <v>2150.481666666667</v>
      </c>
      <c r="P70" s="38">
        <f t="shared" si="6"/>
        <v>25805.780000000002</v>
      </c>
      <c r="Q70" s="38">
        <f t="shared" si="7"/>
        <v>25805.780000000002</v>
      </c>
      <c r="R70" s="68">
        <f t="shared" si="8"/>
        <v>2073.6666666666665</v>
      </c>
      <c r="S70" s="83">
        <f t="shared" si="9"/>
        <v>-921.78000000000247</v>
      </c>
    </row>
    <row r="71" spans="1:19" s="7" customFormat="1" ht="15" customHeight="1" x14ac:dyDescent="0.2">
      <c r="A71" s="12" t="s">
        <v>24</v>
      </c>
      <c r="B71" s="55" t="s">
        <v>24</v>
      </c>
      <c r="C71" s="86">
        <v>3000</v>
      </c>
      <c r="D71" s="37">
        <v>250</v>
      </c>
      <c r="E71" s="37">
        <v>250</v>
      </c>
      <c r="F71" s="37">
        <v>250</v>
      </c>
      <c r="G71" s="37">
        <v>250</v>
      </c>
      <c r="H71" s="37">
        <v>250</v>
      </c>
      <c r="I71" s="37">
        <v>250</v>
      </c>
      <c r="J71" s="37">
        <v>250</v>
      </c>
      <c r="K71" s="37">
        <v>250</v>
      </c>
      <c r="L71" s="37">
        <v>250</v>
      </c>
      <c r="M71" s="37">
        <v>250</v>
      </c>
      <c r="N71" s="37">
        <v>250</v>
      </c>
      <c r="O71" s="37">
        <v>250</v>
      </c>
      <c r="P71" s="38">
        <f t="shared" si="6"/>
        <v>3000</v>
      </c>
      <c r="Q71" s="38">
        <f t="shared" si="7"/>
        <v>3000</v>
      </c>
      <c r="R71" s="68">
        <f t="shared" si="8"/>
        <v>250</v>
      </c>
      <c r="S71" s="83">
        <f t="shared" si="9"/>
        <v>0</v>
      </c>
    </row>
    <row r="72" spans="1:19" s="7" customFormat="1" ht="15" customHeight="1" x14ac:dyDescent="0.2">
      <c r="A72" s="12" t="s">
        <v>219</v>
      </c>
      <c r="B72" s="55" t="s">
        <v>219</v>
      </c>
      <c r="C72" s="86">
        <v>160</v>
      </c>
      <c r="D72" s="37">
        <v>13.333333333333334</v>
      </c>
      <c r="E72" s="37">
        <v>13.333333333333334</v>
      </c>
      <c r="F72" s="37">
        <v>13.333333333333334</v>
      </c>
      <c r="G72" s="37">
        <v>13.333333333333334</v>
      </c>
      <c r="H72" s="37">
        <v>13.333333333333334</v>
      </c>
      <c r="I72" s="37">
        <v>13.333333333333334</v>
      </c>
      <c r="J72" s="37">
        <v>13.333333333333334</v>
      </c>
      <c r="K72" s="37">
        <v>13.333333333333334</v>
      </c>
      <c r="L72" s="37">
        <v>13.333333333333334</v>
      </c>
      <c r="M72" s="37">
        <v>13.333333333333334</v>
      </c>
      <c r="N72" s="37">
        <v>13.333333333333334</v>
      </c>
      <c r="O72" s="37">
        <v>13.333333333333334</v>
      </c>
      <c r="P72" s="38">
        <f t="shared" si="6"/>
        <v>160</v>
      </c>
      <c r="Q72" s="38">
        <f t="shared" si="7"/>
        <v>160</v>
      </c>
      <c r="R72" s="68">
        <f t="shared" si="8"/>
        <v>13.333333333333334</v>
      </c>
      <c r="S72" s="83">
        <f t="shared" si="9"/>
        <v>0</v>
      </c>
    </row>
    <row r="73" spans="1:19" s="7" customFormat="1" ht="15" customHeight="1" x14ac:dyDescent="0.2">
      <c r="A73" s="12" t="s">
        <v>59</v>
      </c>
      <c r="B73" s="55" t="s">
        <v>59</v>
      </c>
      <c r="C73" s="86">
        <v>1000</v>
      </c>
      <c r="D73" s="37">
        <v>83.333333333333329</v>
      </c>
      <c r="E73" s="37">
        <v>83.333333333333329</v>
      </c>
      <c r="F73" s="37">
        <v>83.333333333333329</v>
      </c>
      <c r="G73" s="37">
        <v>83.333333333333329</v>
      </c>
      <c r="H73" s="37">
        <v>83.333333333333329</v>
      </c>
      <c r="I73" s="37">
        <v>83.333333333333329</v>
      </c>
      <c r="J73" s="37">
        <v>83.333333333333329</v>
      </c>
      <c r="K73" s="37">
        <v>83.333333333333329</v>
      </c>
      <c r="L73" s="37">
        <v>83.333333333333329</v>
      </c>
      <c r="M73" s="37">
        <v>83.333333333333329</v>
      </c>
      <c r="N73" s="37">
        <v>83.333333333333329</v>
      </c>
      <c r="O73" s="37">
        <v>83.333333333333329</v>
      </c>
      <c r="P73" s="38">
        <f t="shared" si="6"/>
        <v>1000.0000000000001</v>
      </c>
      <c r="Q73" s="38">
        <f t="shared" si="7"/>
        <v>1000.0000000000001</v>
      </c>
      <c r="R73" s="68">
        <f t="shared" si="8"/>
        <v>83.333333333333329</v>
      </c>
      <c r="S73" s="83">
        <f t="shared" si="9"/>
        <v>0</v>
      </c>
    </row>
    <row r="74" spans="1:19" s="7" customFormat="1" ht="15" customHeight="1" x14ac:dyDescent="0.2">
      <c r="A74" s="12" t="s">
        <v>60</v>
      </c>
      <c r="B74" s="55" t="s">
        <v>108</v>
      </c>
      <c r="C74" s="86">
        <v>4800</v>
      </c>
      <c r="D74" s="37">
        <v>400</v>
      </c>
      <c r="E74" s="37">
        <v>400</v>
      </c>
      <c r="F74" s="37">
        <v>400</v>
      </c>
      <c r="G74" s="37">
        <v>400</v>
      </c>
      <c r="H74" s="37">
        <v>400</v>
      </c>
      <c r="I74" s="37">
        <v>400</v>
      </c>
      <c r="J74" s="37">
        <v>400</v>
      </c>
      <c r="K74" s="37">
        <v>400</v>
      </c>
      <c r="L74" s="37">
        <v>400</v>
      </c>
      <c r="M74" s="37">
        <v>400</v>
      </c>
      <c r="N74" s="37">
        <v>400</v>
      </c>
      <c r="O74" s="37">
        <v>400</v>
      </c>
      <c r="P74" s="38">
        <f t="shared" si="6"/>
        <v>4800</v>
      </c>
      <c r="Q74" s="38">
        <f t="shared" si="7"/>
        <v>4800</v>
      </c>
      <c r="R74" s="68">
        <f t="shared" si="8"/>
        <v>400</v>
      </c>
      <c r="S74" s="83">
        <f t="shared" si="9"/>
        <v>0</v>
      </c>
    </row>
    <row r="75" spans="1:19" s="7" customFormat="1" ht="15" customHeight="1" x14ac:dyDescent="0.2">
      <c r="A75" s="12" t="s">
        <v>61</v>
      </c>
      <c r="B75" s="55" t="s">
        <v>109</v>
      </c>
      <c r="C75" s="86">
        <v>4800</v>
      </c>
      <c r="D75" s="37">
        <v>400</v>
      </c>
      <c r="E75" s="37">
        <v>400</v>
      </c>
      <c r="F75" s="37">
        <v>400</v>
      </c>
      <c r="G75" s="37">
        <v>400</v>
      </c>
      <c r="H75" s="37">
        <v>400</v>
      </c>
      <c r="I75" s="37">
        <v>400</v>
      </c>
      <c r="J75" s="37">
        <v>400</v>
      </c>
      <c r="K75" s="37">
        <v>400</v>
      </c>
      <c r="L75" s="37">
        <v>400</v>
      </c>
      <c r="M75" s="37">
        <v>400</v>
      </c>
      <c r="N75" s="37">
        <v>400</v>
      </c>
      <c r="O75" s="37">
        <v>400</v>
      </c>
      <c r="P75" s="38">
        <f t="shared" si="6"/>
        <v>4800</v>
      </c>
      <c r="Q75" s="38">
        <f t="shared" si="7"/>
        <v>4800</v>
      </c>
      <c r="R75" s="68">
        <f t="shared" si="8"/>
        <v>400</v>
      </c>
      <c r="S75" s="83">
        <f t="shared" si="9"/>
        <v>0</v>
      </c>
    </row>
    <row r="76" spans="1:19" s="7" customFormat="1" ht="15" customHeight="1" x14ac:dyDescent="0.2">
      <c r="A76" s="12" t="s">
        <v>30</v>
      </c>
      <c r="B76" s="55" t="s">
        <v>110</v>
      </c>
      <c r="C76" s="86">
        <v>12000</v>
      </c>
      <c r="D76" s="37">
        <v>1000</v>
      </c>
      <c r="E76" s="37">
        <v>1000</v>
      </c>
      <c r="F76" s="37">
        <v>1000</v>
      </c>
      <c r="G76" s="37">
        <v>1000</v>
      </c>
      <c r="H76" s="37">
        <v>1000</v>
      </c>
      <c r="I76" s="37">
        <v>1000</v>
      </c>
      <c r="J76" s="37">
        <v>1000</v>
      </c>
      <c r="K76" s="37">
        <v>1000</v>
      </c>
      <c r="L76" s="37">
        <v>1000</v>
      </c>
      <c r="M76" s="37">
        <v>1000</v>
      </c>
      <c r="N76" s="37">
        <v>1000</v>
      </c>
      <c r="O76" s="37">
        <v>1000</v>
      </c>
      <c r="P76" s="38">
        <f t="shared" si="6"/>
        <v>12000</v>
      </c>
      <c r="Q76" s="38">
        <f t="shared" si="7"/>
        <v>12000</v>
      </c>
      <c r="R76" s="68">
        <f t="shared" si="8"/>
        <v>1000</v>
      </c>
      <c r="S76" s="83">
        <f t="shared" si="9"/>
        <v>0</v>
      </c>
    </row>
    <row r="77" spans="1:19" s="7" customFormat="1" ht="15" customHeight="1" x14ac:dyDescent="0.2">
      <c r="A77" s="12" t="s">
        <v>31</v>
      </c>
      <c r="B77" s="55" t="s">
        <v>111</v>
      </c>
      <c r="C77" s="86">
        <v>10200</v>
      </c>
      <c r="D77" s="37">
        <v>850</v>
      </c>
      <c r="E77" s="37">
        <v>850</v>
      </c>
      <c r="F77" s="37">
        <v>850</v>
      </c>
      <c r="G77" s="37">
        <v>850</v>
      </c>
      <c r="H77" s="37">
        <v>850</v>
      </c>
      <c r="I77" s="37">
        <v>850</v>
      </c>
      <c r="J77" s="37">
        <v>850</v>
      </c>
      <c r="K77" s="37">
        <v>850</v>
      </c>
      <c r="L77" s="37">
        <v>850</v>
      </c>
      <c r="M77" s="37">
        <v>850</v>
      </c>
      <c r="N77" s="37">
        <v>850</v>
      </c>
      <c r="O77" s="37">
        <v>850</v>
      </c>
      <c r="P77" s="38">
        <f t="shared" si="6"/>
        <v>10200</v>
      </c>
      <c r="Q77" s="38">
        <f t="shared" si="7"/>
        <v>10200</v>
      </c>
      <c r="R77" s="68">
        <f t="shared" si="8"/>
        <v>850</v>
      </c>
      <c r="S77" s="83">
        <f t="shared" si="9"/>
        <v>0</v>
      </c>
    </row>
    <row r="78" spans="1:19" s="7" customFormat="1" ht="15" customHeight="1" x14ac:dyDescent="0.2">
      <c r="A78" s="12" t="s">
        <v>62</v>
      </c>
      <c r="B78" s="55" t="s">
        <v>112</v>
      </c>
      <c r="C78" s="86">
        <v>24288</v>
      </c>
      <c r="D78" s="37">
        <v>2024</v>
      </c>
      <c r="E78" s="37">
        <v>2024</v>
      </c>
      <c r="F78" s="37">
        <v>2024</v>
      </c>
      <c r="G78" s="37">
        <v>2024</v>
      </c>
      <c r="H78" s="37">
        <v>2024</v>
      </c>
      <c r="I78" s="37">
        <v>2024</v>
      </c>
      <c r="J78" s="37">
        <v>2024</v>
      </c>
      <c r="K78" s="37">
        <v>2024</v>
      </c>
      <c r="L78" s="37">
        <v>2024</v>
      </c>
      <c r="M78" s="37">
        <v>2024</v>
      </c>
      <c r="N78" s="37">
        <v>2024</v>
      </c>
      <c r="O78" s="37">
        <v>2024</v>
      </c>
      <c r="P78" s="38">
        <f t="shared" si="6"/>
        <v>24288</v>
      </c>
      <c r="Q78" s="38">
        <f t="shared" si="7"/>
        <v>24288</v>
      </c>
      <c r="R78" s="68">
        <f t="shared" si="8"/>
        <v>2024</v>
      </c>
      <c r="S78" s="83">
        <f t="shared" si="9"/>
        <v>0</v>
      </c>
    </row>
    <row r="79" spans="1:19" s="7" customFormat="1" ht="10.5" customHeight="1" x14ac:dyDescent="0.2">
      <c r="A79" s="12"/>
      <c r="B79" s="55"/>
      <c r="C79" s="86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8"/>
      <c r="Q79" s="38"/>
      <c r="S79" s="83"/>
    </row>
    <row r="80" spans="1:19" s="7" customFormat="1" ht="15" customHeight="1" x14ac:dyDescent="0.2">
      <c r="A80" s="15" t="str">
        <f>"TOTAL "&amp;A66</f>
        <v>TOTAL OPERATING EXPENSES (OPEX) - TIC</v>
      </c>
      <c r="B80" s="59"/>
      <c r="C80" s="95">
        <f>SUM(C68:C79)</f>
        <v>276550</v>
      </c>
      <c r="D80" s="40">
        <f>SUM(D68:D78)</f>
        <v>21350.148333333331</v>
      </c>
      <c r="E80" s="40">
        <f t="shared" ref="E80:L80" si="10">SUM(E68:E78)</f>
        <v>21350.148333333331</v>
      </c>
      <c r="F80" s="40">
        <f t="shared" si="10"/>
        <v>21350.148333333331</v>
      </c>
      <c r="G80" s="40">
        <f t="shared" ref="G80:H80" si="11">SUM(G68:G78)</f>
        <v>21350.148333333331</v>
      </c>
      <c r="H80" s="40">
        <f t="shared" si="11"/>
        <v>21350.148333333331</v>
      </c>
      <c r="I80" s="40">
        <f t="shared" si="10"/>
        <v>28439.648333333331</v>
      </c>
      <c r="J80" s="40">
        <f t="shared" si="10"/>
        <v>21350.148333333331</v>
      </c>
      <c r="K80" s="40">
        <f t="shared" si="10"/>
        <v>21350.148333333331</v>
      </c>
      <c r="L80" s="40">
        <f t="shared" si="10"/>
        <v>21350.148333333331</v>
      </c>
      <c r="M80" s="40">
        <f>SUM(M68:M78)</f>
        <v>21350.148333333331</v>
      </c>
      <c r="N80" s="40">
        <f>SUM(N68:N78)</f>
        <v>21350.148333333331</v>
      </c>
      <c r="O80" s="40">
        <f>SUM(O68:O78)</f>
        <v>42618.648333333338</v>
      </c>
      <c r="P80" s="40">
        <f>SUM(D80:O80)</f>
        <v>284559.77999999991</v>
      </c>
      <c r="Q80" s="40">
        <f>SUM(Q68:Q78)</f>
        <v>284559.78000000003</v>
      </c>
      <c r="S80" s="83"/>
    </row>
    <row r="81" spans="1:19" s="7" customFormat="1" ht="6.95" customHeight="1" x14ac:dyDescent="0.2">
      <c r="A81" s="11"/>
      <c r="B81" s="61"/>
      <c r="C81" s="97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41"/>
      <c r="Q81" s="41"/>
      <c r="S81" s="83"/>
    </row>
    <row r="82" spans="1:19" s="7" customFormat="1" ht="18" customHeight="1" x14ac:dyDescent="0.2">
      <c r="A82" s="142" t="s">
        <v>63</v>
      </c>
      <c r="B82" s="142"/>
      <c r="C82" s="142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S82" s="83"/>
    </row>
    <row r="83" spans="1:19" s="7" customFormat="1" ht="6.95" customHeight="1" x14ac:dyDescent="0.2">
      <c r="A83" s="10"/>
      <c r="B83" s="58"/>
      <c r="C83" s="9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36"/>
      <c r="Q83" s="36"/>
      <c r="S83" s="83"/>
    </row>
    <row r="84" spans="1:19" s="8" customFormat="1" ht="15" customHeight="1" x14ac:dyDescent="0.2">
      <c r="A84" s="12" t="s">
        <v>65</v>
      </c>
      <c r="B84" s="55" t="s">
        <v>131</v>
      </c>
      <c r="C84" s="86">
        <v>20000</v>
      </c>
      <c r="D84" s="37"/>
      <c r="E84" s="37"/>
      <c r="F84" s="37"/>
      <c r="G84" s="37"/>
      <c r="H84" s="37"/>
      <c r="I84" s="37">
        <v>10000</v>
      </c>
      <c r="J84" s="37"/>
      <c r="K84" s="37"/>
      <c r="L84" s="37"/>
      <c r="M84" s="37"/>
      <c r="N84" s="37"/>
      <c r="O84" s="37">
        <v>10000</v>
      </c>
      <c r="P84" s="38">
        <f>SUM(D84:O84)</f>
        <v>20000</v>
      </c>
      <c r="Q84" s="38">
        <f>SUM(D84:O84)</f>
        <v>20000</v>
      </c>
      <c r="R84" s="68">
        <f t="shared" ref="R84:R87" si="12">C84/12</f>
        <v>1666.6666666666667</v>
      </c>
      <c r="S84" s="83">
        <f t="shared" ref="S84:S88" si="13">C84-Q84</f>
        <v>0</v>
      </c>
    </row>
    <row r="85" spans="1:19" s="8" customFormat="1" ht="15" customHeight="1" x14ac:dyDescent="0.2">
      <c r="A85" s="12" t="s">
        <v>251</v>
      </c>
      <c r="B85" s="55" t="s">
        <v>252</v>
      </c>
      <c r="C85" s="86">
        <v>135000</v>
      </c>
      <c r="D85" s="37">
        <v>135803.22</v>
      </c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8">
        <f>SUM(D85:O85)</f>
        <v>135803.22</v>
      </c>
      <c r="Q85" s="38">
        <f>SUM(D85:O85)</f>
        <v>135803.22</v>
      </c>
      <c r="R85" s="68">
        <f t="shared" si="12"/>
        <v>11250</v>
      </c>
      <c r="S85" s="83">
        <f t="shared" si="13"/>
        <v>-803.22000000000116</v>
      </c>
    </row>
    <row r="86" spans="1:19" s="7" customFormat="1" ht="15" customHeight="1" x14ac:dyDescent="0.2">
      <c r="A86" s="12" t="s">
        <v>66</v>
      </c>
      <c r="B86" s="55" t="s">
        <v>132</v>
      </c>
      <c r="C86" s="86">
        <v>6000</v>
      </c>
      <c r="D86" s="37"/>
      <c r="E86" s="37"/>
      <c r="F86" s="37"/>
      <c r="G86" s="37"/>
      <c r="H86" s="37"/>
      <c r="I86" s="37">
        <v>3000</v>
      </c>
      <c r="J86" s="37"/>
      <c r="K86" s="37"/>
      <c r="L86" s="37"/>
      <c r="M86" s="37"/>
      <c r="N86" s="37"/>
      <c r="O86" s="37">
        <v>3000</v>
      </c>
      <c r="P86" s="38">
        <f>SUM(D86:O86)</f>
        <v>6000</v>
      </c>
      <c r="Q86" s="38">
        <f>SUM(D86:O86)</f>
        <v>6000</v>
      </c>
      <c r="R86" s="68">
        <f t="shared" si="12"/>
        <v>500</v>
      </c>
      <c r="S86" s="83">
        <f t="shared" si="13"/>
        <v>0</v>
      </c>
    </row>
    <row r="87" spans="1:19" s="8" customFormat="1" ht="15" customHeight="1" x14ac:dyDescent="0.2">
      <c r="A87" s="12" t="s">
        <v>67</v>
      </c>
      <c r="B87" s="55" t="s">
        <v>133</v>
      </c>
      <c r="C87" s="86">
        <v>15000</v>
      </c>
      <c r="D87" s="37"/>
      <c r="E87" s="37"/>
      <c r="F87" s="37"/>
      <c r="G87" s="37"/>
      <c r="H87" s="37"/>
      <c r="I87" s="37">
        <v>7500</v>
      </c>
      <c r="J87" s="37"/>
      <c r="K87" s="37"/>
      <c r="L87" s="37"/>
      <c r="M87" s="37"/>
      <c r="N87" s="37"/>
      <c r="O87" s="37">
        <v>7500</v>
      </c>
      <c r="P87" s="38">
        <f>SUM(D87:O87)</f>
        <v>15000</v>
      </c>
      <c r="Q87" s="38">
        <f>SUM(D87:O87)</f>
        <v>15000</v>
      </c>
      <c r="R87" s="68">
        <f t="shared" si="12"/>
        <v>1250</v>
      </c>
      <c r="S87" s="83">
        <f t="shared" si="13"/>
        <v>0</v>
      </c>
    </row>
    <row r="88" spans="1:19" s="8" customFormat="1" ht="6.95" customHeight="1" x14ac:dyDescent="0.2">
      <c r="A88" s="12"/>
      <c r="B88" s="55"/>
      <c r="C88" s="86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43"/>
      <c r="Q88" s="43"/>
      <c r="S88" s="83">
        <f t="shared" si="13"/>
        <v>0</v>
      </c>
    </row>
    <row r="89" spans="1:19" s="7" customFormat="1" ht="15" customHeight="1" x14ac:dyDescent="0.2">
      <c r="A89" s="15" t="str">
        <f>"TOTAL "&amp;A82</f>
        <v>TOTAL CAPITAL EXPENDITURE (CAPEX) - PGT</v>
      </c>
      <c r="B89" s="59"/>
      <c r="C89" s="95">
        <f>SUM(C84:C88)</f>
        <v>176000</v>
      </c>
      <c r="D89" s="40">
        <f t="shared" ref="D89:O89" si="14">SUM(D84:D87)</f>
        <v>135803.22</v>
      </c>
      <c r="E89" s="40">
        <f t="shared" si="14"/>
        <v>0</v>
      </c>
      <c r="F89" s="40">
        <f t="shared" si="14"/>
        <v>0</v>
      </c>
      <c r="G89" s="40">
        <f t="shared" ref="G89:H89" si="15">SUM(G84:G87)</f>
        <v>0</v>
      </c>
      <c r="H89" s="40">
        <f t="shared" si="15"/>
        <v>0</v>
      </c>
      <c r="I89" s="40">
        <f t="shared" si="14"/>
        <v>20500</v>
      </c>
      <c r="J89" s="40">
        <f t="shared" si="14"/>
        <v>0</v>
      </c>
      <c r="K89" s="40">
        <f t="shared" si="14"/>
        <v>0</v>
      </c>
      <c r="L89" s="40">
        <f t="shared" si="14"/>
        <v>0</v>
      </c>
      <c r="M89" s="40">
        <f t="shared" si="14"/>
        <v>0</v>
      </c>
      <c r="N89" s="40">
        <f t="shared" si="14"/>
        <v>0</v>
      </c>
      <c r="O89" s="40">
        <f t="shared" si="14"/>
        <v>20500</v>
      </c>
      <c r="P89" s="40">
        <f>SUM(D89:O89)</f>
        <v>176803.22</v>
      </c>
      <c r="Q89" s="40">
        <f>SUM(D89:O89)</f>
        <v>176803.22</v>
      </c>
      <c r="S89" s="83"/>
    </row>
    <row r="90" spans="1:19" s="7" customFormat="1" ht="6.95" customHeight="1" x14ac:dyDescent="0.2">
      <c r="A90" s="11"/>
      <c r="B90" s="61"/>
      <c r="C90" s="97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41"/>
      <c r="Q90" s="41"/>
      <c r="S90" s="83"/>
    </row>
    <row r="91" spans="1:19" s="7" customFormat="1" ht="18" customHeight="1" x14ac:dyDescent="0.2">
      <c r="A91" s="142" t="s">
        <v>64</v>
      </c>
      <c r="B91" s="142"/>
      <c r="C91" s="142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S91" s="83"/>
    </row>
    <row r="92" spans="1:19" s="7" customFormat="1" ht="6.95" customHeight="1" x14ac:dyDescent="0.2">
      <c r="A92" s="10"/>
      <c r="B92" s="58"/>
      <c r="C92" s="9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36"/>
      <c r="Q92" s="36"/>
      <c r="S92" s="83"/>
    </row>
    <row r="93" spans="1:19" s="8" customFormat="1" ht="15" customHeight="1" x14ac:dyDescent="0.2">
      <c r="A93" s="12" t="s">
        <v>68</v>
      </c>
      <c r="B93" s="55" t="s">
        <v>131</v>
      </c>
      <c r="C93" s="86">
        <v>5000</v>
      </c>
      <c r="D93" s="37"/>
      <c r="E93" s="37"/>
      <c r="F93" s="37"/>
      <c r="G93" s="37"/>
      <c r="H93" s="37"/>
      <c r="I93" s="37">
        <v>2500</v>
      </c>
      <c r="J93" s="37"/>
      <c r="K93" s="37"/>
      <c r="L93" s="37"/>
      <c r="M93" s="37"/>
      <c r="N93" s="37"/>
      <c r="O93" s="37">
        <v>2500</v>
      </c>
      <c r="P93" s="43">
        <f>SUM(D93:O93)</f>
        <v>5000</v>
      </c>
      <c r="Q93" s="38">
        <f>SUM(D93:O93)</f>
        <v>5000</v>
      </c>
      <c r="R93" s="79">
        <f>C93/12</f>
        <v>416.66666666666669</v>
      </c>
      <c r="S93" s="83">
        <f t="shared" ref="S93:S96" si="16">C93-Q93</f>
        <v>0</v>
      </c>
    </row>
    <row r="94" spans="1:19" s="7" customFormat="1" ht="15" customHeight="1" x14ac:dyDescent="0.2">
      <c r="A94" s="12" t="s">
        <v>66</v>
      </c>
      <c r="B94" s="55" t="s">
        <v>132</v>
      </c>
      <c r="C94" s="86">
        <v>10000</v>
      </c>
      <c r="D94" s="37"/>
      <c r="E94" s="37"/>
      <c r="F94" s="37"/>
      <c r="G94" s="37"/>
      <c r="H94" s="37"/>
      <c r="I94" s="37">
        <v>5000</v>
      </c>
      <c r="J94" s="37"/>
      <c r="K94" s="37"/>
      <c r="L94" s="37"/>
      <c r="M94" s="37"/>
      <c r="N94" s="37"/>
      <c r="O94" s="37">
        <v>5000</v>
      </c>
      <c r="P94" s="43">
        <f>SUM(D94:O94)</f>
        <v>10000</v>
      </c>
      <c r="Q94" s="38">
        <f>SUM(D94:O94)</f>
        <v>10000</v>
      </c>
      <c r="R94" s="79">
        <f>C94/12</f>
        <v>833.33333333333337</v>
      </c>
      <c r="S94" s="83">
        <f t="shared" si="16"/>
        <v>0</v>
      </c>
    </row>
    <row r="95" spans="1:19" s="8" customFormat="1" ht="15" customHeight="1" x14ac:dyDescent="0.2">
      <c r="A95" s="12" t="s">
        <v>69</v>
      </c>
      <c r="B95" s="55" t="s">
        <v>133</v>
      </c>
      <c r="C95" s="86">
        <v>20000</v>
      </c>
      <c r="D95" s="37"/>
      <c r="E95" s="37"/>
      <c r="F95" s="37"/>
      <c r="G95" s="37"/>
      <c r="H95" s="37"/>
      <c r="I95" s="37">
        <v>10000</v>
      </c>
      <c r="J95" s="37"/>
      <c r="K95" s="37"/>
      <c r="L95" s="37"/>
      <c r="M95" s="37"/>
      <c r="N95" s="37"/>
      <c r="O95" s="37">
        <v>10000</v>
      </c>
      <c r="P95" s="43">
        <f>SUM(D95:O95)</f>
        <v>20000</v>
      </c>
      <c r="Q95" s="38">
        <f>SUM(D95:O95)</f>
        <v>20000</v>
      </c>
      <c r="R95" s="79">
        <f>C95/12</f>
        <v>1666.6666666666667</v>
      </c>
      <c r="S95" s="83">
        <f t="shared" si="16"/>
        <v>0</v>
      </c>
    </row>
    <row r="96" spans="1:19" s="7" customFormat="1" ht="15" customHeight="1" x14ac:dyDescent="0.2">
      <c r="A96" s="12" t="s">
        <v>70</v>
      </c>
      <c r="B96" s="55" t="s">
        <v>70</v>
      </c>
      <c r="C96" s="86">
        <v>30000</v>
      </c>
      <c r="D96" s="37"/>
      <c r="E96" s="37"/>
      <c r="F96" s="37"/>
      <c r="G96" s="37"/>
      <c r="H96" s="37"/>
      <c r="I96" s="37">
        <v>15000</v>
      </c>
      <c r="J96" s="37"/>
      <c r="K96" s="37"/>
      <c r="L96" s="37"/>
      <c r="M96" s="37"/>
      <c r="N96" s="37"/>
      <c r="O96" s="37">
        <v>15000</v>
      </c>
      <c r="P96" s="43">
        <f>SUM(D96:O96)</f>
        <v>30000</v>
      </c>
      <c r="Q96" s="38">
        <f>SUM(D96:O96)</f>
        <v>30000</v>
      </c>
      <c r="R96" s="68">
        <f>C96/12</f>
        <v>2500</v>
      </c>
      <c r="S96" s="83">
        <f t="shared" si="16"/>
        <v>0</v>
      </c>
    </row>
    <row r="97" spans="1:19" s="8" customFormat="1" ht="6.95" customHeight="1" x14ac:dyDescent="0.2">
      <c r="A97" s="12"/>
      <c r="B97" s="55"/>
      <c r="C97" s="86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43"/>
      <c r="Q97" s="43"/>
      <c r="S97" s="83"/>
    </row>
    <row r="98" spans="1:19" s="7" customFormat="1" ht="15" customHeight="1" x14ac:dyDescent="0.2">
      <c r="A98" s="15" t="str">
        <f>"TOTAL "&amp;A91</f>
        <v>TOTAL CAPITAL EXPENDITURE (CAPEX) - TIC</v>
      </c>
      <c r="B98" s="59"/>
      <c r="C98" s="95">
        <f>SUM(C93:C97)</f>
        <v>65000</v>
      </c>
      <c r="D98" s="40">
        <f t="shared" ref="D98:O98" si="17">SUM(D93:D96)</f>
        <v>0</v>
      </c>
      <c r="E98" s="40">
        <f t="shared" si="17"/>
        <v>0</v>
      </c>
      <c r="F98" s="40">
        <f t="shared" si="17"/>
        <v>0</v>
      </c>
      <c r="G98" s="40">
        <f t="shared" ref="G98:H98" si="18">SUM(G93:G96)</f>
        <v>0</v>
      </c>
      <c r="H98" s="40">
        <f t="shared" si="18"/>
        <v>0</v>
      </c>
      <c r="I98" s="40">
        <f t="shared" si="17"/>
        <v>32500</v>
      </c>
      <c r="J98" s="40">
        <f t="shared" si="17"/>
        <v>0</v>
      </c>
      <c r="K98" s="40">
        <f t="shared" si="17"/>
        <v>0</v>
      </c>
      <c r="L98" s="40">
        <f t="shared" si="17"/>
        <v>0</v>
      </c>
      <c r="M98" s="40">
        <f t="shared" si="17"/>
        <v>0</v>
      </c>
      <c r="N98" s="40">
        <f t="shared" si="17"/>
        <v>0</v>
      </c>
      <c r="O98" s="40">
        <f t="shared" si="17"/>
        <v>32500</v>
      </c>
      <c r="P98" s="40">
        <f>SUM(D98:O98)</f>
        <v>65000</v>
      </c>
      <c r="Q98" s="40">
        <f>SUM(Q93:Q96)</f>
        <v>65000</v>
      </c>
      <c r="S98" s="83"/>
    </row>
    <row r="99" spans="1:19" s="7" customFormat="1" ht="7.5" customHeight="1" x14ac:dyDescent="0.2">
      <c r="A99" s="24"/>
      <c r="B99" s="60"/>
      <c r="C99" s="96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S99" s="83"/>
    </row>
    <row r="100" spans="1:19" s="7" customFormat="1" ht="18" customHeight="1" x14ac:dyDescent="0.2">
      <c r="A100" s="142" t="s">
        <v>71</v>
      </c>
      <c r="B100" s="142"/>
      <c r="C100" s="142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S100" s="83"/>
    </row>
    <row r="101" spans="1:19" s="7" customFormat="1" ht="6.95" customHeight="1" x14ac:dyDescent="0.2">
      <c r="A101" s="10"/>
      <c r="B101" s="58"/>
      <c r="C101" s="9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36"/>
      <c r="Q101" s="36"/>
      <c r="S101" s="83"/>
    </row>
    <row r="102" spans="1:19" s="8" customFormat="1" ht="15" customHeight="1" x14ac:dyDescent="0.2">
      <c r="A102" s="12" t="s">
        <v>72</v>
      </c>
      <c r="B102" s="55" t="s">
        <v>134</v>
      </c>
      <c r="C102" s="86">
        <v>6000</v>
      </c>
      <c r="D102" s="37">
        <v>500</v>
      </c>
      <c r="E102" s="37">
        <v>500</v>
      </c>
      <c r="F102" s="37">
        <v>500</v>
      </c>
      <c r="G102" s="37">
        <v>500</v>
      </c>
      <c r="H102" s="37">
        <v>500</v>
      </c>
      <c r="I102" s="37">
        <v>500</v>
      </c>
      <c r="J102" s="37">
        <v>500</v>
      </c>
      <c r="K102" s="37">
        <v>500</v>
      </c>
      <c r="L102" s="37">
        <v>500</v>
      </c>
      <c r="M102" s="37">
        <v>500</v>
      </c>
      <c r="N102" s="37">
        <v>500</v>
      </c>
      <c r="O102" s="37">
        <v>500</v>
      </c>
      <c r="P102" s="43">
        <f t="shared" ref="P102:P113" si="19">SUM(D102:O102)</f>
        <v>6000</v>
      </c>
      <c r="Q102" s="43">
        <f t="shared" ref="Q102:Q107" si="20">SUM(D102:O102)</f>
        <v>6000</v>
      </c>
      <c r="R102" s="68">
        <f>C102/12</f>
        <v>500</v>
      </c>
      <c r="S102" s="83">
        <f t="shared" ref="S102:S149" si="21">C102-Q102</f>
        <v>0</v>
      </c>
    </row>
    <row r="103" spans="1:19" s="8" customFormat="1" ht="15" customHeight="1" x14ac:dyDescent="0.2">
      <c r="A103" s="12" t="s">
        <v>73</v>
      </c>
      <c r="B103" s="55" t="s">
        <v>135</v>
      </c>
      <c r="C103" s="86">
        <v>2000</v>
      </c>
      <c r="D103" s="37">
        <v>166.66666666666666</v>
      </c>
      <c r="E103" s="37">
        <v>166.66666666666666</v>
      </c>
      <c r="F103" s="37">
        <v>166.66666666666666</v>
      </c>
      <c r="G103" s="37">
        <v>166.66666666666666</v>
      </c>
      <c r="H103" s="37">
        <v>166.66666666666666</v>
      </c>
      <c r="I103" s="37">
        <v>166.66666666666666</v>
      </c>
      <c r="J103" s="37">
        <v>166.66666666666666</v>
      </c>
      <c r="K103" s="37">
        <v>166.66666666666666</v>
      </c>
      <c r="L103" s="37">
        <v>166.66666666666666</v>
      </c>
      <c r="M103" s="37">
        <v>166.66666666666666</v>
      </c>
      <c r="N103" s="37">
        <v>166.66666666666666</v>
      </c>
      <c r="O103" s="37">
        <v>166.66666666666666</v>
      </c>
      <c r="P103" s="43">
        <f t="shared" si="19"/>
        <v>2000.0000000000002</v>
      </c>
      <c r="Q103" s="43">
        <f t="shared" si="20"/>
        <v>2000.0000000000002</v>
      </c>
      <c r="R103" s="68">
        <f t="shared" ref="R103:R149" si="22">C103/12</f>
        <v>166.66666666666666</v>
      </c>
      <c r="S103" s="83">
        <f t="shared" si="21"/>
        <v>0</v>
      </c>
    </row>
    <row r="104" spans="1:19" s="8" customFormat="1" ht="15" customHeight="1" x14ac:dyDescent="0.2">
      <c r="A104" s="12" t="s">
        <v>74</v>
      </c>
      <c r="B104" s="55" t="s">
        <v>136</v>
      </c>
      <c r="C104" s="86">
        <v>280000</v>
      </c>
      <c r="D104" s="37">
        <v>23333.333333333332</v>
      </c>
      <c r="E104" s="37">
        <v>23333.333333333332</v>
      </c>
      <c r="F104" s="37">
        <v>23333.333333333332</v>
      </c>
      <c r="G104" s="37">
        <v>23333.333333333332</v>
      </c>
      <c r="H104" s="37">
        <v>23333.333333333332</v>
      </c>
      <c r="I104" s="37">
        <v>23333.333333333332</v>
      </c>
      <c r="J104" s="37">
        <v>23333.333333333332</v>
      </c>
      <c r="K104" s="37">
        <v>23333.333333333332</v>
      </c>
      <c r="L104" s="37">
        <v>23333.333333333332</v>
      </c>
      <c r="M104" s="37">
        <v>23333.333333333332</v>
      </c>
      <c r="N104" s="37">
        <v>23333.333333333332</v>
      </c>
      <c r="O104" s="37">
        <v>23333.333333333332</v>
      </c>
      <c r="P104" s="43">
        <f t="shared" si="19"/>
        <v>280000.00000000006</v>
      </c>
      <c r="Q104" s="43">
        <f t="shared" si="20"/>
        <v>280000.00000000006</v>
      </c>
      <c r="R104" s="68">
        <f t="shared" si="22"/>
        <v>23333.333333333332</v>
      </c>
      <c r="S104" s="83">
        <f t="shared" si="21"/>
        <v>0</v>
      </c>
    </row>
    <row r="105" spans="1:19" s="8" customFormat="1" ht="15" customHeight="1" x14ac:dyDescent="0.2">
      <c r="A105" s="12" t="s">
        <v>76</v>
      </c>
      <c r="B105" s="55" t="s">
        <v>136</v>
      </c>
      <c r="C105" s="86">
        <v>15000</v>
      </c>
      <c r="D105" s="37">
        <v>1250</v>
      </c>
      <c r="E105" s="37">
        <v>1250</v>
      </c>
      <c r="F105" s="37">
        <v>1250</v>
      </c>
      <c r="G105" s="37">
        <v>1250</v>
      </c>
      <c r="H105" s="37">
        <v>1250</v>
      </c>
      <c r="I105" s="37">
        <v>1250</v>
      </c>
      <c r="J105" s="37">
        <v>1250</v>
      </c>
      <c r="K105" s="37">
        <v>1250</v>
      </c>
      <c r="L105" s="37">
        <v>1250</v>
      </c>
      <c r="M105" s="37">
        <v>1250</v>
      </c>
      <c r="N105" s="37">
        <v>1250</v>
      </c>
      <c r="O105" s="37">
        <v>1250</v>
      </c>
      <c r="P105" s="43">
        <f t="shared" si="19"/>
        <v>15000</v>
      </c>
      <c r="Q105" s="43">
        <f t="shared" si="20"/>
        <v>15000</v>
      </c>
      <c r="R105" s="68">
        <f t="shared" si="22"/>
        <v>1250</v>
      </c>
      <c r="S105" s="83">
        <f t="shared" si="21"/>
        <v>0</v>
      </c>
    </row>
    <row r="106" spans="1:19" s="8" customFormat="1" ht="8.25" customHeight="1" x14ac:dyDescent="0.2">
      <c r="A106" s="12"/>
      <c r="B106" s="55"/>
      <c r="C106" s="86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3">
        <f t="shared" si="19"/>
        <v>0</v>
      </c>
      <c r="Q106" s="43">
        <f t="shared" si="20"/>
        <v>0</v>
      </c>
      <c r="R106" s="68">
        <f t="shared" si="22"/>
        <v>0</v>
      </c>
      <c r="S106" s="83">
        <f t="shared" si="21"/>
        <v>0</v>
      </c>
    </row>
    <row r="107" spans="1:19" s="8" customFormat="1" ht="15" customHeight="1" x14ac:dyDescent="0.2">
      <c r="A107" s="12" t="s">
        <v>77</v>
      </c>
      <c r="B107" s="55" t="s">
        <v>77</v>
      </c>
      <c r="C107" s="86">
        <v>25000</v>
      </c>
      <c r="D107" s="37">
        <v>2083.3333333333335</v>
      </c>
      <c r="E107" s="37">
        <v>2083.3333333333335</v>
      </c>
      <c r="F107" s="37">
        <v>2083.3333333333335</v>
      </c>
      <c r="G107" s="37">
        <v>2083.3333333333335</v>
      </c>
      <c r="H107" s="37">
        <v>2083.3333333333335</v>
      </c>
      <c r="I107" s="37">
        <v>2083.3333333333335</v>
      </c>
      <c r="J107" s="37">
        <v>2083.3333333333335</v>
      </c>
      <c r="K107" s="37">
        <v>2083.3333333333335</v>
      </c>
      <c r="L107" s="37">
        <v>2083.3333333333335</v>
      </c>
      <c r="M107" s="37">
        <v>2083.3333333333335</v>
      </c>
      <c r="N107" s="37">
        <v>2083.3333333333335</v>
      </c>
      <c r="O107" s="37">
        <v>2083.3333333333335</v>
      </c>
      <c r="P107" s="43">
        <f t="shared" si="19"/>
        <v>24999.999999999996</v>
      </c>
      <c r="Q107" s="43">
        <f t="shared" si="20"/>
        <v>24999.999999999996</v>
      </c>
      <c r="R107" s="68">
        <f t="shared" si="22"/>
        <v>2083.3333333333335</v>
      </c>
      <c r="S107" s="83">
        <f t="shared" si="21"/>
        <v>0</v>
      </c>
    </row>
    <row r="108" spans="1:19" s="8" customFormat="1" ht="15" customHeight="1" x14ac:dyDescent="0.2">
      <c r="A108" s="12" t="s">
        <v>230</v>
      </c>
      <c r="B108" s="55" t="s">
        <v>138</v>
      </c>
      <c r="C108" s="86">
        <v>2000</v>
      </c>
      <c r="D108" s="37"/>
      <c r="E108" s="37"/>
      <c r="F108" s="37"/>
      <c r="G108" s="37">
        <v>100000</v>
      </c>
      <c r="H108" s="37"/>
      <c r="I108" s="37"/>
      <c r="J108" s="37"/>
      <c r="K108" s="37"/>
      <c r="L108" s="37"/>
      <c r="M108" s="37">
        <v>100000</v>
      </c>
      <c r="N108" s="37"/>
      <c r="O108" s="37"/>
      <c r="P108" s="43">
        <f t="shared" si="19"/>
        <v>200000</v>
      </c>
      <c r="Q108" s="43">
        <f t="shared" ref="Q108:Q149" si="23">SUM(D108:O108)</f>
        <v>200000</v>
      </c>
      <c r="R108" s="68">
        <f t="shared" si="22"/>
        <v>166.66666666666666</v>
      </c>
      <c r="S108" s="83">
        <f t="shared" si="21"/>
        <v>-198000</v>
      </c>
    </row>
    <row r="109" spans="1:19" s="8" customFormat="1" ht="15" customHeight="1" x14ac:dyDescent="0.2">
      <c r="A109" s="12" t="s">
        <v>224</v>
      </c>
      <c r="B109" s="55" t="s">
        <v>225</v>
      </c>
      <c r="C109" s="86">
        <v>35000</v>
      </c>
      <c r="D109" s="37"/>
      <c r="E109" s="37"/>
      <c r="F109" s="37">
        <v>625</v>
      </c>
      <c r="G109" s="37"/>
      <c r="H109" s="37"/>
      <c r="I109" s="37">
        <v>625</v>
      </c>
      <c r="J109" s="37"/>
      <c r="K109" s="37"/>
      <c r="L109" s="37"/>
      <c r="M109" s="37">
        <v>750</v>
      </c>
      <c r="N109" s="37"/>
      <c r="O109" s="37"/>
      <c r="P109" s="43">
        <f t="shared" si="19"/>
        <v>2000</v>
      </c>
      <c r="Q109" s="43">
        <f t="shared" si="23"/>
        <v>2000</v>
      </c>
      <c r="R109" s="68">
        <f t="shared" si="22"/>
        <v>2916.6666666666665</v>
      </c>
      <c r="S109" s="83">
        <f t="shared" si="21"/>
        <v>33000</v>
      </c>
    </row>
    <row r="110" spans="1:19" s="8" customFormat="1" ht="15" customHeight="1" x14ac:dyDescent="0.2">
      <c r="A110" s="12" t="s">
        <v>78</v>
      </c>
      <c r="B110" s="55" t="s">
        <v>77</v>
      </c>
      <c r="C110" s="86">
        <v>15000</v>
      </c>
      <c r="D110" s="37">
        <v>1250</v>
      </c>
      <c r="E110" s="37">
        <v>1250</v>
      </c>
      <c r="F110" s="37">
        <v>1250</v>
      </c>
      <c r="G110" s="37">
        <v>1250</v>
      </c>
      <c r="H110" s="37">
        <v>1250</v>
      </c>
      <c r="I110" s="37">
        <v>1250</v>
      </c>
      <c r="J110" s="37">
        <v>1250</v>
      </c>
      <c r="K110" s="37">
        <v>1250</v>
      </c>
      <c r="L110" s="37">
        <v>1250</v>
      </c>
      <c r="M110" s="37">
        <v>1250</v>
      </c>
      <c r="N110" s="37">
        <v>1250</v>
      </c>
      <c r="O110" s="37">
        <v>1250</v>
      </c>
      <c r="P110" s="43">
        <f t="shared" si="19"/>
        <v>15000</v>
      </c>
      <c r="Q110" s="43">
        <f t="shared" si="23"/>
        <v>15000</v>
      </c>
      <c r="R110" s="68">
        <f t="shared" si="22"/>
        <v>1250</v>
      </c>
      <c r="S110" s="83">
        <f t="shared" si="21"/>
        <v>0</v>
      </c>
    </row>
    <row r="111" spans="1:19" s="8" customFormat="1" ht="15" customHeight="1" x14ac:dyDescent="0.2">
      <c r="A111" s="12" t="s">
        <v>79</v>
      </c>
      <c r="B111" s="55" t="s">
        <v>137</v>
      </c>
      <c r="C111" s="86">
        <v>300000</v>
      </c>
      <c r="D111" s="37"/>
      <c r="E111" s="37">
        <v>300000</v>
      </c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43">
        <f t="shared" si="19"/>
        <v>300000</v>
      </c>
      <c r="Q111" s="43">
        <f t="shared" si="23"/>
        <v>300000</v>
      </c>
      <c r="R111" s="68">
        <f t="shared" si="22"/>
        <v>25000</v>
      </c>
      <c r="S111" s="83">
        <f t="shared" si="21"/>
        <v>0</v>
      </c>
    </row>
    <row r="112" spans="1:19" s="8" customFormat="1" ht="15" customHeight="1" x14ac:dyDescent="0.2">
      <c r="A112" s="12" t="s">
        <v>169</v>
      </c>
      <c r="B112" s="55" t="s">
        <v>137</v>
      </c>
      <c r="C112" s="86">
        <v>50000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>
        <v>50000</v>
      </c>
      <c r="N112" s="37"/>
      <c r="O112" s="37"/>
      <c r="P112" s="43">
        <f t="shared" si="19"/>
        <v>50000</v>
      </c>
      <c r="Q112" s="43">
        <f t="shared" si="23"/>
        <v>50000</v>
      </c>
      <c r="R112" s="68">
        <f t="shared" si="22"/>
        <v>4166.666666666667</v>
      </c>
      <c r="S112" s="83">
        <f t="shared" si="21"/>
        <v>0</v>
      </c>
    </row>
    <row r="113" spans="1:19" s="8" customFormat="1" ht="15" customHeight="1" x14ac:dyDescent="0.2">
      <c r="A113" s="12" t="s">
        <v>304</v>
      </c>
      <c r="B113" s="55" t="s">
        <v>138</v>
      </c>
      <c r="C113" s="86">
        <v>220000</v>
      </c>
      <c r="D113" s="37"/>
      <c r="E113" s="37"/>
      <c r="F113" s="37"/>
      <c r="G113" s="37"/>
      <c r="H113" s="37"/>
      <c r="I113" s="37">
        <v>110000</v>
      </c>
      <c r="J113" s="37"/>
      <c r="K113" s="37"/>
      <c r="L113" s="37"/>
      <c r="M113" s="37"/>
      <c r="N113" s="37">
        <v>110000</v>
      </c>
      <c r="O113" s="37"/>
      <c r="P113" s="43">
        <f t="shared" si="19"/>
        <v>220000</v>
      </c>
      <c r="Q113" s="43">
        <f t="shared" si="23"/>
        <v>220000</v>
      </c>
      <c r="R113" s="68">
        <f t="shared" si="22"/>
        <v>18333.333333333332</v>
      </c>
      <c r="S113" s="83">
        <f t="shared" si="21"/>
        <v>0</v>
      </c>
    </row>
    <row r="114" spans="1:19" s="8" customFormat="1" ht="15" customHeight="1" x14ac:dyDescent="0.2">
      <c r="A114" s="12" t="s">
        <v>327</v>
      </c>
      <c r="B114" s="55" t="s">
        <v>138</v>
      </c>
      <c r="C114" s="86">
        <v>0</v>
      </c>
      <c r="D114" s="37"/>
      <c r="E114" s="37"/>
      <c r="F114" s="37"/>
      <c r="G114" s="37">
        <v>75000</v>
      </c>
      <c r="H114" s="37"/>
      <c r="I114" s="37"/>
      <c r="J114" s="37"/>
      <c r="K114" s="37">
        <v>75000</v>
      </c>
      <c r="L114" s="37"/>
      <c r="M114" s="37"/>
      <c r="N114" s="37"/>
      <c r="O114" s="37"/>
      <c r="P114" s="43"/>
      <c r="Q114" s="43">
        <f t="shared" si="23"/>
        <v>150000</v>
      </c>
      <c r="R114" s="68">
        <f t="shared" si="22"/>
        <v>0</v>
      </c>
      <c r="S114" s="83">
        <f t="shared" si="21"/>
        <v>-150000</v>
      </c>
    </row>
    <row r="115" spans="1:19" s="8" customFormat="1" ht="15" customHeight="1" x14ac:dyDescent="0.2">
      <c r="A115" s="12" t="s">
        <v>307</v>
      </c>
      <c r="B115" s="55" t="s">
        <v>137</v>
      </c>
      <c r="C115" s="86">
        <v>0</v>
      </c>
      <c r="D115" s="37"/>
      <c r="E115" s="37"/>
      <c r="F115" s="37">
        <v>200000</v>
      </c>
      <c r="G115" s="37"/>
      <c r="H115" s="37"/>
      <c r="I115" s="37"/>
      <c r="J115" s="37"/>
      <c r="K115" s="37"/>
      <c r="L115" s="37"/>
      <c r="M115" s="37"/>
      <c r="N115" s="37"/>
      <c r="O115" s="37"/>
      <c r="P115" s="43">
        <f>SUM(D115:O115)</f>
        <v>200000</v>
      </c>
      <c r="Q115" s="43">
        <f t="shared" si="23"/>
        <v>200000</v>
      </c>
      <c r="R115" s="68">
        <f t="shared" si="22"/>
        <v>0</v>
      </c>
      <c r="S115" s="83">
        <f t="shared" si="21"/>
        <v>-200000</v>
      </c>
    </row>
    <row r="116" spans="1:19" s="8" customFormat="1" ht="15" customHeight="1" x14ac:dyDescent="0.2">
      <c r="A116" s="12" t="s">
        <v>305</v>
      </c>
      <c r="B116" s="55" t="s">
        <v>138</v>
      </c>
      <c r="C116" s="86">
        <v>50000</v>
      </c>
      <c r="D116" s="37"/>
      <c r="E116" s="37"/>
      <c r="F116" s="37"/>
      <c r="G116" s="37"/>
      <c r="H116" s="37"/>
      <c r="I116" s="37"/>
      <c r="J116" s="37">
        <v>100000</v>
      </c>
      <c r="K116" s="37"/>
      <c r="L116" s="37"/>
      <c r="M116" s="37"/>
      <c r="N116" s="37"/>
      <c r="O116" s="37"/>
      <c r="P116" s="43">
        <f>SUM(D116:O116)</f>
        <v>100000</v>
      </c>
      <c r="Q116" s="43">
        <f t="shared" si="23"/>
        <v>100000</v>
      </c>
      <c r="R116" s="68">
        <f t="shared" si="22"/>
        <v>4166.666666666667</v>
      </c>
      <c r="S116" s="83">
        <f t="shared" si="21"/>
        <v>-50000</v>
      </c>
    </row>
    <row r="117" spans="1:19" s="8" customFormat="1" ht="15" customHeight="1" x14ac:dyDescent="0.2">
      <c r="A117" s="12" t="s">
        <v>306</v>
      </c>
      <c r="B117" s="55" t="s">
        <v>138</v>
      </c>
      <c r="C117" s="86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>
        <v>50000</v>
      </c>
      <c r="N117" s="37"/>
      <c r="O117" s="37"/>
      <c r="P117" s="43"/>
      <c r="Q117" s="43">
        <f t="shared" si="23"/>
        <v>50000</v>
      </c>
      <c r="R117" s="68">
        <f t="shared" si="22"/>
        <v>0</v>
      </c>
      <c r="S117" s="83">
        <f t="shared" si="21"/>
        <v>-50000</v>
      </c>
    </row>
    <row r="118" spans="1:19" s="8" customFormat="1" ht="25.5" x14ac:dyDescent="0.2">
      <c r="A118" s="25" t="s">
        <v>179</v>
      </c>
      <c r="B118" s="55" t="s">
        <v>138</v>
      </c>
      <c r="C118" s="86">
        <v>50000</v>
      </c>
      <c r="D118" s="37"/>
      <c r="E118" s="37">
        <v>60000</v>
      </c>
      <c r="F118" s="37"/>
      <c r="G118" s="37"/>
      <c r="H118" s="37"/>
      <c r="I118" s="37">
        <v>60000</v>
      </c>
      <c r="J118" s="37"/>
      <c r="K118" s="37"/>
      <c r="L118" s="37"/>
      <c r="M118" s="37"/>
      <c r="N118" s="37"/>
      <c r="O118" s="37"/>
      <c r="P118" s="43">
        <f>SUM(D118:O118)</f>
        <v>120000</v>
      </c>
      <c r="Q118" s="43">
        <f t="shared" si="23"/>
        <v>120000</v>
      </c>
      <c r="R118" s="68">
        <f t="shared" si="22"/>
        <v>4166.666666666667</v>
      </c>
      <c r="S118" s="83">
        <f t="shared" si="21"/>
        <v>-70000</v>
      </c>
    </row>
    <row r="119" spans="1:19" s="8" customFormat="1" ht="15" customHeight="1" x14ac:dyDescent="0.2">
      <c r="A119" s="12" t="s">
        <v>208</v>
      </c>
      <c r="B119" s="55" t="s">
        <v>137</v>
      </c>
      <c r="C119" s="86">
        <v>400000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>
        <v>15000</v>
      </c>
      <c r="N119" s="37"/>
      <c r="O119" s="37"/>
      <c r="P119" s="43">
        <f>SUM(D119:O119)</f>
        <v>15000</v>
      </c>
      <c r="Q119" s="43">
        <f t="shared" si="23"/>
        <v>15000</v>
      </c>
      <c r="R119" s="68">
        <f t="shared" si="22"/>
        <v>33333.333333333336</v>
      </c>
      <c r="S119" s="83">
        <f t="shared" si="21"/>
        <v>385000</v>
      </c>
    </row>
    <row r="120" spans="1:19" s="8" customFormat="1" ht="25.5" x14ac:dyDescent="0.2">
      <c r="A120" s="25" t="s">
        <v>308</v>
      </c>
      <c r="B120" s="55" t="s">
        <v>137</v>
      </c>
      <c r="C120" s="86">
        <v>100000</v>
      </c>
      <c r="D120" s="37"/>
      <c r="E120" s="37"/>
      <c r="F120" s="37"/>
      <c r="G120" s="37"/>
      <c r="H120" s="37"/>
      <c r="I120" s="37"/>
      <c r="J120" s="37"/>
      <c r="K120" s="37"/>
      <c r="L120" s="37">
        <v>200000</v>
      </c>
      <c r="M120" s="37"/>
      <c r="N120" s="37"/>
      <c r="O120" s="37"/>
      <c r="P120" s="43"/>
      <c r="Q120" s="43">
        <f t="shared" si="23"/>
        <v>200000</v>
      </c>
      <c r="R120" s="68">
        <f t="shared" si="22"/>
        <v>8333.3333333333339</v>
      </c>
      <c r="S120" s="83">
        <f t="shared" si="21"/>
        <v>-100000</v>
      </c>
    </row>
    <row r="121" spans="1:19" s="8" customFormat="1" ht="15" customHeight="1" x14ac:dyDescent="0.2">
      <c r="A121" s="12" t="s">
        <v>236</v>
      </c>
      <c r="B121" s="55" t="s">
        <v>138</v>
      </c>
      <c r="C121" s="86">
        <v>80000</v>
      </c>
      <c r="D121" s="37"/>
      <c r="E121" s="37"/>
      <c r="F121" s="37">
        <v>100000</v>
      </c>
      <c r="G121" s="37"/>
      <c r="H121" s="37"/>
      <c r="I121" s="37"/>
      <c r="J121" s="37"/>
      <c r="K121" s="37"/>
      <c r="L121" s="37"/>
      <c r="M121" s="37"/>
      <c r="N121" s="37"/>
      <c r="O121" s="37"/>
      <c r="P121" s="43">
        <f t="shared" ref="P121:P137" si="24">SUM(D121:O121)</f>
        <v>100000</v>
      </c>
      <c r="Q121" s="43">
        <f t="shared" si="23"/>
        <v>100000</v>
      </c>
      <c r="R121" s="68">
        <f t="shared" si="22"/>
        <v>6666.666666666667</v>
      </c>
      <c r="S121" s="83">
        <f t="shared" si="21"/>
        <v>-20000</v>
      </c>
    </row>
    <row r="122" spans="1:19" s="8" customFormat="1" ht="15" customHeight="1" x14ac:dyDescent="0.2">
      <c r="A122" s="12" t="s">
        <v>309</v>
      </c>
      <c r="B122" s="55" t="s">
        <v>137</v>
      </c>
      <c r="C122" s="86"/>
      <c r="D122" s="37"/>
      <c r="E122" s="37"/>
      <c r="F122" s="37"/>
      <c r="G122" s="37"/>
      <c r="H122" s="37"/>
      <c r="I122" s="37">
        <v>75000</v>
      </c>
      <c r="J122" s="37"/>
      <c r="K122" s="37"/>
      <c r="L122" s="37"/>
      <c r="M122" s="37"/>
      <c r="N122" s="37">
        <v>75000</v>
      </c>
      <c r="O122" s="37"/>
      <c r="P122" s="43">
        <f t="shared" si="24"/>
        <v>150000</v>
      </c>
      <c r="Q122" s="43">
        <f t="shared" si="23"/>
        <v>150000</v>
      </c>
      <c r="R122" s="68">
        <f t="shared" si="22"/>
        <v>0</v>
      </c>
      <c r="S122" s="83">
        <f t="shared" si="21"/>
        <v>-150000</v>
      </c>
    </row>
    <row r="123" spans="1:19" s="8" customFormat="1" ht="15" customHeight="1" x14ac:dyDescent="0.2">
      <c r="A123" s="12" t="s">
        <v>310</v>
      </c>
      <c r="B123" s="55" t="s">
        <v>138</v>
      </c>
      <c r="C123" s="86"/>
      <c r="D123" s="37"/>
      <c r="E123" s="37"/>
      <c r="F123" s="37"/>
      <c r="G123" s="37"/>
      <c r="H123" s="37">
        <v>40000</v>
      </c>
      <c r="I123" s="37"/>
      <c r="J123" s="37"/>
      <c r="K123" s="37"/>
      <c r="L123" s="37"/>
      <c r="M123" s="37">
        <v>40000</v>
      </c>
      <c r="N123" s="37"/>
      <c r="O123" s="37"/>
      <c r="P123" s="43">
        <f t="shared" si="24"/>
        <v>80000</v>
      </c>
      <c r="Q123" s="43">
        <f t="shared" si="23"/>
        <v>80000</v>
      </c>
      <c r="R123" s="68">
        <f t="shared" si="22"/>
        <v>0</v>
      </c>
      <c r="S123" s="83">
        <f t="shared" si="21"/>
        <v>-80000</v>
      </c>
    </row>
    <row r="124" spans="1:19" s="8" customFormat="1" ht="15" customHeight="1" x14ac:dyDescent="0.2">
      <c r="A124" s="12" t="s">
        <v>311</v>
      </c>
      <c r="B124" s="55" t="s">
        <v>138</v>
      </c>
      <c r="C124" s="86">
        <v>50000</v>
      </c>
      <c r="D124" s="37"/>
      <c r="E124" s="37"/>
      <c r="F124" s="37"/>
      <c r="G124" s="37"/>
      <c r="H124" s="37"/>
      <c r="I124" s="37"/>
      <c r="J124" s="37"/>
      <c r="K124" s="37">
        <v>80000</v>
      </c>
      <c r="L124" s="37"/>
      <c r="M124" s="37"/>
      <c r="N124" s="37"/>
      <c r="O124" s="37"/>
      <c r="P124" s="43">
        <f t="shared" si="24"/>
        <v>80000</v>
      </c>
      <c r="Q124" s="43">
        <f t="shared" si="23"/>
        <v>80000</v>
      </c>
      <c r="R124" s="68">
        <f t="shared" si="22"/>
        <v>4166.666666666667</v>
      </c>
      <c r="S124" s="83">
        <f t="shared" si="21"/>
        <v>-30000</v>
      </c>
    </row>
    <row r="125" spans="1:19" s="8" customFormat="1" ht="15" customHeight="1" x14ac:dyDescent="0.2">
      <c r="A125" s="12" t="s">
        <v>312</v>
      </c>
      <c r="B125" s="55" t="s">
        <v>137</v>
      </c>
      <c r="C125" s="86">
        <v>150000</v>
      </c>
      <c r="D125" s="37"/>
      <c r="E125" s="37"/>
      <c r="F125" s="37"/>
      <c r="G125" s="37"/>
      <c r="H125" s="37"/>
      <c r="I125" s="37">
        <v>200000</v>
      </c>
      <c r="J125" s="37"/>
      <c r="K125" s="37"/>
      <c r="L125" s="37"/>
      <c r="M125" s="37"/>
      <c r="N125" s="37"/>
      <c r="O125" s="37"/>
      <c r="P125" s="43">
        <f t="shared" si="24"/>
        <v>200000</v>
      </c>
      <c r="Q125" s="43">
        <f t="shared" si="23"/>
        <v>200000</v>
      </c>
      <c r="R125" s="68">
        <f t="shared" si="22"/>
        <v>12500</v>
      </c>
      <c r="S125" s="83">
        <f t="shared" si="21"/>
        <v>-50000</v>
      </c>
    </row>
    <row r="126" spans="1:19" s="8" customFormat="1" ht="15" customHeight="1" x14ac:dyDescent="0.2">
      <c r="A126" s="12" t="s">
        <v>313</v>
      </c>
      <c r="B126" s="55" t="s">
        <v>138</v>
      </c>
      <c r="C126" s="86">
        <v>50000</v>
      </c>
      <c r="D126" s="37"/>
      <c r="E126" s="37"/>
      <c r="F126" s="37"/>
      <c r="G126" s="37">
        <v>50000</v>
      </c>
      <c r="H126" s="37"/>
      <c r="I126" s="37"/>
      <c r="J126" s="37"/>
      <c r="K126" s="37"/>
      <c r="L126" s="37"/>
      <c r="M126" s="37"/>
      <c r="N126" s="37"/>
      <c r="O126" s="37">
        <v>50000</v>
      </c>
      <c r="P126" s="43">
        <f t="shared" si="24"/>
        <v>100000</v>
      </c>
      <c r="Q126" s="43">
        <f t="shared" si="23"/>
        <v>100000</v>
      </c>
      <c r="R126" s="68">
        <f t="shared" si="22"/>
        <v>4166.666666666667</v>
      </c>
      <c r="S126" s="83">
        <f t="shared" si="21"/>
        <v>-50000</v>
      </c>
    </row>
    <row r="127" spans="1:19" s="8" customFormat="1" ht="15" customHeight="1" x14ac:dyDescent="0.2">
      <c r="A127" s="12" t="s">
        <v>231</v>
      </c>
      <c r="B127" s="55" t="s">
        <v>137</v>
      </c>
      <c r="C127" s="86"/>
      <c r="D127" s="37"/>
      <c r="E127" s="37"/>
      <c r="F127" s="37"/>
      <c r="G127" s="37"/>
      <c r="H127" s="37"/>
      <c r="I127" s="37">
        <v>100000</v>
      </c>
      <c r="J127" s="37"/>
      <c r="K127" s="37"/>
      <c r="L127" s="37"/>
      <c r="M127" s="37"/>
      <c r="N127" s="37"/>
      <c r="O127" s="37"/>
      <c r="P127" s="43">
        <f t="shared" si="24"/>
        <v>100000</v>
      </c>
      <c r="Q127" s="43">
        <f t="shared" si="23"/>
        <v>100000</v>
      </c>
      <c r="R127" s="68">
        <f t="shared" si="22"/>
        <v>0</v>
      </c>
      <c r="S127" s="83">
        <f t="shared" si="21"/>
        <v>-100000</v>
      </c>
    </row>
    <row r="128" spans="1:19" s="8" customFormat="1" ht="15" customHeight="1" x14ac:dyDescent="0.2">
      <c r="A128" s="12" t="s">
        <v>314</v>
      </c>
      <c r="B128" s="55" t="s">
        <v>137</v>
      </c>
      <c r="C128" s="86">
        <v>150000</v>
      </c>
      <c r="D128" s="37"/>
      <c r="E128" s="37"/>
      <c r="F128" s="37"/>
      <c r="G128" s="37"/>
      <c r="H128" s="37"/>
      <c r="I128" s="37"/>
      <c r="J128" s="37"/>
      <c r="K128" s="37">
        <v>200000</v>
      </c>
      <c r="L128" s="37"/>
      <c r="M128" s="37"/>
      <c r="N128" s="37"/>
      <c r="O128" s="37"/>
      <c r="P128" s="43">
        <f t="shared" si="24"/>
        <v>200000</v>
      </c>
      <c r="Q128" s="43">
        <f t="shared" si="23"/>
        <v>200000</v>
      </c>
      <c r="R128" s="68">
        <f t="shared" si="22"/>
        <v>12500</v>
      </c>
      <c r="S128" s="83">
        <f t="shared" si="21"/>
        <v>-50000</v>
      </c>
    </row>
    <row r="129" spans="1:19" s="8" customFormat="1" ht="15" customHeight="1" x14ac:dyDescent="0.2">
      <c r="A129" s="12" t="s">
        <v>180</v>
      </c>
      <c r="B129" s="55" t="s">
        <v>137</v>
      </c>
      <c r="C129" s="86">
        <v>80000</v>
      </c>
      <c r="D129" s="37"/>
      <c r="E129" s="37">
        <v>180000</v>
      </c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43">
        <f t="shared" si="24"/>
        <v>180000</v>
      </c>
      <c r="Q129" s="43">
        <f t="shared" si="23"/>
        <v>180000</v>
      </c>
      <c r="R129" s="68">
        <f t="shared" si="22"/>
        <v>6666.666666666667</v>
      </c>
      <c r="S129" s="83">
        <f t="shared" si="21"/>
        <v>-100000</v>
      </c>
    </row>
    <row r="130" spans="1:19" s="8" customFormat="1" ht="15" customHeight="1" x14ac:dyDescent="0.2">
      <c r="A130" s="12" t="s">
        <v>315</v>
      </c>
      <c r="B130" s="55" t="s">
        <v>138</v>
      </c>
      <c r="C130" s="86">
        <v>50000</v>
      </c>
      <c r="D130" s="37"/>
      <c r="E130" s="37">
        <v>60000</v>
      </c>
      <c r="F130" s="37"/>
      <c r="G130" s="37"/>
      <c r="H130" s="37">
        <v>60000</v>
      </c>
      <c r="I130" s="37"/>
      <c r="J130" s="37"/>
      <c r="K130" s="37"/>
      <c r="L130" s="37">
        <v>60000</v>
      </c>
      <c r="M130" s="37"/>
      <c r="N130" s="37"/>
      <c r="O130" s="37"/>
      <c r="P130" s="43">
        <f t="shared" si="24"/>
        <v>180000</v>
      </c>
      <c r="Q130" s="43">
        <f t="shared" si="23"/>
        <v>180000</v>
      </c>
      <c r="R130" s="68">
        <f t="shared" si="22"/>
        <v>4166.666666666667</v>
      </c>
      <c r="S130" s="83">
        <f t="shared" si="21"/>
        <v>-130000</v>
      </c>
    </row>
    <row r="131" spans="1:19" s="8" customFormat="1" ht="15" customHeight="1" x14ac:dyDescent="0.2">
      <c r="A131" s="12" t="s">
        <v>316</v>
      </c>
      <c r="B131" s="55" t="s">
        <v>137</v>
      </c>
      <c r="C131" s="86">
        <v>150000</v>
      </c>
      <c r="D131" s="37"/>
      <c r="E131" s="37"/>
      <c r="F131" s="37"/>
      <c r="G131" s="37"/>
      <c r="H131" s="37">
        <v>200000</v>
      </c>
      <c r="I131" s="37"/>
      <c r="J131" s="37"/>
      <c r="K131" s="37"/>
      <c r="L131" s="37"/>
      <c r="M131" s="37"/>
      <c r="N131" s="37"/>
      <c r="O131" s="37"/>
      <c r="P131" s="43">
        <f t="shared" si="24"/>
        <v>200000</v>
      </c>
      <c r="Q131" s="43">
        <f t="shared" si="23"/>
        <v>200000</v>
      </c>
      <c r="R131" s="68">
        <f t="shared" si="22"/>
        <v>12500</v>
      </c>
      <c r="S131" s="83">
        <f t="shared" si="21"/>
        <v>-50000</v>
      </c>
    </row>
    <row r="132" spans="1:19" s="8" customFormat="1" ht="15" customHeight="1" x14ac:dyDescent="0.2">
      <c r="A132" s="12" t="s">
        <v>339</v>
      </c>
      <c r="B132" s="55" t="s">
        <v>137</v>
      </c>
      <c r="C132" s="86">
        <v>200000</v>
      </c>
      <c r="D132" s="37"/>
      <c r="E132" s="37"/>
      <c r="F132" s="37">
        <v>150000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43">
        <f t="shared" si="24"/>
        <v>150000</v>
      </c>
      <c r="Q132" s="43">
        <f t="shared" si="23"/>
        <v>150000</v>
      </c>
      <c r="R132" s="68">
        <f t="shared" si="22"/>
        <v>16666.666666666668</v>
      </c>
      <c r="S132" s="83">
        <f t="shared" si="21"/>
        <v>50000</v>
      </c>
    </row>
    <row r="133" spans="1:19" s="8" customFormat="1" ht="15" customHeight="1" x14ac:dyDescent="0.2">
      <c r="A133" s="12" t="s">
        <v>181</v>
      </c>
      <c r="B133" s="55" t="s">
        <v>138</v>
      </c>
      <c r="C133" s="86">
        <v>45000</v>
      </c>
      <c r="D133" s="37"/>
      <c r="E133" s="37"/>
      <c r="F133" s="37"/>
      <c r="G133" s="37"/>
      <c r="H133" s="37"/>
      <c r="I133" s="37">
        <v>90000</v>
      </c>
      <c r="J133" s="37"/>
      <c r="K133" s="37"/>
      <c r="L133" s="37"/>
      <c r="M133" s="37"/>
      <c r="N133" s="37"/>
      <c r="O133" s="37"/>
      <c r="P133" s="43">
        <f t="shared" si="24"/>
        <v>90000</v>
      </c>
      <c r="Q133" s="43">
        <f t="shared" si="23"/>
        <v>90000</v>
      </c>
      <c r="R133" s="68">
        <f t="shared" si="22"/>
        <v>3750</v>
      </c>
      <c r="S133" s="83">
        <f t="shared" si="21"/>
        <v>-45000</v>
      </c>
    </row>
    <row r="134" spans="1:19" s="8" customFormat="1" ht="15" customHeight="1" x14ac:dyDescent="0.2">
      <c r="A134" s="12" t="s">
        <v>182</v>
      </c>
      <c r="B134" s="55" t="s">
        <v>138</v>
      </c>
      <c r="C134" s="86"/>
      <c r="D134" s="37"/>
      <c r="E134" s="37"/>
      <c r="F134" s="37"/>
      <c r="G134" s="37">
        <v>35000</v>
      </c>
      <c r="H134" s="37"/>
      <c r="I134" s="37"/>
      <c r="J134" s="37"/>
      <c r="K134" s="37"/>
      <c r="L134" s="37">
        <v>35000</v>
      </c>
      <c r="M134" s="37"/>
      <c r="N134" s="37"/>
      <c r="O134" s="37"/>
      <c r="P134" s="43">
        <f t="shared" si="24"/>
        <v>70000</v>
      </c>
      <c r="Q134" s="43">
        <f t="shared" si="23"/>
        <v>70000</v>
      </c>
      <c r="R134" s="68">
        <f t="shared" si="22"/>
        <v>0</v>
      </c>
      <c r="S134" s="83">
        <f t="shared" si="21"/>
        <v>-70000</v>
      </c>
    </row>
    <row r="135" spans="1:19" s="8" customFormat="1" ht="15" customHeight="1" x14ac:dyDescent="0.2">
      <c r="A135" s="12" t="s">
        <v>317</v>
      </c>
      <c r="B135" s="55" t="s">
        <v>138</v>
      </c>
      <c r="C135" s="86"/>
      <c r="D135" s="37"/>
      <c r="E135" s="37"/>
      <c r="F135" s="37"/>
      <c r="G135" s="37"/>
      <c r="H135" s="37"/>
      <c r="I135" s="37"/>
      <c r="J135" s="37">
        <v>30000</v>
      </c>
      <c r="K135" s="37"/>
      <c r="L135" s="37"/>
      <c r="M135" s="37"/>
      <c r="N135" s="37"/>
      <c r="O135" s="37"/>
      <c r="P135" s="43">
        <f t="shared" si="24"/>
        <v>30000</v>
      </c>
      <c r="Q135" s="43">
        <f t="shared" si="23"/>
        <v>30000</v>
      </c>
      <c r="R135" s="68">
        <f t="shared" si="22"/>
        <v>0</v>
      </c>
      <c r="S135" s="83">
        <f t="shared" si="21"/>
        <v>-30000</v>
      </c>
    </row>
    <row r="136" spans="1:19" s="8" customFormat="1" ht="15" customHeight="1" x14ac:dyDescent="0.2">
      <c r="A136" s="12" t="s">
        <v>318</v>
      </c>
      <c r="B136" s="55" t="s">
        <v>137</v>
      </c>
      <c r="C136" s="86">
        <v>180000</v>
      </c>
      <c r="D136" s="37"/>
      <c r="E136" s="37"/>
      <c r="F136" s="37"/>
      <c r="G136" s="37"/>
      <c r="H136" s="37"/>
      <c r="I136" s="37"/>
      <c r="J136" s="37"/>
      <c r="K136" s="37"/>
      <c r="L136" s="37">
        <v>180000</v>
      </c>
      <c r="M136" s="37"/>
      <c r="N136" s="37"/>
      <c r="O136" s="37"/>
      <c r="P136" s="43">
        <f t="shared" si="24"/>
        <v>180000</v>
      </c>
      <c r="Q136" s="43">
        <f t="shared" si="23"/>
        <v>180000</v>
      </c>
      <c r="R136" s="68">
        <f t="shared" si="22"/>
        <v>15000</v>
      </c>
      <c r="S136" s="83">
        <f t="shared" si="21"/>
        <v>0</v>
      </c>
    </row>
    <row r="137" spans="1:19" s="7" customFormat="1" ht="15" customHeight="1" x14ac:dyDescent="0.2">
      <c r="A137" s="12" t="s">
        <v>235</v>
      </c>
      <c r="B137" s="55" t="s">
        <v>138</v>
      </c>
      <c r="C137" s="86">
        <v>50000</v>
      </c>
      <c r="D137" s="37"/>
      <c r="E137" s="37"/>
      <c r="F137" s="37"/>
      <c r="G137" s="37"/>
      <c r="H137" s="37"/>
      <c r="I137" s="37"/>
      <c r="J137" s="37">
        <v>40000</v>
      </c>
      <c r="K137" s="37"/>
      <c r="L137" s="37"/>
      <c r="M137" s="37"/>
      <c r="N137" s="37">
        <v>40000</v>
      </c>
      <c r="O137" s="37"/>
      <c r="P137" s="43">
        <f t="shared" si="24"/>
        <v>80000</v>
      </c>
      <c r="Q137" s="43">
        <f t="shared" si="23"/>
        <v>80000</v>
      </c>
      <c r="R137" s="68">
        <f t="shared" si="22"/>
        <v>4166.666666666667</v>
      </c>
      <c r="S137" s="83">
        <f t="shared" si="21"/>
        <v>-30000</v>
      </c>
    </row>
    <row r="138" spans="1:19" s="7" customFormat="1" ht="15" customHeight="1" x14ac:dyDescent="0.2">
      <c r="A138" s="12" t="s">
        <v>319</v>
      </c>
      <c r="B138" s="55" t="s">
        <v>137</v>
      </c>
      <c r="C138" s="86"/>
      <c r="D138" s="37"/>
      <c r="E138" s="37"/>
      <c r="F138" s="37"/>
      <c r="G138" s="37"/>
      <c r="H138" s="37"/>
      <c r="I138" s="37"/>
      <c r="J138" s="37"/>
      <c r="K138" s="37"/>
      <c r="L138" s="37">
        <v>200000</v>
      </c>
      <c r="M138" s="37"/>
      <c r="N138" s="37">
        <v>50000</v>
      </c>
      <c r="O138" s="37"/>
      <c r="P138" s="43"/>
      <c r="Q138" s="43">
        <f t="shared" si="23"/>
        <v>250000</v>
      </c>
      <c r="R138" s="68">
        <f t="shared" si="22"/>
        <v>0</v>
      </c>
      <c r="S138" s="83">
        <f t="shared" si="21"/>
        <v>-250000</v>
      </c>
    </row>
    <row r="139" spans="1:19" s="7" customFormat="1" ht="15" customHeight="1" x14ac:dyDescent="0.2">
      <c r="A139" s="12" t="s">
        <v>320</v>
      </c>
      <c r="B139" s="55" t="s">
        <v>137</v>
      </c>
      <c r="C139" s="86">
        <v>220000</v>
      </c>
      <c r="D139" s="37"/>
      <c r="E139" s="37"/>
      <c r="F139" s="37"/>
      <c r="G139" s="37"/>
      <c r="H139" s="37">
        <v>100000</v>
      </c>
      <c r="I139" s="37"/>
      <c r="J139" s="37"/>
      <c r="K139" s="37">
        <v>120000</v>
      </c>
      <c r="L139" s="37"/>
      <c r="M139" s="37"/>
      <c r="N139" s="37"/>
      <c r="O139" s="37"/>
      <c r="P139" s="43">
        <f t="shared" ref="P139:P148" si="25">SUM(D139:O139)</f>
        <v>220000</v>
      </c>
      <c r="Q139" s="43">
        <f t="shared" si="23"/>
        <v>220000</v>
      </c>
      <c r="R139" s="68">
        <f t="shared" si="22"/>
        <v>18333.333333333332</v>
      </c>
      <c r="S139" s="83">
        <f t="shared" si="21"/>
        <v>0</v>
      </c>
    </row>
    <row r="140" spans="1:19" s="7" customFormat="1" ht="15" customHeight="1" x14ac:dyDescent="0.2">
      <c r="A140" s="12" t="s">
        <v>321</v>
      </c>
      <c r="B140" s="55" t="s">
        <v>137</v>
      </c>
      <c r="C140" s="86">
        <v>100000</v>
      </c>
      <c r="D140" s="37"/>
      <c r="E140" s="37"/>
      <c r="F140" s="37"/>
      <c r="G140" s="37"/>
      <c r="H140" s="37"/>
      <c r="I140" s="37">
        <v>100000</v>
      </c>
      <c r="J140" s="37"/>
      <c r="K140" s="37"/>
      <c r="L140" s="37"/>
      <c r="M140" s="37"/>
      <c r="N140" s="37"/>
      <c r="O140" s="37"/>
      <c r="P140" s="43">
        <f t="shared" si="25"/>
        <v>100000</v>
      </c>
      <c r="Q140" s="43">
        <f t="shared" si="23"/>
        <v>100000</v>
      </c>
      <c r="R140" s="68">
        <f t="shared" si="22"/>
        <v>8333.3333333333339</v>
      </c>
      <c r="S140" s="83">
        <f t="shared" si="21"/>
        <v>0</v>
      </c>
    </row>
    <row r="141" spans="1:19" s="7" customFormat="1" ht="15" customHeight="1" x14ac:dyDescent="0.2">
      <c r="A141" s="12" t="s">
        <v>322</v>
      </c>
      <c r="B141" s="55" t="s">
        <v>138</v>
      </c>
      <c r="C141" s="86">
        <v>50000</v>
      </c>
      <c r="D141" s="37"/>
      <c r="E141" s="37"/>
      <c r="F141" s="37">
        <v>45000</v>
      </c>
      <c r="G141" s="37"/>
      <c r="H141" s="37"/>
      <c r="I141" s="37"/>
      <c r="J141" s="37"/>
      <c r="K141" s="37"/>
      <c r="L141" s="37"/>
      <c r="M141" s="37">
        <v>45000</v>
      </c>
      <c r="N141" s="37"/>
      <c r="O141" s="37"/>
      <c r="P141" s="43">
        <f t="shared" si="25"/>
        <v>90000</v>
      </c>
      <c r="Q141" s="43">
        <f t="shared" si="23"/>
        <v>90000</v>
      </c>
      <c r="R141" s="68">
        <f t="shared" si="22"/>
        <v>4166.666666666667</v>
      </c>
      <c r="S141" s="83">
        <f t="shared" si="21"/>
        <v>-40000</v>
      </c>
    </row>
    <row r="142" spans="1:19" s="7" customFormat="1" ht="15" customHeight="1" x14ac:dyDescent="0.2">
      <c r="A142" s="12" t="s">
        <v>323</v>
      </c>
      <c r="B142" s="55" t="s">
        <v>137</v>
      </c>
      <c r="C142" s="86"/>
      <c r="D142" s="37"/>
      <c r="E142" s="37"/>
      <c r="F142" s="37"/>
      <c r="G142" s="37">
        <v>90000</v>
      </c>
      <c r="H142" s="37"/>
      <c r="I142" s="37"/>
      <c r="J142" s="37"/>
      <c r="K142" s="37"/>
      <c r="L142" s="37"/>
      <c r="M142" s="37"/>
      <c r="N142" s="37"/>
      <c r="O142" s="37"/>
      <c r="P142" s="43">
        <f t="shared" si="25"/>
        <v>90000</v>
      </c>
      <c r="Q142" s="43">
        <f t="shared" si="23"/>
        <v>90000</v>
      </c>
      <c r="R142" s="68">
        <f t="shared" si="22"/>
        <v>0</v>
      </c>
      <c r="S142" s="83">
        <f t="shared" si="21"/>
        <v>-90000</v>
      </c>
    </row>
    <row r="143" spans="1:19" s="8" customFormat="1" ht="15" customHeight="1" x14ac:dyDescent="0.2">
      <c r="A143" s="12" t="s">
        <v>80</v>
      </c>
      <c r="B143" s="55" t="s">
        <v>137</v>
      </c>
      <c r="C143" s="86"/>
      <c r="D143" s="37"/>
      <c r="E143" s="37"/>
      <c r="F143" s="37"/>
      <c r="G143" s="37">
        <v>30000</v>
      </c>
      <c r="H143" s="37"/>
      <c r="I143" s="37"/>
      <c r="J143" s="37"/>
      <c r="K143" s="37"/>
      <c r="L143" s="37"/>
      <c r="M143" s="37"/>
      <c r="N143" s="37"/>
      <c r="O143" s="37"/>
      <c r="P143" s="43">
        <f t="shared" si="25"/>
        <v>30000</v>
      </c>
      <c r="Q143" s="43">
        <f t="shared" si="23"/>
        <v>30000</v>
      </c>
      <c r="R143" s="68">
        <f t="shared" si="22"/>
        <v>0</v>
      </c>
      <c r="S143" s="83">
        <f t="shared" si="21"/>
        <v>-30000</v>
      </c>
    </row>
    <row r="144" spans="1:19" s="8" customFormat="1" ht="15" customHeight="1" x14ac:dyDescent="0.2">
      <c r="A144" s="12" t="s">
        <v>183</v>
      </c>
      <c r="B144" s="55" t="s">
        <v>138</v>
      </c>
      <c r="C144" s="86">
        <v>50000</v>
      </c>
      <c r="D144" s="37"/>
      <c r="E144" s="37"/>
      <c r="F144" s="37"/>
      <c r="G144" s="37"/>
      <c r="H144" s="37"/>
      <c r="I144" s="37">
        <v>80000</v>
      </c>
      <c r="J144" s="37"/>
      <c r="K144" s="37"/>
      <c r="L144" s="37"/>
      <c r="M144" s="37"/>
      <c r="N144" s="37"/>
      <c r="O144" s="37"/>
      <c r="P144" s="43">
        <f t="shared" si="25"/>
        <v>80000</v>
      </c>
      <c r="Q144" s="43">
        <f t="shared" si="23"/>
        <v>80000</v>
      </c>
      <c r="R144" s="68">
        <f t="shared" si="22"/>
        <v>4166.666666666667</v>
      </c>
      <c r="S144" s="83">
        <f t="shared" si="21"/>
        <v>-30000</v>
      </c>
    </row>
    <row r="145" spans="1:19" s="8" customFormat="1" ht="15" customHeight="1" x14ac:dyDescent="0.2">
      <c r="A145" s="12" t="s">
        <v>325</v>
      </c>
      <c r="B145" s="55" t="s">
        <v>138</v>
      </c>
      <c r="C145" s="86"/>
      <c r="D145" s="37"/>
      <c r="E145" s="37"/>
      <c r="F145" s="37"/>
      <c r="G145" s="37"/>
      <c r="H145" s="37"/>
      <c r="I145" s="37"/>
      <c r="J145" s="37">
        <v>80000</v>
      </c>
      <c r="K145" s="37"/>
      <c r="L145" s="37"/>
      <c r="M145" s="37"/>
      <c r="N145" s="37"/>
      <c r="O145" s="37"/>
      <c r="P145" s="43">
        <f t="shared" si="25"/>
        <v>80000</v>
      </c>
      <c r="Q145" s="43">
        <f t="shared" si="23"/>
        <v>80000</v>
      </c>
      <c r="R145" s="68">
        <f t="shared" si="22"/>
        <v>0</v>
      </c>
      <c r="S145" s="83">
        <f t="shared" si="21"/>
        <v>-80000</v>
      </c>
    </row>
    <row r="146" spans="1:19" s="8" customFormat="1" ht="15" customHeight="1" x14ac:dyDescent="0.2">
      <c r="A146" s="12" t="s">
        <v>324</v>
      </c>
      <c r="B146" s="55" t="s">
        <v>137</v>
      </c>
      <c r="C146" s="86"/>
      <c r="D146" s="37"/>
      <c r="E146" s="37"/>
      <c r="F146" s="37"/>
      <c r="G146" s="37"/>
      <c r="H146" s="37">
        <v>30000</v>
      </c>
      <c r="I146" s="37"/>
      <c r="J146" s="37"/>
      <c r="K146" s="37"/>
      <c r="L146" s="37"/>
      <c r="M146" s="37"/>
      <c r="N146" s="37"/>
      <c r="O146" s="37"/>
      <c r="P146" s="43">
        <f t="shared" si="25"/>
        <v>30000</v>
      </c>
      <c r="Q146" s="43">
        <f t="shared" si="23"/>
        <v>30000</v>
      </c>
      <c r="R146" s="68">
        <f t="shared" si="22"/>
        <v>0</v>
      </c>
      <c r="S146" s="83">
        <f t="shared" si="21"/>
        <v>-30000</v>
      </c>
    </row>
    <row r="147" spans="1:19" s="8" customFormat="1" ht="15" customHeight="1" x14ac:dyDescent="0.2">
      <c r="A147" s="12" t="s">
        <v>209</v>
      </c>
      <c r="B147" s="55" t="s">
        <v>138</v>
      </c>
      <c r="C147" s="86"/>
      <c r="D147" s="37"/>
      <c r="E147" s="37"/>
      <c r="F147" s="37"/>
      <c r="G147" s="37"/>
      <c r="H147" s="37"/>
      <c r="I147" s="37"/>
      <c r="J147" s="37"/>
      <c r="K147" s="37"/>
      <c r="L147" s="37">
        <v>80000</v>
      </c>
      <c r="M147" s="37"/>
      <c r="N147" s="37"/>
      <c r="O147" s="37"/>
      <c r="P147" s="43">
        <f t="shared" si="25"/>
        <v>80000</v>
      </c>
      <c r="Q147" s="43">
        <f t="shared" si="23"/>
        <v>80000</v>
      </c>
      <c r="R147" s="68">
        <f t="shared" si="22"/>
        <v>0</v>
      </c>
      <c r="S147" s="83">
        <f t="shared" si="21"/>
        <v>-80000</v>
      </c>
    </row>
    <row r="148" spans="1:19" s="8" customFormat="1" ht="15" customHeight="1" x14ac:dyDescent="0.2">
      <c r="A148" s="12" t="s">
        <v>210</v>
      </c>
      <c r="B148" s="55" t="s">
        <v>136</v>
      </c>
      <c r="C148" s="86">
        <v>25000</v>
      </c>
      <c r="D148" s="37"/>
      <c r="E148" s="37"/>
      <c r="F148" s="37"/>
      <c r="G148" s="37"/>
      <c r="H148" s="37">
        <v>20000</v>
      </c>
      <c r="I148" s="37"/>
      <c r="J148" s="37">
        <v>20000</v>
      </c>
      <c r="K148" s="37"/>
      <c r="L148" s="37"/>
      <c r="M148" s="37"/>
      <c r="N148" s="37">
        <v>10000</v>
      </c>
      <c r="O148" s="37"/>
      <c r="P148" s="43">
        <f t="shared" si="25"/>
        <v>50000</v>
      </c>
      <c r="Q148" s="43">
        <f t="shared" si="23"/>
        <v>50000</v>
      </c>
      <c r="R148" s="68">
        <f t="shared" si="22"/>
        <v>2083.3333333333335</v>
      </c>
      <c r="S148" s="83">
        <f t="shared" si="21"/>
        <v>-25000</v>
      </c>
    </row>
    <row r="149" spans="1:19" s="8" customFormat="1" ht="15" customHeight="1" x14ac:dyDescent="0.2">
      <c r="A149" s="12" t="s">
        <v>326</v>
      </c>
      <c r="B149" s="55" t="s">
        <v>136</v>
      </c>
      <c r="C149" s="86">
        <v>50000</v>
      </c>
      <c r="D149" s="37"/>
      <c r="E149" s="37"/>
      <c r="F149" s="37"/>
      <c r="G149" s="37">
        <v>40000</v>
      </c>
      <c r="H149" s="37"/>
      <c r="I149" s="37">
        <v>20000</v>
      </c>
      <c r="J149" s="37"/>
      <c r="K149" s="37">
        <v>20000</v>
      </c>
      <c r="L149" s="37"/>
      <c r="M149" s="37"/>
      <c r="N149" s="37"/>
      <c r="O149" s="37"/>
      <c r="P149" s="43"/>
      <c r="Q149" s="43">
        <f t="shared" si="23"/>
        <v>80000</v>
      </c>
      <c r="R149" s="68">
        <f t="shared" si="22"/>
        <v>4166.666666666667</v>
      </c>
      <c r="S149" s="83">
        <f t="shared" si="21"/>
        <v>-30000</v>
      </c>
    </row>
    <row r="150" spans="1:19" s="8" customFormat="1" ht="15" customHeight="1" x14ac:dyDescent="0.2">
      <c r="A150" s="12"/>
      <c r="B150" s="55"/>
      <c r="C150" s="8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3"/>
      <c r="Q150" s="43"/>
      <c r="R150" s="68"/>
      <c r="S150" s="83"/>
    </row>
    <row r="151" spans="1:19" s="8" customFormat="1" ht="15" customHeight="1" x14ac:dyDescent="0.2">
      <c r="A151" s="12" t="s">
        <v>150</v>
      </c>
      <c r="B151" s="55" t="s">
        <v>201</v>
      </c>
      <c r="C151" s="86">
        <v>30000</v>
      </c>
      <c r="D151" s="37">
        <v>2500</v>
      </c>
      <c r="E151" s="37">
        <v>2500</v>
      </c>
      <c r="F151" s="37">
        <v>2500</v>
      </c>
      <c r="G151" s="37">
        <v>2500</v>
      </c>
      <c r="H151" s="37">
        <v>2500</v>
      </c>
      <c r="I151" s="37">
        <v>2500</v>
      </c>
      <c r="J151" s="37">
        <v>2500</v>
      </c>
      <c r="K151" s="37">
        <v>2500</v>
      </c>
      <c r="L151" s="37">
        <v>2500</v>
      </c>
      <c r="M151" s="37">
        <v>2500</v>
      </c>
      <c r="N151" s="37">
        <v>2500</v>
      </c>
      <c r="O151" s="37">
        <v>2500</v>
      </c>
      <c r="P151" s="43">
        <f>SUM(D151:O151)</f>
        <v>30000</v>
      </c>
      <c r="Q151" s="43">
        <f>SUM(D151:O151)</f>
        <v>30000</v>
      </c>
      <c r="R151" s="68">
        <f t="shared" ref="R151:R155" si="26">C151/12</f>
        <v>2500</v>
      </c>
      <c r="S151" s="83">
        <f t="shared" ref="S151" si="27">C151-Q151</f>
        <v>0</v>
      </c>
    </row>
    <row r="152" spans="1:19" s="8" customFormat="1" ht="9.75" customHeight="1" x14ac:dyDescent="0.2">
      <c r="A152" s="12"/>
      <c r="B152" s="55"/>
      <c r="C152" s="86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3"/>
      <c r="Q152" s="43"/>
      <c r="R152" s="68">
        <f t="shared" si="26"/>
        <v>0</v>
      </c>
      <c r="S152" s="83"/>
    </row>
    <row r="153" spans="1:19" s="7" customFormat="1" ht="15" customHeight="1" x14ac:dyDescent="0.2">
      <c r="A153" s="12" t="s">
        <v>81</v>
      </c>
      <c r="B153" s="55" t="s">
        <v>138</v>
      </c>
      <c r="C153" s="86">
        <v>200000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>
        <v>270000</v>
      </c>
      <c r="P153" s="43">
        <f>SUM(D153:O153)</f>
        <v>270000</v>
      </c>
      <c r="Q153" s="43">
        <f>SUM(D153:O153)</f>
        <v>270000</v>
      </c>
      <c r="R153" s="68">
        <f t="shared" si="26"/>
        <v>16666.666666666668</v>
      </c>
      <c r="S153" s="83">
        <f t="shared" ref="S153" si="28">C153-Q153</f>
        <v>-70000</v>
      </c>
    </row>
    <row r="154" spans="1:19" s="8" customFormat="1" ht="6.95" customHeight="1" x14ac:dyDescent="0.2">
      <c r="A154" s="12"/>
      <c r="B154" s="55"/>
      <c r="C154" s="86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43"/>
      <c r="Q154" s="43"/>
      <c r="S154" s="83"/>
    </row>
    <row r="155" spans="1:19" s="7" customFormat="1" ht="15" customHeight="1" x14ac:dyDescent="0.2">
      <c r="A155" s="15" t="str">
        <f>"TOTAL "&amp;A100</f>
        <v>TOTAL MARKETING/TOURISM PROMOTION</v>
      </c>
      <c r="B155" s="59"/>
      <c r="C155" s="95">
        <f t="shared" ref="C155:O155" si="29">SUM(C102:C153)</f>
        <v>3510000</v>
      </c>
      <c r="D155" s="40">
        <f t="shared" si="29"/>
        <v>31083.333333333332</v>
      </c>
      <c r="E155" s="40">
        <f t="shared" si="29"/>
        <v>631083.33333333326</v>
      </c>
      <c r="F155" s="40">
        <f t="shared" si="29"/>
        <v>526708.33333333337</v>
      </c>
      <c r="G155" s="40">
        <f t="shared" si="29"/>
        <v>451083.33333333331</v>
      </c>
      <c r="H155" s="40">
        <f t="shared" si="29"/>
        <v>481083.33333333331</v>
      </c>
      <c r="I155" s="40">
        <f t="shared" si="29"/>
        <v>866708.33333333337</v>
      </c>
      <c r="J155" s="40">
        <f t="shared" si="29"/>
        <v>301083.33333333331</v>
      </c>
      <c r="K155" s="40">
        <f t="shared" si="29"/>
        <v>526083.33333333326</v>
      </c>
      <c r="L155" s="40">
        <f t="shared" si="29"/>
        <v>786083.33333333337</v>
      </c>
      <c r="M155" s="40">
        <f t="shared" si="29"/>
        <v>331833.33333333331</v>
      </c>
      <c r="N155" s="40">
        <f t="shared" si="29"/>
        <v>316083.33333333337</v>
      </c>
      <c r="O155" s="40">
        <f t="shared" si="29"/>
        <v>351083.33333333331</v>
      </c>
      <c r="P155" s="40">
        <f>SUM(D155:O155)</f>
        <v>5599999.9999999991</v>
      </c>
      <c r="Q155" s="40">
        <f>SUM(Q102:Q153)</f>
        <v>5600000</v>
      </c>
      <c r="R155" s="69">
        <f t="shared" si="26"/>
        <v>292500</v>
      </c>
      <c r="S155" s="83">
        <f t="shared" ref="S155" si="30">C155-Q155</f>
        <v>-2090000</v>
      </c>
    </row>
    <row r="156" spans="1:19" s="7" customFormat="1" ht="6.95" customHeight="1" x14ac:dyDescent="0.2">
      <c r="A156" s="11"/>
      <c r="B156" s="61"/>
      <c r="C156" s="97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41"/>
      <c r="Q156" s="41"/>
      <c r="R156" s="8"/>
      <c r="S156" s="83"/>
    </row>
    <row r="157" spans="1:19" s="7" customFormat="1" ht="18" customHeight="1" x14ac:dyDescent="0.2">
      <c r="A157" s="142" t="s">
        <v>82</v>
      </c>
      <c r="B157" s="142"/>
      <c r="C157" s="142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8"/>
      <c r="S157" s="83"/>
    </row>
    <row r="158" spans="1:19" s="7" customFormat="1" ht="6.95" customHeight="1" x14ac:dyDescent="0.2">
      <c r="A158" s="10"/>
      <c r="B158" s="58"/>
      <c r="C158" s="9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36"/>
      <c r="Q158" s="36"/>
      <c r="R158" s="27"/>
      <c r="S158" s="83"/>
    </row>
    <row r="159" spans="1:19" s="8" customFormat="1" ht="15" customHeight="1" x14ac:dyDescent="0.2">
      <c r="A159" s="12" t="s">
        <v>234</v>
      </c>
      <c r="B159" s="55" t="s">
        <v>139</v>
      </c>
      <c r="C159" s="86">
        <v>180000</v>
      </c>
      <c r="D159" s="37">
        <v>6666.666666666667</v>
      </c>
      <c r="E159" s="37">
        <v>6666.666666666667</v>
      </c>
      <c r="F159" s="37">
        <v>6666.666666666667</v>
      </c>
      <c r="G159" s="37">
        <v>6666.666666666667</v>
      </c>
      <c r="H159" s="37">
        <v>6666.666666666667</v>
      </c>
      <c r="I159" s="119">
        <v>6666.666666666667</v>
      </c>
      <c r="J159" s="119">
        <v>6666.666666666667</v>
      </c>
      <c r="K159" s="124">
        <v>6666.666666666667</v>
      </c>
      <c r="L159" s="124">
        <v>6666.666666666667</v>
      </c>
      <c r="M159" s="124">
        <v>6666.666666666667</v>
      </c>
      <c r="N159" s="124">
        <v>6666.666666666667</v>
      </c>
      <c r="O159" s="124">
        <v>6666.666666666667</v>
      </c>
      <c r="P159" s="43">
        <f t="shared" ref="P159:P173" si="31">SUM(D159:O159)</f>
        <v>80000</v>
      </c>
      <c r="Q159" s="43">
        <f t="shared" ref="Q159:Q181" si="32">SUM(D159:O159)</f>
        <v>80000</v>
      </c>
      <c r="R159" s="83">
        <f t="shared" ref="R159:R182" si="33">C159/12</f>
        <v>15000</v>
      </c>
      <c r="S159" s="83">
        <f t="shared" ref="S159:S191" si="34">C159-Q159</f>
        <v>100000</v>
      </c>
    </row>
    <row r="160" spans="1:19" s="8" customFormat="1" ht="15" customHeight="1" x14ac:dyDescent="0.2">
      <c r="A160" s="12" t="s">
        <v>83</v>
      </c>
      <c r="B160" s="55" t="s">
        <v>140</v>
      </c>
      <c r="C160" s="86">
        <v>80000</v>
      </c>
      <c r="D160" s="37">
        <v>6666.666666666667</v>
      </c>
      <c r="E160" s="37">
        <v>6666.666666666667</v>
      </c>
      <c r="F160" s="37">
        <v>6666.666666666667</v>
      </c>
      <c r="G160" s="37">
        <v>6666.666666666667</v>
      </c>
      <c r="H160" s="37">
        <v>6666.666666666667</v>
      </c>
      <c r="I160" s="37">
        <v>6666.666666666667</v>
      </c>
      <c r="J160" s="37">
        <v>6666.666666666667</v>
      </c>
      <c r="K160" s="37">
        <v>6666.666666666667</v>
      </c>
      <c r="L160" s="37">
        <v>6666.666666666667</v>
      </c>
      <c r="M160" s="37">
        <v>6666.666666666667</v>
      </c>
      <c r="N160" s="37">
        <v>6666.666666666667</v>
      </c>
      <c r="O160" s="37">
        <v>6666.666666666667</v>
      </c>
      <c r="P160" s="43">
        <f t="shared" si="31"/>
        <v>80000</v>
      </c>
      <c r="Q160" s="43">
        <f t="shared" si="32"/>
        <v>80000</v>
      </c>
      <c r="R160" s="83">
        <f t="shared" si="33"/>
        <v>6666.666666666667</v>
      </c>
      <c r="S160" s="83">
        <f t="shared" si="34"/>
        <v>0</v>
      </c>
    </row>
    <row r="161" spans="1:19" s="8" customFormat="1" ht="15" customHeight="1" x14ac:dyDescent="0.2">
      <c r="A161" s="12" t="s">
        <v>162</v>
      </c>
      <c r="B161" s="55" t="s">
        <v>162</v>
      </c>
      <c r="C161" s="86">
        <v>100000</v>
      </c>
      <c r="D161" s="37"/>
      <c r="E161" s="37"/>
      <c r="F161" s="37">
        <v>30000</v>
      </c>
      <c r="G161" s="37"/>
      <c r="H161" s="37"/>
      <c r="I161" s="37">
        <v>30000</v>
      </c>
      <c r="J161" s="37"/>
      <c r="K161" s="37"/>
      <c r="L161" s="37">
        <v>30000</v>
      </c>
      <c r="M161" s="37"/>
      <c r="N161" s="37"/>
      <c r="O161" s="37">
        <v>10000</v>
      </c>
      <c r="P161" s="43">
        <f t="shared" si="31"/>
        <v>100000</v>
      </c>
      <c r="Q161" s="43">
        <f t="shared" si="32"/>
        <v>100000</v>
      </c>
      <c r="R161" s="83">
        <f t="shared" si="33"/>
        <v>8333.3333333333339</v>
      </c>
      <c r="S161" s="83">
        <f t="shared" si="34"/>
        <v>0</v>
      </c>
    </row>
    <row r="162" spans="1:19" s="8" customFormat="1" ht="18" customHeight="1" x14ac:dyDescent="0.2">
      <c r="A162" s="25" t="s">
        <v>184</v>
      </c>
      <c r="B162" s="62" t="s">
        <v>141</v>
      </c>
      <c r="C162" s="98">
        <v>30000</v>
      </c>
      <c r="D162" s="37"/>
      <c r="E162" s="37">
        <v>15000</v>
      </c>
      <c r="F162" s="37"/>
      <c r="G162" s="37"/>
      <c r="H162" s="37">
        <v>15000</v>
      </c>
      <c r="I162" s="37"/>
      <c r="J162" s="37"/>
      <c r="K162" s="37">
        <v>15000</v>
      </c>
      <c r="L162" s="37"/>
      <c r="M162" s="37"/>
      <c r="N162" s="37">
        <v>15000</v>
      </c>
      <c r="O162" s="37"/>
      <c r="P162" s="43">
        <f t="shared" si="31"/>
        <v>60000</v>
      </c>
      <c r="Q162" s="43">
        <f t="shared" si="32"/>
        <v>60000</v>
      </c>
      <c r="R162" s="83">
        <f t="shared" si="33"/>
        <v>2500</v>
      </c>
      <c r="S162" s="83">
        <f t="shared" si="34"/>
        <v>-30000</v>
      </c>
    </row>
    <row r="163" spans="1:19" s="8" customFormat="1" ht="18" customHeight="1" x14ac:dyDescent="0.2">
      <c r="A163" s="25" t="s">
        <v>203</v>
      </c>
      <c r="B163" s="62" t="s">
        <v>203</v>
      </c>
      <c r="C163" s="98">
        <v>15000</v>
      </c>
      <c r="D163" s="37"/>
      <c r="E163" s="37"/>
      <c r="F163" s="37">
        <v>4000</v>
      </c>
      <c r="G163" s="37"/>
      <c r="H163" s="37"/>
      <c r="I163" s="37">
        <v>4000</v>
      </c>
      <c r="J163" s="37"/>
      <c r="K163" s="37"/>
      <c r="L163" s="37">
        <v>4000</v>
      </c>
      <c r="M163" s="37"/>
      <c r="N163" s="37"/>
      <c r="O163" s="37">
        <v>8000</v>
      </c>
      <c r="P163" s="43">
        <f t="shared" si="31"/>
        <v>20000</v>
      </c>
      <c r="Q163" s="43">
        <f t="shared" si="32"/>
        <v>20000</v>
      </c>
      <c r="R163" s="83">
        <f t="shared" si="33"/>
        <v>1250</v>
      </c>
      <c r="S163" s="83">
        <f t="shared" si="34"/>
        <v>-5000</v>
      </c>
    </row>
    <row r="164" spans="1:19" s="8" customFormat="1" ht="16.5" customHeight="1" x14ac:dyDescent="0.2">
      <c r="A164" s="25" t="s">
        <v>151</v>
      </c>
      <c r="B164" s="62" t="s">
        <v>211</v>
      </c>
      <c r="C164" s="98">
        <v>636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>
        <v>636</v>
      </c>
      <c r="P164" s="43">
        <f t="shared" si="31"/>
        <v>636</v>
      </c>
      <c r="Q164" s="43">
        <f t="shared" si="32"/>
        <v>636</v>
      </c>
      <c r="R164" s="83">
        <f t="shared" si="33"/>
        <v>53</v>
      </c>
      <c r="S164" s="83">
        <f t="shared" si="34"/>
        <v>0</v>
      </c>
    </row>
    <row r="165" spans="1:19" s="8" customFormat="1" ht="15" customHeight="1" x14ac:dyDescent="0.2">
      <c r="A165" s="12" t="s">
        <v>84</v>
      </c>
      <c r="B165" s="55" t="s">
        <v>142</v>
      </c>
      <c r="C165" s="86">
        <v>650000</v>
      </c>
      <c r="D165" s="37">
        <v>41666.666666666664</v>
      </c>
      <c r="E165" s="37">
        <v>41666.666666666664</v>
      </c>
      <c r="F165" s="37">
        <v>41666.666666666664</v>
      </c>
      <c r="G165" s="37">
        <v>41666.666666666664</v>
      </c>
      <c r="H165" s="37">
        <v>41666.666666666664</v>
      </c>
      <c r="I165" s="37">
        <v>41666.666666666664</v>
      </c>
      <c r="J165" s="37">
        <v>41666.666666666664</v>
      </c>
      <c r="K165" s="37">
        <v>41666.666666666664</v>
      </c>
      <c r="L165" s="37">
        <v>41666.666666666664</v>
      </c>
      <c r="M165" s="37">
        <v>41666.666666666664</v>
      </c>
      <c r="N165" s="37">
        <v>41666.666666666664</v>
      </c>
      <c r="O165" s="37">
        <v>41666.666666666664</v>
      </c>
      <c r="P165" s="43">
        <f t="shared" si="31"/>
        <v>500000.00000000006</v>
      </c>
      <c r="Q165" s="43">
        <f t="shared" si="32"/>
        <v>500000.00000000006</v>
      </c>
      <c r="R165" s="83">
        <f t="shared" si="33"/>
        <v>54166.666666666664</v>
      </c>
      <c r="S165" s="83">
        <f t="shared" si="34"/>
        <v>149999.99999999994</v>
      </c>
    </row>
    <row r="166" spans="1:19" s="8" customFormat="1" ht="15" customHeight="1" x14ac:dyDescent="0.2">
      <c r="A166" s="12" t="s">
        <v>85</v>
      </c>
      <c r="B166" s="55" t="s">
        <v>200</v>
      </c>
      <c r="C166" s="86">
        <v>100000</v>
      </c>
      <c r="D166" s="37">
        <v>12500</v>
      </c>
      <c r="E166" s="37">
        <v>12500</v>
      </c>
      <c r="F166" s="37">
        <v>12500</v>
      </c>
      <c r="G166" s="37">
        <v>12500</v>
      </c>
      <c r="H166" s="37">
        <v>12500</v>
      </c>
      <c r="I166" s="37">
        <v>12500</v>
      </c>
      <c r="J166" s="37">
        <v>12500</v>
      </c>
      <c r="K166" s="37">
        <v>12500</v>
      </c>
      <c r="L166" s="37">
        <v>12500</v>
      </c>
      <c r="M166" s="37">
        <v>12500</v>
      </c>
      <c r="N166" s="37">
        <v>12500</v>
      </c>
      <c r="O166" s="37">
        <v>12500</v>
      </c>
      <c r="P166" s="43">
        <f t="shared" si="31"/>
        <v>150000</v>
      </c>
      <c r="Q166" s="43">
        <f t="shared" si="32"/>
        <v>150000</v>
      </c>
      <c r="R166" s="83">
        <f t="shared" si="33"/>
        <v>8333.3333333333339</v>
      </c>
      <c r="S166" s="83">
        <f t="shared" si="34"/>
        <v>-50000</v>
      </c>
    </row>
    <row r="167" spans="1:19" s="8" customFormat="1" ht="15" customHeight="1" x14ac:dyDescent="0.2">
      <c r="A167" s="12" t="s">
        <v>212</v>
      </c>
      <c r="B167" s="55" t="s">
        <v>143</v>
      </c>
      <c r="C167" s="86"/>
      <c r="D167" s="37"/>
      <c r="E167" s="37"/>
      <c r="F167" s="37"/>
      <c r="G167" s="37"/>
      <c r="H167" s="37">
        <v>600000</v>
      </c>
      <c r="I167" s="37"/>
      <c r="J167" s="37"/>
      <c r="K167" s="37"/>
      <c r="L167" s="37"/>
      <c r="M167" s="37"/>
      <c r="N167" s="37"/>
      <c r="O167" s="37"/>
      <c r="P167" s="43">
        <f t="shared" si="31"/>
        <v>600000</v>
      </c>
      <c r="Q167" s="43">
        <f t="shared" si="32"/>
        <v>600000</v>
      </c>
      <c r="R167" s="83">
        <f t="shared" si="33"/>
        <v>0</v>
      </c>
      <c r="S167" s="83">
        <f t="shared" si="34"/>
        <v>-600000</v>
      </c>
    </row>
    <row r="168" spans="1:19" s="8" customFormat="1" ht="15" customHeight="1" x14ac:dyDescent="0.2">
      <c r="A168" s="12" t="s">
        <v>86</v>
      </c>
      <c r="B168" s="55" t="s">
        <v>143</v>
      </c>
      <c r="C168" s="86"/>
      <c r="D168" s="37"/>
      <c r="E168" s="37"/>
      <c r="F168" s="37"/>
      <c r="G168" s="37"/>
      <c r="H168" s="37"/>
      <c r="I168" s="37">
        <v>600000</v>
      </c>
      <c r="J168" s="37"/>
      <c r="K168" s="37"/>
      <c r="L168" s="37"/>
      <c r="M168" s="37"/>
      <c r="N168" s="37"/>
      <c r="O168" s="37"/>
      <c r="P168" s="43">
        <f t="shared" si="31"/>
        <v>600000</v>
      </c>
      <c r="Q168" s="43">
        <f t="shared" si="32"/>
        <v>600000</v>
      </c>
      <c r="R168" s="83">
        <f t="shared" si="33"/>
        <v>0</v>
      </c>
      <c r="S168" s="83">
        <f t="shared" si="34"/>
        <v>-600000</v>
      </c>
    </row>
    <row r="169" spans="1:19" s="8" customFormat="1" ht="15" customHeight="1" x14ac:dyDescent="0.2">
      <c r="A169" s="12" t="s">
        <v>213</v>
      </c>
      <c r="B169" s="55" t="s">
        <v>143</v>
      </c>
      <c r="C169" s="86"/>
      <c r="D169" s="37"/>
      <c r="E169" s="37"/>
      <c r="F169" s="37"/>
      <c r="G169" s="37"/>
      <c r="H169" s="37"/>
      <c r="I169" s="37"/>
      <c r="J169" s="37">
        <v>200000</v>
      </c>
      <c r="K169" s="37"/>
      <c r="L169" s="37"/>
      <c r="M169" s="37"/>
      <c r="N169" s="37"/>
      <c r="O169" s="37"/>
      <c r="P169" s="43">
        <f t="shared" si="31"/>
        <v>200000</v>
      </c>
      <c r="Q169" s="43">
        <f t="shared" si="32"/>
        <v>200000</v>
      </c>
      <c r="R169" s="83">
        <f t="shared" si="33"/>
        <v>0</v>
      </c>
      <c r="S169" s="83">
        <f t="shared" si="34"/>
        <v>-200000</v>
      </c>
    </row>
    <row r="170" spans="1:19" s="8" customFormat="1" ht="15" customHeight="1" x14ac:dyDescent="0.2">
      <c r="A170" s="12" t="s">
        <v>192</v>
      </c>
      <c r="B170" s="55" t="s">
        <v>143</v>
      </c>
      <c r="C170" s="86"/>
      <c r="D170" s="37"/>
      <c r="E170" s="37"/>
      <c r="F170" s="37"/>
      <c r="G170" s="37"/>
      <c r="H170" s="37"/>
      <c r="I170" s="37"/>
      <c r="J170" s="37"/>
      <c r="K170" s="37">
        <v>200000</v>
      </c>
      <c r="L170" s="37"/>
      <c r="M170" s="37"/>
      <c r="N170" s="37"/>
      <c r="O170" s="37"/>
      <c r="P170" s="43">
        <f t="shared" si="31"/>
        <v>200000</v>
      </c>
      <c r="Q170" s="43">
        <f t="shared" si="32"/>
        <v>200000</v>
      </c>
      <c r="R170" s="83">
        <f t="shared" si="33"/>
        <v>0</v>
      </c>
      <c r="S170" s="83">
        <f t="shared" si="34"/>
        <v>-200000</v>
      </c>
    </row>
    <row r="171" spans="1:19" s="8" customFormat="1" ht="15" customHeight="1" x14ac:dyDescent="0.2">
      <c r="A171" s="12" t="s">
        <v>214</v>
      </c>
      <c r="B171" s="55" t="s">
        <v>143</v>
      </c>
      <c r="C171" s="86"/>
      <c r="D171" s="37"/>
      <c r="E171" s="37"/>
      <c r="F171" s="37"/>
      <c r="G171" s="37"/>
      <c r="H171" s="37"/>
      <c r="I171" s="37"/>
      <c r="J171" s="37"/>
      <c r="K171" s="37"/>
      <c r="L171" s="37">
        <v>200000</v>
      </c>
      <c r="M171" s="37"/>
      <c r="N171" s="37"/>
      <c r="O171" s="37"/>
      <c r="P171" s="43">
        <f t="shared" si="31"/>
        <v>200000</v>
      </c>
      <c r="Q171" s="43">
        <f t="shared" si="32"/>
        <v>200000</v>
      </c>
      <c r="R171" s="83">
        <f t="shared" si="33"/>
        <v>0</v>
      </c>
      <c r="S171" s="83">
        <f t="shared" si="34"/>
        <v>-200000</v>
      </c>
    </row>
    <row r="172" spans="1:19" s="8" customFormat="1" ht="15" customHeight="1" x14ac:dyDescent="0.2">
      <c r="A172" s="12" t="s">
        <v>215</v>
      </c>
      <c r="B172" s="55" t="s">
        <v>143</v>
      </c>
      <c r="C172" s="86"/>
      <c r="D172" s="37"/>
      <c r="E172" s="37"/>
      <c r="F172" s="37"/>
      <c r="G172" s="37"/>
      <c r="H172" s="37"/>
      <c r="I172" s="37"/>
      <c r="J172" s="37"/>
      <c r="K172" s="37"/>
      <c r="L172" s="37"/>
      <c r="M172" s="37">
        <v>200000</v>
      </c>
      <c r="N172" s="37"/>
      <c r="O172" s="37"/>
      <c r="P172" s="43">
        <f t="shared" si="31"/>
        <v>200000</v>
      </c>
      <c r="Q172" s="43">
        <f t="shared" si="32"/>
        <v>200000</v>
      </c>
      <c r="R172" s="83">
        <f t="shared" si="33"/>
        <v>0</v>
      </c>
      <c r="S172" s="83">
        <f t="shared" si="34"/>
        <v>-200000</v>
      </c>
    </row>
    <row r="173" spans="1:19" s="8" customFormat="1" ht="15" customHeight="1" x14ac:dyDescent="0.2">
      <c r="A173" s="12" t="s">
        <v>328</v>
      </c>
      <c r="B173" s="55" t="s">
        <v>143</v>
      </c>
      <c r="C173" s="86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>
        <v>200000</v>
      </c>
      <c r="O173" s="37"/>
      <c r="P173" s="43">
        <f t="shared" si="31"/>
        <v>200000</v>
      </c>
      <c r="Q173" s="43">
        <f t="shared" si="32"/>
        <v>200000</v>
      </c>
      <c r="R173" s="83">
        <f t="shared" si="33"/>
        <v>0</v>
      </c>
      <c r="S173" s="83">
        <f t="shared" si="34"/>
        <v>-200000</v>
      </c>
    </row>
    <row r="174" spans="1:19" s="8" customFormat="1" ht="15" customHeight="1" x14ac:dyDescent="0.2">
      <c r="A174" s="12" t="s">
        <v>216</v>
      </c>
      <c r="B174" s="55" t="s">
        <v>143</v>
      </c>
      <c r="C174" s="86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>
        <v>200000</v>
      </c>
      <c r="P174" s="43">
        <f t="shared" ref="P174:P190" si="35">SUM(D174:O174)</f>
        <v>200000</v>
      </c>
      <c r="Q174" s="43">
        <f t="shared" si="32"/>
        <v>200000</v>
      </c>
      <c r="R174" s="83">
        <f t="shared" si="33"/>
        <v>0</v>
      </c>
      <c r="S174" s="83">
        <f t="shared" si="34"/>
        <v>-200000</v>
      </c>
    </row>
    <row r="175" spans="1:19" s="8" customFormat="1" ht="15" customHeight="1" x14ac:dyDescent="0.2">
      <c r="A175" s="12" t="s">
        <v>185</v>
      </c>
      <c r="B175" s="55" t="s">
        <v>143</v>
      </c>
      <c r="C175" s="86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>
        <v>200000</v>
      </c>
      <c r="O175" s="37"/>
      <c r="P175" s="43">
        <f t="shared" si="35"/>
        <v>200000</v>
      </c>
      <c r="Q175" s="43">
        <f t="shared" si="32"/>
        <v>200000</v>
      </c>
      <c r="R175" s="83">
        <f t="shared" si="33"/>
        <v>0</v>
      </c>
      <c r="S175" s="83">
        <f t="shared" si="34"/>
        <v>-200000</v>
      </c>
    </row>
    <row r="176" spans="1:19" s="8" customFormat="1" ht="15" customHeight="1" x14ac:dyDescent="0.2">
      <c r="A176" s="26" t="s">
        <v>340</v>
      </c>
      <c r="B176" s="63" t="s">
        <v>144</v>
      </c>
      <c r="C176" s="99">
        <v>40000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>
        <v>50000</v>
      </c>
      <c r="N176" s="37"/>
      <c r="O176" s="37"/>
      <c r="P176" s="43">
        <f t="shared" si="35"/>
        <v>50000</v>
      </c>
      <c r="Q176" s="43">
        <f t="shared" si="32"/>
        <v>50000</v>
      </c>
      <c r="R176" s="83">
        <f t="shared" si="33"/>
        <v>3333.3333333333335</v>
      </c>
      <c r="S176" s="83">
        <f t="shared" si="34"/>
        <v>-10000</v>
      </c>
    </row>
    <row r="177" spans="1:19" s="8" customFormat="1" ht="15" customHeight="1" x14ac:dyDescent="0.2">
      <c r="A177" s="12" t="s">
        <v>186</v>
      </c>
      <c r="B177" s="63" t="s">
        <v>144</v>
      </c>
      <c r="C177" s="86">
        <v>100000</v>
      </c>
      <c r="D177" s="37"/>
      <c r="E177" s="37"/>
      <c r="F177" s="37"/>
      <c r="G177" s="37">
        <v>50000</v>
      </c>
      <c r="H177" s="37">
        <v>50000</v>
      </c>
      <c r="I177" s="37"/>
      <c r="J177" s="37"/>
      <c r="K177" s="37"/>
      <c r="L177" s="37"/>
      <c r="M177" s="37"/>
      <c r="N177" s="37"/>
      <c r="O177" s="37"/>
      <c r="P177" s="43">
        <f t="shared" si="35"/>
        <v>100000</v>
      </c>
      <c r="Q177" s="43">
        <f t="shared" si="32"/>
        <v>100000</v>
      </c>
      <c r="R177" s="83">
        <f t="shared" si="33"/>
        <v>8333.3333333333339</v>
      </c>
      <c r="S177" s="83">
        <f t="shared" si="34"/>
        <v>0</v>
      </c>
    </row>
    <row r="178" spans="1:19" s="8" customFormat="1" ht="15" customHeight="1" x14ac:dyDescent="0.2">
      <c r="A178" s="12" t="s">
        <v>167</v>
      </c>
      <c r="B178" s="55" t="s">
        <v>144</v>
      </c>
      <c r="C178" s="86">
        <v>15000</v>
      </c>
      <c r="D178" s="37"/>
      <c r="E178" s="37">
        <v>15000</v>
      </c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43">
        <f t="shared" si="35"/>
        <v>15000</v>
      </c>
      <c r="Q178" s="43">
        <f t="shared" si="32"/>
        <v>15000</v>
      </c>
      <c r="R178" s="83">
        <f t="shared" si="33"/>
        <v>1250</v>
      </c>
      <c r="S178" s="83">
        <f t="shared" si="34"/>
        <v>0</v>
      </c>
    </row>
    <row r="179" spans="1:19" s="8" customFormat="1" ht="15" customHeight="1" x14ac:dyDescent="0.2">
      <c r="A179" s="12" t="s">
        <v>189</v>
      </c>
      <c r="B179" s="55" t="s">
        <v>144</v>
      </c>
      <c r="C179" s="86">
        <v>150000</v>
      </c>
      <c r="D179" s="37">
        <v>100000</v>
      </c>
      <c r="E179" s="37"/>
      <c r="F179" s="37"/>
      <c r="G179" s="37"/>
      <c r="H179" s="37"/>
      <c r="I179" s="37"/>
      <c r="J179" s="37"/>
      <c r="K179" s="37"/>
      <c r="L179" s="37"/>
      <c r="M179" s="37"/>
      <c r="N179" s="37">
        <v>50000</v>
      </c>
      <c r="O179" s="37"/>
      <c r="P179" s="43">
        <f t="shared" si="35"/>
        <v>150000</v>
      </c>
      <c r="Q179" s="43">
        <f t="shared" si="32"/>
        <v>150000</v>
      </c>
      <c r="R179" s="83">
        <f t="shared" si="33"/>
        <v>12500</v>
      </c>
      <c r="S179" s="83">
        <f t="shared" si="34"/>
        <v>0</v>
      </c>
    </row>
    <row r="180" spans="1:19" s="8" customFormat="1" ht="15" customHeight="1" x14ac:dyDescent="0.2">
      <c r="A180" s="12" t="s">
        <v>187</v>
      </c>
      <c r="B180" s="55" t="s">
        <v>144</v>
      </c>
      <c r="C180" s="86">
        <v>80000</v>
      </c>
      <c r="D180" s="37"/>
      <c r="E180" s="37"/>
      <c r="F180" s="37"/>
      <c r="G180" s="37"/>
      <c r="H180" s="37"/>
      <c r="I180" s="37">
        <v>50000</v>
      </c>
      <c r="J180" s="37"/>
      <c r="K180" s="37"/>
      <c r="L180" s="37"/>
      <c r="M180" s="37"/>
      <c r="N180" s="37"/>
      <c r="O180" s="37"/>
      <c r="P180" s="43">
        <f t="shared" si="35"/>
        <v>50000</v>
      </c>
      <c r="Q180" s="43">
        <f t="shared" si="32"/>
        <v>50000</v>
      </c>
      <c r="R180" s="83">
        <f t="shared" si="33"/>
        <v>6666.666666666667</v>
      </c>
      <c r="S180" s="83">
        <f t="shared" si="34"/>
        <v>30000</v>
      </c>
    </row>
    <row r="181" spans="1:19" s="8" customFormat="1" ht="15" customHeight="1" x14ac:dyDescent="0.2">
      <c r="A181" s="12" t="s">
        <v>188</v>
      </c>
      <c r="B181" s="55" t="s">
        <v>144</v>
      </c>
      <c r="C181" s="86">
        <v>100000</v>
      </c>
      <c r="D181" s="37"/>
      <c r="E181" s="37"/>
      <c r="F181" s="37"/>
      <c r="G181" s="37"/>
      <c r="H181" s="37"/>
      <c r="I181" s="37">
        <v>50000</v>
      </c>
      <c r="J181" s="37">
        <v>50000</v>
      </c>
      <c r="K181" s="37"/>
      <c r="L181" s="37"/>
      <c r="M181" s="37"/>
      <c r="N181" s="37"/>
      <c r="O181" s="37"/>
      <c r="P181" s="43">
        <f t="shared" si="35"/>
        <v>100000</v>
      </c>
      <c r="Q181" s="43">
        <f t="shared" si="32"/>
        <v>100000</v>
      </c>
      <c r="R181" s="83">
        <f t="shared" si="33"/>
        <v>8333.3333333333339</v>
      </c>
      <c r="S181" s="83">
        <f t="shared" si="34"/>
        <v>0</v>
      </c>
    </row>
    <row r="182" spans="1:19" s="8" customFormat="1" ht="15" customHeight="1" x14ac:dyDescent="0.2">
      <c r="A182" s="12" t="s">
        <v>329</v>
      </c>
      <c r="B182" s="55" t="s">
        <v>144</v>
      </c>
      <c r="C182" s="86">
        <v>80000</v>
      </c>
      <c r="D182" s="37"/>
      <c r="E182" s="37"/>
      <c r="F182" s="37"/>
      <c r="G182" s="37"/>
      <c r="H182" s="37">
        <v>50000</v>
      </c>
      <c r="I182" s="37"/>
      <c r="J182" s="37"/>
      <c r="K182" s="37"/>
      <c r="L182" s="37"/>
      <c r="M182" s="37"/>
      <c r="N182" s="37"/>
      <c r="O182" s="37"/>
      <c r="P182" s="43">
        <f t="shared" si="35"/>
        <v>50000</v>
      </c>
      <c r="Q182" s="43">
        <f t="shared" ref="Q182:Q190" si="36">SUM(D182:O182)</f>
        <v>50000</v>
      </c>
      <c r="R182" s="83">
        <f t="shared" si="33"/>
        <v>6666.666666666667</v>
      </c>
      <c r="S182" s="83">
        <f t="shared" si="34"/>
        <v>30000</v>
      </c>
    </row>
    <row r="183" spans="1:19" s="8" customFormat="1" ht="15" customHeight="1" x14ac:dyDescent="0.2">
      <c r="A183" s="12" t="s">
        <v>330</v>
      </c>
      <c r="B183" s="55" t="s">
        <v>144</v>
      </c>
      <c r="C183" s="86">
        <v>80000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>
        <v>50000</v>
      </c>
      <c r="O183" s="37"/>
      <c r="P183" s="43">
        <f t="shared" si="35"/>
        <v>50000</v>
      </c>
      <c r="Q183" s="43">
        <f t="shared" si="36"/>
        <v>50000</v>
      </c>
      <c r="R183" s="83">
        <f t="shared" ref="R183:R190" si="37">C183/12</f>
        <v>6666.666666666667</v>
      </c>
      <c r="S183" s="83">
        <f t="shared" si="34"/>
        <v>30000</v>
      </c>
    </row>
    <row r="184" spans="1:19" s="8" customFormat="1" ht="15" customHeight="1" x14ac:dyDescent="0.2">
      <c r="A184" s="12" t="s">
        <v>331</v>
      </c>
      <c r="B184" s="55" t="s">
        <v>144</v>
      </c>
      <c r="C184" s="86">
        <v>40000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>
        <v>50000</v>
      </c>
      <c r="O184" s="37"/>
      <c r="P184" s="43">
        <f t="shared" si="35"/>
        <v>50000</v>
      </c>
      <c r="Q184" s="43">
        <f t="shared" si="36"/>
        <v>50000</v>
      </c>
      <c r="R184" s="83">
        <f t="shared" si="37"/>
        <v>3333.3333333333335</v>
      </c>
      <c r="S184" s="83">
        <f t="shared" si="34"/>
        <v>-10000</v>
      </c>
    </row>
    <row r="185" spans="1:19" s="8" customFormat="1" ht="15" customHeight="1" x14ac:dyDescent="0.2">
      <c r="A185" s="12" t="s">
        <v>223</v>
      </c>
      <c r="B185" s="55" t="s">
        <v>144</v>
      </c>
      <c r="C185" s="86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43">
        <f t="shared" si="35"/>
        <v>0</v>
      </c>
      <c r="Q185" s="43">
        <f t="shared" si="36"/>
        <v>0</v>
      </c>
      <c r="R185" s="83">
        <f t="shared" si="37"/>
        <v>0</v>
      </c>
      <c r="S185" s="83">
        <f t="shared" si="34"/>
        <v>0</v>
      </c>
    </row>
    <row r="186" spans="1:19" s="8" customFormat="1" ht="15" customHeight="1" x14ac:dyDescent="0.2">
      <c r="A186" s="12" t="s">
        <v>171</v>
      </c>
      <c r="B186" s="55" t="s">
        <v>145</v>
      </c>
      <c r="C186" s="86"/>
      <c r="D186" s="37"/>
      <c r="E186" s="37"/>
      <c r="F186" s="37"/>
      <c r="G186" s="37"/>
      <c r="H186" s="37"/>
      <c r="I186" s="37">
        <v>300000</v>
      </c>
      <c r="J186" s="37"/>
      <c r="K186" s="37"/>
      <c r="L186" s="37"/>
      <c r="M186" s="37"/>
      <c r="N186" s="37"/>
      <c r="O186" s="37">
        <v>300000</v>
      </c>
      <c r="P186" s="43">
        <f t="shared" si="35"/>
        <v>600000</v>
      </c>
      <c r="Q186" s="43">
        <f t="shared" si="36"/>
        <v>600000</v>
      </c>
      <c r="R186" s="83">
        <f t="shared" si="37"/>
        <v>0</v>
      </c>
      <c r="S186" s="83">
        <f t="shared" si="34"/>
        <v>-600000</v>
      </c>
    </row>
    <row r="187" spans="1:19" s="8" customFormat="1" ht="15" customHeight="1" x14ac:dyDescent="0.2">
      <c r="A187" s="12" t="s">
        <v>87</v>
      </c>
      <c r="B187" s="55" t="s">
        <v>145</v>
      </c>
      <c r="C187" s="86">
        <v>150000</v>
      </c>
      <c r="D187" s="37">
        <v>12500</v>
      </c>
      <c r="E187" s="37">
        <v>12500</v>
      </c>
      <c r="F187" s="37">
        <v>12500</v>
      </c>
      <c r="G187" s="37">
        <v>12500</v>
      </c>
      <c r="H187" s="37">
        <v>12500</v>
      </c>
      <c r="I187" s="37">
        <v>12500</v>
      </c>
      <c r="J187" s="37">
        <v>12500</v>
      </c>
      <c r="K187" s="37">
        <v>12500</v>
      </c>
      <c r="L187" s="37">
        <v>12500</v>
      </c>
      <c r="M187" s="37">
        <v>12500</v>
      </c>
      <c r="N187" s="37">
        <v>12500</v>
      </c>
      <c r="O187" s="37">
        <v>12500</v>
      </c>
      <c r="P187" s="43">
        <f t="shared" si="35"/>
        <v>150000</v>
      </c>
      <c r="Q187" s="43">
        <f t="shared" si="36"/>
        <v>150000</v>
      </c>
      <c r="R187" s="83">
        <f t="shared" si="37"/>
        <v>12500</v>
      </c>
      <c r="S187" s="83">
        <f t="shared" si="34"/>
        <v>0</v>
      </c>
    </row>
    <row r="188" spans="1:19" s="8" customFormat="1" ht="15" customHeight="1" x14ac:dyDescent="0.2">
      <c r="A188" s="12" t="s">
        <v>222</v>
      </c>
      <c r="B188" s="55" t="s">
        <v>146</v>
      </c>
      <c r="C188" s="86">
        <v>150000</v>
      </c>
      <c r="D188" s="37">
        <v>12500</v>
      </c>
      <c r="E188" s="37">
        <v>12500</v>
      </c>
      <c r="F188" s="37">
        <v>12500</v>
      </c>
      <c r="G188" s="37">
        <v>12500</v>
      </c>
      <c r="H188" s="37">
        <v>12500</v>
      </c>
      <c r="I188" s="37">
        <v>12500</v>
      </c>
      <c r="J188" s="37">
        <v>12500</v>
      </c>
      <c r="K188" s="37">
        <v>12500</v>
      </c>
      <c r="L188" s="37">
        <v>12500</v>
      </c>
      <c r="M188" s="37">
        <v>12500</v>
      </c>
      <c r="N188" s="37">
        <v>12500</v>
      </c>
      <c r="O188" s="37">
        <v>12500</v>
      </c>
      <c r="P188" s="43">
        <f t="shared" si="35"/>
        <v>150000</v>
      </c>
      <c r="Q188" s="43">
        <f t="shared" si="36"/>
        <v>150000</v>
      </c>
      <c r="R188" s="83">
        <f t="shared" si="37"/>
        <v>12500</v>
      </c>
      <c r="S188" s="83">
        <f t="shared" si="34"/>
        <v>0</v>
      </c>
    </row>
    <row r="189" spans="1:19" s="8" customFormat="1" ht="38.25" x14ac:dyDescent="0.2">
      <c r="A189" s="25" t="s">
        <v>88</v>
      </c>
      <c r="B189" s="62" t="s">
        <v>147</v>
      </c>
      <c r="C189" s="98">
        <v>500000</v>
      </c>
      <c r="D189" s="37">
        <v>41666.666666666664</v>
      </c>
      <c r="E189" s="37">
        <v>41666.666666666664</v>
      </c>
      <c r="F189" s="37">
        <v>41666.666666666664</v>
      </c>
      <c r="G189" s="37">
        <v>41666.666666666664</v>
      </c>
      <c r="H189" s="37">
        <v>41666.666666666664</v>
      </c>
      <c r="I189" s="37">
        <v>41666.666666666664</v>
      </c>
      <c r="J189" s="37">
        <v>41666.666666666664</v>
      </c>
      <c r="K189" s="37">
        <v>41666.666666666664</v>
      </c>
      <c r="L189" s="37">
        <v>41666.666666666664</v>
      </c>
      <c r="M189" s="37">
        <v>41666.666666666664</v>
      </c>
      <c r="N189" s="37">
        <v>41666.666666666664</v>
      </c>
      <c r="O189" s="37">
        <v>41666.666666666664</v>
      </c>
      <c r="P189" s="43">
        <f t="shared" si="35"/>
        <v>500000.00000000006</v>
      </c>
      <c r="Q189" s="43">
        <f t="shared" si="36"/>
        <v>500000.00000000006</v>
      </c>
      <c r="R189" s="83">
        <f t="shared" si="37"/>
        <v>41666.666666666664</v>
      </c>
      <c r="S189" s="83">
        <f t="shared" si="34"/>
        <v>0</v>
      </c>
    </row>
    <row r="190" spans="1:19" s="8" customFormat="1" ht="15" customHeight="1" x14ac:dyDescent="0.2">
      <c r="A190" s="12" t="s">
        <v>89</v>
      </c>
      <c r="B190" s="55" t="s">
        <v>144</v>
      </c>
      <c r="C190" s="86">
        <v>25000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>
        <v>20000</v>
      </c>
      <c r="P190" s="43">
        <f t="shared" si="35"/>
        <v>20000</v>
      </c>
      <c r="Q190" s="43">
        <f t="shared" si="36"/>
        <v>20000</v>
      </c>
      <c r="R190" s="83">
        <f t="shared" si="37"/>
        <v>2083.3333333333335</v>
      </c>
      <c r="S190" s="83">
        <f t="shared" si="34"/>
        <v>5000</v>
      </c>
    </row>
    <row r="191" spans="1:19" s="8" customFormat="1" ht="6.95" customHeight="1" x14ac:dyDescent="0.2">
      <c r="A191" s="12"/>
      <c r="B191" s="55"/>
      <c r="C191" s="86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43"/>
      <c r="Q191" s="38"/>
      <c r="S191" s="83">
        <f t="shared" si="34"/>
        <v>0</v>
      </c>
    </row>
    <row r="192" spans="1:19" s="7" customFormat="1" ht="15" customHeight="1" x14ac:dyDescent="0.2">
      <c r="A192" s="15" t="str">
        <f>"TOTAL "&amp;A157</f>
        <v>TOTAL COMMUNICATIONS</v>
      </c>
      <c r="B192" s="59"/>
      <c r="C192" s="95">
        <f>SUM(C159:C191)</f>
        <v>2665636</v>
      </c>
      <c r="D192" s="40">
        <f t="shared" ref="D192:O192" si="38">SUM(D159:D190)</f>
        <v>234166.66666666666</v>
      </c>
      <c r="E192" s="40">
        <f t="shared" si="38"/>
        <v>164166.66666666666</v>
      </c>
      <c r="F192" s="40">
        <f t="shared" si="38"/>
        <v>168166.66666666666</v>
      </c>
      <c r="G192" s="40">
        <f t="shared" si="38"/>
        <v>184166.66666666666</v>
      </c>
      <c r="H192" s="40">
        <f t="shared" si="38"/>
        <v>849166.66666666663</v>
      </c>
      <c r="I192" s="40">
        <f t="shared" si="38"/>
        <v>1168166.6666666667</v>
      </c>
      <c r="J192" s="40">
        <f t="shared" si="38"/>
        <v>384166.66666666669</v>
      </c>
      <c r="K192" s="40">
        <f t="shared" si="38"/>
        <v>349166.66666666669</v>
      </c>
      <c r="L192" s="40">
        <f t="shared" si="38"/>
        <v>368166.66666666669</v>
      </c>
      <c r="M192" s="40">
        <f t="shared" si="38"/>
        <v>384166.66666666669</v>
      </c>
      <c r="N192" s="40">
        <f t="shared" si="38"/>
        <v>699166.66666666663</v>
      </c>
      <c r="O192" s="40">
        <f t="shared" si="38"/>
        <v>672802.66666666663</v>
      </c>
      <c r="P192" s="40">
        <f>SUM(D192:O192)</f>
        <v>5625636</v>
      </c>
      <c r="Q192" s="40">
        <f>SUM(Q159:Q190)</f>
        <v>5625636</v>
      </c>
      <c r="R192" s="69">
        <f>SUM(R159:R191)</f>
        <v>222136.33333333331</v>
      </c>
      <c r="S192" s="83">
        <f>C192-Q192</f>
        <v>-2960000</v>
      </c>
    </row>
    <row r="193" spans="1:19" s="7" customFormat="1" ht="6.95" customHeight="1" x14ac:dyDescent="0.2">
      <c r="A193" s="11"/>
      <c r="B193" s="61"/>
      <c r="C193" s="97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41"/>
      <c r="Q193" s="41"/>
      <c r="R193" s="8"/>
      <c r="S193" s="83"/>
    </row>
    <row r="194" spans="1:19" s="7" customFormat="1" ht="18" customHeight="1" x14ac:dyDescent="0.2">
      <c r="A194" s="142" t="s">
        <v>90</v>
      </c>
      <c r="B194" s="142"/>
      <c r="C194" s="142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8"/>
      <c r="S194" s="83"/>
    </row>
    <row r="195" spans="1:19" s="7" customFormat="1" ht="6.95" customHeight="1" x14ac:dyDescent="0.2">
      <c r="A195" s="10"/>
      <c r="B195" s="58"/>
      <c r="C195" s="9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36"/>
      <c r="Q195" s="36"/>
      <c r="R195" s="8"/>
      <c r="S195" s="83"/>
    </row>
    <row r="196" spans="1:19" s="8" customFormat="1" ht="15" customHeight="1" x14ac:dyDescent="0.2">
      <c r="A196" s="12" t="s">
        <v>91</v>
      </c>
      <c r="B196" s="55" t="s">
        <v>136</v>
      </c>
      <c r="C196" s="86"/>
      <c r="D196" s="42"/>
      <c r="E196" s="42"/>
      <c r="F196" s="42"/>
      <c r="G196" s="42"/>
      <c r="H196" s="42"/>
      <c r="I196" s="42">
        <v>25000</v>
      </c>
      <c r="J196" s="42"/>
      <c r="K196" s="42"/>
      <c r="L196" s="42"/>
      <c r="M196" s="42"/>
      <c r="N196" s="42"/>
      <c r="O196" s="42">
        <v>25000</v>
      </c>
      <c r="P196" s="43">
        <f>SUM(D196:O196)</f>
        <v>50000</v>
      </c>
      <c r="Q196" s="43">
        <f>SUM(D196:O196)</f>
        <v>50000</v>
      </c>
      <c r="R196" s="68">
        <f>C196/12</f>
        <v>0</v>
      </c>
      <c r="S196" s="83">
        <f t="shared" ref="S196:S199" si="39">C196-Q196</f>
        <v>-50000</v>
      </c>
    </row>
    <row r="197" spans="1:19" s="8" customFormat="1" ht="15" customHeight="1" x14ac:dyDescent="0.2">
      <c r="A197" s="12" t="s">
        <v>92</v>
      </c>
      <c r="B197" s="55" t="s">
        <v>136</v>
      </c>
      <c r="C197" s="86">
        <v>180000</v>
      </c>
      <c r="D197" s="42">
        <v>15000</v>
      </c>
      <c r="E197" s="42">
        <v>15000</v>
      </c>
      <c r="F197" s="42">
        <v>15000</v>
      </c>
      <c r="G197" s="42">
        <v>15000</v>
      </c>
      <c r="H197" s="42">
        <v>15000</v>
      </c>
      <c r="I197" s="42">
        <v>15000</v>
      </c>
      <c r="J197" s="42">
        <v>15000</v>
      </c>
      <c r="K197" s="42">
        <v>15000</v>
      </c>
      <c r="L197" s="42">
        <v>15000</v>
      </c>
      <c r="M197" s="42">
        <v>15000</v>
      </c>
      <c r="N197" s="42">
        <v>15000</v>
      </c>
      <c r="O197" s="42">
        <v>15000</v>
      </c>
      <c r="P197" s="43">
        <f>SUM(D197:O197)</f>
        <v>180000</v>
      </c>
      <c r="Q197" s="43">
        <f>SUM(D197:O197)</f>
        <v>180000</v>
      </c>
      <c r="R197" s="68">
        <f>C197/12</f>
        <v>15000</v>
      </c>
      <c r="S197" s="83">
        <f t="shared" si="39"/>
        <v>0</v>
      </c>
    </row>
    <row r="198" spans="1:19" s="7" customFormat="1" ht="15" customHeight="1" x14ac:dyDescent="0.2">
      <c r="A198" s="12" t="s">
        <v>93</v>
      </c>
      <c r="B198" s="55" t="s">
        <v>136</v>
      </c>
      <c r="C198" s="86">
        <v>5000</v>
      </c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>
        <v>5000</v>
      </c>
      <c r="P198" s="43">
        <f>SUM(D198:O198)</f>
        <v>5000</v>
      </c>
      <c r="Q198" s="43">
        <f>SUM(D198:O198)</f>
        <v>5000</v>
      </c>
      <c r="R198" s="68">
        <f>C198/12</f>
        <v>416.66666666666669</v>
      </c>
      <c r="S198" s="83">
        <f t="shared" si="39"/>
        <v>0</v>
      </c>
    </row>
    <row r="199" spans="1:19" s="8" customFormat="1" ht="15" customHeight="1" x14ac:dyDescent="0.2">
      <c r="A199" s="12" t="s">
        <v>194</v>
      </c>
      <c r="B199" s="55" t="s">
        <v>137</v>
      </c>
      <c r="C199" s="86"/>
      <c r="D199" s="42"/>
      <c r="E199" s="42"/>
      <c r="F199" s="42"/>
      <c r="G199" s="42"/>
      <c r="H199" s="42">
        <v>15000</v>
      </c>
      <c r="I199" s="42"/>
      <c r="J199" s="42"/>
      <c r="K199" s="42"/>
      <c r="L199" s="42"/>
      <c r="M199" s="42"/>
      <c r="N199" s="42">
        <v>15000</v>
      </c>
      <c r="O199" s="42"/>
      <c r="P199" s="43">
        <f>SUM(D199:O199)</f>
        <v>30000</v>
      </c>
      <c r="Q199" s="43">
        <f>SUM(D199:O199)</f>
        <v>30000</v>
      </c>
      <c r="R199" s="68">
        <f>C199/12</f>
        <v>0</v>
      </c>
      <c r="S199" s="83">
        <f t="shared" si="39"/>
        <v>-30000</v>
      </c>
    </row>
    <row r="200" spans="1:19" s="7" customFormat="1" ht="6.95" customHeight="1" x14ac:dyDescent="0.2">
      <c r="A200" s="13"/>
      <c r="B200" s="55"/>
      <c r="C200" s="86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3"/>
      <c r="Q200" s="33"/>
      <c r="R200" s="8"/>
      <c r="S200" s="83"/>
    </row>
    <row r="201" spans="1:19" s="8" customFormat="1" ht="15" customHeight="1" x14ac:dyDescent="0.2">
      <c r="A201" s="16" t="str">
        <f>"TOTAL "&amp;A194</f>
        <v>TOTAL EVENTS</v>
      </c>
      <c r="B201" s="59"/>
      <c r="C201" s="95">
        <f>SUM(C196:C200)</f>
        <v>185000</v>
      </c>
      <c r="D201" s="40">
        <f t="shared" ref="D201:O201" si="40">SUM(D196:D199)</f>
        <v>15000</v>
      </c>
      <c r="E201" s="40">
        <f t="shared" si="40"/>
        <v>15000</v>
      </c>
      <c r="F201" s="40">
        <f t="shared" si="40"/>
        <v>15000</v>
      </c>
      <c r="G201" s="40">
        <f t="shared" si="40"/>
        <v>15000</v>
      </c>
      <c r="H201" s="40">
        <f t="shared" si="40"/>
        <v>30000</v>
      </c>
      <c r="I201" s="40">
        <f t="shared" si="40"/>
        <v>40000</v>
      </c>
      <c r="J201" s="40">
        <f t="shared" si="40"/>
        <v>15000</v>
      </c>
      <c r="K201" s="40">
        <f t="shared" si="40"/>
        <v>15000</v>
      </c>
      <c r="L201" s="40">
        <f t="shared" si="40"/>
        <v>15000</v>
      </c>
      <c r="M201" s="40">
        <f t="shared" si="40"/>
        <v>15000</v>
      </c>
      <c r="N201" s="40">
        <f t="shared" si="40"/>
        <v>30000</v>
      </c>
      <c r="O201" s="40">
        <f t="shared" si="40"/>
        <v>45000</v>
      </c>
      <c r="P201" s="40">
        <f>SUM(D201:L201)</f>
        <v>175000</v>
      </c>
      <c r="Q201" s="40">
        <f>SUM(Q196:Q199)</f>
        <v>265000</v>
      </c>
      <c r="R201" s="27">
        <f>SUM(R196:R199)</f>
        <v>15416.666666666666</v>
      </c>
      <c r="S201" s="83"/>
    </row>
    <row r="202" spans="1:19" s="7" customFormat="1" ht="6.95" customHeight="1" x14ac:dyDescent="0.2">
      <c r="A202" s="11"/>
      <c r="B202" s="61"/>
      <c r="C202" s="97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41"/>
      <c r="Q202" s="41"/>
      <c r="R202" s="8"/>
      <c r="S202" s="83"/>
    </row>
    <row r="203" spans="1:19" s="7" customFormat="1" ht="18" customHeight="1" x14ac:dyDescent="0.2">
      <c r="A203" s="142"/>
      <c r="B203" s="142"/>
      <c r="C203" s="142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8"/>
      <c r="S203" s="83"/>
    </row>
    <row r="204" spans="1:19" s="7" customFormat="1" ht="6.95" customHeight="1" x14ac:dyDescent="0.2">
      <c r="A204" s="10"/>
      <c r="B204" s="58"/>
      <c r="C204" s="9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36"/>
      <c r="Q204" s="36"/>
      <c r="R204" s="8"/>
      <c r="S204" s="83"/>
    </row>
    <row r="205" spans="1:19" s="8" customFormat="1" ht="15" customHeight="1" x14ac:dyDescent="0.2">
      <c r="A205" s="12" t="s">
        <v>94</v>
      </c>
      <c r="B205" s="55" t="s">
        <v>148</v>
      </c>
      <c r="C205" s="86">
        <v>160000</v>
      </c>
      <c r="D205" s="37">
        <v>13333.333333333334</v>
      </c>
      <c r="E205" s="37">
        <v>13333.333333333334</v>
      </c>
      <c r="F205" s="37">
        <v>13333.333333333334</v>
      </c>
      <c r="G205" s="37">
        <v>13333.333333333334</v>
      </c>
      <c r="H205" s="37">
        <v>13333.333333333334</v>
      </c>
      <c r="I205" s="37">
        <v>13333.333333333334</v>
      </c>
      <c r="J205" s="37">
        <v>13333.333333333334</v>
      </c>
      <c r="K205" s="37">
        <v>13333.333333333334</v>
      </c>
      <c r="L205" s="37">
        <v>13333.333333333334</v>
      </c>
      <c r="M205" s="37">
        <v>13333.333333333334</v>
      </c>
      <c r="N205" s="37">
        <v>13333.333333333334</v>
      </c>
      <c r="O205" s="37">
        <v>13333.333333333334</v>
      </c>
      <c r="P205" s="43">
        <f t="shared" ref="P205:P214" si="41">SUM(D205:O205)</f>
        <v>160000</v>
      </c>
      <c r="Q205" s="43">
        <f t="shared" ref="Q205:Q215" si="42">SUM(D205:O205)</f>
        <v>160000</v>
      </c>
      <c r="R205" s="68">
        <f>C205/12</f>
        <v>13333.333333333334</v>
      </c>
      <c r="S205" s="83">
        <f t="shared" ref="S205:S224" si="43">C205-Q205</f>
        <v>0</v>
      </c>
    </row>
    <row r="206" spans="1:19" s="8" customFormat="1" ht="15" customHeight="1" x14ac:dyDescent="0.2">
      <c r="A206" s="12" t="s">
        <v>95</v>
      </c>
      <c r="B206" s="55" t="s">
        <v>136</v>
      </c>
      <c r="C206" s="86">
        <v>25000</v>
      </c>
      <c r="D206" s="37">
        <v>2083.3333333333335</v>
      </c>
      <c r="E206" s="37">
        <v>2083.3333333333335</v>
      </c>
      <c r="F206" s="37">
        <v>2083.3333333333335</v>
      </c>
      <c r="G206" s="37">
        <v>2083.3333333333335</v>
      </c>
      <c r="H206" s="37">
        <v>2083.3333333333335</v>
      </c>
      <c r="I206" s="37">
        <v>2083.3333333333335</v>
      </c>
      <c r="J206" s="37">
        <v>2083.3333333333335</v>
      </c>
      <c r="K206" s="37">
        <v>2083.3333333333335</v>
      </c>
      <c r="L206" s="37">
        <v>2083.3333333333335</v>
      </c>
      <c r="M206" s="37">
        <v>2083.3333333333335</v>
      </c>
      <c r="N206" s="37">
        <v>2083.3333333333335</v>
      </c>
      <c r="O206" s="37">
        <v>2083.3333333333335</v>
      </c>
      <c r="P206" s="43">
        <f t="shared" si="41"/>
        <v>24999.999999999996</v>
      </c>
      <c r="Q206" s="43">
        <f t="shared" si="42"/>
        <v>24999.999999999996</v>
      </c>
      <c r="R206" s="68">
        <f t="shared" ref="R206:R222" si="44">C206/12</f>
        <v>2083.3333333333335</v>
      </c>
      <c r="S206" s="83">
        <f t="shared" si="43"/>
        <v>0</v>
      </c>
    </row>
    <row r="207" spans="1:19" s="8" customFormat="1" ht="15" customHeight="1" x14ac:dyDescent="0.2">
      <c r="A207" s="12" t="s">
        <v>75</v>
      </c>
      <c r="B207" s="55" t="s">
        <v>136</v>
      </c>
      <c r="C207" s="86">
        <v>160000</v>
      </c>
      <c r="D207" s="37">
        <v>13333.333333333334</v>
      </c>
      <c r="E207" s="37">
        <v>13333.333333333334</v>
      </c>
      <c r="F207" s="37">
        <v>13333.333333333334</v>
      </c>
      <c r="G207" s="37">
        <v>13333.333333333334</v>
      </c>
      <c r="H207" s="37">
        <v>13333.333333333334</v>
      </c>
      <c r="I207" s="37">
        <v>13333.333333333334</v>
      </c>
      <c r="J207" s="37">
        <v>13333.333333333334</v>
      </c>
      <c r="K207" s="37">
        <v>13333.333333333334</v>
      </c>
      <c r="L207" s="37">
        <v>13333.333333333334</v>
      </c>
      <c r="M207" s="37">
        <v>13333.333333333334</v>
      </c>
      <c r="N207" s="37">
        <v>13333.333333333334</v>
      </c>
      <c r="O207" s="37">
        <v>13333.333333333334</v>
      </c>
      <c r="P207" s="43">
        <f t="shared" si="41"/>
        <v>160000</v>
      </c>
      <c r="Q207" s="43">
        <f t="shared" si="42"/>
        <v>160000</v>
      </c>
      <c r="R207" s="68">
        <f t="shared" si="44"/>
        <v>13333.333333333334</v>
      </c>
      <c r="S207" s="83">
        <f t="shared" si="43"/>
        <v>0</v>
      </c>
    </row>
    <row r="208" spans="1:19" s="8" customFormat="1" ht="15" customHeight="1" x14ac:dyDescent="0.2">
      <c r="A208" s="12" t="s">
        <v>221</v>
      </c>
      <c r="B208" s="55" t="s">
        <v>135</v>
      </c>
      <c r="C208" s="86">
        <v>50000</v>
      </c>
      <c r="D208" s="37"/>
      <c r="E208" s="37"/>
      <c r="F208" s="37">
        <v>10000</v>
      </c>
      <c r="G208" s="37"/>
      <c r="H208" s="37"/>
      <c r="I208" s="37">
        <v>10000</v>
      </c>
      <c r="J208" s="37"/>
      <c r="K208" s="37"/>
      <c r="L208" s="37">
        <v>10000</v>
      </c>
      <c r="M208" s="37"/>
      <c r="N208" s="37"/>
      <c r="O208" s="37">
        <v>20000</v>
      </c>
      <c r="P208" s="43">
        <f t="shared" si="41"/>
        <v>50000</v>
      </c>
      <c r="Q208" s="43">
        <f t="shared" si="42"/>
        <v>50000</v>
      </c>
      <c r="R208" s="68">
        <f t="shared" si="44"/>
        <v>4166.666666666667</v>
      </c>
      <c r="S208" s="83">
        <f t="shared" si="43"/>
        <v>0</v>
      </c>
    </row>
    <row r="209" spans="1:20" s="8" customFormat="1" ht="15" customHeight="1" x14ac:dyDescent="0.2">
      <c r="A209" s="12" t="s">
        <v>333</v>
      </c>
      <c r="B209" s="55" t="s">
        <v>135</v>
      </c>
      <c r="C209" s="86">
        <v>65000</v>
      </c>
      <c r="D209" s="37">
        <v>15000</v>
      </c>
      <c r="E209" s="37"/>
      <c r="F209" s="37"/>
      <c r="G209" s="37"/>
      <c r="H209" s="37">
        <v>15000</v>
      </c>
      <c r="I209" s="37"/>
      <c r="J209" s="37"/>
      <c r="K209" s="37">
        <v>15000</v>
      </c>
      <c r="L209" s="37"/>
      <c r="M209" s="37"/>
      <c r="N209" s="37">
        <v>20000</v>
      </c>
      <c r="O209" s="37"/>
      <c r="P209" s="43">
        <f t="shared" si="41"/>
        <v>65000</v>
      </c>
      <c r="Q209" s="43">
        <f t="shared" si="42"/>
        <v>65000</v>
      </c>
      <c r="R209" s="68">
        <f t="shared" si="44"/>
        <v>5416.666666666667</v>
      </c>
      <c r="S209" s="83">
        <f t="shared" si="43"/>
        <v>0</v>
      </c>
      <c r="T209" s="69"/>
    </row>
    <row r="210" spans="1:20" s="8" customFormat="1" ht="15" customHeight="1" x14ac:dyDescent="0.2">
      <c r="A210" s="12" t="s">
        <v>332</v>
      </c>
      <c r="B210" s="55" t="s">
        <v>135</v>
      </c>
      <c r="C210" s="86">
        <v>95000</v>
      </c>
      <c r="D210" s="37">
        <v>20000</v>
      </c>
      <c r="E210" s="37"/>
      <c r="F210" s="37"/>
      <c r="G210" s="37"/>
      <c r="H210" s="37"/>
      <c r="I210" s="37">
        <v>20000</v>
      </c>
      <c r="J210" s="37"/>
      <c r="K210" s="37"/>
      <c r="L210" s="37">
        <v>20000</v>
      </c>
      <c r="M210" s="37"/>
      <c r="N210" s="37"/>
      <c r="O210" s="37">
        <v>35000</v>
      </c>
      <c r="P210" s="43">
        <f t="shared" si="41"/>
        <v>95000</v>
      </c>
      <c r="Q210" s="43">
        <f t="shared" si="42"/>
        <v>95000</v>
      </c>
      <c r="R210" s="68">
        <f t="shared" si="44"/>
        <v>7916.666666666667</v>
      </c>
      <c r="S210" s="83">
        <f t="shared" si="43"/>
        <v>0</v>
      </c>
    </row>
    <row r="211" spans="1:20" s="8" customFormat="1" ht="15" customHeight="1" x14ac:dyDescent="0.2">
      <c r="A211" s="12" t="s">
        <v>334</v>
      </c>
      <c r="B211" s="55" t="s">
        <v>135</v>
      </c>
      <c r="C211" s="86">
        <v>33000</v>
      </c>
      <c r="D211" s="37">
        <v>10000</v>
      </c>
      <c r="E211" s="37"/>
      <c r="F211" s="37"/>
      <c r="G211" s="37">
        <v>5000</v>
      </c>
      <c r="H211" s="37"/>
      <c r="I211" s="37"/>
      <c r="J211" s="37"/>
      <c r="K211" s="37">
        <v>18000</v>
      </c>
      <c r="L211" s="37"/>
      <c r="M211" s="37"/>
      <c r="N211" s="37"/>
      <c r="O211" s="37"/>
      <c r="P211" s="43">
        <f t="shared" si="41"/>
        <v>33000</v>
      </c>
      <c r="Q211" s="43">
        <f t="shared" si="42"/>
        <v>33000</v>
      </c>
      <c r="R211" s="68">
        <f t="shared" si="44"/>
        <v>2750</v>
      </c>
      <c r="S211" s="83">
        <f t="shared" si="43"/>
        <v>0</v>
      </c>
    </row>
    <row r="212" spans="1:20" s="8" customFormat="1" ht="15" customHeight="1" x14ac:dyDescent="0.2">
      <c r="A212" s="12" t="s">
        <v>96</v>
      </c>
      <c r="B212" s="55" t="s">
        <v>135</v>
      </c>
      <c r="C212" s="86">
        <v>33000</v>
      </c>
      <c r="D212" s="37">
        <v>10000</v>
      </c>
      <c r="E212" s="37"/>
      <c r="F212" s="37"/>
      <c r="G212" s="37"/>
      <c r="H212" s="37"/>
      <c r="I212" s="37">
        <v>10000</v>
      </c>
      <c r="J212" s="37"/>
      <c r="K212" s="37"/>
      <c r="L212" s="37"/>
      <c r="M212" s="37"/>
      <c r="N212" s="37">
        <v>13000</v>
      </c>
      <c r="O212" s="37"/>
      <c r="P212" s="43">
        <f t="shared" si="41"/>
        <v>33000</v>
      </c>
      <c r="Q212" s="43">
        <f t="shared" si="42"/>
        <v>33000</v>
      </c>
      <c r="R212" s="68">
        <f t="shared" si="44"/>
        <v>2750</v>
      </c>
      <c r="S212" s="83">
        <f t="shared" si="43"/>
        <v>0</v>
      </c>
    </row>
    <row r="213" spans="1:20" s="8" customFormat="1" ht="15" customHeight="1" x14ac:dyDescent="0.2">
      <c r="A213" s="12" t="s">
        <v>152</v>
      </c>
      <c r="B213" s="55" t="s">
        <v>135</v>
      </c>
      <c r="C213" s="86">
        <v>12000</v>
      </c>
      <c r="D213" s="37"/>
      <c r="E213" s="37"/>
      <c r="F213" s="37">
        <v>4000</v>
      </c>
      <c r="G213" s="37"/>
      <c r="H213" s="37"/>
      <c r="I213" s="37"/>
      <c r="J213" s="37">
        <v>4000</v>
      </c>
      <c r="K213" s="37"/>
      <c r="L213" s="37"/>
      <c r="M213" s="37"/>
      <c r="N213" s="37">
        <v>4000</v>
      </c>
      <c r="O213" s="37"/>
      <c r="P213" s="43">
        <f t="shared" si="41"/>
        <v>12000</v>
      </c>
      <c r="Q213" s="43">
        <f t="shared" si="42"/>
        <v>12000</v>
      </c>
      <c r="R213" s="68">
        <f t="shared" si="44"/>
        <v>1000</v>
      </c>
      <c r="S213" s="83">
        <f t="shared" si="43"/>
        <v>0</v>
      </c>
    </row>
    <row r="214" spans="1:20" s="8" customFormat="1" ht="15" customHeight="1" x14ac:dyDescent="0.2">
      <c r="A214" s="12" t="s">
        <v>97</v>
      </c>
      <c r="B214" s="55" t="s">
        <v>135</v>
      </c>
      <c r="C214" s="86">
        <v>3000</v>
      </c>
      <c r="D214" s="37"/>
      <c r="E214" s="37"/>
      <c r="F214" s="37"/>
      <c r="G214" s="37"/>
      <c r="H214" s="37">
        <v>2000</v>
      </c>
      <c r="I214" s="37"/>
      <c r="J214" s="37"/>
      <c r="K214" s="37"/>
      <c r="L214" s="37"/>
      <c r="M214" s="37">
        <v>2000</v>
      </c>
      <c r="N214" s="37"/>
      <c r="O214" s="37"/>
      <c r="P214" s="43">
        <f t="shared" si="41"/>
        <v>4000</v>
      </c>
      <c r="Q214" s="43">
        <f t="shared" si="42"/>
        <v>4000</v>
      </c>
      <c r="R214" s="68">
        <f t="shared" si="44"/>
        <v>250</v>
      </c>
      <c r="S214" s="83">
        <f t="shared" si="43"/>
        <v>-1000</v>
      </c>
    </row>
    <row r="215" spans="1:20" s="8" customFormat="1" ht="15" customHeight="1" x14ac:dyDescent="0.2">
      <c r="A215" s="12" t="s">
        <v>338</v>
      </c>
      <c r="B215" s="55" t="s">
        <v>135</v>
      </c>
      <c r="C215" s="86">
        <v>4000</v>
      </c>
      <c r="D215" s="37"/>
      <c r="E215" s="37"/>
      <c r="F215" s="37">
        <v>3000</v>
      </c>
      <c r="G215" s="37"/>
      <c r="H215" s="37"/>
      <c r="I215" s="37"/>
      <c r="J215" s="37"/>
      <c r="K215" s="37"/>
      <c r="L215" s="37"/>
      <c r="M215" s="37"/>
      <c r="N215" s="37"/>
      <c r="O215" s="37"/>
      <c r="P215" s="43"/>
      <c r="Q215" s="43">
        <f t="shared" si="42"/>
        <v>3000</v>
      </c>
      <c r="R215" s="68">
        <f t="shared" si="44"/>
        <v>333.33333333333331</v>
      </c>
      <c r="S215" s="83">
        <f t="shared" si="43"/>
        <v>1000</v>
      </c>
    </row>
    <row r="216" spans="1:20" s="8" customFormat="1" ht="15" customHeight="1" x14ac:dyDescent="0.2">
      <c r="A216" s="12" t="s">
        <v>335</v>
      </c>
      <c r="B216" s="55" t="s">
        <v>135</v>
      </c>
      <c r="C216" s="86">
        <v>60000</v>
      </c>
      <c r="D216" s="37"/>
      <c r="E216" s="37">
        <v>10000</v>
      </c>
      <c r="F216" s="37"/>
      <c r="G216" s="37">
        <v>10000</v>
      </c>
      <c r="H216" s="37"/>
      <c r="I216" s="37">
        <v>10000</v>
      </c>
      <c r="J216" s="37"/>
      <c r="K216" s="37">
        <v>10000</v>
      </c>
      <c r="L216" s="37"/>
      <c r="M216" s="37">
        <v>10000</v>
      </c>
      <c r="N216" s="37"/>
      <c r="O216" s="37">
        <v>10000</v>
      </c>
      <c r="P216" s="43">
        <f>SUM(D216:O216)</f>
        <v>60000</v>
      </c>
      <c r="Q216" s="43">
        <f t="shared" ref="Q216:Q219" si="45">SUM(D216:O216)</f>
        <v>60000</v>
      </c>
      <c r="R216" s="68">
        <f t="shared" si="44"/>
        <v>5000</v>
      </c>
      <c r="S216" s="83">
        <f t="shared" si="43"/>
        <v>0</v>
      </c>
    </row>
    <row r="217" spans="1:20" s="8" customFormat="1" ht="15" customHeight="1" x14ac:dyDescent="0.2">
      <c r="A217" s="12" t="s">
        <v>336</v>
      </c>
      <c r="B217" s="55" t="s">
        <v>135</v>
      </c>
      <c r="C217" s="86">
        <v>60000</v>
      </c>
      <c r="D217" s="37"/>
      <c r="E217" s="37">
        <v>10000</v>
      </c>
      <c r="F217" s="37"/>
      <c r="G217" s="37">
        <v>10000</v>
      </c>
      <c r="H217" s="37"/>
      <c r="I217" s="37">
        <v>10000</v>
      </c>
      <c r="J217" s="37"/>
      <c r="K217" s="37">
        <v>10000</v>
      </c>
      <c r="L217" s="37"/>
      <c r="M217" s="37">
        <v>10000</v>
      </c>
      <c r="N217" s="37"/>
      <c r="O217" s="37">
        <v>10000</v>
      </c>
      <c r="P217" s="43"/>
      <c r="Q217" s="43">
        <f t="shared" si="45"/>
        <v>60000</v>
      </c>
      <c r="R217" s="68">
        <f t="shared" si="44"/>
        <v>5000</v>
      </c>
      <c r="S217" s="83">
        <f t="shared" si="43"/>
        <v>0</v>
      </c>
    </row>
    <row r="218" spans="1:20" s="8" customFormat="1" ht="15" customHeight="1" x14ac:dyDescent="0.2">
      <c r="A218" s="12" t="s">
        <v>337</v>
      </c>
      <c r="B218" s="55" t="s">
        <v>135</v>
      </c>
      <c r="C218" s="86">
        <v>40000</v>
      </c>
      <c r="D218" s="37">
        <v>15000</v>
      </c>
      <c r="E218" s="37"/>
      <c r="F218" s="37"/>
      <c r="G218" s="37">
        <v>10000</v>
      </c>
      <c r="H218" s="37"/>
      <c r="I218" s="37"/>
      <c r="J218" s="37"/>
      <c r="K218" s="37"/>
      <c r="L218" s="37">
        <v>15000</v>
      </c>
      <c r="M218" s="37"/>
      <c r="N218" s="37"/>
      <c r="O218" s="37"/>
      <c r="P218" s="43"/>
      <c r="Q218" s="43">
        <f t="shared" si="45"/>
        <v>40000</v>
      </c>
      <c r="R218" s="68">
        <f t="shared" si="44"/>
        <v>3333.3333333333335</v>
      </c>
      <c r="S218" s="83">
        <f t="shared" si="43"/>
        <v>0</v>
      </c>
    </row>
    <row r="219" spans="1:20" s="8" customFormat="1" ht="15" customHeight="1" x14ac:dyDescent="0.2">
      <c r="A219" s="12" t="s">
        <v>98</v>
      </c>
      <c r="B219" s="55" t="s">
        <v>136</v>
      </c>
      <c r="C219" s="86">
        <v>9000</v>
      </c>
      <c r="D219" s="37">
        <v>750</v>
      </c>
      <c r="E219" s="119">
        <v>750</v>
      </c>
      <c r="F219" s="119">
        <v>750</v>
      </c>
      <c r="G219" s="119">
        <v>750</v>
      </c>
      <c r="H219" s="119">
        <v>750</v>
      </c>
      <c r="I219" s="119">
        <v>750</v>
      </c>
      <c r="J219" s="119">
        <v>750</v>
      </c>
      <c r="K219" s="119">
        <v>750</v>
      </c>
      <c r="L219" s="119">
        <v>750</v>
      </c>
      <c r="M219" s="119">
        <v>750</v>
      </c>
      <c r="N219" s="119">
        <v>750</v>
      </c>
      <c r="O219" s="119">
        <v>750</v>
      </c>
      <c r="P219" s="43">
        <f>SUM(D219:O219)</f>
        <v>9000</v>
      </c>
      <c r="Q219" s="43">
        <f t="shared" si="45"/>
        <v>9000</v>
      </c>
      <c r="R219" s="68">
        <f t="shared" si="44"/>
        <v>750</v>
      </c>
      <c r="S219" s="83">
        <f t="shared" si="43"/>
        <v>0</v>
      </c>
    </row>
    <row r="220" spans="1:20" s="7" customFormat="1" ht="15" customHeight="1" x14ac:dyDescent="0.2">
      <c r="A220" s="12" t="s">
        <v>99</v>
      </c>
      <c r="B220" s="55" t="s">
        <v>149</v>
      </c>
      <c r="C220" s="86">
        <v>200000</v>
      </c>
      <c r="D220" s="37"/>
      <c r="E220" s="37"/>
      <c r="F220" s="37">
        <v>50000</v>
      </c>
      <c r="G220" s="37"/>
      <c r="H220" s="37"/>
      <c r="I220" s="37">
        <v>50000</v>
      </c>
      <c r="J220" s="37"/>
      <c r="K220" s="37"/>
      <c r="L220" s="37">
        <v>50000</v>
      </c>
      <c r="M220" s="37"/>
      <c r="N220" s="37"/>
      <c r="O220" s="37">
        <v>50000</v>
      </c>
      <c r="P220" s="43">
        <f>SUM(D220:O220)</f>
        <v>200000</v>
      </c>
      <c r="Q220" s="43">
        <f>SUM(D220:O220)</f>
        <v>200000</v>
      </c>
      <c r="R220" s="68">
        <f t="shared" si="44"/>
        <v>16666.666666666668</v>
      </c>
      <c r="S220" s="83">
        <f t="shared" si="43"/>
        <v>0</v>
      </c>
    </row>
    <row r="221" spans="1:20" s="7" customFormat="1" ht="15" customHeight="1" x14ac:dyDescent="0.2">
      <c r="A221" s="12" t="s">
        <v>81</v>
      </c>
      <c r="B221" s="55" t="s">
        <v>136</v>
      </c>
      <c r="C221" s="86">
        <v>35000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>
        <v>20000</v>
      </c>
      <c r="P221" s="43">
        <f>SUM(D221:O221)</f>
        <v>20000</v>
      </c>
      <c r="Q221" s="43">
        <f>SUM(D221:O221)</f>
        <v>20000</v>
      </c>
      <c r="R221" s="68">
        <f t="shared" si="44"/>
        <v>2916.6666666666665</v>
      </c>
      <c r="S221" s="83">
        <f t="shared" si="43"/>
        <v>15000</v>
      </c>
    </row>
    <row r="222" spans="1:20" s="7" customFormat="1" ht="15" customHeight="1" x14ac:dyDescent="0.2">
      <c r="A222" s="12" t="s">
        <v>153</v>
      </c>
      <c r="B222" s="55" t="s">
        <v>154</v>
      </c>
      <c r="C222" s="86">
        <v>15000</v>
      </c>
      <c r="D222" s="37">
        <v>2500</v>
      </c>
      <c r="E222" s="37">
        <v>2500</v>
      </c>
      <c r="F222" s="37">
        <v>2500</v>
      </c>
      <c r="G222" s="37">
        <v>2500</v>
      </c>
      <c r="H222" s="37">
        <v>2500</v>
      </c>
      <c r="I222" s="37">
        <v>2500</v>
      </c>
      <c r="J222" s="37">
        <v>2500</v>
      </c>
      <c r="K222" s="37">
        <v>2500</v>
      </c>
      <c r="L222" s="37">
        <v>2500</v>
      </c>
      <c r="M222" s="37">
        <v>2500</v>
      </c>
      <c r="N222" s="37">
        <v>2500</v>
      </c>
      <c r="O222" s="37">
        <v>2500</v>
      </c>
      <c r="P222" s="43">
        <f>SUM(D222:O222)</f>
        <v>30000</v>
      </c>
      <c r="Q222" s="43">
        <f>SUM(D222:O222)</f>
        <v>30000</v>
      </c>
      <c r="R222" s="68">
        <f t="shared" si="44"/>
        <v>1250</v>
      </c>
      <c r="S222" s="83">
        <f t="shared" si="43"/>
        <v>-15000</v>
      </c>
    </row>
    <row r="223" spans="1:20" s="8" customFormat="1" ht="6.95" customHeight="1" x14ac:dyDescent="0.2">
      <c r="A223" s="12"/>
      <c r="B223" s="55"/>
      <c r="C223" s="86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43"/>
      <c r="Q223" s="43"/>
      <c r="S223" s="83">
        <f t="shared" si="43"/>
        <v>0</v>
      </c>
    </row>
    <row r="224" spans="1:20" s="7" customFormat="1" ht="15" customHeight="1" x14ac:dyDescent="0.2">
      <c r="A224" s="15" t="str">
        <f>"TOTAL "&amp;A203</f>
        <v xml:space="preserve">TOTAL </v>
      </c>
      <c r="B224" s="59"/>
      <c r="C224" s="95">
        <f>SUM(C205:C223)</f>
        <v>1059000</v>
      </c>
      <c r="D224" s="40">
        <f t="shared" ref="D224:O224" si="46">SUM(D205:D222)</f>
        <v>102000</v>
      </c>
      <c r="E224" s="40">
        <f t="shared" si="46"/>
        <v>52000</v>
      </c>
      <c r="F224" s="40">
        <f t="shared" si="46"/>
        <v>99000</v>
      </c>
      <c r="G224" s="40">
        <f t="shared" si="46"/>
        <v>67000</v>
      </c>
      <c r="H224" s="40">
        <f t="shared" si="46"/>
        <v>49000</v>
      </c>
      <c r="I224" s="40">
        <f t="shared" si="46"/>
        <v>142000</v>
      </c>
      <c r="J224" s="40">
        <f t="shared" si="46"/>
        <v>36000</v>
      </c>
      <c r="K224" s="40">
        <f t="shared" si="46"/>
        <v>85000</v>
      </c>
      <c r="L224" s="40">
        <f t="shared" si="46"/>
        <v>127000</v>
      </c>
      <c r="M224" s="40">
        <f t="shared" si="46"/>
        <v>54000</v>
      </c>
      <c r="N224" s="40">
        <f t="shared" si="46"/>
        <v>69000</v>
      </c>
      <c r="O224" s="40">
        <f t="shared" si="46"/>
        <v>177000</v>
      </c>
      <c r="P224" s="40">
        <f>SUM(D224:O224)</f>
        <v>1059000</v>
      </c>
      <c r="Q224" s="40">
        <f>SUM(Q205:Q222)</f>
        <v>1059000</v>
      </c>
      <c r="R224" s="44">
        <f>SUM(R205:R222)</f>
        <v>88250</v>
      </c>
      <c r="S224" s="83">
        <f t="shared" si="43"/>
        <v>0</v>
      </c>
    </row>
    <row r="225" spans="1:19" s="7" customFormat="1" ht="6.95" customHeight="1" x14ac:dyDescent="0.2">
      <c r="A225" s="11"/>
      <c r="B225" s="61"/>
      <c r="C225" s="97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41"/>
      <c r="Q225" s="41"/>
      <c r="R225" s="8"/>
      <c r="S225" s="83"/>
    </row>
    <row r="226" spans="1:19" s="7" customFormat="1" ht="18" customHeight="1" x14ac:dyDescent="0.2">
      <c r="A226" s="142" t="s">
        <v>100</v>
      </c>
      <c r="B226" s="142"/>
      <c r="C226" s="142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8"/>
      <c r="S226" s="83"/>
    </row>
    <row r="227" spans="1:19" s="7" customFormat="1" ht="6.95" customHeight="1" x14ac:dyDescent="0.2">
      <c r="A227" s="10"/>
      <c r="B227" s="58"/>
      <c r="C227" s="9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36"/>
      <c r="Q227" s="36"/>
      <c r="R227" s="8"/>
      <c r="S227" s="83"/>
    </row>
    <row r="228" spans="1:19" s="8" customFormat="1" ht="15" customHeight="1" x14ac:dyDescent="0.2">
      <c r="A228" s="12" t="s">
        <v>176</v>
      </c>
      <c r="B228" s="55" t="s">
        <v>232</v>
      </c>
      <c r="C228" s="86">
        <v>150000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43">
        <f>SUM(D228:O228)</f>
        <v>0</v>
      </c>
      <c r="Q228" s="43">
        <f>SUM(D228:O228)</f>
        <v>0</v>
      </c>
      <c r="R228" s="68">
        <f t="shared" ref="R228:R229" si="47">C228/12</f>
        <v>12500</v>
      </c>
      <c r="S228" s="83">
        <f t="shared" ref="S228" si="48">C228-Q228</f>
        <v>150000</v>
      </c>
    </row>
    <row r="229" spans="1:19" s="7" customFormat="1" ht="15" customHeight="1" x14ac:dyDescent="0.2">
      <c r="A229" s="12" t="s">
        <v>101</v>
      </c>
      <c r="B229" s="55" t="s">
        <v>232</v>
      </c>
      <c r="C229" s="86">
        <v>11500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3">
        <f>SUM(D229:O229)</f>
        <v>0</v>
      </c>
      <c r="Q229" s="33">
        <f>SUM(D229:O229)</f>
        <v>0</v>
      </c>
      <c r="R229" s="68">
        <f t="shared" si="47"/>
        <v>958.33333333333337</v>
      </c>
      <c r="S229" s="83"/>
    </row>
    <row r="230" spans="1:19" s="8" customFormat="1" ht="6.95" customHeight="1" x14ac:dyDescent="0.2">
      <c r="A230" s="12"/>
      <c r="B230" s="55"/>
      <c r="C230" s="8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43"/>
      <c r="Q230" s="43"/>
      <c r="S230" s="83"/>
    </row>
    <row r="231" spans="1:19" s="7" customFormat="1" ht="15" customHeight="1" x14ac:dyDescent="0.2">
      <c r="A231" s="15" t="str">
        <f>"TOTAL "&amp;A226</f>
        <v xml:space="preserve">TOTAL PENANG CENTRE OF EDUCATION TOURISM </v>
      </c>
      <c r="B231" s="59"/>
      <c r="C231" s="95">
        <f>SUM(C228:C230)</f>
        <v>161500</v>
      </c>
      <c r="D231" s="40">
        <f>SUM(D228:D229)</f>
        <v>0</v>
      </c>
      <c r="E231" s="40">
        <f t="shared" ref="E231:F231" si="49">SUM(E228:E229)</f>
        <v>0</v>
      </c>
      <c r="F231" s="40">
        <f t="shared" si="49"/>
        <v>0</v>
      </c>
      <c r="G231" s="40">
        <f t="shared" ref="G231:H231" si="50">SUM(G228:G229)</f>
        <v>0</v>
      </c>
      <c r="H231" s="40">
        <f t="shared" si="50"/>
        <v>0</v>
      </c>
      <c r="I231" s="40">
        <f t="shared" ref="I231:R231" si="51">SUM(I228:I229)</f>
        <v>0</v>
      </c>
      <c r="J231" s="40">
        <f t="shared" si="51"/>
        <v>0</v>
      </c>
      <c r="K231" s="40">
        <f t="shared" si="51"/>
        <v>0</v>
      </c>
      <c r="L231" s="40">
        <f t="shared" si="51"/>
        <v>0</v>
      </c>
      <c r="M231" s="40">
        <f>SUM(M228:M229)</f>
        <v>0</v>
      </c>
      <c r="N231" s="40">
        <f t="shared" si="51"/>
        <v>0</v>
      </c>
      <c r="O231" s="40">
        <f t="shared" si="51"/>
        <v>0</v>
      </c>
      <c r="P231" s="40">
        <f>SUM(D231:O231)</f>
        <v>0</v>
      </c>
      <c r="Q231" s="40">
        <f t="shared" si="51"/>
        <v>0</v>
      </c>
      <c r="R231" s="27">
        <f t="shared" si="51"/>
        <v>13458.333333333334</v>
      </c>
      <c r="S231" s="83">
        <f t="shared" ref="S231" si="52">C231-Q231</f>
        <v>161500</v>
      </c>
    </row>
    <row r="232" spans="1:19" s="7" customFormat="1" ht="6.95" customHeight="1" x14ac:dyDescent="0.2">
      <c r="A232" s="11"/>
      <c r="B232" s="61"/>
      <c r="C232" s="97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41"/>
      <c r="Q232" s="41"/>
      <c r="R232" s="69"/>
      <c r="S232" s="83"/>
    </row>
    <row r="233" spans="1:19" s="7" customFormat="1" ht="18" customHeight="1" x14ac:dyDescent="0.2">
      <c r="A233" s="142" t="s">
        <v>155</v>
      </c>
      <c r="B233" s="142"/>
      <c r="C233" s="142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69"/>
      <c r="S233" s="83"/>
    </row>
    <row r="234" spans="1:19" s="7" customFormat="1" ht="6.95" customHeight="1" x14ac:dyDescent="0.2">
      <c r="A234" s="10"/>
      <c r="B234" s="58"/>
      <c r="C234" s="9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36"/>
      <c r="Q234" s="36"/>
      <c r="R234" s="69"/>
      <c r="S234" s="83"/>
    </row>
    <row r="235" spans="1:19" s="8" customFormat="1" ht="15" customHeight="1" x14ac:dyDescent="0.2">
      <c r="A235" s="12" t="s">
        <v>156</v>
      </c>
      <c r="B235" s="55" t="s">
        <v>233</v>
      </c>
      <c r="C235" s="86">
        <v>150000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43">
        <f>SUM(D235:O235)</f>
        <v>0</v>
      </c>
      <c r="Q235" s="43">
        <f>SUM(D235:O235)</f>
        <v>0</v>
      </c>
      <c r="R235" s="68">
        <f t="shared" ref="R235:R236" si="53">C235/12</f>
        <v>12500</v>
      </c>
      <c r="S235" s="83">
        <f t="shared" ref="S235" si="54">C235-Q235</f>
        <v>150000</v>
      </c>
    </row>
    <row r="236" spans="1:19" s="7" customFormat="1" ht="15" customHeight="1" x14ac:dyDescent="0.2">
      <c r="A236" s="12" t="s">
        <v>101</v>
      </c>
      <c r="B236" s="55" t="s">
        <v>233</v>
      </c>
      <c r="C236" s="86">
        <v>14000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3">
        <f>SUM(D236:O236)</f>
        <v>0</v>
      </c>
      <c r="Q236" s="33">
        <f>SUM(D236:O236)</f>
        <v>0</v>
      </c>
      <c r="R236" s="68">
        <f t="shared" si="53"/>
        <v>1166.6666666666667</v>
      </c>
      <c r="S236" s="83"/>
    </row>
    <row r="237" spans="1:19" s="8" customFormat="1" ht="6.95" customHeight="1" x14ac:dyDescent="0.2">
      <c r="A237" s="12"/>
      <c r="B237" s="55"/>
      <c r="C237" s="86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43"/>
      <c r="Q237" s="43"/>
      <c r="R237" s="69"/>
      <c r="S237" s="83"/>
    </row>
    <row r="238" spans="1:19" s="7" customFormat="1" ht="15" customHeight="1" x14ac:dyDescent="0.2">
      <c r="A238" s="15" t="str">
        <f>"TOTAL "&amp;A233</f>
        <v xml:space="preserve">TOTAL PENANG CENTRE MEDICAL TOURISM </v>
      </c>
      <c r="B238" s="59"/>
      <c r="C238" s="95">
        <f>SUM(C235:C237)</f>
        <v>164000</v>
      </c>
      <c r="D238" s="40">
        <f t="shared" ref="D238:J238" si="55">SUM(D235:D236)</f>
        <v>0</v>
      </c>
      <c r="E238" s="40">
        <f t="shared" si="55"/>
        <v>0</v>
      </c>
      <c r="F238" s="40">
        <f t="shared" si="55"/>
        <v>0</v>
      </c>
      <c r="G238" s="40">
        <f t="shared" si="55"/>
        <v>0</v>
      </c>
      <c r="H238" s="40">
        <f t="shared" si="55"/>
        <v>0</v>
      </c>
      <c r="I238" s="40">
        <f t="shared" si="55"/>
        <v>0</v>
      </c>
      <c r="J238" s="40">
        <f t="shared" si="55"/>
        <v>0</v>
      </c>
      <c r="K238" s="40">
        <f t="shared" ref="K238:R238" si="56">SUM(K235:K236)</f>
        <v>0</v>
      </c>
      <c r="L238" s="40">
        <f>SUM(L235:L236)</f>
        <v>0</v>
      </c>
      <c r="M238" s="40">
        <f>SUM(M235:M236)</f>
        <v>0</v>
      </c>
      <c r="N238" s="40">
        <f t="shared" ref="N238:O238" si="57">SUM(N235:N236)</f>
        <v>0</v>
      </c>
      <c r="O238" s="40">
        <f t="shared" si="57"/>
        <v>0</v>
      </c>
      <c r="P238" s="40">
        <f>SUM(D238:O238)</f>
        <v>0</v>
      </c>
      <c r="Q238" s="40">
        <f t="shared" si="56"/>
        <v>0</v>
      </c>
      <c r="R238" s="27">
        <f t="shared" si="56"/>
        <v>13666.666666666666</v>
      </c>
      <c r="S238" s="83">
        <f t="shared" ref="S238" si="58">C238-Q238</f>
        <v>164000</v>
      </c>
    </row>
    <row r="239" spans="1:19" ht="6.95" customHeight="1" x14ac:dyDescent="0.2">
      <c r="R239" s="8"/>
    </row>
    <row r="240" spans="1:19" ht="6.95" customHeight="1" x14ac:dyDescent="0.2">
      <c r="R240" s="8"/>
    </row>
    <row r="241" spans="1:20" s="7" customFormat="1" ht="18" customHeight="1" x14ac:dyDescent="0.2">
      <c r="A241" s="142" t="s">
        <v>166</v>
      </c>
      <c r="B241" s="142"/>
      <c r="C241" s="142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8"/>
      <c r="S241" s="83"/>
    </row>
    <row r="242" spans="1:20" s="7" customFormat="1" ht="9.75" customHeight="1" x14ac:dyDescent="0.2">
      <c r="A242" s="80"/>
      <c r="B242" s="80"/>
      <c r="C242" s="101"/>
      <c r="D242" s="81"/>
      <c r="E242" s="118"/>
      <c r="F242" s="118"/>
      <c r="G242" s="118"/>
      <c r="H242" s="118"/>
      <c r="I242" s="118"/>
      <c r="J242" s="118"/>
      <c r="K242" s="125"/>
      <c r="L242" s="125"/>
      <c r="M242" s="125"/>
      <c r="N242" s="125"/>
      <c r="O242" s="125"/>
      <c r="P242" s="81"/>
      <c r="Q242" s="81"/>
      <c r="R242" s="8"/>
      <c r="S242" s="83"/>
    </row>
    <row r="243" spans="1:20" s="8" customFormat="1" ht="15" customHeight="1" x14ac:dyDescent="0.2">
      <c r="A243" s="12" t="s">
        <v>190</v>
      </c>
      <c r="B243" s="55" t="s">
        <v>136</v>
      </c>
      <c r="C243" s="86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8">
        <f>SUM(D243:O243)</f>
        <v>0</v>
      </c>
      <c r="Q243" s="43">
        <f>SUM(D243:O243)</f>
        <v>0</v>
      </c>
      <c r="R243" s="68">
        <f>C243-Q243</f>
        <v>0</v>
      </c>
      <c r="S243" s="83"/>
    </row>
    <row r="244" spans="1:20" s="8" customFormat="1" ht="15" customHeight="1" x14ac:dyDescent="0.2">
      <c r="A244" s="12" t="s">
        <v>160</v>
      </c>
      <c r="B244" s="55" t="s">
        <v>161</v>
      </c>
      <c r="C244" s="86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8">
        <f>SUM(D244:O244)</f>
        <v>0</v>
      </c>
      <c r="Q244" s="43">
        <f>SUM(D244:O244)</f>
        <v>0</v>
      </c>
      <c r="R244" s="69"/>
      <c r="S244" s="83"/>
    </row>
    <row r="245" spans="1:20" s="8" customFormat="1" ht="15" customHeight="1" x14ac:dyDescent="0.2">
      <c r="A245" s="12" t="s">
        <v>175</v>
      </c>
      <c r="B245" s="55" t="s">
        <v>191</v>
      </c>
      <c r="C245" s="86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8">
        <f>SUM(D245:O245)</f>
        <v>0</v>
      </c>
      <c r="Q245" s="43">
        <f>SUM(D245:O245)</f>
        <v>0</v>
      </c>
      <c r="R245" s="69"/>
      <c r="S245" s="83"/>
    </row>
    <row r="246" spans="1:20" s="8" customFormat="1" ht="15" customHeight="1" x14ac:dyDescent="0.2">
      <c r="A246" s="12" t="s">
        <v>159</v>
      </c>
      <c r="B246" s="55" t="s">
        <v>158</v>
      </c>
      <c r="C246" s="86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8">
        <f>SUM(D246:O246)</f>
        <v>0</v>
      </c>
      <c r="Q246" s="43">
        <f>SUM(D246:O246)</f>
        <v>0</v>
      </c>
      <c r="R246" s="69"/>
      <c r="S246" s="83"/>
    </row>
    <row r="247" spans="1:20" s="8" customFormat="1" ht="15" customHeight="1" x14ac:dyDescent="0.2">
      <c r="A247" s="12"/>
      <c r="B247" s="55"/>
      <c r="C247" s="86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43"/>
      <c r="Q247" s="43"/>
      <c r="S247" s="83"/>
    </row>
    <row r="248" spans="1:20" s="7" customFormat="1" ht="15" customHeight="1" x14ac:dyDescent="0.2">
      <c r="A248" s="15" t="str">
        <f>"TOTAL "&amp;A241</f>
        <v>TOTAL OTHERS</v>
      </c>
      <c r="B248" s="15"/>
      <c r="C248" s="95">
        <f t="shared" ref="C248" si="59">SUM(C244:C247)</f>
        <v>0</v>
      </c>
      <c r="D248" s="84">
        <f>SUM(D243:D246)</f>
        <v>0</v>
      </c>
      <c r="E248" s="84">
        <f t="shared" ref="E248:O248" si="60">SUM(E243:E247)</f>
        <v>0</v>
      </c>
      <c r="F248" s="84">
        <f>SUM(F243:F247)</f>
        <v>0</v>
      </c>
      <c r="G248" s="84">
        <f t="shared" ref="G248:H248" si="61">SUM(G243:G247)</f>
        <v>0</v>
      </c>
      <c r="H248" s="84">
        <f t="shared" si="61"/>
        <v>0</v>
      </c>
      <c r="I248" s="84">
        <f t="shared" si="60"/>
        <v>0</v>
      </c>
      <c r="J248" s="84">
        <f t="shared" si="60"/>
        <v>0</v>
      </c>
      <c r="K248" s="84">
        <f t="shared" si="60"/>
        <v>0</v>
      </c>
      <c r="L248" s="84">
        <f t="shared" si="60"/>
        <v>0</v>
      </c>
      <c r="M248" s="84">
        <f t="shared" si="60"/>
        <v>0</v>
      </c>
      <c r="N248" s="84">
        <f t="shared" si="60"/>
        <v>0</v>
      </c>
      <c r="O248" s="84">
        <f t="shared" si="60"/>
        <v>0</v>
      </c>
      <c r="P248" s="84">
        <f>SUM(D248:O248)</f>
        <v>0</v>
      </c>
      <c r="Q248" s="84">
        <f>SUM(Q243:Q247)</f>
        <v>0</v>
      </c>
      <c r="S248" s="83"/>
    </row>
    <row r="249" spans="1:20" ht="6.95" customHeight="1" x14ac:dyDescent="0.2">
      <c r="R249" s="8"/>
    </row>
    <row r="250" spans="1:20" s="8" customFormat="1" ht="15" customHeight="1" x14ac:dyDescent="0.2">
      <c r="A250" s="24" t="s">
        <v>197</v>
      </c>
      <c r="B250" s="82"/>
      <c r="C250" s="102">
        <f>C64+C80+C89+C98+C155+C192+C201+C224+C228+C235</f>
        <v>10136349.939999999</v>
      </c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27"/>
      <c r="Q250" s="27">
        <f>Q64+Q80+Q89+Q98+Q155+Q192+Q201+Q224+Q231+Q238+Q243</f>
        <v>15102105.16</v>
      </c>
      <c r="S250" s="83"/>
    </row>
    <row r="251" spans="1:20" s="7" customFormat="1" ht="20.100000000000001" customHeight="1" x14ac:dyDescent="0.2">
      <c r="A251" s="146" t="s">
        <v>14</v>
      </c>
      <c r="B251" s="146"/>
      <c r="C251" s="146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  <c r="R251" s="8"/>
      <c r="S251" s="83"/>
    </row>
    <row r="252" spans="1:20" ht="6.95" customHeight="1" x14ac:dyDescent="0.2">
      <c r="A252" s="18"/>
      <c r="B252" s="65"/>
      <c r="C252" s="103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48"/>
      <c r="Q252" s="48"/>
      <c r="R252" s="8"/>
    </row>
    <row r="253" spans="1:20" s="8" customFormat="1" ht="15" customHeight="1" x14ac:dyDescent="0.2">
      <c r="A253" s="19" t="s">
        <v>1</v>
      </c>
      <c r="B253" s="66"/>
      <c r="C253" s="104"/>
      <c r="D253" s="77">
        <f>D14</f>
        <v>0</v>
      </c>
      <c r="E253" s="77">
        <f>E14</f>
        <v>0</v>
      </c>
      <c r="F253" s="77"/>
      <c r="G253" s="77"/>
      <c r="H253" s="77"/>
      <c r="I253" s="77">
        <f>I14</f>
        <v>0</v>
      </c>
      <c r="J253" s="77"/>
      <c r="K253" s="77"/>
      <c r="L253" s="77"/>
      <c r="M253" s="77"/>
      <c r="N253" s="77"/>
      <c r="O253" s="77"/>
      <c r="P253" s="49">
        <f>SUM(D253:N253)</f>
        <v>0</v>
      </c>
      <c r="Q253" s="49">
        <f>SUM(D253:F253)</f>
        <v>0</v>
      </c>
      <c r="S253" s="83"/>
    </row>
    <row r="254" spans="1:20" s="8" customFormat="1" ht="15" customHeight="1" x14ac:dyDescent="0.2">
      <c r="A254" s="19" t="s">
        <v>2</v>
      </c>
      <c r="B254" s="66"/>
      <c r="C254" s="104"/>
      <c r="D254" s="77">
        <f t="shared" ref="D254:O254" si="62">SUM(D64,D80,D98,D89,D155,D192,D201,D224,D243,D244,D245)</f>
        <v>682988.21500000008</v>
      </c>
      <c r="E254" s="77">
        <f t="shared" si="62"/>
        <v>1063066.9950000001</v>
      </c>
      <c r="F254" s="77">
        <f t="shared" si="62"/>
        <v>973941.995</v>
      </c>
      <c r="G254" s="77">
        <f t="shared" si="62"/>
        <v>882316.995</v>
      </c>
      <c r="H254" s="77">
        <f t="shared" si="62"/>
        <v>1574316.9950000001</v>
      </c>
      <c r="I254" s="77">
        <f t="shared" si="62"/>
        <v>2493305.4950000001</v>
      </c>
      <c r="J254" s="77">
        <f t="shared" si="62"/>
        <v>904816.99500000011</v>
      </c>
      <c r="K254" s="77">
        <f t="shared" si="62"/>
        <v>1155316.9950000001</v>
      </c>
      <c r="L254" s="77">
        <f t="shared" si="62"/>
        <v>1462066.9950000001</v>
      </c>
      <c r="M254" s="77">
        <f t="shared" si="62"/>
        <v>950066.99500000011</v>
      </c>
      <c r="N254" s="77">
        <f t="shared" si="62"/>
        <v>1280816.9950000001</v>
      </c>
      <c r="O254" s="77">
        <f t="shared" si="62"/>
        <v>1679083.4949999996</v>
      </c>
      <c r="P254" s="49">
        <f>SUM(D254:O254)</f>
        <v>15102105.160000002</v>
      </c>
      <c r="Q254" s="49">
        <f>SUM(D254:O254)</f>
        <v>15102105.160000002</v>
      </c>
      <c r="S254" s="83">
        <v>1656718.0950000002</v>
      </c>
      <c r="T254" s="69" t="e">
        <f>#REF!-S254</f>
        <v>#REF!</v>
      </c>
    </row>
    <row r="255" spans="1:20" s="8" customFormat="1" ht="15" customHeight="1" x14ac:dyDescent="0.2">
      <c r="A255" s="78" t="s">
        <v>164</v>
      </c>
      <c r="B255" s="66"/>
      <c r="C255" s="104"/>
      <c r="D255" s="77">
        <f>D246</f>
        <v>0</v>
      </c>
      <c r="E255" s="77">
        <f>E246</f>
        <v>0</v>
      </c>
      <c r="F255" s="77">
        <f t="shared" ref="F255:I255" si="63">F246</f>
        <v>0</v>
      </c>
      <c r="G255" s="77">
        <f t="shared" si="63"/>
        <v>0</v>
      </c>
      <c r="H255" s="77">
        <f t="shared" si="63"/>
        <v>0</v>
      </c>
      <c r="I255" s="77">
        <f t="shared" si="63"/>
        <v>0</v>
      </c>
      <c r="J255" s="77">
        <f>J246</f>
        <v>0</v>
      </c>
      <c r="K255" s="77">
        <f>K246</f>
        <v>0</v>
      </c>
      <c r="L255" s="77">
        <f>L246</f>
        <v>0</v>
      </c>
      <c r="M255" s="77">
        <f t="shared" ref="M255" si="64">M246</f>
        <v>0</v>
      </c>
      <c r="N255" s="77">
        <f>N246</f>
        <v>0</v>
      </c>
      <c r="O255" s="77">
        <f>O246</f>
        <v>0</v>
      </c>
      <c r="P255" s="49">
        <f>SUM(D255:O255)</f>
        <v>0</v>
      </c>
      <c r="Q255" s="49">
        <f>SUM(D255:O255)</f>
        <v>0</v>
      </c>
      <c r="S255" s="83"/>
    </row>
    <row r="256" spans="1:20" x14ac:dyDescent="0.2">
      <c r="A256" s="18"/>
      <c r="B256" s="65"/>
      <c r="C256" s="103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48"/>
      <c r="Q256" s="48"/>
      <c r="R256" s="68"/>
    </row>
    <row r="257" spans="1:20" s="8" customFormat="1" ht="18" customHeight="1" x14ac:dyDescent="0.2">
      <c r="A257" s="20" t="s">
        <v>102</v>
      </c>
      <c r="B257" s="67"/>
      <c r="C257" s="105"/>
      <c r="D257" s="50">
        <f>D253-D254-D255</f>
        <v>-682988.21500000008</v>
      </c>
      <c r="E257" s="50">
        <f t="shared" ref="E257:O257" si="65">E253-E254</f>
        <v>-1063066.9950000001</v>
      </c>
      <c r="F257" s="50">
        <f t="shared" si="65"/>
        <v>-973941.995</v>
      </c>
      <c r="G257" s="50">
        <f t="shared" ref="G257:H257" si="66">G253-G254</f>
        <v>-882316.995</v>
      </c>
      <c r="H257" s="50">
        <f t="shared" si="66"/>
        <v>-1574316.9950000001</v>
      </c>
      <c r="I257" s="50">
        <f t="shared" si="65"/>
        <v>-2493305.4950000001</v>
      </c>
      <c r="J257" s="50">
        <f t="shared" si="65"/>
        <v>-904816.99500000011</v>
      </c>
      <c r="K257" s="50">
        <f t="shared" si="65"/>
        <v>-1155316.9950000001</v>
      </c>
      <c r="L257" s="50">
        <f t="shared" si="65"/>
        <v>-1462066.9950000001</v>
      </c>
      <c r="M257" s="50">
        <f t="shared" si="65"/>
        <v>-950066.99500000011</v>
      </c>
      <c r="N257" s="50">
        <f t="shared" si="65"/>
        <v>-1280816.9950000001</v>
      </c>
      <c r="O257" s="50">
        <f t="shared" si="65"/>
        <v>-1679083.4949999996</v>
      </c>
      <c r="P257" s="50">
        <f>SUM(D257:O257)</f>
        <v>-15102105.160000002</v>
      </c>
      <c r="Q257" s="50">
        <f>Q253-Q254</f>
        <v>-15102105.160000002</v>
      </c>
      <c r="R257" s="79"/>
      <c r="S257" s="83"/>
    </row>
    <row r="259" spans="1:20" x14ac:dyDescent="0.2">
      <c r="C259" s="71">
        <f t="shared" ref="C259:O259" si="67">SUBTOTAL(9,C8:C248)</f>
        <v>20323699.879999999</v>
      </c>
      <c r="D259" s="71">
        <f>SUBTOTAL(9,D8:D248)</f>
        <v>1365976.4299999997</v>
      </c>
      <c r="E259" s="71">
        <f t="shared" si="67"/>
        <v>2126133.9900000002</v>
      </c>
      <c r="F259" s="71">
        <f>SUBTOTAL(9,F8:F248)</f>
        <v>1947883.9900000002</v>
      </c>
      <c r="G259" s="71">
        <f t="shared" si="67"/>
        <v>1764633.9900000002</v>
      </c>
      <c r="H259" s="71">
        <f t="shared" si="67"/>
        <v>3148633.9900000007</v>
      </c>
      <c r="I259" s="71">
        <f t="shared" si="67"/>
        <v>4986610.9899999984</v>
      </c>
      <c r="J259" s="71">
        <f t="shared" si="67"/>
        <v>1809633.99</v>
      </c>
      <c r="K259" s="71">
        <f t="shared" si="67"/>
        <v>2310633.9900000007</v>
      </c>
      <c r="L259" s="71">
        <f t="shared" si="67"/>
        <v>2924133.9900000007</v>
      </c>
      <c r="M259" s="71">
        <f t="shared" si="67"/>
        <v>1900133.99</v>
      </c>
      <c r="N259" s="71">
        <f t="shared" si="67"/>
        <v>2561633.9900000007</v>
      </c>
      <c r="O259" s="71">
        <f t="shared" si="67"/>
        <v>3358166.99</v>
      </c>
      <c r="P259" s="47">
        <f>SUM(D259:O259)</f>
        <v>30204210.32</v>
      </c>
      <c r="Q259" s="47">
        <f>SUBTOTAL(9,Q8:Q248)</f>
        <v>30204210.32</v>
      </c>
      <c r="T259" s="70"/>
    </row>
    <row r="260" spans="1:20" x14ac:dyDescent="0.2">
      <c r="D260" s="115"/>
    </row>
    <row r="262" spans="1:20" s="7" customFormat="1" ht="18" customHeight="1" x14ac:dyDescent="0.2">
      <c r="A262" s="144" t="s">
        <v>170</v>
      </c>
      <c r="B262" s="144"/>
      <c r="C262" s="144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S262" s="83"/>
    </row>
    <row r="263" spans="1:20" s="7" customFormat="1" ht="13.5" customHeight="1" x14ac:dyDescent="0.2">
      <c r="A263" s="80"/>
      <c r="B263" s="80"/>
      <c r="C263" s="101"/>
      <c r="D263" s="81"/>
      <c r="E263" s="118"/>
      <c r="F263" s="118"/>
      <c r="G263" s="118"/>
      <c r="H263" s="118"/>
      <c r="I263" s="118"/>
      <c r="J263" s="118"/>
      <c r="K263" s="125"/>
      <c r="L263" s="125"/>
      <c r="M263" s="125"/>
      <c r="N263" s="125"/>
      <c r="O263" s="125"/>
      <c r="P263" s="81"/>
      <c r="Q263" s="81"/>
      <c r="S263" s="83"/>
    </row>
    <row r="264" spans="1:20" s="8" customFormat="1" ht="15" customHeight="1" x14ac:dyDescent="0.2">
      <c r="A264" s="12" t="s">
        <v>199</v>
      </c>
      <c r="B264" s="55" t="s">
        <v>172</v>
      </c>
      <c r="C264" s="86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43">
        <f t="shared" ref="P264:P277" si="68">SUM(D264:O264)</f>
        <v>0</v>
      </c>
      <c r="Q264" s="43">
        <f t="shared" ref="Q264:Q269" si="69">SUM(D264:O264)</f>
        <v>0</v>
      </c>
      <c r="R264" s="68">
        <f t="shared" ref="R264:R269" si="70">C264-Q264</f>
        <v>0</v>
      </c>
      <c r="S264" s="83"/>
    </row>
    <row r="265" spans="1:20" s="8" customFormat="1" ht="15" customHeight="1" x14ac:dyDescent="0.2">
      <c r="A265" s="12" t="s">
        <v>193</v>
      </c>
      <c r="B265" s="55" t="s">
        <v>172</v>
      </c>
      <c r="C265" s="86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43">
        <f t="shared" si="68"/>
        <v>0</v>
      </c>
      <c r="Q265" s="43">
        <f t="shared" si="69"/>
        <v>0</v>
      </c>
      <c r="R265" s="68">
        <f t="shared" si="70"/>
        <v>0</v>
      </c>
      <c r="S265" s="83"/>
    </row>
    <row r="266" spans="1:20" s="8" customFormat="1" ht="15" customHeight="1" x14ac:dyDescent="0.2">
      <c r="A266" s="12" t="s">
        <v>218</v>
      </c>
      <c r="B266" s="55" t="s">
        <v>172</v>
      </c>
      <c r="C266" s="86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43">
        <f t="shared" si="68"/>
        <v>0</v>
      </c>
      <c r="Q266" s="43">
        <f t="shared" si="69"/>
        <v>0</v>
      </c>
      <c r="R266" s="68">
        <f t="shared" si="70"/>
        <v>0</v>
      </c>
      <c r="S266" s="83"/>
    </row>
    <row r="267" spans="1:20" s="8" customFormat="1" ht="15" customHeight="1" x14ac:dyDescent="0.2">
      <c r="A267" s="12" t="s">
        <v>220</v>
      </c>
      <c r="B267" s="55" t="s">
        <v>172</v>
      </c>
      <c r="C267" s="86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43">
        <f t="shared" si="68"/>
        <v>0</v>
      </c>
      <c r="Q267" s="43">
        <f t="shared" si="69"/>
        <v>0</v>
      </c>
      <c r="R267" s="68">
        <f t="shared" si="70"/>
        <v>0</v>
      </c>
      <c r="S267" s="83"/>
    </row>
    <row r="268" spans="1:20" s="8" customFormat="1" ht="15" customHeight="1" x14ac:dyDescent="0.2">
      <c r="A268" s="12" t="s">
        <v>217</v>
      </c>
      <c r="B268" s="55" t="s">
        <v>172</v>
      </c>
      <c r="C268" s="86"/>
      <c r="D268" s="37"/>
      <c r="E268" s="37"/>
      <c r="F268" s="37"/>
      <c r="G268" s="37"/>
      <c r="H268" s="37"/>
      <c r="I268" s="37"/>
      <c r="J268" s="117"/>
      <c r="K268" s="37"/>
      <c r="L268" s="37"/>
      <c r="M268" s="37"/>
      <c r="N268" s="37"/>
      <c r="O268" s="37"/>
      <c r="P268" s="43">
        <f t="shared" si="68"/>
        <v>0</v>
      </c>
      <c r="Q268" s="43">
        <f t="shared" si="69"/>
        <v>0</v>
      </c>
      <c r="R268" s="68">
        <f t="shared" si="70"/>
        <v>0</v>
      </c>
      <c r="S268" s="83"/>
    </row>
    <row r="269" spans="1:20" s="8" customFormat="1" ht="15" customHeight="1" x14ac:dyDescent="0.2">
      <c r="A269" s="12" t="s">
        <v>227</v>
      </c>
      <c r="B269" s="55" t="s">
        <v>172</v>
      </c>
      <c r="C269" s="86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43">
        <f t="shared" si="68"/>
        <v>0</v>
      </c>
      <c r="Q269" s="43">
        <f t="shared" si="69"/>
        <v>0</v>
      </c>
      <c r="R269" s="68">
        <f t="shared" si="70"/>
        <v>0</v>
      </c>
      <c r="S269" s="83"/>
    </row>
    <row r="270" spans="1:20" s="8" customFormat="1" ht="15" customHeight="1" x14ac:dyDescent="0.2">
      <c r="A270" s="12" t="s">
        <v>302</v>
      </c>
      <c r="B270" s="55" t="s">
        <v>172</v>
      </c>
      <c r="C270" s="86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43">
        <f t="shared" si="68"/>
        <v>0</v>
      </c>
      <c r="Q270" s="43"/>
      <c r="R270" s="68"/>
      <c r="S270" s="83"/>
    </row>
    <row r="271" spans="1:20" s="8" customFormat="1" ht="15" customHeight="1" x14ac:dyDescent="0.2">
      <c r="A271" s="12" t="s">
        <v>301</v>
      </c>
      <c r="B271" s="55" t="s">
        <v>172</v>
      </c>
      <c r="C271" s="86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43">
        <f t="shared" si="68"/>
        <v>0</v>
      </c>
      <c r="Q271" s="43"/>
      <c r="R271" s="68"/>
      <c r="S271" s="83"/>
    </row>
    <row r="272" spans="1:20" s="8" customFormat="1" ht="15" customHeight="1" x14ac:dyDescent="0.2">
      <c r="A272" s="12" t="s">
        <v>237</v>
      </c>
      <c r="B272" s="55" t="s">
        <v>172</v>
      </c>
      <c r="C272" s="86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43">
        <f t="shared" si="68"/>
        <v>0</v>
      </c>
      <c r="Q272" s="43">
        <f t="shared" ref="Q272:Q277" si="71">SUM(D272:O272)</f>
        <v>0</v>
      </c>
      <c r="R272" s="68">
        <f t="shared" ref="R272:R277" si="72">C272-Q272</f>
        <v>0</v>
      </c>
      <c r="S272" s="83"/>
    </row>
    <row r="273" spans="1:19" s="8" customFormat="1" ht="15" customHeight="1" x14ac:dyDescent="0.2">
      <c r="A273" s="12" t="s">
        <v>238</v>
      </c>
      <c r="B273" s="55" t="s">
        <v>172</v>
      </c>
      <c r="C273" s="86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43">
        <f t="shared" si="68"/>
        <v>0</v>
      </c>
      <c r="Q273" s="43">
        <f t="shared" si="71"/>
        <v>0</v>
      </c>
      <c r="R273" s="68">
        <f t="shared" si="72"/>
        <v>0</v>
      </c>
      <c r="S273" s="83"/>
    </row>
    <row r="274" spans="1:19" s="8" customFormat="1" ht="15" customHeight="1" x14ac:dyDescent="0.2">
      <c r="A274" s="12" t="s">
        <v>239</v>
      </c>
      <c r="B274" s="55" t="s">
        <v>172</v>
      </c>
      <c r="C274" s="86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43">
        <f t="shared" si="68"/>
        <v>0</v>
      </c>
      <c r="Q274" s="43">
        <f t="shared" si="71"/>
        <v>0</v>
      </c>
      <c r="R274" s="68">
        <f t="shared" si="72"/>
        <v>0</v>
      </c>
      <c r="S274" s="83"/>
    </row>
    <row r="275" spans="1:19" s="8" customFormat="1" ht="15" customHeight="1" x14ac:dyDescent="0.2">
      <c r="A275" s="12" t="s">
        <v>228</v>
      </c>
      <c r="B275" s="55" t="s">
        <v>172</v>
      </c>
      <c r="C275" s="86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43">
        <f t="shared" si="68"/>
        <v>0</v>
      </c>
      <c r="Q275" s="43">
        <f t="shared" si="71"/>
        <v>0</v>
      </c>
      <c r="R275" s="68">
        <f t="shared" si="72"/>
        <v>0</v>
      </c>
      <c r="S275" s="83"/>
    </row>
    <row r="276" spans="1:19" s="8" customFormat="1" ht="15" customHeight="1" x14ac:dyDescent="0.2">
      <c r="A276" s="12" t="s">
        <v>229</v>
      </c>
      <c r="B276" s="55" t="s">
        <v>172</v>
      </c>
      <c r="C276" s="86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43">
        <f t="shared" si="68"/>
        <v>0</v>
      </c>
      <c r="Q276" s="43">
        <f t="shared" si="71"/>
        <v>0</v>
      </c>
      <c r="R276" s="68">
        <f t="shared" si="72"/>
        <v>0</v>
      </c>
      <c r="S276" s="83"/>
    </row>
    <row r="277" spans="1:19" s="8" customFormat="1" ht="15" customHeight="1" x14ac:dyDescent="0.2">
      <c r="A277" s="12"/>
      <c r="B277" s="55"/>
      <c r="C277" s="86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43">
        <f t="shared" si="68"/>
        <v>0</v>
      </c>
      <c r="Q277" s="43">
        <f t="shared" si="71"/>
        <v>0</v>
      </c>
      <c r="R277" s="68">
        <f t="shared" si="72"/>
        <v>0</v>
      </c>
      <c r="S277" s="83"/>
    </row>
    <row r="278" spans="1:19" s="8" customFormat="1" ht="15" customHeight="1" x14ac:dyDescent="0.2">
      <c r="A278" s="12"/>
      <c r="B278" s="55"/>
      <c r="C278" s="86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43"/>
      <c r="Q278" s="43"/>
      <c r="R278" s="68"/>
      <c r="S278" s="83"/>
    </row>
    <row r="279" spans="1:19" ht="13.5" customHeight="1" x14ac:dyDescent="0.2">
      <c r="A279" s="109" t="s">
        <v>196</v>
      </c>
      <c r="B279" s="110"/>
      <c r="C279" s="111">
        <f>SUM(C264:C278)</f>
        <v>0</v>
      </c>
      <c r="D279" s="112">
        <f>SUM(D264:D277)+D231+D238</f>
        <v>0</v>
      </c>
      <c r="E279" s="112">
        <f t="shared" ref="E279:F279" si="73">SUM(E264:E277)+E231+E238</f>
        <v>0</v>
      </c>
      <c r="F279" s="112">
        <f t="shared" si="73"/>
        <v>0</v>
      </c>
      <c r="G279" s="112">
        <f>SUM(G264:G277)+G231+G238</f>
        <v>0</v>
      </c>
      <c r="H279" s="112">
        <f>SUM(H264:H277)+H231+H238</f>
        <v>0</v>
      </c>
      <c r="I279" s="112">
        <f t="shared" ref="I279:O279" si="74">SUM(I264:I277)+I231+I238</f>
        <v>0</v>
      </c>
      <c r="J279" s="112">
        <f t="shared" si="74"/>
        <v>0</v>
      </c>
      <c r="K279" s="112">
        <f t="shared" si="74"/>
        <v>0</v>
      </c>
      <c r="L279" s="112">
        <f t="shared" si="74"/>
        <v>0</v>
      </c>
      <c r="M279" s="112">
        <f t="shared" si="74"/>
        <v>0</v>
      </c>
      <c r="N279" s="112">
        <f t="shared" si="74"/>
        <v>0</v>
      </c>
      <c r="O279" s="112">
        <f t="shared" si="74"/>
        <v>0</v>
      </c>
      <c r="P279" s="113">
        <f>SUM(D279:O279)</f>
        <v>0</v>
      </c>
      <c r="Q279" s="113">
        <f>SUM(D279:O279)</f>
        <v>0</v>
      </c>
    </row>
    <row r="280" spans="1:19" ht="13.5" customHeight="1" x14ac:dyDescent="0.2">
      <c r="A280" s="12"/>
      <c r="P280" s="43"/>
      <c r="Q280" s="43"/>
    </row>
    <row r="281" spans="1:19" ht="14.25" customHeight="1" x14ac:dyDescent="0.2"/>
    <row r="282" spans="1:19" s="106" customFormat="1" ht="18.75" customHeight="1" thickBot="1" x14ac:dyDescent="0.25">
      <c r="A282" s="106" t="s">
        <v>195</v>
      </c>
      <c r="B282" s="107"/>
      <c r="C282" s="108">
        <f>C250+C279</f>
        <v>10136349.939999999</v>
      </c>
      <c r="D282" s="108">
        <f>D254+D279</f>
        <v>682988.21500000008</v>
      </c>
      <c r="E282" s="108">
        <f>E254+E279</f>
        <v>1063066.9950000001</v>
      </c>
      <c r="F282" s="108">
        <f>F254+F279</f>
        <v>973941.995</v>
      </c>
      <c r="G282" s="108">
        <f t="shared" ref="G282:H282" si="75">G254+G279</f>
        <v>882316.995</v>
      </c>
      <c r="H282" s="108">
        <f t="shared" si="75"/>
        <v>1574316.9950000001</v>
      </c>
      <c r="I282" s="108">
        <f t="shared" ref="I282:O282" si="76">I254+I279</f>
        <v>2493305.4950000001</v>
      </c>
      <c r="J282" s="108">
        <f t="shared" si="76"/>
        <v>904816.99500000011</v>
      </c>
      <c r="K282" s="108">
        <f t="shared" si="76"/>
        <v>1155316.9950000001</v>
      </c>
      <c r="L282" s="108">
        <f t="shared" si="76"/>
        <v>1462066.9950000001</v>
      </c>
      <c r="M282" s="126">
        <f t="shared" si="76"/>
        <v>950066.99500000011</v>
      </c>
      <c r="N282" s="126">
        <f t="shared" si="76"/>
        <v>1280816.9950000001</v>
      </c>
      <c r="O282" s="108">
        <f t="shared" si="76"/>
        <v>1679083.4949999996</v>
      </c>
      <c r="P282" s="108">
        <f>SUM(D282:O282)</f>
        <v>15102105.160000002</v>
      </c>
      <c r="Q282" s="108"/>
      <c r="S282" s="108"/>
    </row>
    <row r="285" spans="1:19" x14ac:dyDescent="0.2">
      <c r="D285" s="71">
        <v>870647.68</v>
      </c>
      <c r="E285" s="71">
        <v>932948.63</v>
      </c>
      <c r="F285" s="71">
        <v>1634342.54</v>
      </c>
      <c r="G285" s="71">
        <v>966846.31</v>
      </c>
      <c r="H285" s="71">
        <v>535142.89</v>
      </c>
      <c r="I285" s="71">
        <v>1395586.22</v>
      </c>
      <c r="J285" s="71">
        <v>1000789.71</v>
      </c>
      <c r="K285" s="71">
        <v>1761711.56</v>
      </c>
      <c r="L285" s="71">
        <v>1094676.3999999999</v>
      </c>
      <c r="M285" s="71">
        <v>851243.52000000002</v>
      </c>
      <c r="N285" s="71">
        <v>753791.26</v>
      </c>
      <c r="O285" s="71">
        <v>2131017.39</v>
      </c>
    </row>
    <row r="286" spans="1:19" x14ac:dyDescent="0.2">
      <c r="D286" s="115">
        <f>D282-D285</f>
        <v>-187659.46499999997</v>
      </c>
      <c r="E286" s="115">
        <f t="shared" ref="E286:J286" si="77">E282-E285</f>
        <v>130118.36500000011</v>
      </c>
      <c r="F286" s="115">
        <f t="shared" si="77"/>
        <v>-660400.54500000004</v>
      </c>
      <c r="G286" s="115">
        <f t="shared" si="77"/>
        <v>-84529.315000000061</v>
      </c>
      <c r="H286" s="115">
        <f t="shared" si="77"/>
        <v>1039174.1050000001</v>
      </c>
      <c r="I286" s="115">
        <f t="shared" si="77"/>
        <v>1097719.2750000001</v>
      </c>
      <c r="J286" s="115">
        <f t="shared" si="77"/>
        <v>-95972.714999999851</v>
      </c>
      <c r="K286" s="115">
        <f>K282-K285</f>
        <v>-606394.56499999994</v>
      </c>
      <c r="L286" s="115">
        <f>L282-L285</f>
        <v>367390.5950000002</v>
      </c>
      <c r="M286" s="115">
        <f t="shared" ref="M286" si="78">M282-M285</f>
        <v>98823.475000000093</v>
      </c>
      <c r="N286" s="115">
        <f>N282-N285</f>
        <v>527025.7350000001</v>
      </c>
      <c r="O286" s="115">
        <f>O282-O285</f>
        <v>-451933.89500000048</v>
      </c>
      <c r="P286" s="47">
        <v>13882396.640000001</v>
      </c>
    </row>
    <row r="287" spans="1:19" x14ac:dyDescent="0.2">
      <c r="P287" s="47">
        <f>P286-P279-P254</f>
        <v>-1219708.5200000014</v>
      </c>
    </row>
    <row r="289" spans="16:16" x14ac:dyDescent="0.2">
      <c r="P289" s="47">
        <v>4358</v>
      </c>
    </row>
    <row r="290" spans="16:16" x14ac:dyDescent="0.2">
      <c r="P290" s="47">
        <v>4311.2999999998101</v>
      </c>
    </row>
    <row r="291" spans="16:16" x14ac:dyDescent="0.2">
      <c r="P291" s="141">
        <f>P289-P290</f>
        <v>46.700000000189902</v>
      </c>
    </row>
  </sheetData>
  <autoFilter ref="A4:Q255" xr:uid="{00000000-0009-0000-0000-000000000000}"/>
  <mergeCells count="19">
    <mergeCell ref="A1:Q1"/>
    <mergeCell ref="A6:Q6"/>
    <mergeCell ref="A17:Q17"/>
    <mergeCell ref="A19:Q19"/>
    <mergeCell ref="A82:Q82"/>
    <mergeCell ref="A66:Q66"/>
    <mergeCell ref="P3:P4"/>
    <mergeCell ref="Q3:Q4"/>
    <mergeCell ref="D3:N3"/>
    <mergeCell ref="A91:Q91"/>
    <mergeCell ref="A262:Q262"/>
    <mergeCell ref="A251:Q251"/>
    <mergeCell ref="A203:Q203"/>
    <mergeCell ref="A226:Q226"/>
    <mergeCell ref="A100:Q100"/>
    <mergeCell ref="A157:Q157"/>
    <mergeCell ref="A194:Q194"/>
    <mergeCell ref="A233:Q233"/>
    <mergeCell ref="A241:Q241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4" max="15" man="1"/>
    <brk id="192" max="16383" man="1"/>
    <brk id="23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5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25" sqref="F25"/>
    </sheetView>
  </sheetViews>
  <sheetFormatPr defaultRowHeight="12.75" x14ac:dyDescent="0.2"/>
  <cols>
    <col min="1" max="1" width="10.140625" customWidth="1"/>
    <col min="2" max="2" width="20.7109375" customWidth="1"/>
    <col min="3" max="3" width="10.42578125" style="129" customWidth="1"/>
    <col min="4" max="4" width="12.5703125" customWidth="1"/>
    <col min="7" max="17" width="9.140625" customWidth="1"/>
    <col min="18" max="18" width="10.28515625" style="131" bestFit="1" customWidth="1"/>
  </cols>
  <sheetData>
    <row r="1" spans="1:18" x14ac:dyDescent="0.2">
      <c r="A1" s="127" t="s">
        <v>240</v>
      </c>
      <c r="B1" s="127"/>
      <c r="C1" s="128"/>
    </row>
    <row r="3" spans="1:18" x14ac:dyDescent="0.2">
      <c r="A3" s="127" t="s">
        <v>243</v>
      </c>
      <c r="B3" s="127" t="s">
        <v>242</v>
      </c>
      <c r="C3" s="129">
        <v>20000</v>
      </c>
      <c r="D3" s="127" t="s">
        <v>241</v>
      </c>
    </row>
    <row r="4" spans="1:18" x14ac:dyDescent="0.2">
      <c r="A4" s="127" t="s">
        <v>244</v>
      </c>
      <c r="B4" s="127" t="s">
        <v>245</v>
      </c>
      <c r="C4" s="130">
        <v>74000</v>
      </c>
      <c r="D4" s="127" t="s">
        <v>246</v>
      </c>
    </row>
    <row r="5" spans="1:18" x14ac:dyDescent="0.2">
      <c r="A5" s="127" t="s">
        <v>247</v>
      </c>
      <c r="B5" s="127" t="s">
        <v>248</v>
      </c>
      <c r="C5" s="129">
        <v>50000</v>
      </c>
      <c r="D5" s="127" t="s">
        <v>249</v>
      </c>
      <c r="F5" s="127" t="s">
        <v>250</v>
      </c>
    </row>
    <row r="6" spans="1:18" x14ac:dyDescent="0.2">
      <c r="A6" s="127"/>
    </row>
    <row r="8" spans="1:18" x14ac:dyDescent="0.2">
      <c r="A8" s="127" t="s">
        <v>277</v>
      </c>
      <c r="B8" s="137" t="s">
        <v>278</v>
      </c>
      <c r="C8" s="129">
        <v>806</v>
      </c>
      <c r="D8" s="129"/>
      <c r="E8" s="129"/>
      <c r="F8" s="129"/>
      <c r="G8" s="129"/>
      <c r="H8" s="129"/>
      <c r="R8" s="132">
        <f t="shared" ref="R8:R33" si="0">SUM(C8:Q8)</f>
        <v>806</v>
      </c>
    </row>
    <row r="9" spans="1:18" x14ac:dyDescent="0.2">
      <c r="A9" s="127" t="s">
        <v>264</v>
      </c>
      <c r="B9" s="137" t="s">
        <v>265</v>
      </c>
      <c r="C9" s="129">
        <v>470.09</v>
      </c>
      <c r="D9" s="129"/>
      <c r="E9" s="129"/>
      <c r="F9" s="129"/>
      <c r="G9" s="129"/>
      <c r="H9" s="129"/>
      <c r="R9" s="132">
        <f t="shared" si="0"/>
        <v>470.09</v>
      </c>
    </row>
    <row r="10" spans="1:18" x14ac:dyDescent="0.2">
      <c r="A10" s="127" t="s">
        <v>294</v>
      </c>
      <c r="B10" s="137" t="s">
        <v>295</v>
      </c>
      <c r="C10" s="129">
        <v>270</v>
      </c>
      <c r="R10" s="132">
        <f t="shared" si="0"/>
        <v>270</v>
      </c>
    </row>
    <row r="11" spans="1:18" x14ac:dyDescent="0.2">
      <c r="A11" s="127" t="s">
        <v>274</v>
      </c>
      <c r="B11" s="137" t="s">
        <v>140</v>
      </c>
      <c r="C11" s="129">
        <v>1500</v>
      </c>
      <c r="D11" s="129">
        <v>3500</v>
      </c>
      <c r="E11" s="129">
        <v>4000</v>
      </c>
      <c r="F11" s="129"/>
      <c r="G11" s="129"/>
      <c r="H11" s="129"/>
      <c r="R11" s="132">
        <f t="shared" si="0"/>
        <v>9000</v>
      </c>
    </row>
    <row r="12" spans="1:18" x14ac:dyDescent="0.2">
      <c r="A12" s="127" t="s">
        <v>275</v>
      </c>
      <c r="B12" s="137" t="s">
        <v>118</v>
      </c>
      <c r="C12" s="129">
        <v>480</v>
      </c>
      <c r="D12" s="129">
        <v>145</v>
      </c>
      <c r="E12" s="129">
        <v>850</v>
      </c>
      <c r="F12" s="129"/>
      <c r="G12" s="129"/>
      <c r="H12" s="129"/>
      <c r="R12" s="132">
        <f t="shared" si="0"/>
        <v>1475</v>
      </c>
    </row>
    <row r="13" spans="1:18" x14ac:dyDescent="0.2">
      <c r="A13" s="127" t="s">
        <v>261</v>
      </c>
      <c r="B13" s="137" t="s">
        <v>276</v>
      </c>
      <c r="C13" s="129">
        <v>450</v>
      </c>
      <c r="D13" s="129">
        <v>200</v>
      </c>
      <c r="E13" s="129"/>
      <c r="F13" s="129"/>
      <c r="G13" s="129"/>
      <c r="H13" s="129"/>
      <c r="R13" s="132">
        <f t="shared" si="0"/>
        <v>650</v>
      </c>
    </row>
    <row r="14" spans="1:18" x14ac:dyDescent="0.2">
      <c r="A14" s="127" t="s">
        <v>270</v>
      </c>
      <c r="B14" s="137" t="s">
        <v>273</v>
      </c>
      <c r="C14" s="129">
        <v>10000</v>
      </c>
      <c r="D14" s="129"/>
      <c r="E14" s="129"/>
      <c r="F14" s="129"/>
      <c r="G14" s="129"/>
      <c r="H14" s="129"/>
      <c r="L14" s="127" t="s">
        <v>299</v>
      </c>
      <c r="R14" s="132">
        <f t="shared" si="0"/>
        <v>10000</v>
      </c>
    </row>
    <row r="15" spans="1:18" x14ac:dyDescent="0.2">
      <c r="A15" s="127" t="s">
        <v>267</v>
      </c>
      <c r="B15" s="137" t="s">
        <v>145</v>
      </c>
      <c r="C15" s="129">
        <v>5300</v>
      </c>
      <c r="D15" s="129">
        <v>3710</v>
      </c>
      <c r="E15" s="129"/>
      <c r="F15" s="129"/>
      <c r="G15" s="129"/>
      <c r="H15" s="129"/>
      <c r="R15" s="132">
        <f t="shared" si="0"/>
        <v>9010</v>
      </c>
    </row>
    <row r="16" spans="1:18" x14ac:dyDescent="0.2">
      <c r="A16" s="127" t="s">
        <v>266</v>
      </c>
      <c r="B16" s="137" t="s">
        <v>147</v>
      </c>
      <c r="C16" s="129">
        <v>52925.8</v>
      </c>
      <c r="D16" s="129"/>
      <c r="E16" s="129"/>
      <c r="F16" s="129"/>
      <c r="G16" s="129"/>
      <c r="H16" s="129"/>
      <c r="R16" s="132">
        <f t="shared" si="0"/>
        <v>52925.8</v>
      </c>
    </row>
    <row r="17" spans="1:18" x14ac:dyDescent="0.2">
      <c r="A17" s="127" t="s">
        <v>281</v>
      </c>
      <c r="B17" s="137" t="s">
        <v>263</v>
      </c>
      <c r="C17" s="129">
        <v>275</v>
      </c>
      <c r="D17" s="129"/>
      <c r="E17" s="129"/>
      <c r="F17" s="129"/>
      <c r="G17" s="129"/>
      <c r="H17" s="129"/>
      <c r="R17" s="132">
        <f t="shared" si="0"/>
        <v>275</v>
      </c>
    </row>
    <row r="18" spans="1:18" x14ac:dyDescent="0.2">
      <c r="A18" s="127" t="s">
        <v>280</v>
      </c>
      <c r="B18" s="137" t="s">
        <v>148</v>
      </c>
      <c r="C18" s="129">
        <v>39000</v>
      </c>
      <c r="D18" s="129">
        <v>3150</v>
      </c>
      <c r="E18" s="129">
        <v>6300</v>
      </c>
      <c r="F18" s="129"/>
      <c r="G18" s="129"/>
      <c r="H18" s="129"/>
      <c r="R18" s="132">
        <f t="shared" si="0"/>
        <v>48450</v>
      </c>
    </row>
    <row r="19" spans="1:18" s="135" customFormat="1" x14ac:dyDescent="0.2">
      <c r="A19" s="133" t="s">
        <v>279</v>
      </c>
      <c r="B19" s="138" t="s">
        <v>86</v>
      </c>
      <c r="C19" s="134">
        <v>68000</v>
      </c>
      <c r="D19" s="134"/>
      <c r="E19" s="134"/>
      <c r="F19" s="134"/>
      <c r="G19" s="134"/>
      <c r="H19" s="134"/>
      <c r="R19" s="136">
        <f t="shared" si="0"/>
        <v>68000</v>
      </c>
    </row>
    <row r="20" spans="1:18" x14ac:dyDescent="0.2">
      <c r="A20" s="127" t="s">
        <v>286</v>
      </c>
      <c r="B20" s="137" t="s">
        <v>287</v>
      </c>
      <c r="C20" s="129">
        <v>46784.76</v>
      </c>
      <c r="R20" s="132">
        <f t="shared" si="0"/>
        <v>46784.76</v>
      </c>
    </row>
    <row r="21" spans="1:18" s="135" customFormat="1" x14ac:dyDescent="0.2">
      <c r="A21" s="133" t="s">
        <v>271</v>
      </c>
      <c r="B21" s="138" t="s">
        <v>272</v>
      </c>
      <c r="C21" s="134">
        <v>28830</v>
      </c>
      <c r="D21" s="134">
        <v>28830</v>
      </c>
      <c r="E21" s="134"/>
      <c r="F21" s="134"/>
      <c r="G21" s="134"/>
      <c r="H21" s="134"/>
      <c r="R21" s="136">
        <f t="shared" si="0"/>
        <v>57660</v>
      </c>
    </row>
    <row r="22" spans="1:18" x14ac:dyDescent="0.2">
      <c r="A22" s="127" t="s">
        <v>288</v>
      </c>
      <c r="B22" s="137" t="s">
        <v>289</v>
      </c>
      <c r="C22" s="129">
        <v>4800</v>
      </c>
      <c r="D22">
        <v>300</v>
      </c>
      <c r="R22" s="132">
        <f t="shared" si="0"/>
        <v>5100</v>
      </c>
    </row>
    <row r="23" spans="1:18" x14ac:dyDescent="0.2">
      <c r="A23" s="127" t="s">
        <v>256</v>
      </c>
      <c r="B23" s="139" t="s">
        <v>260</v>
      </c>
      <c r="C23" s="129">
        <v>2038</v>
      </c>
      <c r="D23" s="129">
        <v>4385</v>
      </c>
      <c r="E23" s="129"/>
      <c r="F23" s="129"/>
      <c r="G23" s="129"/>
      <c r="H23" s="129"/>
      <c r="R23" s="132">
        <f t="shared" si="0"/>
        <v>6423</v>
      </c>
    </row>
    <row r="24" spans="1:18" x14ac:dyDescent="0.2">
      <c r="A24" s="127" t="s">
        <v>290</v>
      </c>
      <c r="B24" s="137" t="s">
        <v>291</v>
      </c>
      <c r="C24" s="129">
        <v>5245</v>
      </c>
      <c r="R24" s="132">
        <f t="shared" si="0"/>
        <v>5245</v>
      </c>
    </row>
    <row r="25" spans="1:18" x14ac:dyDescent="0.2">
      <c r="A25" s="127" t="s">
        <v>244</v>
      </c>
      <c r="B25" s="137" t="s">
        <v>285</v>
      </c>
      <c r="C25" s="129">
        <v>18778.5</v>
      </c>
      <c r="D25" s="129"/>
      <c r="E25" s="129"/>
      <c r="F25" s="129"/>
      <c r="G25" s="129"/>
      <c r="H25" s="129"/>
      <c r="R25" s="132">
        <f t="shared" si="0"/>
        <v>18778.5</v>
      </c>
    </row>
    <row r="26" spans="1:18" x14ac:dyDescent="0.2">
      <c r="A26" s="127" t="s">
        <v>282</v>
      </c>
      <c r="B26" s="137" t="s">
        <v>139</v>
      </c>
      <c r="C26" s="129">
        <v>800</v>
      </c>
      <c r="D26" s="129"/>
      <c r="E26" s="129"/>
      <c r="F26" s="129"/>
      <c r="G26" s="129"/>
      <c r="H26" s="129"/>
      <c r="R26" s="132">
        <f t="shared" si="0"/>
        <v>800</v>
      </c>
    </row>
    <row r="27" spans="1:18" x14ac:dyDescent="0.2">
      <c r="A27" s="127" t="s">
        <v>262</v>
      </c>
      <c r="B27" s="137" t="s">
        <v>263</v>
      </c>
      <c r="C27" s="129">
        <v>270</v>
      </c>
      <c r="D27" s="129">
        <v>90</v>
      </c>
      <c r="E27" s="129">
        <v>270</v>
      </c>
      <c r="F27" s="129"/>
      <c r="G27" s="129"/>
      <c r="H27" s="129"/>
      <c r="R27" s="132">
        <f t="shared" si="0"/>
        <v>630</v>
      </c>
    </row>
    <row r="28" spans="1:18" x14ac:dyDescent="0.2">
      <c r="A28" s="127" t="s">
        <v>254</v>
      </c>
      <c r="B28" s="139" t="s">
        <v>258</v>
      </c>
      <c r="C28" s="129">
        <v>8009</v>
      </c>
      <c r="D28" s="129">
        <v>14090</v>
      </c>
      <c r="E28" s="129">
        <v>400</v>
      </c>
      <c r="F28" s="129">
        <v>1810.8</v>
      </c>
      <c r="G28" s="129">
        <v>3320</v>
      </c>
      <c r="H28" s="129">
        <v>6206.4</v>
      </c>
      <c r="I28" s="129">
        <v>8695</v>
      </c>
      <c r="J28" s="129">
        <v>408.52</v>
      </c>
      <c r="K28" s="129">
        <v>1050</v>
      </c>
      <c r="L28" s="129">
        <v>357.9</v>
      </c>
      <c r="M28" s="129">
        <v>4350</v>
      </c>
      <c r="N28" s="129">
        <v>2649.6</v>
      </c>
      <c r="R28" s="132">
        <f t="shared" si="0"/>
        <v>51347.219999999994</v>
      </c>
    </row>
    <row r="29" spans="1:18" x14ac:dyDescent="0.2">
      <c r="A29" s="127" t="s">
        <v>253</v>
      </c>
      <c r="B29" s="139" t="s">
        <v>257</v>
      </c>
      <c r="C29" s="129">
        <v>78</v>
      </c>
      <c r="D29" s="129">
        <v>1400</v>
      </c>
      <c r="E29" s="129">
        <v>720</v>
      </c>
      <c r="F29" s="129">
        <v>4000</v>
      </c>
      <c r="G29" s="129">
        <v>120</v>
      </c>
      <c r="H29" s="129">
        <v>1400</v>
      </c>
      <c r="I29" s="129">
        <v>3465</v>
      </c>
      <c r="J29" s="129">
        <v>8000</v>
      </c>
      <c r="K29" s="129">
        <v>1400</v>
      </c>
      <c r="L29" s="129">
        <v>1400</v>
      </c>
      <c r="M29" s="129">
        <v>4000</v>
      </c>
      <c r="N29" s="129">
        <v>240</v>
      </c>
      <c r="O29" s="129">
        <v>600</v>
      </c>
      <c r="P29" s="129">
        <v>600</v>
      </c>
      <c r="Q29" s="129">
        <v>240</v>
      </c>
      <c r="R29" s="132">
        <f>SUM(C29:Q29)</f>
        <v>27663</v>
      </c>
    </row>
    <row r="30" spans="1:18" x14ac:dyDescent="0.2">
      <c r="A30" s="127" t="s">
        <v>283</v>
      </c>
      <c r="B30" s="137" t="s">
        <v>284</v>
      </c>
      <c r="C30" s="129">
        <v>8500</v>
      </c>
      <c r="D30" s="129">
        <v>1720</v>
      </c>
      <c r="E30" s="129"/>
      <c r="F30" s="129"/>
      <c r="G30" s="129"/>
      <c r="H30" s="129"/>
      <c r="R30" s="132">
        <f t="shared" si="0"/>
        <v>10220</v>
      </c>
    </row>
    <row r="31" spans="1:18" x14ac:dyDescent="0.2">
      <c r="A31" s="127" t="s">
        <v>292</v>
      </c>
      <c r="B31" s="137" t="s">
        <v>293</v>
      </c>
      <c r="C31" s="129">
        <v>900</v>
      </c>
      <c r="R31" s="132">
        <f t="shared" si="0"/>
        <v>900</v>
      </c>
    </row>
    <row r="32" spans="1:18" x14ac:dyDescent="0.2">
      <c r="A32" s="127" t="s">
        <v>268</v>
      </c>
      <c r="B32" s="137" t="s">
        <v>269</v>
      </c>
      <c r="C32" s="129">
        <v>35000</v>
      </c>
      <c r="D32" s="129"/>
      <c r="E32" s="129"/>
      <c r="F32" s="129"/>
      <c r="G32" s="129"/>
      <c r="H32" s="129"/>
      <c r="R32" s="132">
        <f>SUM(C32:Q32)</f>
        <v>35000</v>
      </c>
    </row>
    <row r="33" spans="1:18" x14ac:dyDescent="0.2">
      <c r="A33" s="127" t="s">
        <v>255</v>
      </c>
      <c r="B33" s="139" t="s">
        <v>259</v>
      </c>
      <c r="C33" s="129">
        <v>5290</v>
      </c>
      <c r="D33" s="129">
        <v>12000</v>
      </c>
      <c r="E33" s="129">
        <v>2500</v>
      </c>
      <c r="F33" s="129"/>
      <c r="G33" s="129"/>
      <c r="H33" s="129"/>
      <c r="R33" s="132">
        <f t="shared" si="0"/>
        <v>19790</v>
      </c>
    </row>
    <row r="34" spans="1:18" x14ac:dyDescent="0.2">
      <c r="A34" s="127" t="s">
        <v>298</v>
      </c>
      <c r="B34" s="137" t="s">
        <v>77</v>
      </c>
      <c r="C34" s="129">
        <v>337.96</v>
      </c>
      <c r="R34" s="132">
        <f t="shared" ref="R34:R35" si="1">SUM(C34:Q34)</f>
        <v>337.96</v>
      </c>
    </row>
    <row r="35" spans="1:18" x14ac:dyDescent="0.2">
      <c r="A35" s="127" t="s">
        <v>297</v>
      </c>
      <c r="B35" s="137" t="s">
        <v>296</v>
      </c>
      <c r="C35" s="129">
        <v>3468.09</v>
      </c>
      <c r="R35" s="132">
        <f t="shared" si="1"/>
        <v>3468.09</v>
      </c>
    </row>
  </sheetData>
  <sortState ref="A8:R33">
    <sortCondition ref="A8:A33"/>
  </sortState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topLeftCell="A13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148" t="s">
        <v>13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s="3" customFormat="1" x14ac:dyDescent="0.2">
      <c r="A2" s="154"/>
      <c r="B2" s="154"/>
      <c r="C2" s="154"/>
      <c r="D2" s="154"/>
      <c r="E2" s="154"/>
      <c r="F2" s="154"/>
      <c r="G2" s="154"/>
      <c r="H2" s="154"/>
      <c r="Q2" s="4"/>
    </row>
    <row r="4" spans="1:17" s="21" customFormat="1" ht="20.100000000000001" customHeight="1" x14ac:dyDescent="0.2">
      <c r="A4" s="153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</row>
    <row r="22" spans="1:17" s="21" customFormat="1" ht="20.100000000000001" customHeight="1" x14ac:dyDescent="0.2">
      <c r="A22" s="153" t="s">
        <v>2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</row>
    <row r="25" spans="1:17" x14ac:dyDescent="0.2">
      <c r="C25" s="22" t="str">
        <f>'Budget Tracking for 2019'!D4</f>
        <v>JAN</v>
      </c>
      <c r="D25" s="22" t="str">
        <f>'Budget Tracking for 2019'!E4</f>
        <v>FEB</v>
      </c>
      <c r="E25" s="22" t="e">
        <f>'Budget Tracking for 2019'!#REF!</f>
        <v>#REF!</v>
      </c>
      <c r="F25" s="22" t="str">
        <f>'Budget Tracking for 2019'!G4</f>
        <v>APR</v>
      </c>
      <c r="G25" s="22" t="str">
        <f>'Budget Tracking for 2019'!H4</f>
        <v>MAY</v>
      </c>
      <c r="H25" s="22" t="str">
        <f>'Budget Tracking for 2019'!I4</f>
        <v>JUN</v>
      </c>
      <c r="I25" s="22" t="e">
        <f>'Budget Tracking for 2019'!#REF!</f>
        <v>#REF!</v>
      </c>
      <c r="J25" s="22" t="e">
        <f>'Budget Tracking for 2019'!#REF!</f>
        <v>#REF!</v>
      </c>
      <c r="K25" s="22" t="e">
        <f>'Budget Tracking for 2019'!#REF!</f>
        <v>#REF!</v>
      </c>
      <c r="L25" s="22" t="e">
        <f>'Budget Tracking for 2019'!#REF!</f>
        <v>#REF!</v>
      </c>
      <c r="M25" s="22" t="e">
        <f>'Budget Tracking for 2019'!#REF!</f>
        <v>#REF!</v>
      </c>
      <c r="N25" s="22" t="e">
        <f>'Budget Tracking for 2019'!#REF!</f>
        <v>#REF!</v>
      </c>
      <c r="O25" s="22" t="str">
        <f>'Budget Tracking for 2019'!Q3</f>
        <v>TOTAL (YEARLY)</v>
      </c>
    </row>
    <row r="26" spans="1:17" x14ac:dyDescent="0.2">
      <c r="B26" s="2" t="str">
        <f>'Budget Tracking for 2019'!A19</f>
        <v>OPERATING EXPENSES (OPEX) - PGT</v>
      </c>
      <c r="C26" s="23">
        <f>'Budget Tracking for 2019'!D64+'Budget Tracking for 2019'!D80</f>
        <v>164934.99500000005</v>
      </c>
      <c r="D26" s="23">
        <f>'Budget Tracking for 2019'!E64+'Budget Tracking for 2019'!E80</f>
        <v>200816.99500000005</v>
      </c>
      <c r="E26" s="23">
        <f>'Budget Tracking for 2019'!F64+'Budget Tracking for 2019'!F80</f>
        <v>165066.99500000005</v>
      </c>
      <c r="F26" s="23">
        <f>'Budget Tracking for 2019'!G64+'Budget Tracking for 2019'!G80</f>
        <v>165066.99500000005</v>
      </c>
      <c r="G26" s="23">
        <f>'Budget Tracking for 2019'!H64+'Budget Tracking for 2019'!H80</f>
        <v>165066.99500000005</v>
      </c>
      <c r="H26" s="23">
        <f>'Budget Tracking for 2019'!I64+'Budget Tracking for 2019'!I80</f>
        <v>223430.49500000005</v>
      </c>
      <c r="I26" s="23">
        <f>'Budget Tracking for 2019'!J64+'Budget Tracking for 2019'!J80</f>
        <v>168566.99500000005</v>
      </c>
      <c r="J26" s="23" t="e">
        <f>'Budget Tracking for 2019'!#REF!+'Budget Tracking for 2019'!#REF!</f>
        <v>#REF!</v>
      </c>
      <c r="K26" s="23" t="e">
        <f>'Budget Tracking for 2019'!#REF!+'Budget Tracking for 2019'!#REF!</f>
        <v>#REF!</v>
      </c>
      <c r="L26" s="23" t="e">
        <f>'Budget Tracking for 2019'!#REF!+'Budget Tracking for 2019'!#REF!</f>
        <v>#REF!</v>
      </c>
      <c r="M26" s="23" t="e">
        <f>'Budget Tracking for 2019'!#REF!+'Budget Tracking for 2019'!#REF!</f>
        <v>#REF!</v>
      </c>
      <c r="N26" s="23" t="e">
        <f>'Budget Tracking for 2019'!#REF!+'Budget Tracking for 2019'!#REF!</f>
        <v>#REF!</v>
      </c>
      <c r="O26" s="23">
        <f>'Budget Tracking for 2019'!Q64</f>
        <v>2026106.1600000001</v>
      </c>
    </row>
    <row r="27" spans="1:17" x14ac:dyDescent="0.2">
      <c r="B27" s="2" t="str">
        <f>'Budget Tracking for 2019'!A82</f>
        <v>CAPITAL EXPENDITURE (CAPEX) - PGT</v>
      </c>
      <c r="C27" s="23">
        <f>'Budget Tracking for 2019'!D89</f>
        <v>135803.22</v>
      </c>
      <c r="D27" s="23">
        <f>'Budget Tracking for 2019'!E89</f>
        <v>0</v>
      </c>
      <c r="E27" s="23" t="e">
        <f>'Budget Tracking for 2019'!#REF!</f>
        <v>#REF!</v>
      </c>
      <c r="F27" s="23">
        <f>'Budget Tracking for 2019'!G89</f>
        <v>0</v>
      </c>
      <c r="G27" s="23">
        <f>'Budget Tracking for 2019'!H89</f>
        <v>0</v>
      </c>
      <c r="H27" s="23">
        <f>'Budget Tracking for 2019'!I89</f>
        <v>20500</v>
      </c>
      <c r="I27" s="23" t="e">
        <f>'Budget Tracking for 2019'!#REF!</f>
        <v>#REF!</v>
      </c>
      <c r="J27" s="23" t="e">
        <f>'Budget Tracking for 2019'!#REF!</f>
        <v>#REF!</v>
      </c>
      <c r="K27" s="23" t="e">
        <f>'Budget Tracking for 2019'!#REF!</f>
        <v>#REF!</v>
      </c>
      <c r="L27" s="23" t="e">
        <f>'Budget Tracking for 2019'!#REF!</f>
        <v>#REF!</v>
      </c>
      <c r="M27" s="23" t="e">
        <f>'Budget Tracking for 2019'!#REF!</f>
        <v>#REF!</v>
      </c>
      <c r="N27" s="23" t="e">
        <f>'Budget Tracking for 2019'!#REF!</f>
        <v>#REF!</v>
      </c>
      <c r="O27" s="23">
        <f>'Budget Tracking for 2019'!Q89</f>
        <v>176803.22</v>
      </c>
    </row>
    <row r="28" spans="1:17" x14ac:dyDescent="0.2">
      <c r="B28" s="2" t="str">
        <f>'Budget Tracking for 2019'!A100</f>
        <v>MARKETING/TOURISM PROMOTION</v>
      </c>
      <c r="C28" s="23">
        <f>'Budget Tracking for 2019'!D155</f>
        <v>31083.333333333332</v>
      </c>
      <c r="D28" s="23">
        <f>'Budget Tracking for 2019'!E155</f>
        <v>631083.33333333326</v>
      </c>
      <c r="E28" s="23" t="e">
        <f>'Budget Tracking for 2019'!#REF!</f>
        <v>#REF!</v>
      </c>
      <c r="F28" s="23">
        <f>'Budget Tracking for 2019'!G155</f>
        <v>451083.33333333331</v>
      </c>
      <c r="G28" s="23">
        <f>'Budget Tracking for 2019'!H155</f>
        <v>481083.33333333331</v>
      </c>
      <c r="H28" s="23">
        <f>'Budget Tracking for 2019'!I155</f>
        <v>866708.33333333337</v>
      </c>
      <c r="I28" s="23" t="e">
        <f>'Budget Tracking for 2019'!#REF!</f>
        <v>#REF!</v>
      </c>
      <c r="J28" s="23" t="e">
        <f>'Budget Tracking for 2019'!#REF!</f>
        <v>#REF!</v>
      </c>
      <c r="K28" s="23" t="e">
        <f>'Budget Tracking for 2019'!#REF!</f>
        <v>#REF!</v>
      </c>
      <c r="L28" s="23" t="e">
        <f>'Budget Tracking for 2019'!#REF!</f>
        <v>#REF!</v>
      </c>
      <c r="M28" s="23" t="e">
        <f>'Budget Tracking for 2019'!#REF!</f>
        <v>#REF!</v>
      </c>
      <c r="N28" s="23" t="e">
        <f>'Budget Tracking for 2019'!#REF!</f>
        <v>#REF!</v>
      </c>
      <c r="O28" s="23">
        <f>'Budget Tracking for 2019'!Q155</f>
        <v>5600000</v>
      </c>
    </row>
    <row r="29" spans="1:17" x14ac:dyDescent="0.2">
      <c r="B29" s="2" t="str">
        <f>'Budget Tracking for 2019'!A157</f>
        <v>COMMUNICATIONS</v>
      </c>
      <c r="C29" s="23">
        <f>'Budget Tracking for 2019'!D192</f>
        <v>234166.66666666666</v>
      </c>
      <c r="D29" s="23">
        <f>'Budget Tracking for 2019'!E192</f>
        <v>164166.66666666666</v>
      </c>
      <c r="E29" s="23" t="e">
        <f>'Budget Tracking for 2019'!#REF!</f>
        <v>#REF!</v>
      </c>
      <c r="F29" s="23">
        <f>'Budget Tracking for 2019'!G192</f>
        <v>184166.66666666666</v>
      </c>
      <c r="G29" s="23">
        <f>'Budget Tracking for 2019'!H192</f>
        <v>849166.66666666663</v>
      </c>
      <c r="H29" s="23">
        <f>'Budget Tracking for 2019'!I192</f>
        <v>1168166.6666666667</v>
      </c>
      <c r="I29" s="23" t="e">
        <f>'Budget Tracking for 2019'!#REF!</f>
        <v>#REF!</v>
      </c>
      <c r="J29" s="23" t="e">
        <f>'Budget Tracking for 2019'!#REF!</f>
        <v>#REF!</v>
      </c>
      <c r="K29" s="23" t="e">
        <f>'Budget Tracking for 2019'!#REF!</f>
        <v>#REF!</v>
      </c>
      <c r="L29" s="23" t="e">
        <f>'Budget Tracking for 2019'!#REF!</f>
        <v>#REF!</v>
      </c>
      <c r="M29" s="23" t="e">
        <f>'Budget Tracking for 2019'!#REF!</f>
        <v>#REF!</v>
      </c>
      <c r="N29" s="23" t="e">
        <f>'Budget Tracking for 2019'!#REF!</f>
        <v>#REF!</v>
      </c>
      <c r="O29" s="23">
        <f>'Budget Tracking for 2019'!Q192</f>
        <v>5625636</v>
      </c>
    </row>
    <row r="30" spans="1:17" x14ac:dyDescent="0.2">
      <c r="B30" s="2" t="str">
        <f>'Budget Tracking for 2019'!A194</f>
        <v>EVENTS</v>
      </c>
      <c r="C30" s="23">
        <f>'Budget Tracking for 2019'!D201</f>
        <v>15000</v>
      </c>
      <c r="D30" s="23">
        <f>'Budget Tracking for 2019'!E201</f>
        <v>15000</v>
      </c>
      <c r="E30" s="23" t="e">
        <f>'Budget Tracking for 2019'!#REF!</f>
        <v>#REF!</v>
      </c>
      <c r="F30" s="23">
        <f>'Budget Tracking for 2019'!G201</f>
        <v>15000</v>
      </c>
      <c r="G30" s="23">
        <f>'Budget Tracking for 2019'!H201</f>
        <v>30000</v>
      </c>
      <c r="H30" s="23">
        <f>'Budget Tracking for 2019'!I201</f>
        <v>40000</v>
      </c>
      <c r="I30" s="23" t="e">
        <f>'Budget Tracking for 2019'!#REF!</f>
        <v>#REF!</v>
      </c>
      <c r="J30" s="23" t="e">
        <f>'Budget Tracking for 2019'!#REF!</f>
        <v>#REF!</v>
      </c>
      <c r="K30" s="23" t="e">
        <f>'Budget Tracking for 2019'!#REF!</f>
        <v>#REF!</v>
      </c>
      <c r="L30" s="23" t="e">
        <f>'Budget Tracking for 2019'!#REF!</f>
        <v>#REF!</v>
      </c>
      <c r="M30" s="23" t="e">
        <f>'Budget Tracking for 2019'!#REF!</f>
        <v>#REF!</v>
      </c>
      <c r="N30" s="23" t="e">
        <f>'Budget Tracking for 2019'!#REF!</f>
        <v>#REF!</v>
      </c>
      <c r="O30" s="23">
        <f>'Budget Tracking for 2019'!Q201</f>
        <v>265000</v>
      </c>
    </row>
    <row r="31" spans="1:17" x14ac:dyDescent="0.2">
      <c r="B31" s="2">
        <f>'Budget Tracking for 2019'!A203</f>
        <v>0</v>
      </c>
      <c r="C31" s="23">
        <f>'Budget Tracking for 2019'!D224</f>
        <v>102000</v>
      </c>
      <c r="D31" s="23">
        <f>'Budget Tracking for 2019'!E224</f>
        <v>52000</v>
      </c>
      <c r="E31" s="23" t="e">
        <f>'Budget Tracking for 2019'!#REF!</f>
        <v>#REF!</v>
      </c>
      <c r="F31" s="23">
        <f>'Budget Tracking for 2019'!G224</f>
        <v>67000</v>
      </c>
      <c r="G31" s="23">
        <f>'Budget Tracking for 2019'!H224</f>
        <v>49000</v>
      </c>
      <c r="H31" s="23">
        <f>'Budget Tracking for 2019'!I224</f>
        <v>142000</v>
      </c>
      <c r="I31" s="23" t="e">
        <f>'Budget Tracking for 2019'!#REF!</f>
        <v>#REF!</v>
      </c>
      <c r="J31" s="23" t="e">
        <f>'Budget Tracking for 2019'!#REF!</f>
        <v>#REF!</v>
      </c>
      <c r="K31" s="23" t="e">
        <f>'Budget Tracking for 2019'!#REF!</f>
        <v>#REF!</v>
      </c>
      <c r="L31" s="23" t="e">
        <f>'Budget Tracking for 2019'!#REF!</f>
        <v>#REF!</v>
      </c>
      <c r="M31" s="23" t="e">
        <f>'Budget Tracking for 2019'!#REF!</f>
        <v>#REF!</v>
      </c>
      <c r="N31" s="23" t="e">
        <f>'Budget Tracking for 2019'!#REF!</f>
        <v>#REF!</v>
      </c>
      <c r="O31" s="23">
        <f>'Budget Tracking for 2019'!Q224</f>
        <v>1059000</v>
      </c>
    </row>
    <row r="32" spans="1:17" x14ac:dyDescent="0.2">
      <c r="B32" s="2" t="str">
        <f>'Budget Tracking for 2019'!A226</f>
        <v xml:space="preserve">PENANG CENTRE OF EDUCATION TOURISM </v>
      </c>
      <c r="C32" s="23">
        <f>'Budget Tracking for 2019'!D231</f>
        <v>0</v>
      </c>
      <c r="D32" s="23">
        <f>'Budget Tracking for 2019'!E231</f>
        <v>0</v>
      </c>
      <c r="E32" s="23" t="e">
        <f>'Budget Tracking for 2019'!#REF!</f>
        <v>#REF!</v>
      </c>
      <c r="F32" s="23">
        <f>'Budget Tracking for 2019'!G231</f>
        <v>0</v>
      </c>
      <c r="G32" s="23">
        <f>'Budget Tracking for 2019'!H231</f>
        <v>0</v>
      </c>
      <c r="H32" s="23">
        <f>'Budget Tracking for 2019'!I231</f>
        <v>0</v>
      </c>
      <c r="I32" s="23" t="e">
        <f>'Budget Tracking for 2019'!#REF!</f>
        <v>#REF!</v>
      </c>
      <c r="J32" s="23" t="e">
        <f>'Budget Tracking for 2019'!#REF!</f>
        <v>#REF!</v>
      </c>
      <c r="K32" s="23" t="e">
        <f>'Budget Tracking for 2019'!#REF!</f>
        <v>#REF!</v>
      </c>
      <c r="L32" s="23" t="e">
        <f>'Budget Tracking for 2019'!#REF!</f>
        <v>#REF!</v>
      </c>
      <c r="M32" s="23" t="e">
        <f>'Budget Tracking for 2019'!#REF!</f>
        <v>#REF!</v>
      </c>
      <c r="N32" s="23" t="e">
        <f>'Budget Tracking for 2019'!#REF!</f>
        <v>#REF!</v>
      </c>
      <c r="O32" s="23">
        <f>'Budget Tracking for 2019'!Q231</f>
        <v>0</v>
      </c>
    </row>
    <row r="33" spans="2:15" x14ac:dyDescent="0.2">
      <c r="B33" s="2" t="str">
        <f>'Budget Tracking for 2019'!A233</f>
        <v xml:space="preserve">PENANG CENTRE MEDICAL TOURISM </v>
      </c>
      <c r="C33" s="23">
        <f>'Budget Tracking for 2019'!D238</f>
        <v>0</v>
      </c>
      <c r="D33" s="23">
        <f>'Budget Tracking for 2019'!E238</f>
        <v>0</v>
      </c>
      <c r="E33" s="23" t="e">
        <f>'Budget Tracking for 2019'!#REF!</f>
        <v>#REF!</v>
      </c>
      <c r="F33" s="23">
        <f>'Budget Tracking for 2019'!G238</f>
        <v>0</v>
      </c>
      <c r="G33" s="23">
        <f>'Budget Tracking for 2019'!H238</f>
        <v>0</v>
      </c>
      <c r="H33" s="23">
        <f>'Budget Tracking for 2019'!I238</f>
        <v>0</v>
      </c>
      <c r="I33" s="23" t="e">
        <f>'Budget Tracking for 2019'!#REF!</f>
        <v>#REF!</v>
      </c>
      <c r="J33" s="23" t="e">
        <f>'Budget Tracking for 2019'!#REF!</f>
        <v>#REF!</v>
      </c>
      <c r="K33" s="23" t="e">
        <f>'Budget Tracking for 2019'!#REF!</f>
        <v>#REF!</v>
      </c>
      <c r="L33" s="23" t="e">
        <f>'Budget Tracking for 2019'!#REF!</f>
        <v>#REF!</v>
      </c>
      <c r="M33" s="23" t="e">
        <f>'Budget Tracking for 2019'!#REF!</f>
        <v>#REF!</v>
      </c>
      <c r="N33" s="23" t="e">
        <f>'Budget Tracking for 2019'!#REF!</f>
        <v>#REF!</v>
      </c>
      <c r="O33" s="23">
        <f>'Budget Tracking for 2019'!Q238</f>
        <v>0</v>
      </c>
    </row>
    <row r="34" spans="2:15" x14ac:dyDescent="0.2">
      <c r="B34" s="22" t="str">
        <f>'Budget Tracking for 2019'!A241</f>
        <v>OTHERS</v>
      </c>
      <c r="C34" s="23">
        <f>'Budget Tracking for 2019'!D248</f>
        <v>0</v>
      </c>
      <c r="D34" s="23">
        <f>'Budget Tracking for 2019'!E248</f>
        <v>0</v>
      </c>
      <c r="E34" s="23" t="e">
        <f>'Budget Tracking for 2019'!#REF!</f>
        <v>#REF!</v>
      </c>
      <c r="F34" s="23">
        <f>'Budget Tracking for 2019'!G248</f>
        <v>0</v>
      </c>
      <c r="G34" s="23">
        <f>'Budget Tracking for 2019'!H248</f>
        <v>0</v>
      </c>
      <c r="H34" s="23">
        <f>'Budget Tracking for 2019'!I248</f>
        <v>0</v>
      </c>
      <c r="I34" s="23" t="e">
        <f>'Budget Tracking for 2019'!#REF!</f>
        <v>#REF!</v>
      </c>
      <c r="J34" s="23" t="e">
        <f>'Budget Tracking for 2019'!#REF!</f>
        <v>#REF!</v>
      </c>
      <c r="K34" s="23" t="e">
        <f>'Budget Tracking for 2019'!#REF!</f>
        <v>#REF!</v>
      </c>
      <c r="L34" s="23" t="e">
        <f>'Budget Tracking for 2019'!#REF!</f>
        <v>#REF!</v>
      </c>
      <c r="M34" s="23" t="e">
        <f>'Budget Tracking for 2019'!#REF!</f>
        <v>#REF!</v>
      </c>
      <c r="N34" s="23" t="e">
        <f>'Budget Tracking for 2019'!#REF!</f>
        <v>#REF!</v>
      </c>
      <c r="O34" s="23">
        <f>'Budget Tracking for 2019'!Q248</f>
        <v>0</v>
      </c>
    </row>
    <row r="35" spans="2:15" x14ac:dyDescent="0.2">
      <c r="B35" s="2" t="e">
        <f>'Budget Tracking for 2019'!#REF!</f>
        <v>#REF!</v>
      </c>
      <c r="C35" s="23" t="e">
        <f>'Budget Tracking for 2019'!#REF!</f>
        <v>#REF!</v>
      </c>
      <c r="D35" s="23" t="e">
        <f>'Budget Tracking for 2019'!#REF!</f>
        <v>#REF!</v>
      </c>
      <c r="E35" s="23" t="e">
        <f>'Budget Tracking for 2019'!#REF!</f>
        <v>#REF!</v>
      </c>
      <c r="F35" s="23" t="e">
        <f>'Budget Tracking for 2019'!#REF!</f>
        <v>#REF!</v>
      </c>
      <c r="G35" s="23" t="e">
        <f>'Budget Tracking for 2019'!#REF!</f>
        <v>#REF!</v>
      </c>
      <c r="H35" s="23" t="e">
        <f>'Budget Tracking for 2019'!#REF!</f>
        <v>#REF!</v>
      </c>
      <c r="I35" s="23" t="e">
        <f>'Budget Tracking for 2019'!#REF!</f>
        <v>#REF!</v>
      </c>
      <c r="J35" s="23" t="e">
        <f>'Budget Tracking for 2019'!#REF!</f>
        <v>#REF!</v>
      </c>
      <c r="K35" s="23" t="e">
        <f>'Budget Tracking for 2019'!#REF!</f>
        <v>#REF!</v>
      </c>
      <c r="L35" s="23" t="e">
        <f>'Budget Tracking for 2019'!#REF!</f>
        <v>#REF!</v>
      </c>
      <c r="M35" s="23" t="e">
        <f>'Budget Tracking for 2019'!#REF!</f>
        <v>#REF!</v>
      </c>
      <c r="N35" s="23" t="e">
        <f>'Budget Tracking for 2019'!#REF!</f>
        <v>#REF!</v>
      </c>
      <c r="O35" s="23" t="e">
        <f>'Budget Tracking for 2019'!#REF!</f>
        <v>#REF!</v>
      </c>
    </row>
    <row r="36" spans="2:15" x14ac:dyDescent="0.2">
      <c r="B36" s="2" t="e">
        <f>'Budget Tracking for 2019'!#REF!</f>
        <v>#REF!</v>
      </c>
      <c r="C36" s="23" t="e">
        <f>'Budget Tracking for 2019'!#REF!</f>
        <v>#REF!</v>
      </c>
      <c r="D36" s="23" t="e">
        <f>'Budget Tracking for 2019'!#REF!</f>
        <v>#REF!</v>
      </c>
      <c r="E36" s="23" t="e">
        <f>'Budget Tracking for 2019'!#REF!</f>
        <v>#REF!</v>
      </c>
      <c r="F36" s="23" t="e">
        <f>'Budget Tracking for 2019'!#REF!</f>
        <v>#REF!</v>
      </c>
      <c r="G36" s="23" t="e">
        <f>'Budget Tracking for 2019'!#REF!</f>
        <v>#REF!</v>
      </c>
      <c r="H36" s="23" t="e">
        <f>'Budget Tracking for 2019'!#REF!</f>
        <v>#REF!</v>
      </c>
      <c r="I36" s="23" t="e">
        <f>'Budget Tracking for 2019'!#REF!</f>
        <v>#REF!</v>
      </c>
      <c r="J36" s="23" t="e">
        <f>'Budget Tracking for 2019'!#REF!</f>
        <v>#REF!</v>
      </c>
      <c r="K36" s="23" t="e">
        <f>'Budget Tracking for 2019'!#REF!</f>
        <v>#REF!</v>
      </c>
      <c r="L36" s="23" t="e">
        <f>'Budget Tracking for 2019'!#REF!</f>
        <v>#REF!</v>
      </c>
      <c r="M36" s="23" t="e">
        <f>'Budget Tracking for 2019'!#REF!</f>
        <v>#REF!</v>
      </c>
      <c r="N36" s="23" t="e">
        <f>'Budget Tracking for 2019'!#REF!</f>
        <v>#REF!</v>
      </c>
      <c r="O36" s="23" t="e">
        <f>'Budget Tracking for 2019'!#REF!</f>
        <v>#REF!</v>
      </c>
    </row>
    <row r="93" spans="1:17" s="21" customFormat="1" ht="20.100000000000001" customHeight="1" x14ac:dyDescent="0.2">
      <c r="A93" s="153" t="s">
        <v>15</v>
      </c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</row>
    <row r="117" spans="1:17" s="21" customFormat="1" ht="20.100000000000001" customHeight="1" x14ac:dyDescent="0.2">
      <c r="A117" s="153" t="s">
        <v>103</v>
      </c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2019</vt:lpstr>
      <vt:lpstr>Sheet1</vt:lpstr>
      <vt:lpstr>Dashboards</vt:lpstr>
      <vt:lpstr>'Budget Tracking for 2019'!Print_Area</vt:lpstr>
      <vt:lpstr>Dashboards!Print_Area</vt:lpstr>
      <vt:lpstr>'Budget Tracking for 2019'!Print_Titles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2018-12-12T04:58:23Z</cp:lastPrinted>
  <dcterms:created xsi:type="dcterms:W3CDTF">2001-05-18T00:29:33Z</dcterms:created>
  <dcterms:modified xsi:type="dcterms:W3CDTF">2019-05-15T08:45:13Z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