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8_{6FB780BD-EA64-471F-B67A-CB5FE1B1B371}" xr6:coauthVersionLast="45" xr6:coauthVersionMax="45" xr10:uidLastSave="{00000000-0000-0000-0000-000000000000}"/>
  <bookViews>
    <workbookView xWindow="-120" yWindow="-120" windowWidth="20730" windowHeight="11160" activeTab="1" xr2:uid="{D94A62A6-0ED9-4D78-99ED-FE6A74EF29F1}"/>
  </bookViews>
  <sheets>
    <sheet name="Budget 2019" sheetId="1" r:id="rId1"/>
    <sheet name="Sheet2" sheetId="2" r:id="rId2"/>
  </sheets>
  <definedNames>
    <definedName name="_xlnm._FilterDatabase" localSheetId="0" hidden="1">'Budget 2019'!$A$1:$Q$381</definedName>
    <definedName name="_xlnm.Print_Area" localSheetId="0">'Budget 2019'!$A$1:$Q$377</definedName>
    <definedName name="_xlnm.Print_Titles" localSheetId="0">'Budget 2019'!$1:$5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8" i="2" l="1"/>
  <c r="D58" i="2"/>
  <c r="D60" i="2" l="1"/>
  <c r="D36" i="2"/>
  <c r="D44" i="2" s="1"/>
  <c r="B44" i="2"/>
  <c r="D8" i="2"/>
  <c r="B8" i="2"/>
  <c r="G376" i="1"/>
  <c r="N374" i="1"/>
  <c r="I374" i="1"/>
  <c r="N373" i="1"/>
  <c r="I373" i="1"/>
  <c r="N372" i="1"/>
  <c r="I372" i="1"/>
  <c r="N371" i="1"/>
  <c r="I371" i="1"/>
  <c r="N370" i="1"/>
  <c r="I370" i="1"/>
  <c r="N369" i="1"/>
  <c r="I369" i="1"/>
  <c r="N368" i="1"/>
  <c r="I368" i="1"/>
  <c r="L367" i="1"/>
  <c r="I367" i="1"/>
  <c r="N366" i="1"/>
  <c r="I366" i="1"/>
  <c r="N365" i="1"/>
  <c r="I365" i="1"/>
  <c r="N364" i="1"/>
  <c r="I364" i="1"/>
  <c r="N363" i="1"/>
  <c r="I363" i="1"/>
  <c r="L362" i="1"/>
  <c r="I362" i="1"/>
  <c r="L361" i="1"/>
  <c r="I361" i="1"/>
  <c r="P360" i="1"/>
  <c r="N360" i="1"/>
  <c r="L360" i="1"/>
  <c r="I360" i="1"/>
  <c r="N359" i="1"/>
  <c r="I359" i="1"/>
  <c r="L359" i="1" s="1"/>
  <c r="I358" i="1"/>
  <c r="L358" i="1" s="1"/>
  <c r="N357" i="1"/>
  <c r="L357" i="1"/>
  <c r="I357" i="1"/>
  <c r="P355" i="1"/>
  <c r="N355" i="1"/>
  <c r="K355" i="1"/>
  <c r="K376" i="1" s="1"/>
  <c r="G355" i="1"/>
  <c r="E355" i="1"/>
  <c r="E376" i="1" s="1"/>
  <c r="C355" i="1"/>
  <c r="C376" i="1" s="1"/>
  <c r="N376" i="1" s="1"/>
  <c r="N354" i="1"/>
  <c r="N353" i="1"/>
  <c r="N352" i="1"/>
  <c r="N351" i="1"/>
  <c r="N350" i="1"/>
  <c r="N349" i="1"/>
  <c r="N348" i="1"/>
  <c r="N347" i="1"/>
  <c r="N346" i="1"/>
  <c r="N345" i="1"/>
  <c r="I345" i="1"/>
  <c r="I344" i="1"/>
  <c r="I343" i="1"/>
  <c r="I342" i="1"/>
  <c r="I341" i="1"/>
  <c r="I340" i="1"/>
  <c r="N339" i="1"/>
  <c r="L339" i="1"/>
  <c r="I339" i="1"/>
  <c r="N338" i="1"/>
  <c r="I338" i="1"/>
  <c r="L338" i="1" s="1"/>
  <c r="N337" i="1"/>
  <c r="I337" i="1"/>
  <c r="L337" i="1" s="1"/>
  <c r="N336" i="1"/>
  <c r="L336" i="1"/>
  <c r="I336" i="1"/>
  <c r="N335" i="1"/>
  <c r="I335" i="1"/>
  <c r="L335" i="1" s="1"/>
  <c r="I334" i="1"/>
  <c r="N333" i="1"/>
  <c r="I333" i="1"/>
  <c r="I355" i="1" s="1"/>
  <c r="G333" i="1"/>
  <c r="P330" i="1"/>
  <c r="I330" i="1"/>
  <c r="L330" i="1" s="1"/>
  <c r="G330" i="1"/>
  <c r="E330" i="1"/>
  <c r="C330" i="1"/>
  <c r="L329" i="1"/>
  <c r="I329" i="1"/>
  <c r="L328" i="1"/>
  <c r="I328" i="1"/>
  <c r="L321" i="1"/>
  <c r="G321" i="1"/>
  <c r="E321" i="1"/>
  <c r="C321" i="1"/>
  <c r="I320" i="1"/>
  <c r="I319" i="1"/>
  <c r="I321" i="1" s="1"/>
  <c r="L317" i="1"/>
  <c r="G317" i="1"/>
  <c r="E317" i="1"/>
  <c r="C317" i="1"/>
  <c r="I316" i="1"/>
  <c r="L315" i="1"/>
  <c r="I315" i="1"/>
  <c r="I317" i="1" s="1"/>
  <c r="K313" i="1"/>
  <c r="P311" i="1"/>
  <c r="P313" i="1" s="1"/>
  <c r="K311" i="1"/>
  <c r="G311" i="1"/>
  <c r="G313" i="1" s="1"/>
  <c r="C311" i="1"/>
  <c r="N311" i="1" s="1"/>
  <c r="N310" i="1"/>
  <c r="I310" i="1"/>
  <c r="N309" i="1"/>
  <c r="L309" i="1"/>
  <c r="I309" i="1"/>
  <c r="N308" i="1"/>
  <c r="I308" i="1"/>
  <c r="L308" i="1" s="1"/>
  <c r="N307" i="1"/>
  <c r="I307" i="1"/>
  <c r="L307" i="1" s="1"/>
  <c r="N306" i="1"/>
  <c r="L306" i="1"/>
  <c r="I306" i="1"/>
  <c r="I305" i="1"/>
  <c r="N304" i="1"/>
  <c r="I304" i="1"/>
  <c r="I303" i="1"/>
  <c r="N302" i="1"/>
  <c r="I302" i="1"/>
  <c r="L302" i="1" s="1"/>
  <c r="N301" i="1"/>
  <c r="L301" i="1"/>
  <c r="I301" i="1"/>
  <c r="N300" i="1"/>
  <c r="I300" i="1"/>
  <c r="L300" i="1" s="1"/>
  <c r="I299" i="1"/>
  <c r="I298" i="1"/>
  <c r="N297" i="1"/>
  <c r="I297" i="1"/>
  <c r="L297" i="1" s="1"/>
  <c r="N296" i="1"/>
  <c r="I296" i="1"/>
  <c r="L296" i="1" s="1"/>
  <c r="N295" i="1"/>
  <c r="L295" i="1"/>
  <c r="I295" i="1"/>
  <c r="N294" i="1"/>
  <c r="I294" i="1"/>
  <c r="L294" i="1" s="1"/>
  <c r="N293" i="1"/>
  <c r="L293" i="1"/>
  <c r="I293" i="1"/>
  <c r="N292" i="1"/>
  <c r="E292" i="1"/>
  <c r="E311" i="1" s="1"/>
  <c r="E313" i="1" s="1"/>
  <c r="C292" i="1"/>
  <c r="N291" i="1"/>
  <c r="I291" i="1"/>
  <c r="L291" i="1" s="1"/>
  <c r="N290" i="1"/>
  <c r="I290" i="1"/>
  <c r="L290" i="1" s="1"/>
  <c r="N289" i="1"/>
  <c r="N288" i="1"/>
  <c r="I288" i="1"/>
  <c r="L288" i="1" s="1"/>
  <c r="N287" i="1"/>
  <c r="L287" i="1"/>
  <c r="I287" i="1"/>
  <c r="N286" i="1"/>
  <c r="L286" i="1"/>
  <c r="I286" i="1"/>
  <c r="K283" i="1"/>
  <c r="E283" i="1"/>
  <c r="P281" i="1"/>
  <c r="P283" i="1" s="1"/>
  <c r="K281" i="1"/>
  <c r="G281" i="1"/>
  <c r="G283" i="1" s="1"/>
  <c r="E281" i="1"/>
  <c r="C281" i="1"/>
  <c r="C283" i="1" s="1"/>
  <c r="N283" i="1" s="1"/>
  <c r="N280" i="1"/>
  <c r="N279" i="1"/>
  <c r="I279" i="1"/>
  <c r="N278" i="1"/>
  <c r="I278" i="1"/>
  <c r="L278" i="1" s="1"/>
  <c r="N277" i="1"/>
  <c r="I277" i="1"/>
  <c r="N276" i="1"/>
  <c r="I276" i="1"/>
  <c r="L276" i="1" s="1"/>
  <c r="N275" i="1"/>
  <c r="I275" i="1"/>
  <c r="P272" i="1"/>
  <c r="G272" i="1"/>
  <c r="E272" i="1"/>
  <c r="P270" i="1"/>
  <c r="G270" i="1"/>
  <c r="E270" i="1"/>
  <c r="C270" i="1"/>
  <c r="C272" i="1" s="1"/>
  <c r="N268" i="1"/>
  <c r="I268" i="1"/>
  <c r="L268" i="1" s="1"/>
  <c r="N266" i="1"/>
  <c r="L266" i="1"/>
  <c r="I266" i="1"/>
  <c r="N264" i="1"/>
  <c r="I264" i="1"/>
  <c r="L264" i="1" s="1"/>
  <c r="N262" i="1"/>
  <c r="L262" i="1"/>
  <c r="I262" i="1"/>
  <c r="K261" i="1"/>
  <c r="K270" i="1" s="1"/>
  <c r="K272" i="1" s="1"/>
  <c r="N272" i="1" s="1"/>
  <c r="I261" i="1"/>
  <c r="N259" i="1"/>
  <c r="I259" i="1"/>
  <c r="N258" i="1"/>
  <c r="I258" i="1"/>
  <c r="I257" i="1"/>
  <c r="N256" i="1"/>
  <c r="L256" i="1"/>
  <c r="I256" i="1"/>
  <c r="I255" i="1"/>
  <c r="N254" i="1"/>
  <c r="L254" i="1"/>
  <c r="I254" i="1"/>
  <c r="N253" i="1"/>
  <c r="I253" i="1"/>
  <c r="L253" i="1" s="1"/>
  <c r="N252" i="1"/>
  <c r="I252" i="1"/>
  <c r="L252" i="1" s="1"/>
  <c r="N251" i="1"/>
  <c r="L251" i="1"/>
  <c r="I251" i="1"/>
  <c r="N250" i="1"/>
  <c r="I250" i="1"/>
  <c r="L250" i="1" s="1"/>
  <c r="N249" i="1"/>
  <c r="L249" i="1"/>
  <c r="I249" i="1"/>
  <c r="N248" i="1"/>
  <c r="I248" i="1"/>
  <c r="L248" i="1" s="1"/>
  <c r="N247" i="1"/>
  <c r="L247" i="1"/>
  <c r="I247" i="1"/>
  <c r="N245" i="1"/>
  <c r="I245" i="1"/>
  <c r="N244" i="1"/>
  <c r="I244" i="1"/>
  <c r="N243" i="1"/>
  <c r="I243" i="1"/>
  <c r="N242" i="1"/>
  <c r="I242" i="1"/>
  <c r="N241" i="1"/>
  <c r="I241" i="1"/>
  <c r="N240" i="1"/>
  <c r="I240" i="1"/>
  <c r="N239" i="1"/>
  <c r="I239" i="1"/>
  <c r="N238" i="1"/>
  <c r="I238" i="1"/>
  <c r="N237" i="1"/>
  <c r="I237" i="1"/>
  <c r="N235" i="1"/>
  <c r="I235" i="1"/>
  <c r="L235" i="1" s="1"/>
  <c r="N234" i="1"/>
  <c r="L234" i="1"/>
  <c r="I234" i="1"/>
  <c r="N233" i="1"/>
  <c r="I233" i="1"/>
  <c r="L233" i="1" s="1"/>
  <c r="N232" i="1"/>
  <c r="L232" i="1"/>
  <c r="I232" i="1"/>
  <c r="N231" i="1"/>
  <c r="I231" i="1"/>
  <c r="L231" i="1" s="1"/>
  <c r="N230" i="1"/>
  <c r="L230" i="1"/>
  <c r="I230" i="1"/>
  <c r="N229" i="1"/>
  <c r="L229" i="1"/>
  <c r="I229" i="1"/>
  <c r="N228" i="1"/>
  <c r="I228" i="1"/>
  <c r="L228" i="1" s="1"/>
  <c r="C221" i="1"/>
  <c r="K219" i="1"/>
  <c r="E219" i="1"/>
  <c r="C219" i="1"/>
  <c r="N219" i="1" s="1"/>
  <c r="N217" i="1"/>
  <c r="I217" i="1"/>
  <c r="N215" i="1"/>
  <c r="I215" i="1"/>
  <c r="L215" i="1" s="1"/>
  <c r="I213" i="1"/>
  <c r="N212" i="1"/>
  <c r="I212" i="1"/>
  <c r="N210" i="1"/>
  <c r="I210" i="1"/>
  <c r="N208" i="1"/>
  <c r="I208" i="1"/>
  <c r="L208" i="1" s="1"/>
  <c r="N206" i="1"/>
  <c r="L206" i="1"/>
  <c r="I206" i="1"/>
  <c r="N204" i="1"/>
  <c r="I204" i="1"/>
  <c r="N203" i="1"/>
  <c r="I203" i="1"/>
  <c r="L203" i="1" s="1"/>
  <c r="N202" i="1"/>
  <c r="I202" i="1"/>
  <c r="N200" i="1"/>
  <c r="I200" i="1"/>
  <c r="N199" i="1"/>
  <c r="I199" i="1"/>
  <c r="N197" i="1"/>
  <c r="N196" i="1"/>
  <c r="N195" i="1"/>
  <c r="N194" i="1"/>
  <c r="I194" i="1"/>
  <c r="N193" i="1"/>
  <c r="I193" i="1"/>
  <c r="N192" i="1"/>
  <c r="I192" i="1"/>
  <c r="N191" i="1"/>
  <c r="I191" i="1"/>
  <c r="L191" i="1" s="1"/>
  <c r="N190" i="1"/>
  <c r="L190" i="1"/>
  <c r="I190" i="1"/>
  <c r="N188" i="1"/>
  <c r="I188" i="1"/>
  <c r="N187" i="1"/>
  <c r="I187" i="1"/>
  <c r="N186" i="1"/>
  <c r="G186" i="1"/>
  <c r="N185" i="1"/>
  <c r="L185" i="1"/>
  <c r="K185" i="1"/>
  <c r="I185" i="1"/>
  <c r="N183" i="1"/>
  <c r="N181" i="1"/>
  <c r="I181" i="1"/>
  <c r="N180" i="1"/>
  <c r="I180" i="1"/>
  <c r="N179" i="1"/>
  <c r="I179" i="1"/>
  <c r="L179" i="1" s="1"/>
  <c r="N178" i="1"/>
  <c r="L178" i="1"/>
  <c r="I178" i="1"/>
  <c r="N177" i="1"/>
  <c r="I177" i="1"/>
  <c r="L177" i="1" s="1"/>
  <c r="N175" i="1"/>
  <c r="N174" i="1"/>
  <c r="N173" i="1"/>
  <c r="P172" i="1"/>
  <c r="N172" i="1"/>
  <c r="N171" i="1"/>
  <c r="I171" i="1"/>
  <c r="L171" i="1" s="1"/>
  <c r="N170" i="1"/>
  <c r="L170" i="1"/>
  <c r="I170" i="1"/>
  <c r="N169" i="1"/>
  <c r="I169" i="1"/>
  <c r="L169" i="1" s="1"/>
  <c r="N167" i="1"/>
  <c r="I167" i="1"/>
  <c r="N166" i="1"/>
  <c r="I166" i="1"/>
  <c r="L166" i="1" s="1"/>
  <c r="N165" i="1"/>
  <c r="I165" i="1"/>
  <c r="P164" i="1"/>
  <c r="P219" i="1" s="1"/>
  <c r="P221" i="1" s="1"/>
  <c r="N164" i="1"/>
  <c r="L164" i="1"/>
  <c r="I164" i="1"/>
  <c r="N162" i="1"/>
  <c r="I162" i="1"/>
  <c r="N161" i="1"/>
  <c r="I161" i="1"/>
  <c r="N160" i="1"/>
  <c r="L160" i="1"/>
  <c r="I160" i="1"/>
  <c r="N159" i="1"/>
  <c r="I159" i="1"/>
  <c r="L159" i="1" s="1"/>
  <c r="N158" i="1"/>
  <c r="I158" i="1"/>
  <c r="N156" i="1"/>
  <c r="I156" i="1"/>
  <c r="I155" i="1"/>
  <c r="N154" i="1"/>
  <c r="I154" i="1"/>
  <c r="L154" i="1" s="1"/>
  <c r="N152" i="1"/>
  <c r="I152" i="1"/>
  <c r="L152" i="1" s="1"/>
  <c r="I151" i="1"/>
  <c r="L151" i="1" s="1"/>
  <c r="E151" i="1"/>
  <c r="N150" i="1"/>
  <c r="I150" i="1"/>
  <c r="L150" i="1" s="1"/>
  <c r="N149" i="1"/>
  <c r="I149" i="1"/>
  <c r="N147" i="1"/>
  <c r="I147" i="1"/>
  <c r="N146" i="1"/>
  <c r="I146" i="1"/>
  <c r="N145" i="1"/>
  <c r="I145" i="1"/>
  <c r="N144" i="1"/>
  <c r="I144" i="1"/>
  <c r="N142" i="1"/>
  <c r="I142" i="1"/>
  <c r="I141" i="1"/>
  <c r="L140" i="1"/>
  <c r="I140" i="1"/>
  <c r="N139" i="1"/>
  <c r="I139" i="1"/>
  <c r="L139" i="1" s="1"/>
  <c r="I138" i="1"/>
  <c r="N137" i="1"/>
  <c r="I137" i="1"/>
  <c r="L137" i="1" s="1"/>
  <c r="N136" i="1"/>
  <c r="L136" i="1"/>
  <c r="I136" i="1"/>
  <c r="N135" i="1"/>
  <c r="I135" i="1"/>
  <c r="L135" i="1" s="1"/>
  <c r="P132" i="1"/>
  <c r="N132" i="1"/>
  <c r="K132" i="1"/>
  <c r="K221" i="1" s="1"/>
  <c r="K223" i="1" s="1"/>
  <c r="G132" i="1"/>
  <c r="E132" i="1"/>
  <c r="E221" i="1" s="1"/>
  <c r="E223" i="1" s="1"/>
  <c r="C132" i="1"/>
  <c r="N131" i="1"/>
  <c r="I131" i="1"/>
  <c r="L131" i="1" s="1"/>
  <c r="I130" i="1"/>
  <c r="I129" i="1"/>
  <c r="N128" i="1"/>
  <c r="L128" i="1"/>
  <c r="I128" i="1"/>
  <c r="N127" i="1"/>
  <c r="I127" i="1"/>
  <c r="L127" i="1" s="1"/>
  <c r="N126" i="1"/>
  <c r="I126" i="1"/>
  <c r="P122" i="1"/>
  <c r="N122" i="1"/>
  <c r="K122" i="1"/>
  <c r="G122" i="1"/>
  <c r="E122" i="1"/>
  <c r="C122" i="1"/>
  <c r="N121" i="1"/>
  <c r="L121" i="1"/>
  <c r="I121" i="1"/>
  <c r="N120" i="1"/>
  <c r="L120" i="1"/>
  <c r="I120" i="1"/>
  <c r="N119" i="1"/>
  <c r="I119" i="1"/>
  <c r="L119" i="1" s="1"/>
  <c r="N118" i="1"/>
  <c r="I118" i="1"/>
  <c r="L118" i="1" s="1"/>
  <c r="C112" i="1"/>
  <c r="N112" i="1" s="1"/>
  <c r="P110" i="1"/>
  <c r="N110" i="1"/>
  <c r="K110" i="1"/>
  <c r="G110" i="1"/>
  <c r="E110" i="1"/>
  <c r="C110" i="1"/>
  <c r="N109" i="1"/>
  <c r="L109" i="1"/>
  <c r="I109" i="1"/>
  <c r="N108" i="1"/>
  <c r="L108" i="1"/>
  <c r="I108" i="1"/>
  <c r="N107" i="1"/>
  <c r="I107" i="1"/>
  <c r="L107" i="1" s="1"/>
  <c r="N106" i="1"/>
  <c r="I106" i="1"/>
  <c r="L106" i="1" s="1"/>
  <c r="P104" i="1"/>
  <c r="P112" i="1" s="1"/>
  <c r="N104" i="1"/>
  <c r="K104" i="1"/>
  <c r="K112" i="1" s="1"/>
  <c r="E104" i="1"/>
  <c r="E112" i="1" s="1"/>
  <c r="C104" i="1"/>
  <c r="L103" i="1"/>
  <c r="L102" i="1"/>
  <c r="N101" i="1"/>
  <c r="G101" i="1"/>
  <c r="G104" i="1" s="1"/>
  <c r="G112" i="1" s="1"/>
  <c r="N100" i="1"/>
  <c r="I100" i="1"/>
  <c r="L100" i="1" s="1"/>
  <c r="N99" i="1"/>
  <c r="I99" i="1"/>
  <c r="L99" i="1" s="1"/>
  <c r="N98" i="1"/>
  <c r="L98" i="1"/>
  <c r="I98" i="1"/>
  <c r="I90" i="1"/>
  <c r="I88" i="1"/>
  <c r="P86" i="1"/>
  <c r="K86" i="1"/>
  <c r="G86" i="1"/>
  <c r="E86" i="1"/>
  <c r="C86" i="1"/>
  <c r="N86" i="1" s="1"/>
  <c r="N85" i="1"/>
  <c r="I85" i="1"/>
  <c r="L85" i="1" s="1"/>
  <c r="N84" i="1"/>
  <c r="L84" i="1"/>
  <c r="I84" i="1"/>
  <c r="N83" i="1"/>
  <c r="I83" i="1"/>
  <c r="L83" i="1" s="1"/>
  <c r="N82" i="1"/>
  <c r="L82" i="1"/>
  <c r="I82" i="1"/>
  <c r="N81" i="1"/>
  <c r="I81" i="1"/>
  <c r="L81" i="1" s="1"/>
  <c r="N80" i="1"/>
  <c r="L80" i="1"/>
  <c r="I80" i="1"/>
  <c r="N79" i="1"/>
  <c r="L79" i="1"/>
  <c r="I79" i="1"/>
  <c r="N78" i="1"/>
  <c r="I78" i="1"/>
  <c r="L78" i="1" s="1"/>
  <c r="N77" i="1"/>
  <c r="I77" i="1"/>
  <c r="L77" i="1" s="1"/>
  <c r="N76" i="1"/>
  <c r="L76" i="1"/>
  <c r="I76" i="1"/>
  <c r="N75" i="1"/>
  <c r="I75" i="1"/>
  <c r="I86" i="1" s="1"/>
  <c r="L86" i="1" s="1"/>
  <c r="P72" i="1"/>
  <c r="G72" i="1"/>
  <c r="E72" i="1"/>
  <c r="C72" i="1"/>
  <c r="N71" i="1"/>
  <c r="I71" i="1"/>
  <c r="N70" i="1"/>
  <c r="L70" i="1"/>
  <c r="I70" i="1"/>
  <c r="N69" i="1"/>
  <c r="I69" i="1"/>
  <c r="N68" i="1"/>
  <c r="I68" i="1"/>
  <c r="L68" i="1" s="1"/>
  <c r="N67" i="1"/>
  <c r="L67" i="1"/>
  <c r="I67" i="1"/>
  <c r="N66" i="1"/>
  <c r="I66" i="1"/>
  <c r="L66" i="1" s="1"/>
  <c r="L65" i="1"/>
  <c r="K65" i="1"/>
  <c r="N65" i="1" s="1"/>
  <c r="I65" i="1"/>
  <c r="N64" i="1"/>
  <c r="I64" i="1"/>
  <c r="L64" i="1" s="1"/>
  <c r="N63" i="1"/>
  <c r="I63" i="1"/>
  <c r="L63" i="1" s="1"/>
  <c r="N62" i="1"/>
  <c r="L62" i="1"/>
  <c r="I62" i="1"/>
  <c r="N61" i="1"/>
  <c r="I61" i="1"/>
  <c r="L61" i="1" s="1"/>
  <c r="N60" i="1"/>
  <c r="I60" i="1"/>
  <c r="L60" i="1" s="1"/>
  <c r="N59" i="1"/>
  <c r="I59" i="1"/>
  <c r="P56" i="1"/>
  <c r="K56" i="1"/>
  <c r="G56" i="1"/>
  <c r="E56" i="1"/>
  <c r="C56" i="1"/>
  <c r="N56" i="1" s="1"/>
  <c r="N55" i="1"/>
  <c r="L55" i="1"/>
  <c r="I55" i="1"/>
  <c r="N54" i="1"/>
  <c r="I54" i="1"/>
  <c r="I56" i="1" s="1"/>
  <c r="L56" i="1" s="1"/>
  <c r="N51" i="1"/>
  <c r="L51" i="1"/>
  <c r="I51" i="1"/>
  <c r="N48" i="1"/>
  <c r="I48" i="1"/>
  <c r="L48" i="1" s="1"/>
  <c r="P44" i="1"/>
  <c r="P92" i="1" s="1"/>
  <c r="G44" i="1"/>
  <c r="G92" i="1" s="1"/>
  <c r="P42" i="1"/>
  <c r="K42" i="1"/>
  <c r="G42" i="1"/>
  <c r="E42" i="1"/>
  <c r="C42" i="1"/>
  <c r="N42" i="1" s="1"/>
  <c r="N41" i="1"/>
  <c r="L41" i="1"/>
  <c r="I41" i="1"/>
  <c r="N40" i="1"/>
  <c r="I40" i="1"/>
  <c r="I42" i="1" s="1"/>
  <c r="L42" i="1" s="1"/>
  <c r="P37" i="1"/>
  <c r="N37" i="1"/>
  <c r="K37" i="1"/>
  <c r="K44" i="1" s="1"/>
  <c r="G37" i="1"/>
  <c r="E37" i="1"/>
  <c r="E44" i="1" s="1"/>
  <c r="C37" i="1"/>
  <c r="C44" i="1" s="1"/>
  <c r="N44" i="1" s="1"/>
  <c r="N36" i="1"/>
  <c r="I36" i="1"/>
  <c r="L36" i="1" s="1"/>
  <c r="N35" i="1"/>
  <c r="I35" i="1"/>
  <c r="P31" i="1"/>
  <c r="G31" i="1"/>
  <c r="C31" i="1"/>
  <c r="P29" i="1"/>
  <c r="K29" i="1"/>
  <c r="G29" i="1"/>
  <c r="E29" i="1"/>
  <c r="C29" i="1"/>
  <c r="N29" i="1" s="1"/>
  <c r="N28" i="1"/>
  <c r="L28" i="1"/>
  <c r="I28" i="1"/>
  <c r="N27" i="1"/>
  <c r="L27" i="1"/>
  <c r="I27" i="1"/>
  <c r="N26" i="1"/>
  <c r="I26" i="1"/>
  <c r="L26" i="1" s="1"/>
  <c r="N25" i="1"/>
  <c r="I25" i="1"/>
  <c r="L25" i="1" s="1"/>
  <c r="N24" i="1"/>
  <c r="L24" i="1"/>
  <c r="I24" i="1"/>
  <c r="N23" i="1"/>
  <c r="I23" i="1"/>
  <c r="I29" i="1" s="1"/>
  <c r="L29" i="1" s="1"/>
  <c r="N22" i="1"/>
  <c r="I22" i="1"/>
  <c r="L22" i="1" s="1"/>
  <c r="N21" i="1"/>
  <c r="I21" i="1"/>
  <c r="L21" i="1" s="1"/>
  <c r="P19" i="1"/>
  <c r="K19" i="1"/>
  <c r="K31" i="1" s="1"/>
  <c r="G19" i="1"/>
  <c r="C19" i="1"/>
  <c r="N19" i="1" s="1"/>
  <c r="N18" i="1"/>
  <c r="L18" i="1"/>
  <c r="I18" i="1"/>
  <c r="N17" i="1"/>
  <c r="L17" i="1"/>
  <c r="I17" i="1"/>
  <c r="N16" i="1"/>
  <c r="I16" i="1"/>
  <c r="L16" i="1" s="1"/>
  <c r="N15" i="1"/>
  <c r="I15" i="1"/>
  <c r="L15" i="1" s="1"/>
  <c r="N14" i="1"/>
  <c r="L14" i="1"/>
  <c r="I14" i="1"/>
  <c r="N13" i="1"/>
  <c r="I13" i="1"/>
  <c r="L13" i="1" s="1"/>
  <c r="N12" i="1"/>
  <c r="I12" i="1"/>
  <c r="L12" i="1" s="1"/>
  <c r="N11" i="1"/>
  <c r="I11" i="1"/>
  <c r="L11" i="1" s="1"/>
  <c r="N10" i="1"/>
  <c r="L10" i="1"/>
  <c r="I10" i="1"/>
  <c r="N9" i="1"/>
  <c r="I9" i="1"/>
  <c r="L9" i="1" s="1"/>
  <c r="E9" i="1"/>
  <c r="E19" i="1" s="1"/>
  <c r="E31" i="1" s="1"/>
  <c r="E92" i="1" s="1"/>
  <c r="N8" i="1"/>
  <c r="I8" i="1"/>
  <c r="I19" i="1" s="1"/>
  <c r="D46" i="2" l="1"/>
  <c r="B46" i="2"/>
  <c r="P114" i="1"/>
  <c r="P223" i="1"/>
  <c r="P324" i="1" s="1"/>
  <c r="I376" i="1"/>
  <c r="L376" i="1" s="1"/>
  <c r="L355" i="1"/>
  <c r="L19" i="1"/>
  <c r="I31" i="1"/>
  <c r="E114" i="1"/>
  <c r="E324" i="1"/>
  <c r="G114" i="1"/>
  <c r="C92" i="1"/>
  <c r="N31" i="1"/>
  <c r="K72" i="1"/>
  <c r="K92" i="1" s="1"/>
  <c r="N221" i="1"/>
  <c r="I270" i="1"/>
  <c r="L23" i="1"/>
  <c r="L75" i="1"/>
  <c r="L8" i="1"/>
  <c r="I37" i="1"/>
  <c r="L35" i="1"/>
  <c r="I101" i="1"/>
  <c r="L101" i="1" s="1"/>
  <c r="I122" i="1"/>
  <c r="I132" i="1"/>
  <c r="L126" i="1"/>
  <c r="S215" i="1"/>
  <c r="S217" i="1" s="1"/>
  <c r="C223" i="1"/>
  <c r="N223" i="1" s="1"/>
  <c r="N270" i="1"/>
  <c r="I281" i="1"/>
  <c r="L40" i="1"/>
  <c r="L54" i="1"/>
  <c r="I72" i="1"/>
  <c r="L72" i="1" s="1"/>
  <c r="L59" i="1"/>
  <c r="G219" i="1"/>
  <c r="I186" i="1"/>
  <c r="I219" i="1" s="1"/>
  <c r="L219" i="1" s="1"/>
  <c r="N281" i="1"/>
  <c r="I292" i="1"/>
  <c r="L292" i="1" s="1"/>
  <c r="L319" i="1"/>
  <c r="L333" i="1"/>
  <c r="P376" i="1"/>
  <c r="I110" i="1"/>
  <c r="L110" i="1" s="1"/>
  <c r="G221" i="1"/>
  <c r="G223" i="1" s="1"/>
  <c r="G324" i="1" s="1"/>
  <c r="G381" i="1" s="1"/>
  <c r="G384" i="1" s="1"/>
  <c r="N261" i="1"/>
  <c r="C313" i="1"/>
  <c r="N313" i="1" s="1"/>
  <c r="G388" i="1"/>
  <c r="D48" i="2" l="1"/>
  <c r="D62" i="2" s="1"/>
  <c r="K114" i="1"/>
  <c r="K324" i="1"/>
  <c r="I283" i="1"/>
  <c r="L281" i="1"/>
  <c r="L283" i="1" s="1"/>
  <c r="L132" i="1"/>
  <c r="I221" i="1"/>
  <c r="L221" i="1" s="1"/>
  <c r="L122" i="1"/>
  <c r="I223" i="1"/>
  <c r="L223" i="1" s="1"/>
  <c r="L37" i="1"/>
  <c r="I44" i="1"/>
  <c r="L44" i="1" s="1"/>
  <c r="N72" i="1"/>
  <c r="I311" i="1"/>
  <c r="I104" i="1"/>
  <c r="L270" i="1"/>
  <c r="L272" i="1" s="1"/>
  <c r="I272" i="1"/>
  <c r="C324" i="1"/>
  <c r="N324" i="1" s="1"/>
  <c r="N92" i="1"/>
  <c r="C114" i="1"/>
  <c r="L31" i="1"/>
  <c r="I92" i="1"/>
  <c r="L104" i="1" l="1"/>
  <c r="I112" i="1"/>
  <c r="L112" i="1" s="1"/>
  <c r="I324" i="1"/>
  <c r="L324" i="1" s="1"/>
  <c r="L92" i="1"/>
  <c r="I114" i="1"/>
  <c r="L114" i="1" s="1"/>
  <c r="I313" i="1"/>
  <c r="L311" i="1"/>
  <c r="L313" i="1" s="1"/>
  <c r="N1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G128" authorId="0" shapeId="0" xr:uid="{6F5760E6-0904-4FF6-A53A-28DC8B8C4B2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Matta Travel Exchange &amp; FATA RM35,376.99
</t>
        </r>
      </text>
    </comment>
    <comment ref="G240" authorId="0" shapeId="0" xr:uid="{71F7FD89-5CDF-4F12-8F18-BF4911812EF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2018 - Qantas Magazine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D5" authorId="0" shapeId="0" xr:uid="{92BE41F1-938F-4EC0-A936-AAF7764C40E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Matta Travel Exchange &amp; FATA RM35,376.99
</t>
        </r>
      </text>
    </comment>
  </commentList>
</comments>
</file>

<file path=xl/sharedStrings.xml><?xml version="1.0" encoding="utf-8"?>
<sst xmlns="http://schemas.openxmlformats.org/spreadsheetml/2006/main" count="399" uniqueCount="348">
  <si>
    <t>PENANG GLOBAL TOURISM SDN BHD</t>
  </si>
  <si>
    <t xml:space="preserve">PROPOSED </t>
  </si>
  <si>
    <t>REVISED</t>
  </si>
  <si>
    <t>ACTUAL</t>
  </si>
  <si>
    <t>VARIANCE</t>
  </si>
  <si>
    <t>APPROVED</t>
  </si>
  <si>
    <t xml:space="preserve">ACTUAL </t>
  </si>
  <si>
    <t>BUDGET TRACKING FOR 2019</t>
  </si>
  <si>
    <t>BUDGET</t>
  </si>
  <si>
    <t>EXPENDITURE</t>
  </si>
  <si>
    <t>BUDGET vs.</t>
  </si>
  <si>
    <t>YOY</t>
  </si>
  <si>
    <t>DETAILS OF BUDGET</t>
  </si>
  <si>
    <t>2019</t>
  </si>
  <si>
    <t>TILL DEC 2019</t>
  </si>
  <si>
    <t>2018</t>
  </si>
  <si>
    <t>TILL DEC 2018</t>
  </si>
  <si>
    <t>RM</t>
  </si>
  <si>
    <t>%</t>
  </si>
  <si>
    <t>OPERATING EXPENDITURE (OPEX)</t>
  </si>
  <si>
    <t>Personnel - PGT</t>
  </si>
  <si>
    <t xml:space="preserve"> - Salary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</si>
  <si>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</si>
  <si>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</si>
  <si>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</si>
  <si>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</si>
  <si>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</si>
  <si>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</si>
  <si>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</si>
  <si>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</si>
  <si>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</si>
  <si>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</si>
  <si>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</si>
  <si>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</si>
  <si>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</si>
  <si>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</si>
  <si>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</si>
  <si>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</si>
  <si>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</si>
  <si>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</si>
  <si>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</si>
  <si>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</si>
  <si>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</si>
  <si>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</si>
  <si>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</si>
  <si>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</si>
  <si>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</si>
  <si>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</si>
  <si>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</si>
  <si>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</si>
  <si>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</si>
  <si>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</si>
  <si>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</si>
  <si>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</si>
  <si>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</si>
  <si>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</si>
  <si>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</si>
  <si>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</si>
  <si>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</si>
  <si>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</si>
  <si>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</si>
  <si>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</si>
  <si>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</si>
  <si>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</si>
  <si>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</si>
  <si>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</si>
  <si>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</si>
  <si>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</si>
  <si>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</si>
  <si>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</si>
  <si>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</si>
  <si>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</si>
  <si>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</si>
  <si>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</si>
  <si>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</si>
  <si>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</si>
  <si>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</si>
  <si>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</si>
  <si>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</si>
  <si>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</si>
  <si>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</si>
  <si>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</si>
  <si>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</si>
  <si>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</si>
  <si>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</si>
  <si>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</si>
  <si>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</si>
  <si>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</si>
  <si>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</si>
  <si>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</si>
  <si>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</si>
  <si>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</si>
  <si>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</si>
  <si>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</si>
  <si>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</si>
  <si>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Roadshows/Campaigns</t>
  </si>
  <si>
    <t xml:space="preserve"> - Local </t>
  </si>
  <si>
    <t xml:space="preserve"> - Local Travel</t>
  </si>
  <si>
    <t xml:space="preserve"> - Online Promotions (E-coupon)</t>
  </si>
  <si>
    <t xml:space="preserve"> - Domestic Campaign</t>
  </si>
  <si>
    <t xml:space="preserve"> - EPY Tik Tok Campaign</t>
  </si>
  <si>
    <t xml:space="preserve"> - Tactical Campaign - Malaysia (Digital promotion with AA)</t>
  </si>
  <si>
    <t xml:space="preserve"> - Tourism Malaysia (Business to Business)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</si>
  <si>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</si>
  <si>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</si>
  <si>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</si>
  <si>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</si>
  <si>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News Market Stockholm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</si>
  <si>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Scandinavian Market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</si>
  <si>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SQ Denmark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</si>
  <si>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Germany (FVW Median)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</si>
  <si>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ITB Full page Ads &amp; MATTA Backdrop Sponsored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</si>
  <si>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</si>
  <si>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</si>
  <si>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Content Marketing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</si>
  <si>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- Visit Penang Year 2020 Launch 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</si>
  <si>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Hong Kong Destination Seminar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</si>
  <si>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</si>
  <si>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</si>
  <si>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Asia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</si>
  <si>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Asia (Backdrop Ads &amp; Travelling)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</si>
  <si>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- Visit Penang Year 2020 Launch</t>
    </r>
  </si>
  <si>
    <t xml:space="preserve"> - 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</si>
  <si>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</si>
  <si>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- Adelaide Arts &amp; Culture Exchange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</si>
  <si>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Penang Seminar @ Australia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</si>
  <si>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</si>
  <si>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Content Marketing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</si>
  <si>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2020 Launch 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</si>
  <si>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Taiwan Destination Seminar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</si>
  <si>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AirAsia Taiwan Video Content Marketing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</si>
  <si>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</si>
  <si>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</si>
  <si>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fair @ Surabaya  </t>
    </r>
    <r>
      <rPr>
        <sz val="11"/>
        <rFont val="Arial"/>
        <family val="2"/>
      </rPr>
      <t>(2018 : Jakarta)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</si>
  <si>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Indonesia - Visit Penang Year 2020 Launch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</si>
  <si>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 (2018: Medan Business Dialogue)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</si>
  <si>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</si>
  <si>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</si>
  <si>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</si>
  <si>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Thailand - Visit Penang Year 2020 Launch 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</si>
  <si>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Thailand Joint Promotion with TM &amp; UOB bank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</si>
  <si>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AA Thailand TV &amp; Media Campaign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</si>
  <si>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AA New Flight to Phuket Campaign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</si>
  <si>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TITF Aug Bangkok Sponsorship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</si>
  <si>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</si>
  <si>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</si>
  <si>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 (AA X Busan)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</si>
  <si>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Korea Content marketing/ Media campaign 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</si>
  <si>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 xml:space="preserve">Hana Tour Fair 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</si>
  <si>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Sales Mission to Korea</t>
    </r>
  </si>
  <si>
    <t xml:space="preserve"> - Philppines</t>
  </si>
  <si>
    <t xml:space="preserve"> - Japan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</si>
  <si>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Tourism Expo Japan </t>
    </r>
    <r>
      <rPr>
        <sz val="10"/>
        <rFont val="Arial"/>
        <family val="2"/>
      </rPr>
      <t>(2018: Penang Seminar @ Japan)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</si>
  <si>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- Visit Penang Year 2020 Launch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</si>
  <si>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St World Japan Travel + Emotion Penang</t>
    </r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</si>
  <si>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</si>
  <si>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Asean Travel Fair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</si>
  <si>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Int Travel Mart</t>
    </r>
    <r>
      <rPr>
        <sz val="10"/>
        <rFont val="Arial"/>
        <family val="2"/>
      </rPr>
      <t xml:space="preserve"> (2018:Penang Fair @ HCM)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</si>
  <si>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</si>
  <si>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Travel Fair in Hanoi </t>
    </r>
    <r>
      <rPr>
        <sz val="10"/>
        <rFont val="Arial"/>
        <family val="2"/>
      </rPr>
      <t>(2018:Penang Seminar in Hanoi)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</si>
  <si>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 xml:space="preserve">ITE Vietnam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</si>
  <si>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</si>
  <si>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</si>
  <si>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</si>
  <si>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</si>
  <si>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Travel Fair </t>
    </r>
    <r>
      <rPr>
        <sz val="10"/>
        <rFont val="Arial"/>
        <family val="2"/>
      </rPr>
      <t>(2018:India Roadshow with PCEB)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</si>
  <si>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India B2B</t>
    </r>
  </si>
  <si>
    <t xml:space="preserve"> - Middle East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</si>
  <si>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Arabian Travel Mart, Dubai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</si>
  <si>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B2B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</si>
  <si>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Trade Investment to Qatar</t>
    </r>
  </si>
  <si>
    <t xml:space="preserve"> -Regional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</si>
  <si>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</si>
  <si>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</si>
  <si>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</si>
  <si>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</si>
  <si>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</si>
  <si>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 - Additional Project</t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</si>
  <si>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 xml:space="preserve">PATA Travel Mart @ Langkawi </t>
    </r>
    <r>
      <rPr>
        <i/>
        <sz val="10"/>
        <color indexed="23"/>
        <rFont val="Arial"/>
        <family val="2"/>
      </rPr>
      <t>(Travelling Expenses)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</si>
  <si>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Penang Seminar @ Guangzhou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</si>
  <si>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</si>
  <si>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</si>
  <si>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</si>
  <si>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</si>
  <si>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</si>
  <si>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COMMUNICATIONS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</si>
  <si>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</si>
  <si>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</si>
  <si>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</si>
  <si>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</si>
  <si>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- Website (Phase II &amp; III)</t>
  </si>
  <si>
    <t xml:space="preserve">  - Mobile App</t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</si>
  <si>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</si>
  <si>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</si>
  <si>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</si>
  <si>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</si>
  <si>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</si>
  <si>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  <r>
      <rPr>
        <i/>
        <sz val="10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</si>
  <si>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Europe/US Media Campaign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</si>
  <si>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</si>
  <si>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</si>
  <si>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</si>
  <si>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South Korea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</si>
  <si>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</si>
  <si>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Indonesia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</si>
  <si>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</si>
  <si>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Hot Air Balloon Fiesta 2019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</si>
  <si>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Esports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</si>
  <si>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</si>
  <si>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</si>
  <si>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</si>
  <si>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</si>
  <si>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</si>
  <si>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</si>
  <si>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</si>
  <si>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</si>
  <si>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</si>
  <si>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(CNY Celebration &amp; Xmas Jazz)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</si>
  <si>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Comic Fiesta Mini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</si>
  <si>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</si>
  <si>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Out of Penang - KL and other states (eg KLIA advertising or train wraps) </t>
    </r>
    <r>
      <rPr>
        <i/>
        <sz val="12"/>
        <rFont val="Arial"/>
        <family val="2"/>
      </rPr>
      <t xml:space="preserve">   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</si>
  <si>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</si>
  <si>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</si>
  <si>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</si>
  <si>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</si>
  <si>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Radio Advertising </t>
    </r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</si>
  <si>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</si>
  <si>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</si>
  <si>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</si>
  <si>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</si>
  <si>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</si>
  <si>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</si>
  <si>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</si>
  <si>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 xml:space="preserve"> - In Between Art Festival</t>
  </si>
  <si>
    <t xml:space="preserve"> - Penang Anime Matsuri - Summer Party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</si>
  <si>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</si>
  <si>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</si>
  <si>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</si>
  <si>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</si>
  <si>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</si>
  <si>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</si>
  <si>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</si>
  <si>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 (2 Languages)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</si>
  <si>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 (8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</si>
  <si>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</si>
  <si>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</si>
  <si>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</si>
  <si>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</si>
  <si>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</si>
  <si>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</si>
  <si>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</si>
  <si>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2019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</si>
  <si>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</si>
  <si>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</si>
  <si>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</si>
  <si>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</si>
  <si>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t xml:space="preserve"> - Brochure Rack</t>
  </si>
  <si>
    <t xml:space="preserve"> - PGT Networking with Tourism Players</t>
  </si>
  <si>
    <t xml:space="preserve"> - Development of surveys 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</si>
  <si>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</si>
  <si>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</si>
  <si>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Production cost for Halal Travel Guide</t>
  </si>
  <si>
    <t>TOTAL TOURISM SERVICES</t>
  </si>
  <si>
    <t>STUDY PENANG</t>
  </si>
  <si>
    <t>Membership (14 Ordinary, 2 Associate)</t>
  </si>
  <si>
    <t>TOTAL STUDY PENANG</t>
  </si>
  <si>
    <t>PENANG CENTRE OF MEDICAL TOURISM (PMED)</t>
  </si>
  <si>
    <t>Membership ( 11 Ordinary, 10 Associate)</t>
  </si>
  <si>
    <t>TOTAL PMED</t>
  </si>
  <si>
    <t>TOTAL (PGT)</t>
  </si>
  <si>
    <t>ADDITONAL PROJECTS</t>
  </si>
  <si>
    <t>Tourism Master Plan</t>
  </si>
  <si>
    <t>Penang Asian Comic Museum (Rental)</t>
  </si>
  <si>
    <r>
      <t xml:space="preserve"> - China Campaign</t>
    </r>
    <r>
      <rPr>
        <i/>
        <sz val="11"/>
        <rFont val="Arial"/>
        <family val="2"/>
      </rPr>
      <t xml:space="preserve">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</si>
  <si>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</si>
  <si>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</si>
  <si>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</si>
  <si>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</si>
  <si>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</si>
  <si>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</si>
  <si>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</si>
  <si>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</si>
  <si>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</si>
  <si>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</si>
  <si>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</si>
  <si>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</si>
  <si>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</si>
  <si>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</si>
  <si>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</si>
  <si>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</si>
  <si>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</si>
  <si>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</si>
  <si>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</si>
  <si>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</si>
  <si>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</si>
  <si>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</si>
  <si>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 xml:space="preserve"> - Penang International Food Festival (PIFF)</t>
  </si>
  <si>
    <r>
      <t xml:space="preserve"> - China Roadshow (Shenzhen, Beijing, Chengdu) </t>
    </r>
    <r>
      <rPr>
        <b/>
        <sz val="10"/>
        <rFont val="Arial"/>
        <family val="2"/>
      </rPr>
      <t>*New</t>
    </r>
  </si>
  <si>
    <r>
      <t xml:space="preserve"> - Penang Esports 2019 </t>
    </r>
    <r>
      <rPr>
        <b/>
        <sz val="10"/>
        <rFont val="Arial"/>
        <family val="2"/>
      </rPr>
      <t>*New</t>
    </r>
  </si>
  <si>
    <t xml:space="preserve"> - Penang Hot Air Balloon Fiesta</t>
  </si>
  <si>
    <r>
      <t xml:space="preserve"> - Penang Arts Container  </t>
    </r>
    <r>
      <rPr>
        <b/>
        <sz val="10"/>
        <rFont val="Arial"/>
        <family val="2"/>
      </rPr>
      <t>*New</t>
    </r>
  </si>
  <si>
    <r>
      <t xml:space="preserve"> - Penang Asian Food &amp; Cultural Festival  </t>
    </r>
    <r>
      <rPr>
        <b/>
        <sz val="10"/>
        <rFont val="Arial"/>
        <family val="2"/>
      </rPr>
      <t>*New</t>
    </r>
  </si>
  <si>
    <t xml:space="preserve"> - Hot Air Balloon Pre-Event</t>
  </si>
  <si>
    <t xml:space="preserve"> - Hari Raya Celebration</t>
  </si>
  <si>
    <t xml:space="preserve"> - Pg Centre of Education Tourism</t>
  </si>
  <si>
    <t xml:space="preserve"> - Pg Centre of Medical Tourism </t>
  </si>
  <si>
    <r>
      <t xml:space="preserve"> - In-flight Magazine (Qatar,Qantas, Wesmile &amp; Citilink) </t>
    </r>
    <r>
      <rPr>
        <b/>
        <sz val="10"/>
        <rFont val="Arial"/>
        <family val="2"/>
      </rPr>
      <t>*New</t>
    </r>
  </si>
  <si>
    <t xml:space="preserve"> - ITB Asia Singapore</t>
  </si>
  <si>
    <t xml:space="preserve"> - Penang Street Food Festival</t>
  </si>
  <si>
    <t xml:space="preserve"> - Penang International Wedding Expo</t>
  </si>
  <si>
    <t xml:space="preserve"> - Penang Fair @ HCM</t>
  </si>
  <si>
    <t xml:space="preserve"> - PATA Travel Mart Langkawi</t>
  </si>
  <si>
    <t xml:space="preserve"> - Qatar Marketing Campaign</t>
  </si>
  <si>
    <t xml:space="preserve"> - China Southern Airlines Marketing Campaign</t>
  </si>
  <si>
    <t>TOTAL AD-HOC PROJECTS:</t>
  </si>
  <si>
    <t xml:space="preserve">  Tactical Campaign - Malaysia Airlines UK Tactical Campaign</t>
  </si>
  <si>
    <t xml:space="preserve">  Tactical Campaign - Qatar Airways Scandinavian Market</t>
  </si>
  <si>
    <t xml:space="preserve">  Tactical Campaign - SQ Denmark</t>
  </si>
  <si>
    <t xml:space="preserve">  Tactical Campaign - Germany (FVW Median)</t>
  </si>
  <si>
    <t xml:space="preserve">  Tactical Campaign</t>
  </si>
  <si>
    <t xml:space="preserve">  Tactical Campaign with Airlines / OTA</t>
  </si>
  <si>
    <t xml:space="preserve">  ITB Asia</t>
  </si>
  <si>
    <t xml:space="preserve">  Singapore - Visit Penang Year 2020 Launch</t>
  </si>
  <si>
    <t xml:space="preserve">  Taiwan - Visit Penang Year 2020 Launch </t>
  </si>
  <si>
    <t xml:space="preserve">  Tactical Campaign with Airlines</t>
  </si>
  <si>
    <t xml:space="preserve">  Indonesia - Visit Penang Year 2020 Launch </t>
  </si>
  <si>
    <t xml:space="preserve">  Medan Fair (2018: Medan Business Dialogue)</t>
  </si>
  <si>
    <t xml:space="preserve">  Thailand International Travel Fair (Bangkok)</t>
  </si>
  <si>
    <t xml:space="preserve">  Thailand Tactical Campaign</t>
  </si>
  <si>
    <t xml:space="preserve">  Thailand - Visit Penang Year 2020 Launch </t>
  </si>
  <si>
    <t xml:space="preserve">  Penang Roadshow @ Korea </t>
  </si>
  <si>
    <t xml:space="preserve">  Tactical Campaign with Airlines and Agents (AA X Busan)</t>
  </si>
  <si>
    <t xml:space="preserve">  Korea Content marketing/ Media campaign </t>
  </si>
  <si>
    <t xml:space="preserve">  Tactical Campaign B2B</t>
  </si>
  <si>
    <t xml:space="preserve">  Tactical Campaign - Airlines/OTA</t>
  </si>
  <si>
    <t xml:space="preserve">HOTEL FEE </t>
  </si>
  <si>
    <t>GRANT FOR EPY TRADESHOWS, TACTICAL CAMPAIGNS, STUDY PENANG &amp; PMED</t>
  </si>
  <si>
    <r>
      <t xml:space="preserve">  Tourism Expo Japan </t>
    </r>
    <r>
      <rPr>
        <sz val="10"/>
        <rFont val="Calibri"/>
        <family val="2"/>
        <scheme val="minor"/>
      </rPr>
      <t>(2018: Penang Seminar @ Japan)</t>
    </r>
  </si>
  <si>
    <r>
      <t xml:space="preserve">  Vietnam Int Travel Mart</t>
    </r>
    <r>
      <rPr>
        <sz val="10"/>
        <rFont val="Calibri"/>
        <family val="2"/>
        <scheme val="minor"/>
      </rPr>
      <t xml:space="preserve"> (2018:Penang Fair @ HCM)</t>
    </r>
  </si>
  <si>
    <t xml:space="preserve"> - Local</t>
  </si>
  <si>
    <t>Budget
RM</t>
  </si>
  <si>
    <t>Actual 
RM</t>
  </si>
  <si>
    <t xml:space="preserve">Total </t>
  </si>
  <si>
    <t>Total for Tradeshows &amp; Campaigns (Local &amp; International)</t>
  </si>
  <si>
    <t>Balances</t>
  </si>
  <si>
    <t>HOTEL FEE</t>
  </si>
  <si>
    <t>Balances (Marketing , Study Penang &amp; PMED)</t>
  </si>
  <si>
    <t>GRANT FOR STUDY PENANG &amp; PMED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</si>
</sst>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i/>
      <sz val="10"/>
      <color indexed="23"/>
      <name val="Arial"/>
      <family val="2"/>
    </font>
    <font>
      <sz val="12"/>
      <color theme="0" tint="-0.499984740745262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</cellStyleXfs>
  <cellXfs count="236">
    <xf numFmtId="0" fontId="0" fillId="0" borderId="0" xfId="0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43" fontId="4" fillId="0" borderId="0" xfId="1" quotePrefix="1" applyFont="1" applyAlignment="1">
      <alignment horizontal="center"/>
    </xf>
    <xf numFmtId="9" fontId="4" fillId="0" borderId="1" xfId="2" quotePrefix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5" fillId="0" borderId="0" xfId="0" applyNumberFormat="1" applyFont="1"/>
    <xf numFmtId="164" fontId="4" fillId="0" borderId="2" xfId="1" quotePrefix="1" applyNumberFormat="1" applyFont="1" applyBorder="1" applyAlignment="1">
      <alignment horizontal="center"/>
    </xf>
    <xf numFmtId="9" fontId="4" fillId="0" borderId="2" xfId="2" quotePrefix="1" applyFont="1" applyBorder="1" applyAlignment="1">
      <alignment horizontal="center"/>
    </xf>
    <xf numFmtId="37" fontId="4" fillId="0" borderId="0" xfId="0" applyNumberFormat="1" applyFont="1"/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4" fillId="0" borderId="0" xfId="1" applyFont="1" applyAlignment="1">
      <alignment horizontal="center"/>
    </xf>
    <xf numFmtId="9" fontId="4" fillId="0" borderId="3" xfId="2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164" fontId="6" fillId="0" borderId="0" xfId="1" applyNumberFormat="1" applyFont="1"/>
    <xf numFmtId="43" fontId="6" fillId="0" borderId="0" xfId="1" applyFont="1"/>
    <xf numFmtId="9" fontId="6" fillId="0" borderId="0" xfId="2" applyFont="1"/>
    <xf numFmtId="37" fontId="5" fillId="0" borderId="0" xfId="0" applyNumberFormat="1" applyFont="1" applyAlignment="1">
      <alignment horizontal="center"/>
    </xf>
    <xf numFmtId="37" fontId="2" fillId="2" borderId="0" xfId="0" applyNumberFormat="1" applyFont="1" applyFill="1"/>
    <xf numFmtId="164" fontId="4" fillId="2" borderId="0" xfId="1" applyNumberFormat="1" applyFont="1" applyFill="1"/>
    <xf numFmtId="43" fontId="4" fillId="2" borderId="0" xfId="1" applyFont="1" applyFill="1"/>
    <xf numFmtId="9" fontId="4" fillId="2" borderId="0" xfId="2" applyFont="1" applyFill="1"/>
    <xf numFmtId="37" fontId="2" fillId="2" borderId="0" xfId="0" applyNumberFormat="1" applyFont="1" applyFill="1" applyAlignment="1">
      <alignment horizontal="center"/>
    </xf>
    <xf numFmtId="37" fontId="7" fillId="0" borderId="0" xfId="0" applyNumberFormat="1" applyFont="1"/>
    <xf numFmtId="164" fontId="4" fillId="0" borderId="0" xfId="1" applyNumberFormat="1" applyFont="1"/>
    <xf numFmtId="43" fontId="4" fillId="0" borderId="0" xfId="1" applyFont="1"/>
    <xf numFmtId="9" fontId="4" fillId="0" borderId="0" xfId="2" applyFont="1"/>
    <xf numFmtId="37" fontId="6" fillId="0" borderId="0" xfId="0" applyNumberFormat="1" applyFont="1"/>
    <xf numFmtId="37" fontId="6" fillId="0" borderId="0" xfId="0" applyNumberFormat="1" applyFont="1" applyAlignment="1">
      <alignment horizontal="center"/>
    </xf>
    <xf numFmtId="164" fontId="6" fillId="0" borderId="4" xfId="1" applyNumberFormat="1" applyFont="1" applyBorder="1"/>
    <xf numFmtId="9" fontId="6" fillId="0" borderId="4" xfId="2" applyFont="1" applyBorder="1"/>
    <xf numFmtId="37" fontId="9" fillId="0" borderId="0" xfId="0" applyNumberFormat="1" applyFont="1"/>
    <xf numFmtId="164" fontId="10" fillId="0" borderId="0" xfId="1" applyNumberFormat="1" applyFont="1"/>
    <xf numFmtId="43" fontId="10" fillId="0" borderId="0" xfId="1" applyFont="1"/>
    <xf numFmtId="9" fontId="10" fillId="0" borderId="0" xfId="2" applyFont="1"/>
    <xf numFmtId="37" fontId="9" fillId="0" borderId="0" xfId="0" applyNumberFormat="1" applyFont="1" applyAlignment="1">
      <alignment horizontal="center"/>
    </xf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9" fontId="12" fillId="0" borderId="0" xfId="2" applyFont="1"/>
    <xf numFmtId="37" fontId="11" fillId="0" borderId="0" xfId="0" applyNumberFormat="1" applyFont="1" applyAlignment="1">
      <alignment horizontal="center"/>
    </xf>
    <xf numFmtId="164" fontId="4" fillId="0" borderId="5" xfId="1" applyNumberFormat="1" applyFont="1" applyBorder="1"/>
    <xf numFmtId="9" fontId="4" fillId="0" borderId="5" xfId="2" applyFont="1" applyBorder="1"/>
    <xf numFmtId="164" fontId="8" fillId="0" borderId="0" xfId="1" applyNumberFormat="1" applyFont="1"/>
    <xf numFmtId="43" fontId="8" fillId="0" borderId="0" xfId="1" applyFont="1"/>
    <xf numFmtId="9" fontId="8" fillId="0" borderId="0" xfId="2" applyFont="1"/>
    <xf numFmtId="37" fontId="7" fillId="0" borderId="0" xfId="0" applyNumberFormat="1" applyFont="1" applyAlignment="1">
      <alignment horizontal="center"/>
    </xf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9" fontId="14" fillId="0" borderId="0" xfId="2" applyFont="1"/>
    <xf numFmtId="37" fontId="13" fillId="0" borderId="0" xfId="0" applyNumberFormat="1" applyFont="1" applyAlignment="1">
      <alignment horizontal="center"/>
    </xf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9" fontId="16" fillId="0" borderId="0" xfId="2" applyFont="1"/>
    <xf numFmtId="37" fontId="15" fillId="0" borderId="0" xfId="0" applyNumberFormat="1" applyFont="1" applyAlignment="1">
      <alignment horizontal="center"/>
    </xf>
    <xf numFmtId="37" fontId="6" fillId="0" borderId="0" xfId="0" quotePrefix="1" applyNumberFormat="1" applyFont="1"/>
    <xf numFmtId="37" fontId="6" fillId="0" borderId="0" xfId="0" quotePrefix="1" applyNumberFormat="1" applyFont="1" applyAlignment="1">
      <alignment horizontal="center"/>
    </xf>
    <xf numFmtId="164" fontId="17" fillId="0" borderId="0" xfId="1" applyNumberFormat="1" applyFont="1"/>
    <xf numFmtId="43" fontId="17" fillId="0" borderId="0" xfId="1" applyFont="1"/>
    <xf numFmtId="9" fontId="17" fillId="0" borderId="0" xfId="2" applyFont="1"/>
    <xf numFmtId="37" fontId="4" fillId="2" borderId="0" xfId="0" applyNumberFormat="1" applyFont="1" applyFill="1"/>
    <xf numFmtId="37" fontId="4" fillId="2" borderId="0" xfId="0" applyNumberFormat="1" applyFont="1" applyFill="1" applyAlignment="1">
      <alignment horizontal="center"/>
    </xf>
    <xf numFmtId="37" fontId="2" fillId="3" borderId="0" xfId="0" applyNumberFormat="1" applyFont="1" applyFill="1"/>
    <xf numFmtId="164" fontId="4" fillId="3" borderId="0" xfId="1" applyNumberFormat="1" applyFont="1" applyFill="1"/>
    <xf numFmtId="43" fontId="4" fillId="3" borderId="0" xfId="1" applyFont="1" applyFill="1"/>
    <xf numFmtId="9" fontId="4" fillId="3" borderId="0" xfId="2" applyFont="1" applyFill="1"/>
    <xf numFmtId="37" fontId="2" fillId="3" borderId="0" xfId="0" applyNumberFormat="1" applyFont="1" applyFill="1" applyAlignment="1">
      <alignment horizontal="center"/>
    </xf>
    <xf numFmtId="37" fontId="4" fillId="4" borderId="0" xfId="0" applyNumberFormat="1" applyFont="1" applyFill="1"/>
    <xf numFmtId="164" fontId="4" fillId="4" borderId="0" xfId="1" applyNumberFormat="1" applyFont="1" applyFill="1"/>
    <xf numFmtId="43" fontId="4" fillId="4" borderId="0" xfId="1" applyFont="1" applyFill="1"/>
    <xf numFmtId="9" fontId="4" fillId="4" borderId="0" xfId="2" applyFont="1" applyFill="1"/>
    <xf numFmtId="37" fontId="4" fillId="4" borderId="0" xfId="0" applyNumberFormat="1" applyFont="1" applyFill="1" applyAlignment="1">
      <alignment horizontal="center"/>
    </xf>
    <xf numFmtId="39" fontId="5" fillId="0" borderId="0" xfId="0" applyNumberFormat="1" applyFont="1"/>
    <xf numFmtId="37" fontId="2" fillId="5" borderId="0" xfId="0" applyNumberFormat="1" applyFont="1" applyFill="1"/>
    <xf numFmtId="164" fontId="4" fillId="5" borderId="0" xfId="1" applyNumberFormat="1" applyFont="1" applyFill="1"/>
    <xf numFmtId="43" fontId="4" fillId="5" borderId="0" xfId="1" applyFont="1" applyFill="1"/>
    <xf numFmtId="9" fontId="4" fillId="5" borderId="0" xfId="2" applyFont="1" applyFill="1"/>
    <xf numFmtId="37" fontId="2" fillId="5" borderId="0" xfId="0" applyNumberFormat="1" applyFont="1" applyFill="1" applyAlignment="1">
      <alignment horizontal="center"/>
    </xf>
    <xf numFmtId="37" fontId="18" fillId="0" borderId="0" xfId="0" applyNumberFormat="1" applyFont="1"/>
    <xf numFmtId="37" fontId="18" fillId="0" borderId="0" xfId="0" applyNumberFormat="1" applyFont="1" applyAlignment="1">
      <alignment horizontal="center"/>
    </xf>
    <xf numFmtId="37" fontId="5" fillId="0" borderId="0" xfId="3" applyNumberFormat="1" applyFont="1"/>
    <xf numFmtId="37" fontId="5" fillId="0" borderId="0" xfId="3" applyNumberFormat="1" applyFont="1" applyAlignment="1">
      <alignment horizontal="center"/>
    </xf>
    <xf numFmtId="37" fontId="5" fillId="0" borderId="0" xfId="3" quotePrefix="1" applyNumberFormat="1" applyFont="1"/>
    <xf numFmtId="164" fontId="4" fillId="0" borderId="5" xfId="1" quotePrefix="1" applyNumberFormat="1" applyFont="1" applyBorder="1"/>
    <xf numFmtId="164" fontId="4" fillId="0" borderId="0" xfId="1" quotePrefix="1" applyNumberFormat="1" applyFont="1"/>
    <xf numFmtId="164" fontId="4" fillId="6" borderId="5" xfId="1" quotePrefix="1" applyNumberFormat="1" applyFont="1" applyFill="1" applyBorder="1"/>
    <xf numFmtId="43" fontId="4" fillId="0" borderId="0" xfId="1" quotePrefix="1" applyFont="1"/>
    <xf numFmtId="9" fontId="4" fillId="0" borderId="5" xfId="2" quotePrefix="1" applyFont="1" applyBorder="1"/>
    <xf numFmtId="37" fontId="5" fillId="0" borderId="0" xfId="3" quotePrefix="1" applyNumberFormat="1" applyFont="1" applyAlignment="1">
      <alignment horizontal="center"/>
    </xf>
    <xf numFmtId="164" fontId="4" fillId="6" borderId="5" xfId="1" applyNumberFormat="1" applyFont="1" applyFill="1" applyBorder="1"/>
    <xf numFmtId="37" fontId="6" fillId="0" borderId="0" xfId="3" quotePrefix="1" applyNumberFormat="1" applyFont="1"/>
    <xf numFmtId="164" fontId="6" fillId="6" borderId="0" xfId="1" applyNumberFormat="1" applyFont="1" applyFill="1"/>
    <xf numFmtId="37" fontId="6" fillId="0" borderId="0" xfId="3" quotePrefix="1" applyNumberFormat="1" applyFont="1" applyAlignment="1">
      <alignment horizontal="center"/>
    </xf>
    <xf numFmtId="37" fontId="23" fillId="0" borderId="0" xfId="3" quotePrefix="1" applyNumberFormat="1" applyFont="1"/>
    <xf numFmtId="164" fontId="23" fillId="0" borderId="0" xfId="1" applyNumberFormat="1" applyFont="1"/>
    <xf numFmtId="43" fontId="23" fillId="0" borderId="0" xfId="1" applyFont="1"/>
    <xf numFmtId="9" fontId="23" fillId="0" borderId="0" xfId="2" applyFont="1"/>
    <xf numFmtId="37" fontId="23" fillId="0" borderId="0" xfId="3" quotePrefix="1" applyNumberFormat="1" applyFont="1" applyAlignment="1">
      <alignment horizontal="center"/>
    </xf>
    <xf numFmtId="37" fontId="23" fillId="0" borderId="0" xfId="0" applyNumberFormat="1" applyFont="1"/>
    <xf numFmtId="37" fontId="4" fillId="0" borderId="0" xfId="3" quotePrefix="1" applyNumberFormat="1" applyFont="1"/>
    <xf numFmtId="37" fontId="4" fillId="0" borderId="0" xfId="3" quotePrefix="1" applyNumberFormat="1" applyFont="1" applyAlignment="1">
      <alignment horizontal="center"/>
    </xf>
    <xf numFmtId="37" fontId="26" fillId="0" borderId="0" xfId="3" quotePrefix="1" applyNumberFormat="1" applyFont="1" applyAlignment="1">
      <alignment horizontal="center"/>
    </xf>
    <xf numFmtId="164" fontId="6" fillId="0" borderId="0" xfId="1" applyNumberFormat="1" applyFont="1" applyAlignment="1">
      <alignment vertical="center"/>
    </xf>
    <xf numFmtId="43" fontId="6" fillId="0" borderId="0" xfId="1" applyFont="1" applyAlignment="1">
      <alignment vertical="center"/>
    </xf>
    <xf numFmtId="9" fontId="6" fillId="0" borderId="0" xfId="2" applyFont="1" applyAlignment="1">
      <alignment vertical="center"/>
    </xf>
    <xf numFmtId="164" fontId="23" fillId="0" borderId="0" xfId="1" applyNumberFormat="1" applyFont="1" applyAlignment="1">
      <alignment vertical="center"/>
    </xf>
    <xf numFmtId="43" fontId="23" fillId="0" borderId="0" xfId="1" applyFont="1" applyAlignment="1">
      <alignment vertical="center"/>
    </xf>
    <xf numFmtId="9" fontId="23" fillId="0" borderId="0" xfId="2" applyFont="1" applyAlignment="1">
      <alignment vertical="center"/>
    </xf>
    <xf numFmtId="37" fontId="5" fillId="0" borderId="0" xfId="0" applyNumberFormat="1" applyFont="1" applyAlignment="1">
      <alignment vertical="center"/>
    </xf>
    <xf numFmtId="37" fontId="6" fillId="7" borderId="0" xfId="3" quotePrefix="1" applyNumberFormat="1" applyFont="1" applyFill="1"/>
    <xf numFmtId="37" fontId="23" fillId="0" borderId="0" xfId="0" applyNumberFormat="1" applyFont="1" applyAlignment="1">
      <alignment vertical="center"/>
    </xf>
    <xf numFmtId="37" fontId="23" fillId="7" borderId="0" xfId="3" quotePrefix="1" applyNumberFormat="1" applyFont="1" applyFill="1"/>
    <xf numFmtId="37" fontId="26" fillId="0" borderId="0" xfId="3" quotePrefix="1" applyNumberFormat="1" applyFont="1"/>
    <xf numFmtId="164" fontId="6" fillId="6" borderId="0" xfId="1" applyNumberFormat="1" applyFont="1" applyFill="1" applyAlignment="1">
      <alignment vertical="center"/>
    </xf>
    <xf numFmtId="164" fontId="29" fillId="0" borderId="0" xfId="1" applyNumberFormat="1" applyFont="1"/>
    <xf numFmtId="37" fontId="30" fillId="0" borderId="0" xfId="3" quotePrefix="1" applyNumberFormat="1" applyFont="1"/>
    <xf numFmtId="164" fontId="6" fillId="0" borderId="0" xfId="1" quotePrefix="1" applyNumberFormat="1" applyFont="1"/>
    <xf numFmtId="43" fontId="6" fillId="0" borderId="0" xfId="1" quotePrefix="1" applyFont="1"/>
    <xf numFmtId="9" fontId="6" fillId="0" borderId="0" xfId="2" quotePrefix="1" applyFont="1"/>
    <xf numFmtId="164" fontId="4" fillId="0" borderId="5" xfId="1" applyNumberFormat="1" applyFont="1" applyBorder="1" applyAlignment="1">
      <alignment horizontal="right"/>
    </xf>
    <xf numFmtId="164" fontId="4" fillId="0" borderId="0" xfId="1" applyNumberFormat="1" applyFont="1" applyAlignment="1">
      <alignment horizontal="right"/>
    </xf>
    <xf numFmtId="43" fontId="4" fillId="0" borderId="0" xfId="1" applyFont="1" applyAlignment="1">
      <alignment horizontal="right"/>
    </xf>
    <xf numFmtId="9" fontId="4" fillId="0" borderId="5" xfId="2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3" fontId="6" fillId="0" borderId="0" xfId="1" applyFont="1" applyAlignment="1">
      <alignment horizontal="right"/>
    </xf>
    <xf numFmtId="9" fontId="6" fillId="0" borderId="0" xfId="2" applyFont="1" applyAlignment="1">
      <alignment horizontal="right"/>
    </xf>
    <xf numFmtId="37" fontId="4" fillId="5" borderId="0" xfId="0" applyNumberFormat="1" applyFont="1" applyFill="1"/>
    <xf numFmtId="164" fontId="4" fillId="5" borderId="0" xfId="1" applyNumberFormat="1" applyFont="1" applyFill="1" applyAlignment="1">
      <alignment horizontal="right"/>
    </xf>
    <xf numFmtId="43" fontId="4" fillId="5" borderId="0" xfId="1" applyFont="1" applyFill="1" applyAlignment="1">
      <alignment horizontal="right"/>
    </xf>
    <xf numFmtId="9" fontId="4" fillId="5" borderId="0" xfId="2" applyFont="1" applyFill="1" applyAlignment="1">
      <alignment horizontal="right"/>
    </xf>
    <xf numFmtId="37" fontId="4" fillId="5" borderId="0" xfId="0" applyNumberFormat="1" applyFont="1" applyFill="1" applyAlignment="1">
      <alignment horizontal="center"/>
    </xf>
    <xf numFmtId="37" fontId="4" fillId="8" borderId="0" xfId="0" applyNumberFormat="1" applyFont="1" applyFill="1"/>
    <xf numFmtId="164" fontId="6" fillId="8" borderId="0" xfId="1" applyNumberFormat="1" applyFont="1" applyFill="1"/>
    <xf numFmtId="43" fontId="6" fillId="8" borderId="0" xfId="1" applyFont="1" applyFill="1"/>
    <xf numFmtId="9" fontId="6" fillId="8" borderId="0" xfId="2" applyFont="1" applyFill="1"/>
    <xf numFmtId="37" fontId="4" fillId="8" borderId="0" xfId="0" applyNumberFormat="1" applyFont="1" applyFill="1" applyAlignment="1">
      <alignment horizontal="center"/>
    </xf>
    <xf numFmtId="37" fontId="31" fillId="0" borderId="0" xfId="0" applyNumberFormat="1" applyFont="1"/>
    <xf numFmtId="37" fontId="31" fillId="0" borderId="0" xfId="0" applyNumberFormat="1" applyFont="1" applyAlignment="1">
      <alignment horizontal="center"/>
    </xf>
    <xf numFmtId="37" fontId="4" fillId="0" borderId="0" xfId="0" quotePrefix="1" applyNumberFormat="1" applyFont="1"/>
    <xf numFmtId="37" fontId="4" fillId="0" borderId="0" xfId="0" quotePrefix="1" applyNumberFormat="1" applyFont="1" applyAlignment="1">
      <alignment horizontal="center"/>
    </xf>
    <xf numFmtId="37" fontId="4" fillId="0" borderId="0" xfId="3" applyNumberFormat="1" applyFont="1"/>
    <xf numFmtId="37" fontId="6" fillId="0" borderId="0" xfId="3" applyNumberFormat="1" applyFont="1" applyAlignment="1">
      <alignment horizontal="center"/>
    </xf>
    <xf numFmtId="37" fontId="4" fillId="7" borderId="0" xfId="0" applyNumberFormat="1" applyFont="1" applyFill="1" applyAlignment="1">
      <alignment horizontal="center"/>
    </xf>
    <xf numFmtId="37" fontId="5" fillId="7" borderId="0" xfId="0" applyNumberFormat="1" applyFont="1" applyFill="1"/>
    <xf numFmtId="37" fontId="33" fillId="0" borderId="0" xfId="3" applyNumberFormat="1" applyFont="1"/>
    <xf numFmtId="37" fontId="23" fillId="0" borderId="0" xfId="3" applyNumberFormat="1" applyFont="1" applyAlignment="1">
      <alignment horizontal="center"/>
    </xf>
    <xf numFmtId="37" fontId="6" fillId="0" borderId="0" xfId="3" quotePrefix="1" applyNumberFormat="1" applyFont="1" applyAlignment="1">
      <alignment wrapText="1"/>
    </xf>
    <xf numFmtId="164" fontId="6" fillId="7" borderId="0" xfId="1" applyNumberFormat="1" applyFont="1" applyFill="1"/>
    <xf numFmtId="43" fontId="6" fillId="7" borderId="0" xfId="1" applyFont="1" applyFill="1"/>
    <xf numFmtId="9" fontId="6" fillId="7" borderId="0" xfId="2" applyFont="1" applyFill="1"/>
    <xf numFmtId="164" fontId="4" fillId="0" borderId="6" xfId="1" applyNumberFormat="1" applyFont="1" applyBorder="1"/>
    <xf numFmtId="9" fontId="4" fillId="0" borderId="6" xfId="2" applyFont="1" applyBorder="1"/>
    <xf numFmtId="37" fontId="6" fillId="7" borderId="0" xfId="0" applyNumberFormat="1" applyFont="1" applyFill="1"/>
    <xf numFmtId="164" fontId="4" fillId="8" borderId="0" xfId="1" applyNumberFormat="1" applyFont="1" applyFill="1"/>
    <xf numFmtId="43" fontId="4" fillId="8" borderId="0" xfId="1" applyFont="1" applyFill="1"/>
    <xf numFmtId="9" fontId="4" fillId="8" borderId="0" xfId="2" applyFont="1" applyFill="1"/>
    <xf numFmtId="37" fontId="2" fillId="9" borderId="0" xfId="0" applyNumberFormat="1" applyFont="1" applyFill="1"/>
    <xf numFmtId="164" fontId="4" fillId="9" borderId="0" xfId="1" applyNumberFormat="1" applyFont="1" applyFill="1"/>
    <xf numFmtId="43" fontId="4" fillId="9" borderId="0" xfId="1" applyFont="1" applyFill="1"/>
    <xf numFmtId="9" fontId="4" fillId="9" borderId="0" xfId="2" applyFont="1" applyFill="1"/>
    <xf numFmtId="37" fontId="2" fillId="9" borderId="0" xfId="0" applyNumberFormat="1" applyFont="1" applyFill="1" applyAlignment="1">
      <alignment horizontal="center"/>
    </xf>
    <xf numFmtId="37" fontId="6" fillId="0" borderId="0" xfId="3" applyNumberFormat="1" applyFont="1"/>
    <xf numFmtId="37" fontId="4" fillId="9" borderId="0" xfId="0" applyNumberFormat="1" applyFont="1" applyFill="1"/>
    <xf numFmtId="37" fontId="4" fillId="9" borderId="0" xfId="0" applyNumberFormat="1" applyFont="1" applyFill="1" applyAlignment="1">
      <alignment horizontal="center"/>
    </xf>
    <xf numFmtId="37" fontId="7" fillId="0" borderId="0" xfId="3" applyNumberFormat="1" applyFont="1"/>
    <xf numFmtId="37" fontId="7" fillId="0" borderId="0" xfId="3" applyNumberFormat="1" applyFont="1" applyAlignment="1">
      <alignment horizontal="center"/>
    </xf>
    <xf numFmtId="37" fontId="2" fillId="10" borderId="0" xfId="0" applyNumberFormat="1" applyFont="1" applyFill="1"/>
    <xf numFmtId="164" fontId="4" fillId="10" borderId="0" xfId="1" applyNumberFormat="1" applyFont="1" applyFill="1"/>
    <xf numFmtId="43" fontId="4" fillId="10" borderId="0" xfId="1" applyFont="1" applyFill="1"/>
    <xf numFmtId="9" fontId="4" fillId="10" borderId="0" xfId="2" applyFont="1" applyFill="1"/>
    <xf numFmtId="37" fontId="2" fillId="10" borderId="0" xfId="0" applyNumberFormat="1" applyFont="1" applyFill="1" applyAlignment="1">
      <alignment horizontal="center"/>
    </xf>
    <xf numFmtId="37" fontId="2" fillId="0" borderId="0" xfId="3" applyNumberFormat="1" applyFont="1"/>
    <xf numFmtId="37" fontId="26" fillId="0" borderId="0" xfId="0" applyNumberFormat="1" applyFont="1"/>
    <xf numFmtId="37" fontId="23" fillId="0" borderId="0" xfId="0" applyNumberFormat="1" applyFont="1" applyAlignment="1">
      <alignment horizontal="center"/>
    </xf>
    <xf numFmtId="37" fontId="35" fillId="0" borderId="0" xfId="0" applyNumberFormat="1" applyFont="1"/>
    <xf numFmtId="37" fontId="4" fillId="10" borderId="0" xfId="0" applyNumberFormat="1" applyFont="1" applyFill="1"/>
    <xf numFmtId="37" fontId="4" fillId="10" borderId="0" xfId="0" applyNumberFormat="1" applyFont="1" applyFill="1" applyAlignment="1">
      <alignment horizontal="center"/>
    </xf>
    <xf numFmtId="164" fontId="2" fillId="0" borderId="0" xfId="0" applyNumberFormat="1" applyFont="1"/>
    <xf numFmtId="43" fontId="2" fillId="0" borderId="0" xfId="0" applyNumberFormat="1" applyFont="1"/>
    <xf numFmtId="9" fontId="2" fillId="0" borderId="0" xfId="2" applyFont="1"/>
    <xf numFmtId="164" fontId="5" fillId="0" borderId="0" xfId="0" applyNumberFormat="1" applyFont="1"/>
    <xf numFmtId="43" fontId="5" fillId="0" borderId="0" xfId="0" applyNumberFormat="1" applyFont="1"/>
    <xf numFmtId="164" fontId="2" fillId="0" borderId="5" xfId="0" applyNumberFormat="1" applyFont="1" applyBorder="1"/>
    <xf numFmtId="37" fontId="4" fillId="0" borderId="7" xfId="0" applyNumberFormat="1" applyFont="1" applyBorder="1"/>
    <xf numFmtId="164" fontId="4" fillId="0" borderId="7" xfId="1" applyNumberFormat="1" applyFont="1" applyBorder="1"/>
    <xf numFmtId="43" fontId="4" fillId="0" borderId="7" xfId="1" applyFont="1" applyBorder="1"/>
    <xf numFmtId="9" fontId="4" fillId="0" borderId="7" xfId="2" applyFont="1" applyBorder="1"/>
    <xf numFmtId="37" fontId="4" fillId="0" borderId="7" xfId="0" applyNumberFormat="1" applyFont="1" applyBorder="1" applyAlignment="1">
      <alignment horizontal="center"/>
    </xf>
    <xf numFmtId="37" fontId="14" fillId="0" borderId="0" xfId="0" applyNumberFormat="1" applyFont="1"/>
    <xf numFmtId="37" fontId="36" fillId="0" borderId="0" xfId="0" applyNumberFormat="1" applyFont="1" applyAlignment="1">
      <alignment horizontal="center"/>
    </xf>
    <xf numFmtId="37" fontId="36" fillId="0" borderId="0" xfId="0" applyNumberFormat="1" applyFont="1"/>
    <xf numFmtId="164" fontId="23" fillId="0" borderId="4" xfId="1" applyNumberFormat="1" applyFont="1" applyBorder="1"/>
    <xf numFmtId="9" fontId="23" fillId="0" borderId="4" xfId="2" applyFont="1" applyBorder="1"/>
    <xf numFmtId="37" fontId="8" fillId="0" borderId="0" xfId="0" applyNumberFormat="1" applyFont="1" applyAlignment="1">
      <alignment horizontal="center"/>
    </xf>
    <xf numFmtId="37" fontId="8" fillId="0" borderId="0" xfId="0" applyNumberFormat="1" applyFont="1"/>
    <xf numFmtId="43" fontId="0" fillId="0" borderId="0" xfId="1" applyFont="1"/>
    <xf numFmtId="0" fontId="39" fillId="0" borderId="0" xfId="0" applyFont="1"/>
    <xf numFmtId="0" fontId="0" fillId="0" borderId="0" xfId="0" applyFont="1"/>
    <xf numFmtId="37" fontId="43" fillId="0" borderId="0" xfId="0" applyNumberFormat="1" applyFont="1"/>
    <xf numFmtId="164" fontId="43" fillId="0" borderId="0" xfId="1" applyNumberFormat="1" applyFont="1"/>
    <xf numFmtId="37" fontId="44" fillId="0" borderId="0" xfId="3" applyNumberFormat="1" applyFont="1"/>
    <xf numFmtId="164" fontId="41" fillId="0" borderId="0" xfId="1" applyNumberFormat="1" applyFont="1"/>
    <xf numFmtId="37" fontId="43" fillId="0" borderId="0" xfId="0" applyNumberFormat="1" applyFont="1" applyFill="1"/>
    <xf numFmtId="164" fontId="43" fillId="0" borderId="0" xfId="1" applyNumberFormat="1" applyFont="1" applyFill="1"/>
    <xf numFmtId="0" fontId="0" fillId="0" borderId="0" xfId="0" applyFont="1" applyFill="1"/>
    <xf numFmtId="164" fontId="41" fillId="0" borderId="5" xfId="1" applyNumberFormat="1" applyFont="1" applyBorder="1"/>
    <xf numFmtId="37" fontId="41" fillId="0" borderId="0" xfId="0" applyNumberFormat="1" applyFont="1"/>
    <xf numFmtId="37" fontId="43" fillId="0" borderId="0" xfId="3" quotePrefix="1" applyNumberFormat="1" applyFont="1"/>
    <xf numFmtId="164" fontId="45" fillId="0" borderId="0" xfId="1" applyNumberFormat="1" applyFont="1"/>
    <xf numFmtId="37" fontId="41" fillId="0" borderId="0" xfId="3" quotePrefix="1" applyNumberFormat="1" applyFont="1"/>
    <xf numFmtId="164" fontId="43" fillId="0" borderId="0" xfId="1" applyNumberFormat="1" applyFont="1" applyAlignment="1">
      <alignment vertical="center"/>
    </xf>
    <xf numFmtId="37" fontId="43" fillId="0" borderId="0" xfId="3" quotePrefix="1" applyNumberFormat="1" applyFont="1" applyFill="1"/>
    <xf numFmtId="164" fontId="43" fillId="0" borderId="4" xfId="1" applyNumberFormat="1" applyFont="1" applyBorder="1"/>
    <xf numFmtId="164" fontId="43" fillId="0" borderId="0" xfId="1" quotePrefix="1" applyNumberFormat="1" applyFont="1"/>
    <xf numFmtId="164" fontId="41" fillId="0" borderId="0" xfId="1" applyNumberFormat="1" applyFont="1" applyAlignment="1">
      <alignment horizontal="right"/>
    </xf>
    <xf numFmtId="164" fontId="41" fillId="0" borderId="5" xfId="1" applyNumberFormat="1" applyFont="1" applyBorder="1" applyAlignment="1">
      <alignment horizontal="right"/>
    </xf>
    <xf numFmtId="164" fontId="43" fillId="0" borderId="0" xfId="1" applyNumberFormat="1" applyFont="1" applyAlignment="1">
      <alignment horizontal="right"/>
    </xf>
    <xf numFmtId="37" fontId="41" fillId="0" borderId="0" xfId="3" quotePrefix="1" applyNumberFormat="1" applyFont="1" applyFill="1"/>
    <xf numFmtId="164" fontId="41" fillId="0" borderId="0" xfId="1" applyNumberFormat="1" applyFont="1" applyAlignment="1">
      <alignment horizontal="center"/>
    </xf>
    <xf numFmtId="164" fontId="41" fillId="5" borderId="0" xfId="1" applyNumberFormat="1" applyFont="1" applyFill="1" applyAlignment="1">
      <alignment horizontal="center"/>
    </xf>
    <xf numFmtId="164" fontId="41" fillId="5" borderId="0" xfId="1" applyNumberFormat="1" applyFont="1" applyFill="1" applyAlignment="1">
      <alignment horizontal="center" wrapText="1"/>
    </xf>
    <xf numFmtId="37" fontId="40" fillId="5" borderId="0" xfId="0" applyNumberFormat="1" applyFont="1" applyFill="1" applyAlignment="1">
      <alignment wrapText="1"/>
    </xf>
    <xf numFmtId="43" fontId="46" fillId="0" borderId="0" xfId="1" applyFont="1"/>
    <xf numFmtId="43" fontId="39" fillId="0" borderId="0" xfId="1" applyFont="1"/>
    <xf numFmtId="164" fontId="39" fillId="0" borderId="0" xfId="0" applyNumberFormat="1" applyFont="1"/>
    <xf numFmtId="0" fontId="46" fillId="0" borderId="0" xfId="0" applyFont="1"/>
    <xf numFmtId="43" fontId="46" fillId="0" borderId="5" xfId="1" applyFont="1" applyBorder="1"/>
    <xf numFmtId="43" fontId="39" fillId="0" borderId="8" xfId="0" applyNumberFormat="1" applyFont="1" applyBorder="1"/>
    <xf numFmtId="0" fontId="39" fillId="3" borderId="0" xfId="0" applyFont="1" applyFill="1"/>
    <xf numFmtId="0" fontId="39" fillId="3" borderId="0" xfId="0" applyFont="1" applyFill="1" applyAlignment="1">
      <alignment horizontal="center" vertical="center"/>
    </xf>
    <xf numFmtId="0" fontId="39" fillId="3" borderId="0" xfId="0" applyFont="1" applyFill="1" applyAlignment="1">
      <alignment horizontal="center" vertical="center" wrapText="1"/>
    </xf>
    <xf numFmtId="0" fontId="39" fillId="0" borderId="8" xfId="0" applyFont="1" applyBorder="1"/>
  </cellXfs>
  <cellStyles count="4">
    <cellStyle name="Comma" xfId="1" builtinId="3"/>
    <cellStyle name="Excel Built-in Normal" xfId="3" xr:uid="{BF548017-EF33-4E51-8312-5052F27D32D9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2495-3FF6-432E-8593-34754B6058D2}">
  <sheetPr codeName="Sheet2">
    <tabColor theme="9" tint="-0.249977111117893"/>
  </sheetPr>
  <dimension ref="A1:T396"/>
  <sheetViews>
    <sheetView showGridLines="0" zoomScale="85" zoomScaleNormal="85" zoomScaleSheetLayoutView="85" workbookViewId="0">
      <pane ySplit="4" topLeftCell="A306" activePane="bottomLeft" state="frozen"/>
      <selection pane="bottomLeft" activeCell="A315" sqref="A315:G321"/>
    </sheetView>
  </sheetViews>
  <sheetFormatPr defaultRowHeight="12.75"/>
  <cols>
    <col min="1" max="1" width="88.5703125" style="25" customWidth="1"/>
    <col min="2" max="2" width="1.28515625" style="25" customWidth="1"/>
    <col min="3" max="3" width="22.140625" style="45" hidden="1" customWidth="1"/>
    <col min="4" max="4" width="1.85546875" style="45" hidden="1" customWidth="1"/>
    <col min="5" max="5" width="22.140625" style="45" customWidth="1"/>
    <col min="6" max="6" width="2" style="45" customWidth="1"/>
    <col min="7" max="7" width="22.140625" style="45" customWidth="1"/>
    <col min="8" max="8" width="1.28515625" style="46" customWidth="1"/>
    <col min="9" max="9" width="22.140625" style="45" customWidth="1"/>
    <col min="10" max="10" width="1.42578125" style="45" customWidth="1"/>
    <col min="11" max="11" width="22.140625" style="45" hidden="1" customWidth="1"/>
    <col min="12" max="12" width="22.140625" style="47" customWidth="1"/>
    <col min="13" max="13" width="1.42578125" style="45" customWidth="1"/>
    <col min="14" max="14" width="22.140625" style="45" hidden="1" customWidth="1"/>
    <col min="15" max="15" width="1.42578125" style="45" hidden="1" customWidth="1"/>
    <col min="16" max="16" width="21.140625" style="45" customWidth="1"/>
    <col min="17" max="17" width="1.42578125" style="48" customWidth="1"/>
    <col min="18" max="18" width="9.140625" style="25"/>
    <col min="19" max="19" width="17.5703125" style="25" customWidth="1"/>
    <col min="20" max="20" width="10.7109375" style="25" bestFit="1" customWidth="1"/>
    <col min="21" max="256" width="9.140625" style="25"/>
    <col min="257" max="257" width="88.5703125" style="25" customWidth="1"/>
    <col min="258" max="258" width="1.28515625" style="25" customWidth="1"/>
    <col min="259" max="260" width="0" style="25" hidden="1" customWidth="1"/>
    <col min="261" max="261" width="22.140625" style="25" customWidth="1"/>
    <col min="262" max="262" width="2" style="25" customWidth="1"/>
    <col min="263" max="263" width="22.140625" style="25" customWidth="1"/>
    <col min="264" max="264" width="1.28515625" style="25" customWidth="1"/>
    <col min="265" max="265" width="22.140625" style="25" customWidth="1"/>
    <col min="266" max="266" width="1.42578125" style="25" customWidth="1"/>
    <col min="267" max="267" width="0" style="25" hidden="1" customWidth="1"/>
    <col min="268" max="268" width="22.140625" style="25" customWidth="1"/>
    <col min="269" max="269" width="1.42578125" style="25" customWidth="1"/>
    <col min="270" max="271" width="0" style="25" hidden="1" customWidth="1"/>
    <col min="272" max="272" width="21.140625" style="25" customWidth="1"/>
    <col min="273" max="273" width="1.42578125" style="25" customWidth="1"/>
    <col min="274" max="274" width="9.140625" style="25"/>
    <col min="275" max="275" width="17.5703125" style="25" customWidth="1"/>
    <col min="276" max="276" width="10.7109375" style="25" bestFit="1" customWidth="1"/>
    <col min="277" max="512" width="9.140625" style="25"/>
    <col min="513" max="513" width="88.5703125" style="25" customWidth="1"/>
    <col min="514" max="514" width="1.28515625" style="25" customWidth="1"/>
    <col min="515" max="516" width="0" style="25" hidden="1" customWidth="1"/>
    <col min="517" max="517" width="22.140625" style="25" customWidth="1"/>
    <col min="518" max="518" width="2" style="25" customWidth="1"/>
    <col min="519" max="519" width="22.140625" style="25" customWidth="1"/>
    <col min="520" max="520" width="1.28515625" style="25" customWidth="1"/>
    <col min="521" max="521" width="22.140625" style="25" customWidth="1"/>
    <col min="522" max="522" width="1.42578125" style="25" customWidth="1"/>
    <col min="523" max="523" width="0" style="25" hidden="1" customWidth="1"/>
    <col min="524" max="524" width="22.140625" style="25" customWidth="1"/>
    <col min="525" max="525" width="1.42578125" style="25" customWidth="1"/>
    <col min="526" max="527" width="0" style="25" hidden="1" customWidth="1"/>
    <col min="528" max="528" width="21.140625" style="25" customWidth="1"/>
    <col min="529" max="529" width="1.42578125" style="25" customWidth="1"/>
    <col min="530" max="530" width="9.140625" style="25"/>
    <col min="531" max="531" width="17.5703125" style="25" customWidth="1"/>
    <col min="532" max="532" width="10.7109375" style="25" bestFit="1" customWidth="1"/>
    <col min="533" max="768" width="9.140625" style="25"/>
    <col min="769" max="769" width="88.5703125" style="25" customWidth="1"/>
    <col min="770" max="770" width="1.28515625" style="25" customWidth="1"/>
    <col min="771" max="772" width="0" style="25" hidden="1" customWidth="1"/>
    <col min="773" max="773" width="22.140625" style="25" customWidth="1"/>
    <col min="774" max="774" width="2" style="25" customWidth="1"/>
    <col min="775" max="775" width="22.140625" style="25" customWidth="1"/>
    <col min="776" max="776" width="1.28515625" style="25" customWidth="1"/>
    <col min="777" max="777" width="22.140625" style="25" customWidth="1"/>
    <col min="778" max="778" width="1.42578125" style="25" customWidth="1"/>
    <col min="779" max="779" width="0" style="25" hidden="1" customWidth="1"/>
    <col min="780" max="780" width="22.140625" style="25" customWidth="1"/>
    <col min="781" max="781" width="1.42578125" style="25" customWidth="1"/>
    <col min="782" max="783" width="0" style="25" hidden="1" customWidth="1"/>
    <col min="784" max="784" width="21.140625" style="25" customWidth="1"/>
    <col min="785" max="785" width="1.42578125" style="25" customWidth="1"/>
    <col min="786" max="786" width="9.140625" style="25"/>
    <col min="787" max="787" width="17.5703125" style="25" customWidth="1"/>
    <col min="788" max="788" width="10.7109375" style="25" bestFit="1" customWidth="1"/>
    <col min="789" max="1024" width="9.140625" style="25"/>
    <col min="1025" max="1025" width="88.5703125" style="25" customWidth="1"/>
    <col min="1026" max="1026" width="1.28515625" style="25" customWidth="1"/>
    <col min="1027" max="1028" width="0" style="25" hidden="1" customWidth="1"/>
    <col min="1029" max="1029" width="22.140625" style="25" customWidth="1"/>
    <col min="1030" max="1030" width="2" style="25" customWidth="1"/>
    <col min="1031" max="1031" width="22.140625" style="25" customWidth="1"/>
    <col min="1032" max="1032" width="1.28515625" style="25" customWidth="1"/>
    <col min="1033" max="1033" width="22.140625" style="25" customWidth="1"/>
    <col min="1034" max="1034" width="1.42578125" style="25" customWidth="1"/>
    <col min="1035" max="1035" width="0" style="25" hidden="1" customWidth="1"/>
    <col min="1036" max="1036" width="22.140625" style="25" customWidth="1"/>
    <col min="1037" max="1037" width="1.42578125" style="25" customWidth="1"/>
    <col min="1038" max="1039" width="0" style="25" hidden="1" customWidth="1"/>
    <col min="1040" max="1040" width="21.140625" style="25" customWidth="1"/>
    <col min="1041" max="1041" width="1.42578125" style="25" customWidth="1"/>
    <col min="1042" max="1042" width="9.140625" style="25"/>
    <col min="1043" max="1043" width="17.5703125" style="25" customWidth="1"/>
    <col min="1044" max="1044" width="10.7109375" style="25" bestFit="1" customWidth="1"/>
    <col min="1045" max="1280" width="9.140625" style="25"/>
    <col min="1281" max="1281" width="88.5703125" style="25" customWidth="1"/>
    <col min="1282" max="1282" width="1.28515625" style="25" customWidth="1"/>
    <col min="1283" max="1284" width="0" style="25" hidden="1" customWidth="1"/>
    <col min="1285" max="1285" width="22.140625" style="25" customWidth="1"/>
    <col min="1286" max="1286" width="2" style="25" customWidth="1"/>
    <col min="1287" max="1287" width="22.140625" style="25" customWidth="1"/>
    <col min="1288" max="1288" width="1.28515625" style="25" customWidth="1"/>
    <col min="1289" max="1289" width="22.140625" style="25" customWidth="1"/>
    <col min="1290" max="1290" width="1.42578125" style="25" customWidth="1"/>
    <col min="1291" max="1291" width="0" style="25" hidden="1" customWidth="1"/>
    <col min="1292" max="1292" width="22.140625" style="25" customWidth="1"/>
    <col min="1293" max="1293" width="1.42578125" style="25" customWidth="1"/>
    <col min="1294" max="1295" width="0" style="25" hidden="1" customWidth="1"/>
    <col min="1296" max="1296" width="21.140625" style="25" customWidth="1"/>
    <col min="1297" max="1297" width="1.42578125" style="25" customWidth="1"/>
    <col min="1298" max="1298" width="9.140625" style="25"/>
    <col min="1299" max="1299" width="17.5703125" style="25" customWidth="1"/>
    <col min="1300" max="1300" width="10.7109375" style="25" bestFit="1" customWidth="1"/>
    <col min="1301" max="1536" width="9.140625" style="25"/>
    <col min="1537" max="1537" width="88.5703125" style="25" customWidth="1"/>
    <col min="1538" max="1538" width="1.28515625" style="25" customWidth="1"/>
    <col min="1539" max="1540" width="0" style="25" hidden="1" customWidth="1"/>
    <col min="1541" max="1541" width="22.140625" style="25" customWidth="1"/>
    <col min="1542" max="1542" width="2" style="25" customWidth="1"/>
    <col min="1543" max="1543" width="22.140625" style="25" customWidth="1"/>
    <col min="1544" max="1544" width="1.28515625" style="25" customWidth="1"/>
    <col min="1545" max="1545" width="22.140625" style="25" customWidth="1"/>
    <col min="1546" max="1546" width="1.42578125" style="25" customWidth="1"/>
    <col min="1547" max="1547" width="0" style="25" hidden="1" customWidth="1"/>
    <col min="1548" max="1548" width="22.140625" style="25" customWidth="1"/>
    <col min="1549" max="1549" width="1.42578125" style="25" customWidth="1"/>
    <col min="1550" max="1551" width="0" style="25" hidden="1" customWidth="1"/>
    <col min="1552" max="1552" width="21.140625" style="25" customWidth="1"/>
    <col min="1553" max="1553" width="1.42578125" style="25" customWidth="1"/>
    <col min="1554" max="1554" width="9.140625" style="25"/>
    <col min="1555" max="1555" width="17.5703125" style="25" customWidth="1"/>
    <col min="1556" max="1556" width="10.7109375" style="25" bestFit="1" customWidth="1"/>
    <col min="1557" max="1792" width="9.140625" style="25"/>
    <col min="1793" max="1793" width="88.5703125" style="25" customWidth="1"/>
    <col min="1794" max="1794" width="1.28515625" style="25" customWidth="1"/>
    <col min="1795" max="1796" width="0" style="25" hidden="1" customWidth="1"/>
    <col min="1797" max="1797" width="22.140625" style="25" customWidth="1"/>
    <col min="1798" max="1798" width="2" style="25" customWidth="1"/>
    <col min="1799" max="1799" width="22.140625" style="25" customWidth="1"/>
    <col min="1800" max="1800" width="1.28515625" style="25" customWidth="1"/>
    <col min="1801" max="1801" width="22.140625" style="25" customWidth="1"/>
    <col min="1802" max="1802" width="1.42578125" style="25" customWidth="1"/>
    <col min="1803" max="1803" width="0" style="25" hidden="1" customWidth="1"/>
    <col min="1804" max="1804" width="22.140625" style="25" customWidth="1"/>
    <col min="1805" max="1805" width="1.42578125" style="25" customWidth="1"/>
    <col min="1806" max="1807" width="0" style="25" hidden="1" customWidth="1"/>
    <col min="1808" max="1808" width="21.140625" style="25" customWidth="1"/>
    <col min="1809" max="1809" width="1.42578125" style="25" customWidth="1"/>
    <col min="1810" max="1810" width="9.140625" style="25"/>
    <col min="1811" max="1811" width="17.5703125" style="25" customWidth="1"/>
    <col min="1812" max="1812" width="10.7109375" style="25" bestFit="1" customWidth="1"/>
    <col min="1813" max="2048" width="9.140625" style="25"/>
    <col min="2049" max="2049" width="88.5703125" style="25" customWidth="1"/>
    <col min="2050" max="2050" width="1.28515625" style="25" customWidth="1"/>
    <col min="2051" max="2052" width="0" style="25" hidden="1" customWidth="1"/>
    <col min="2053" max="2053" width="22.140625" style="25" customWidth="1"/>
    <col min="2054" max="2054" width="2" style="25" customWidth="1"/>
    <col min="2055" max="2055" width="22.140625" style="25" customWidth="1"/>
    <col min="2056" max="2056" width="1.28515625" style="25" customWidth="1"/>
    <col min="2057" max="2057" width="22.140625" style="25" customWidth="1"/>
    <col min="2058" max="2058" width="1.42578125" style="25" customWidth="1"/>
    <col min="2059" max="2059" width="0" style="25" hidden="1" customWidth="1"/>
    <col min="2060" max="2060" width="22.140625" style="25" customWidth="1"/>
    <col min="2061" max="2061" width="1.42578125" style="25" customWidth="1"/>
    <col min="2062" max="2063" width="0" style="25" hidden="1" customWidth="1"/>
    <col min="2064" max="2064" width="21.140625" style="25" customWidth="1"/>
    <col min="2065" max="2065" width="1.42578125" style="25" customWidth="1"/>
    <col min="2066" max="2066" width="9.140625" style="25"/>
    <col min="2067" max="2067" width="17.5703125" style="25" customWidth="1"/>
    <col min="2068" max="2068" width="10.7109375" style="25" bestFit="1" customWidth="1"/>
    <col min="2069" max="2304" width="9.140625" style="25"/>
    <col min="2305" max="2305" width="88.5703125" style="25" customWidth="1"/>
    <col min="2306" max="2306" width="1.28515625" style="25" customWidth="1"/>
    <col min="2307" max="2308" width="0" style="25" hidden="1" customWidth="1"/>
    <col min="2309" max="2309" width="22.140625" style="25" customWidth="1"/>
    <col min="2310" max="2310" width="2" style="25" customWidth="1"/>
    <col min="2311" max="2311" width="22.140625" style="25" customWidth="1"/>
    <col min="2312" max="2312" width="1.28515625" style="25" customWidth="1"/>
    <col min="2313" max="2313" width="22.140625" style="25" customWidth="1"/>
    <col min="2314" max="2314" width="1.42578125" style="25" customWidth="1"/>
    <col min="2315" max="2315" width="0" style="25" hidden="1" customWidth="1"/>
    <col min="2316" max="2316" width="22.140625" style="25" customWidth="1"/>
    <col min="2317" max="2317" width="1.42578125" style="25" customWidth="1"/>
    <col min="2318" max="2319" width="0" style="25" hidden="1" customWidth="1"/>
    <col min="2320" max="2320" width="21.140625" style="25" customWidth="1"/>
    <col min="2321" max="2321" width="1.42578125" style="25" customWidth="1"/>
    <col min="2322" max="2322" width="9.140625" style="25"/>
    <col min="2323" max="2323" width="17.5703125" style="25" customWidth="1"/>
    <col min="2324" max="2324" width="10.7109375" style="25" bestFit="1" customWidth="1"/>
    <col min="2325" max="2560" width="9.140625" style="25"/>
    <col min="2561" max="2561" width="88.5703125" style="25" customWidth="1"/>
    <col min="2562" max="2562" width="1.28515625" style="25" customWidth="1"/>
    <col min="2563" max="2564" width="0" style="25" hidden="1" customWidth="1"/>
    <col min="2565" max="2565" width="22.140625" style="25" customWidth="1"/>
    <col min="2566" max="2566" width="2" style="25" customWidth="1"/>
    <col min="2567" max="2567" width="22.140625" style="25" customWidth="1"/>
    <col min="2568" max="2568" width="1.28515625" style="25" customWidth="1"/>
    <col min="2569" max="2569" width="22.140625" style="25" customWidth="1"/>
    <col min="2570" max="2570" width="1.42578125" style="25" customWidth="1"/>
    <col min="2571" max="2571" width="0" style="25" hidden="1" customWidth="1"/>
    <col min="2572" max="2572" width="22.140625" style="25" customWidth="1"/>
    <col min="2573" max="2573" width="1.42578125" style="25" customWidth="1"/>
    <col min="2574" max="2575" width="0" style="25" hidden="1" customWidth="1"/>
    <col min="2576" max="2576" width="21.140625" style="25" customWidth="1"/>
    <col min="2577" max="2577" width="1.42578125" style="25" customWidth="1"/>
    <col min="2578" max="2578" width="9.140625" style="25"/>
    <col min="2579" max="2579" width="17.5703125" style="25" customWidth="1"/>
    <col min="2580" max="2580" width="10.7109375" style="25" bestFit="1" customWidth="1"/>
    <col min="2581" max="2816" width="9.140625" style="25"/>
    <col min="2817" max="2817" width="88.5703125" style="25" customWidth="1"/>
    <col min="2818" max="2818" width="1.28515625" style="25" customWidth="1"/>
    <col min="2819" max="2820" width="0" style="25" hidden="1" customWidth="1"/>
    <col min="2821" max="2821" width="22.140625" style="25" customWidth="1"/>
    <col min="2822" max="2822" width="2" style="25" customWidth="1"/>
    <col min="2823" max="2823" width="22.140625" style="25" customWidth="1"/>
    <col min="2824" max="2824" width="1.28515625" style="25" customWidth="1"/>
    <col min="2825" max="2825" width="22.140625" style="25" customWidth="1"/>
    <col min="2826" max="2826" width="1.42578125" style="25" customWidth="1"/>
    <col min="2827" max="2827" width="0" style="25" hidden="1" customWidth="1"/>
    <col min="2828" max="2828" width="22.140625" style="25" customWidth="1"/>
    <col min="2829" max="2829" width="1.42578125" style="25" customWidth="1"/>
    <col min="2830" max="2831" width="0" style="25" hidden="1" customWidth="1"/>
    <col min="2832" max="2832" width="21.140625" style="25" customWidth="1"/>
    <col min="2833" max="2833" width="1.42578125" style="25" customWidth="1"/>
    <col min="2834" max="2834" width="9.140625" style="25"/>
    <col min="2835" max="2835" width="17.5703125" style="25" customWidth="1"/>
    <col min="2836" max="2836" width="10.7109375" style="25" bestFit="1" customWidth="1"/>
    <col min="2837" max="3072" width="9.140625" style="25"/>
    <col min="3073" max="3073" width="88.5703125" style="25" customWidth="1"/>
    <col min="3074" max="3074" width="1.28515625" style="25" customWidth="1"/>
    <col min="3075" max="3076" width="0" style="25" hidden="1" customWidth="1"/>
    <col min="3077" max="3077" width="22.140625" style="25" customWidth="1"/>
    <col min="3078" max="3078" width="2" style="25" customWidth="1"/>
    <col min="3079" max="3079" width="22.140625" style="25" customWidth="1"/>
    <col min="3080" max="3080" width="1.28515625" style="25" customWidth="1"/>
    <col min="3081" max="3081" width="22.140625" style="25" customWidth="1"/>
    <col min="3082" max="3082" width="1.42578125" style="25" customWidth="1"/>
    <col min="3083" max="3083" width="0" style="25" hidden="1" customWidth="1"/>
    <col min="3084" max="3084" width="22.140625" style="25" customWidth="1"/>
    <col min="3085" max="3085" width="1.42578125" style="25" customWidth="1"/>
    <col min="3086" max="3087" width="0" style="25" hidden="1" customWidth="1"/>
    <col min="3088" max="3088" width="21.140625" style="25" customWidth="1"/>
    <col min="3089" max="3089" width="1.42578125" style="25" customWidth="1"/>
    <col min="3090" max="3090" width="9.140625" style="25"/>
    <col min="3091" max="3091" width="17.5703125" style="25" customWidth="1"/>
    <col min="3092" max="3092" width="10.7109375" style="25" bestFit="1" customWidth="1"/>
    <col min="3093" max="3328" width="9.140625" style="25"/>
    <col min="3329" max="3329" width="88.5703125" style="25" customWidth="1"/>
    <col min="3330" max="3330" width="1.28515625" style="25" customWidth="1"/>
    <col min="3331" max="3332" width="0" style="25" hidden="1" customWidth="1"/>
    <col min="3333" max="3333" width="22.140625" style="25" customWidth="1"/>
    <col min="3334" max="3334" width="2" style="25" customWidth="1"/>
    <col min="3335" max="3335" width="22.140625" style="25" customWidth="1"/>
    <col min="3336" max="3336" width="1.28515625" style="25" customWidth="1"/>
    <col min="3337" max="3337" width="22.140625" style="25" customWidth="1"/>
    <col min="3338" max="3338" width="1.42578125" style="25" customWidth="1"/>
    <col min="3339" max="3339" width="0" style="25" hidden="1" customWidth="1"/>
    <col min="3340" max="3340" width="22.140625" style="25" customWidth="1"/>
    <col min="3341" max="3341" width="1.42578125" style="25" customWidth="1"/>
    <col min="3342" max="3343" width="0" style="25" hidden="1" customWidth="1"/>
    <col min="3344" max="3344" width="21.140625" style="25" customWidth="1"/>
    <col min="3345" max="3345" width="1.42578125" style="25" customWidth="1"/>
    <col min="3346" max="3346" width="9.140625" style="25"/>
    <col min="3347" max="3347" width="17.5703125" style="25" customWidth="1"/>
    <col min="3348" max="3348" width="10.7109375" style="25" bestFit="1" customWidth="1"/>
    <col min="3349" max="3584" width="9.140625" style="25"/>
    <col min="3585" max="3585" width="88.5703125" style="25" customWidth="1"/>
    <col min="3586" max="3586" width="1.28515625" style="25" customWidth="1"/>
    <col min="3587" max="3588" width="0" style="25" hidden="1" customWidth="1"/>
    <col min="3589" max="3589" width="22.140625" style="25" customWidth="1"/>
    <col min="3590" max="3590" width="2" style="25" customWidth="1"/>
    <col min="3591" max="3591" width="22.140625" style="25" customWidth="1"/>
    <col min="3592" max="3592" width="1.28515625" style="25" customWidth="1"/>
    <col min="3593" max="3593" width="22.140625" style="25" customWidth="1"/>
    <col min="3594" max="3594" width="1.42578125" style="25" customWidth="1"/>
    <col min="3595" max="3595" width="0" style="25" hidden="1" customWidth="1"/>
    <col min="3596" max="3596" width="22.140625" style="25" customWidth="1"/>
    <col min="3597" max="3597" width="1.42578125" style="25" customWidth="1"/>
    <col min="3598" max="3599" width="0" style="25" hidden="1" customWidth="1"/>
    <col min="3600" max="3600" width="21.140625" style="25" customWidth="1"/>
    <col min="3601" max="3601" width="1.42578125" style="25" customWidth="1"/>
    <col min="3602" max="3602" width="9.140625" style="25"/>
    <col min="3603" max="3603" width="17.5703125" style="25" customWidth="1"/>
    <col min="3604" max="3604" width="10.7109375" style="25" bestFit="1" customWidth="1"/>
    <col min="3605" max="3840" width="9.140625" style="25"/>
    <col min="3841" max="3841" width="88.5703125" style="25" customWidth="1"/>
    <col min="3842" max="3842" width="1.28515625" style="25" customWidth="1"/>
    <col min="3843" max="3844" width="0" style="25" hidden="1" customWidth="1"/>
    <col min="3845" max="3845" width="22.140625" style="25" customWidth="1"/>
    <col min="3846" max="3846" width="2" style="25" customWidth="1"/>
    <col min="3847" max="3847" width="22.140625" style="25" customWidth="1"/>
    <col min="3848" max="3848" width="1.28515625" style="25" customWidth="1"/>
    <col min="3849" max="3849" width="22.140625" style="25" customWidth="1"/>
    <col min="3850" max="3850" width="1.42578125" style="25" customWidth="1"/>
    <col min="3851" max="3851" width="0" style="25" hidden="1" customWidth="1"/>
    <col min="3852" max="3852" width="22.140625" style="25" customWidth="1"/>
    <col min="3853" max="3853" width="1.42578125" style="25" customWidth="1"/>
    <col min="3854" max="3855" width="0" style="25" hidden="1" customWidth="1"/>
    <col min="3856" max="3856" width="21.140625" style="25" customWidth="1"/>
    <col min="3857" max="3857" width="1.42578125" style="25" customWidth="1"/>
    <col min="3858" max="3858" width="9.140625" style="25"/>
    <col min="3859" max="3859" width="17.5703125" style="25" customWidth="1"/>
    <col min="3860" max="3860" width="10.7109375" style="25" bestFit="1" customWidth="1"/>
    <col min="3861" max="4096" width="9.140625" style="25"/>
    <col min="4097" max="4097" width="88.5703125" style="25" customWidth="1"/>
    <col min="4098" max="4098" width="1.28515625" style="25" customWidth="1"/>
    <col min="4099" max="4100" width="0" style="25" hidden="1" customWidth="1"/>
    <col min="4101" max="4101" width="22.140625" style="25" customWidth="1"/>
    <col min="4102" max="4102" width="2" style="25" customWidth="1"/>
    <col min="4103" max="4103" width="22.140625" style="25" customWidth="1"/>
    <col min="4104" max="4104" width="1.28515625" style="25" customWidth="1"/>
    <col min="4105" max="4105" width="22.140625" style="25" customWidth="1"/>
    <col min="4106" max="4106" width="1.42578125" style="25" customWidth="1"/>
    <col min="4107" max="4107" width="0" style="25" hidden="1" customWidth="1"/>
    <col min="4108" max="4108" width="22.140625" style="25" customWidth="1"/>
    <col min="4109" max="4109" width="1.42578125" style="25" customWidth="1"/>
    <col min="4110" max="4111" width="0" style="25" hidden="1" customWidth="1"/>
    <col min="4112" max="4112" width="21.140625" style="25" customWidth="1"/>
    <col min="4113" max="4113" width="1.42578125" style="25" customWidth="1"/>
    <col min="4114" max="4114" width="9.140625" style="25"/>
    <col min="4115" max="4115" width="17.5703125" style="25" customWidth="1"/>
    <col min="4116" max="4116" width="10.7109375" style="25" bestFit="1" customWidth="1"/>
    <col min="4117" max="4352" width="9.140625" style="25"/>
    <col min="4353" max="4353" width="88.5703125" style="25" customWidth="1"/>
    <col min="4354" max="4354" width="1.28515625" style="25" customWidth="1"/>
    <col min="4355" max="4356" width="0" style="25" hidden="1" customWidth="1"/>
    <col min="4357" max="4357" width="22.140625" style="25" customWidth="1"/>
    <col min="4358" max="4358" width="2" style="25" customWidth="1"/>
    <col min="4359" max="4359" width="22.140625" style="25" customWidth="1"/>
    <col min="4360" max="4360" width="1.28515625" style="25" customWidth="1"/>
    <col min="4361" max="4361" width="22.140625" style="25" customWidth="1"/>
    <col min="4362" max="4362" width="1.42578125" style="25" customWidth="1"/>
    <col min="4363" max="4363" width="0" style="25" hidden="1" customWidth="1"/>
    <col min="4364" max="4364" width="22.140625" style="25" customWidth="1"/>
    <col min="4365" max="4365" width="1.42578125" style="25" customWidth="1"/>
    <col min="4366" max="4367" width="0" style="25" hidden="1" customWidth="1"/>
    <col min="4368" max="4368" width="21.140625" style="25" customWidth="1"/>
    <col min="4369" max="4369" width="1.42578125" style="25" customWidth="1"/>
    <col min="4370" max="4370" width="9.140625" style="25"/>
    <col min="4371" max="4371" width="17.5703125" style="25" customWidth="1"/>
    <col min="4372" max="4372" width="10.7109375" style="25" bestFit="1" customWidth="1"/>
    <col min="4373" max="4608" width="9.140625" style="25"/>
    <col min="4609" max="4609" width="88.5703125" style="25" customWidth="1"/>
    <col min="4610" max="4610" width="1.28515625" style="25" customWidth="1"/>
    <col min="4611" max="4612" width="0" style="25" hidden="1" customWidth="1"/>
    <col min="4613" max="4613" width="22.140625" style="25" customWidth="1"/>
    <col min="4614" max="4614" width="2" style="25" customWidth="1"/>
    <col min="4615" max="4615" width="22.140625" style="25" customWidth="1"/>
    <col min="4616" max="4616" width="1.28515625" style="25" customWidth="1"/>
    <col min="4617" max="4617" width="22.140625" style="25" customWidth="1"/>
    <col min="4618" max="4618" width="1.42578125" style="25" customWidth="1"/>
    <col min="4619" max="4619" width="0" style="25" hidden="1" customWidth="1"/>
    <col min="4620" max="4620" width="22.140625" style="25" customWidth="1"/>
    <col min="4621" max="4621" width="1.42578125" style="25" customWidth="1"/>
    <col min="4622" max="4623" width="0" style="25" hidden="1" customWidth="1"/>
    <col min="4624" max="4624" width="21.140625" style="25" customWidth="1"/>
    <col min="4625" max="4625" width="1.42578125" style="25" customWidth="1"/>
    <col min="4626" max="4626" width="9.140625" style="25"/>
    <col min="4627" max="4627" width="17.5703125" style="25" customWidth="1"/>
    <col min="4628" max="4628" width="10.7109375" style="25" bestFit="1" customWidth="1"/>
    <col min="4629" max="4864" width="9.140625" style="25"/>
    <col min="4865" max="4865" width="88.5703125" style="25" customWidth="1"/>
    <col min="4866" max="4866" width="1.28515625" style="25" customWidth="1"/>
    <col min="4867" max="4868" width="0" style="25" hidden="1" customWidth="1"/>
    <col min="4869" max="4869" width="22.140625" style="25" customWidth="1"/>
    <col min="4870" max="4870" width="2" style="25" customWidth="1"/>
    <col min="4871" max="4871" width="22.140625" style="25" customWidth="1"/>
    <col min="4872" max="4872" width="1.28515625" style="25" customWidth="1"/>
    <col min="4873" max="4873" width="22.140625" style="25" customWidth="1"/>
    <col min="4874" max="4874" width="1.42578125" style="25" customWidth="1"/>
    <col min="4875" max="4875" width="0" style="25" hidden="1" customWidth="1"/>
    <col min="4876" max="4876" width="22.140625" style="25" customWidth="1"/>
    <col min="4877" max="4877" width="1.42578125" style="25" customWidth="1"/>
    <col min="4878" max="4879" width="0" style="25" hidden="1" customWidth="1"/>
    <col min="4880" max="4880" width="21.140625" style="25" customWidth="1"/>
    <col min="4881" max="4881" width="1.42578125" style="25" customWidth="1"/>
    <col min="4882" max="4882" width="9.140625" style="25"/>
    <col min="4883" max="4883" width="17.5703125" style="25" customWidth="1"/>
    <col min="4884" max="4884" width="10.7109375" style="25" bestFit="1" customWidth="1"/>
    <col min="4885" max="5120" width="9.140625" style="25"/>
    <col min="5121" max="5121" width="88.5703125" style="25" customWidth="1"/>
    <col min="5122" max="5122" width="1.28515625" style="25" customWidth="1"/>
    <col min="5123" max="5124" width="0" style="25" hidden="1" customWidth="1"/>
    <col min="5125" max="5125" width="22.140625" style="25" customWidth="1"/>
    <col min="5126" max="5126" width="2" style="25" customWidth="1"/>
    <col min="5127" max="5127" width="22.140625" style="25" customWidth="1"/>
    <col min="5128" max="5128" width="1.28515625" style="25" customWidth="1"/>
    <col min="5129" max="5129" width="22.140625" style="25" customWidth="1"/>
    <col min="5130" max="5130" width="1.42578125" style="25" customWidth="1"/>
    <col min="5131" max="5131" width="0" style="25" hidden="1" customWidth="1"/>
    <col min="5132" max="5132" width="22.140625" style="25" customWidth="1"/>
    <col min="5133" max="5133" width="1.42578125" style="25" customWidth="1"/>
    <col min="5134" max="5135" width="0" style="25" hidden="1" customWidth="1"/>
    <col min="5136" max="5136" width="21.140625" style="25" customWidth="1"/>
    <col min="5137" max="5137" width="1.42578125" style="25" customWidth="1"/>
    <col min="5138" max="5138" width="9.140625" style="25"/>
    <col min="5139" max="5139" width="17.5703125" style="25" customWidth="1"/>
    <col min="5140" max="5140" width="10.7109375" style="25" bestFit="1" customWidth="1"/>
    <col min="5141" max="5376" width="9.140625" style="25"/>
    <col min="5377" max="5377" width="88.5703125" style="25" customWidth="1"/>
    <col min="5378" max="5378" width="1.28515625" style="25" customWidth="1"/>
    <col min="5379" max="5380" width="0" style="25" hidden="1" customWidth="1"/>
    <col min="5381" max="5381" width="22.140625" style="25" customWidth="1"/>
    <col min="5382" max="5382" width="2" style="25" customWidth="1"/>
    <col min="5383" max="5383" width="22.140625" style="25" customWidth="1"/>
    <col min="5384" max="5384" width="1.28515625" style="25" customWidth="1"/>
    <col min="5385" max="5385" width="22.140625" style="25" customWidth="1"/>
    <col min="5386" max="5386" width="1.42578125" style="25" customWidth="1"/>
    <col min="5387" max="5387" width="0" style="25" hidden="1" customWidth="1"/>
    <col min="5388" max="5388" width="22.140625" style="25" customWidth="1"/>
    <col min="5389" max="5389" width="1.42578125" style="25" customWidth="1"/>
    <col min="5390" max="5391" width="0" style="25" hidden="1" customWidth="1"/>
    <col min="5392" max="5392" width="21.140625" style="25" customWidth="1"/>
    <col min="5393" max="5393" width="1.42578125" style="25" customWidth="1"/>
    <col min="5394" max="5394" width="9.140625" style="25"/>
    <col min="5395" max="5395" width="17.5703125" style="25" customWidth="1"/>
    <col min="5396" max="5396" width="10.7109375" style="25" bestFit="1" customWidth="1"/>
    <col min="5397" max="5632" width="9.140625" style="25"/>
    <col min="5633" max="5633" width="88.5703125" style="25" customWidth="1"/>
    <col min="5634" max="5634" width="1.28515625" style="25" customWidth="1"/>
    <col min="5635" max="5636" width="0" style="25" hidden="1" customWidth="1"/>
    <col min="5637" max="5637" width="22.140625" style="25" customWidth="1"/>
    <col min="5638" max="5638" width="2" style="25" customWidth="1"/>
    <col min="5639" max="5639" width="22.140625" style="25" customWidth="1"/>
    <col min="5640" max="5640" width="1.28515625" style="25" customWidth="1"/>
    <col min="5641" max="5641" width="22.140625" style="25" customWidth="1"/>
    <col min="5642" max="5642" width="1.42578125" style="25" customWidth="1"/>
    <col min="5643" max="5643" width="0" style="25" hidden="1" customWidth="1"/>
    <col min="5644" max="5644" width="22.140625" style="25" customWidth="1"/>
    <col min="5645" max="5645" width="1.42578125" style="25" customWidth="1"/>
    <col min="5646" max="5647" width="0" style="25" hidden="1" customWidth="1"/>
    <col min="5648" max="5648" width="21.140625" style="25" customWidth="1"/>
    <col min="5649" max="5649" width="1.42578125" style="25" customWidth="1"/>
    <col min="5650" max="5650" width="9.140625" style="25"/>
    <col min="5651" max="5651" width="17.5703125" style="25" customWidth="1"/>
    <col min="5652" max="5652" width="10.7109375" style="25" bestFit="1" customWidth="1"/>
    <col min="5653" max="5888" width="9.140625" style="25"/>
    <col min="5889" max="5889" width="88.5703125" style="25" customWidth="1"/>
    <col min="5890" max="5890" width="1.28515625" style="25" customWidth="1"/>
    <col min="5891" max="5892" width="0" style="25" hidden="1" customWidth="1"/>
    <col min="5893" max="5893" width="22.140625" style="25" customWidth="1"/>
    <col min="5894" max="5894" width="2" style="25" customWidth="1"/>
    <col min="5895" max="5895" width="22.140625" style="25" customWidth="1"/>
    <col min="5896" max="5896" width="1.28515625" style="25" customWidth="1"/>
    <col min="5897" max="5897" width="22.140625" style="25" customWidth="1"/>
    <col min="5898" max="5898" width="1.42578125" style="25" customWidth="1"/>
    <col min="5899" max="5899" width="0" style="25" hidden="1" customWidth="1"/>
    <col min="5900" max="5900" width="22.140625" style="25" customWidth="1"/>
    <col min="5901" max="5901" width="1.42578125" style="25" customWidth="1"/>
    <col min="5902" max="5903" width="0" style="25" hidden="1" customWidth="1"/>
    <col min="5904" max="5904" width="21.140625" style="25" customWidth="1"/>
    <col min="5905" max="5905" width="1.42578125" style="25" customWidth="1"/>
    <col min="5906" max="5906" width="9.140625" style="25"/>
    <col min="5907" max="5907" width="17.5703125" style="25" customWidth="1"/>
    <col min="5908" max="5908" width="10.7109375" style="25" bestFit="1" customWidth="1"/>
    <col min="5909" max="6144" width="9.140625" style="25"/>
    <col min="6145" max="6145" width="88.5703125" style="25" customWidth="1"/>
    <col min="6146" max="6146" width="1.28515625" style="25" customWidth="1"/>
    <col min="6147" max="6148" width="0" style="25" hidden="1" customWidth="1"/>
    <col min="6149" max="6149" width="22.140625" style="25" customWidth="1"/>
    <col min="6150" max="6150" width="2" style="25" customWidth="1"/>
    <col min="6151" max="6151" width="22.140625" style="25" customWidth="1"/>
    <col min="6152" max="6152" width="1.28515625" style="25" customWidth="1"/>
    <col min="6153" max="6153" width="22.140625" style="25" customWidth="1"/>
    <col min="6154" max="6154" width="1.42578125" style="25" customWidth="1"/>
    <col min="6155" max="6155" width="0" style="25" hidden="1" customWidth="1"/>
    <col min="6156" max="6156" width="22.140625" style="25" customWidth="1"/>
    <col min="6157" max="6157" width="1.42578125" style="25" customWidth="1"/>
    <col min="6158" max="6159" width="0" style="25" hidden="1" customWidth="1"/>
    <col min="6160" max="6160" width="21.140625" style="25" customWidth="1"/>
    <col min="6161" max="6161" width="1.42578125" style="25" customWidth="1"/>
    <col min="6162" max="6162" width="9.140625" style="25"/>
    <col min="6163" max="6163" width="17.5703125" style="25" customWidth="1"/>
    <col min="6164" max="6164" width="10.7109375" style="25" bestFit="1" customWidth="1"/>
    <col min="6165" max="6400" width="9.140625" style="25"/>
    <col min="6401" max="6401" width="88.5703125" style="25" customWidth="1"/>
    <col min="6402" max="6402" width="1.28515625" style="25" customWidth="1"/>
    <col min="6403" max="6404" width="0" style="25" hidden="1" customWidth="1"/>
    <col min="6405" max="6405" width="22.140625" style="25" customWidth="1"/>
    <col min="6406" max="6406" width="2" style="25" customWidth="1"/>
    <col min="6407" max="6407" width="22.140625" style="25" customWidth="1"/>
    <col min="6408" max="6408" width="1.28515625" style="25" customWidth="1"/>
    <col min="6409" max="6409" width="22.140625" style="25" customWidth="1"/>
    <col min="6410" max="6410" width="1.42578125" style="25" customWidth="1"/>
    <col min="6411" max="6411" width="0" style="25" hidden="1" customWidth="1"/>
    <col min="6412" max="6412" width="22.140625" style="25" customWidth="1"/>
    <col min="6413" max="6413" width="1.42578125" style="25" customWidth="1"/>
    <col min="6414" max="6415" width="0" style="25" hidden="1" customWidth="1"/>
    <col min="6416" max="6416" width="21.140625" style="25" customWidth="1"/>
    <col min="6417" max="6417" width="1.42578125" style="25" customWidth="1"/>
    <col min="6418" max="6418" width="9.140625" style="25"/>
    <col min="6419" max="6419" width="17.5703125" style="25" customWidth="1"/>
    <col min="6420" max="6420" width="10.7109375" style="25" bestFit="1" customWidth="1"/>
    <col min="6421" max="6656" width="9.140625" style="25"/>
    <col min="6657" max="6657" width="88.5703125" style="25" customWidth="1"/>
    <col min="6658" max="6658" width="1.28515625" style="25" customWidth="1"/>
    <col min="6659" max="6660" width="0" style="25" hidden="1" customWidth="1"/>
    <col min="6661" max="6661" width="22.140625" style="25" customWidth="1"/>
    <col min="6662" max="6662" width="2" style="25" customWidth="1"/>
    <col min="6663" max="6663" width="22.140625" style="25" customWidth="1"/>
    <col min="6664" max="6664" width="1.28515625" style="25" customWidth="1"/>
    <col min="6665" max="6665" width="22.140625" style="25" customWidth="1"/>
    <col min="6666" max="6666" width="1.42578125" style="25" customWidth="1"/>
    <col min="6667" max="6667" width="0" style="25" hidden="1" customWidth="1"/>
    <col min="6668" max="6668" width="22.140625" style="25" customWidth="1"/>
    <col min="6669" max="6669" width="1.42578125" style="25" customWidth="1"/>
    <col min="6670" max="6671" width="0" style="25" hidden="1" customWidth="1"/>
    <col min="6672" max="6672" width="21.140625" style="25" customWidth="1"/>
    <col min="6673" max="6673" width="1.42578125" style="25" customWidth="1"/>
    <col min="6674" max="6674" width="9.140625" style="25"/>
    <col min="6675" max="6675" width="17.5703125" style="25" customWidth="1"/>
    <col min="6676" max="6676" width="10.7109375" style="25" bestFit="1" customWidth="1"/>
    <col min="6677" max="6912" width="9.140625" style="25"/>
    <col min="6913" max="6913" width="88.5703125" style="25" customWidth="1"/>
    <col min="6914" max="6914" width="1.28515625" style="25" customWidth="1"/>
    <col min="6915" max="6916" width="0" style="25" hidden="1" customWidth="1"/>
    <col min="6917" max="6917" width="22.140625" style="25" customWidth="1"/>
    <col min="6918" max="6918" width="2" style="25" customWidth="1"/>
    <col min="6919" max="6919" width="22.140625" style="25" customWidth="1"/>
    <col min="6920" max="6920" width="1.28515625" style="25" customWidth="1"/>
    <col min="6921" max="6921" width="22.140625" style="25" customWidth="1"/>
    <col min="6922" max="6922" width="1.42578125" style="25" customWidth="1"/>
    <col min="6923" max="6923" width="0" style="25" hidden="1" customWidth="1"/>
    <col min="6924" max="6924" width="22.140625" style="25" customWidth="1"/>
    <col min="6925" max="6925" width="1.42578125" style="25" customWidth="1"/>
    <col min="6926" max="6927" width="0" style="25" hidden="1" customWidth="1"/>
    <col min="6928" max="6928" width="21.140625" style="25" customWidth="1"/>
    <col min="6929" max="6929" width="1.42578125" style="25" customWidth="1"/>
    <col min="6930" max="6930" width="9.140625" style="25"/>
    <col min="6931" max="6931" width="17.5703125" style="25" customWidth="1"/>
    <col min="6932" max="6932" width="10.7109375" style="25" bestFit="1" customWidth="1"/>
    <col min="6933" max="7168" width="9.140625" style="25"/>
    <col min="7169" max="7169" width="88.5703125" style="25" customWidth="1"/>
    <col min="7170" max="7170" width="1.28515625" style="25" customWidth="1"/>
    <col min="7171" max="7172" width="0" style="25" hidden="1" customWidth="1"/>
    <col min="7173" max="7173" width="22.140625" style="25" customWidth="1"/>
    <col min="7174" max="7174" width="2" style="25" customWidth="1"/>
    <col min="7175" max="7175" width="22.140625" style="25" customWidth="1"/>
    <col min="7176" max="7176" width="1.28515625" style="25" customWidth="1"/>
    <col min="7177" max="7177" width="22.140625" style="25" customWidth="1"/>
    <col min="7178" max="7178" width="1.42578125" style="25" customWidth="1"/>
    <col min="7179" max="7179" width="0" style="25" hidden="1" customWidth="1"/>
    <col min="7180" max="7180" width="22.140625" style="25" customWidth="1"/>
    <col min="7181" max="7181" width="1.42578125" style="25" customWidth="1"/>
    <col min="7182" max="7183" width="0" style="25" hidden="1" customWidth="1"/>
    <col min="7184" max="7184" width="21.140625" style="25" customWidth="1"/>
    <col min="7185" max="7185" width="1.42578125" style="25" customWidth="1"/>
    <col min="7186" max="7186" width="9.140625" style="25"/>
    <col min="7187" max="7187" width="17.5703125" style="25" customWidth="1"/>
    <col min="7188" max="7188" width="10.7109375" style="25" bestFit="1" customWidth="1"/>
    <col min="7189" max="7424" width="9.140625" style="25"/>
    <col min="7425" max="7425" width="88.5703125" style="25" customWidth="1"/>
    <col min="7426" max="7426" width="1.28515625" style="25" customWidth="1"/>
    <col min="7427" max="7428" width="0" style="25" hidden="1" customWidth="1"/>
    <col min="7429" max="7429" width="22.140625" style="25" customWidth="1"/>
    <col min="7430" max="7430" width="2" style="25" customWidth="1"/>
    <col min="7431" max="7431" width="22.140625" style="25" customWidth="1"/>
    <col min="7432" max="7432" width="1.28515625" style="25" customWidth="1"/>
    <col min="7433" max="7433" width="22.140625" style="25" customWidth="1"/>
    <col min="7434" max="7434" width="1.42578125" style="25" customWidth="1"/>
    <col min="7435" max="7435" width="0" style="25" hidden="1" customWidth="1"/>
    <col min="7436" max="7436" width="22.140625" style="25" customWidth="1"/>
    <col min="7437" max="7437" width="1.42578125" style="25" customWidth="1"/>
    <col min="7438" max="7439" width="0" style="25" hidden="1" customWidth="1"/>
    <col min="7440" max="7440" width="21.140625" style="25" customWidth="1"/>
    <col min="7441" max="7441" width="1.42578125" style="25" customWidth="1"/>
    <col min="7442" max="7442" width="9.140625" style="25"/>
    <col min="7443" max="7443" width="17.5703125" style="25" customWidth="1"/>
    <col min="7444" max="7444" width="10.7109375" style="25" bestFit="1" customWidth="1"/>
    <col min="7445" max="7680" width="9.140625" style="25"/>
    <col min="7681" max="7681" width="88.5703125" style="25" customWidth="1"/>
    <col min="7682" max="7682" width="1.28515625" style="25" customWidth="1"/>
    <col min="7683" max="7684" width="0" style="25" hidden="1" customWidth="1"/>
    <col min="7685" max="7685" width="22.140625" style="25" customWidth="1"/>
    <col min="7686" max="7686" width="2" style="25" customWidth="1"/>
    <col min="7687" max="7687" width="22.140625" style="25" customWidth="1"/>
    <col min="7688" max="7688" width="1.28515625" style="25" customWidth="1"/>
    <col min="7689" max="7689" width="22.140625" style="25" customWidth="1"/>
    <col min="7690" max="7690" width="1.42578125" style="25" customWidth="1"/>
    <col min="7691" max="7691" width="0" style="25" hidden="1" customWidth="1"/>
    <col min="7692" max="7692" width="22.140625" style="25" customWidth="1"/>
    <col min="7693" max="7693" width="1.42578125" style="25" customWidth="1"/>
    <col min="7694" max="7695" width="0" style="25" hidden="1" customWidth="1"/>
    <col min="7696" max="7696" width="21.140625" style="25" customWidth="1"/>
    <col min="7697" max="7697" width="1.42578125" style="25" customWidth="1"/>
    <col min="7698" max="7698" width="9.140625" style="25"/>
    <col min="7699" max="7699" width="17.5703125" style="25" customWidth="1"/>
    <col min="7700" max="7700" width="10.7109375" style="25" bestFit="1" customWidth="1"/>
    <col min="7701" max="7936" width="9.140625" style="25"/>
    <col min="7937" max="7937" width="88.5703125" style="25" customWidth="1"/>
    <col min="7938" max="7938" width="1.28515625" style="25" customWidth="1"/>
    <col min="7939" max="7940" width="0" style="25" hidden="1" customWidth="1"/>
    <col min="7941" max="7941" width="22.140625" style="25" customWidth="1"/>
    <col min="7942" max="7942" width="2" style="25" customWidth="1"/>
    <col min="7943" max="7943" width="22.140625" style="25" customWidth="1"/>
    <col min="7944" max="7944" width="1.28515625" style="25" customWidth="1"/>
    <col min="7945" max="7945" width="22.140625" style="25" customWidth="1"/>
    <col min="7946" max="7946" width="1.42578125" style="25" customWidth="1"/>
    <col min="7947" max="7947" width="0" style="25" hidden="1" customWidth="1"/>
    <col min="7948" max="7948" width="22.140625" style="25" customWidth="1"/>
    <col min="7949" max="7949" width="1.42578125" style="25" customWidth="1"/>
    <col min="7950" max="7951" width="0" style="25" hidden="1" customWidth="1"/>
    <col min="7952" max="7952" width="21.140625" style="25" customWidth="1"/>
    <col min="7953" max="7953" width="1.42578125" style="25" customWidth="1"/>
    <col min="7954" max="7954" width="9.140625" style="25"/>
    <col min="7955" max="7955" width="17.5703125" style="25" customWidth="1"/>
    <col min="7956" max="7956" width="10.7109375" style="25" bestFit="1" customWidth="1"/>
    <col min="7957" max="8192" width="9.140625" style="25"/>
    <col min="8193" max="8193" width="88.5703125" style="25" customWidth="1"/>
    <col min="8194" max="8194" width="1.28515625" style="25" customWidth="1"/>
    <col min="8195" max="8196" width="0" style="25" hidden="1" customWidth="1"/>
    <col min="8197" max="8197" width="22.140625" style="25" customWidth="1"/>
    <col min="8198" max="8198" width="2" style="25" customWidth="1"/>
    <col min="8199" max="8199" width="22.140625" style="25" customWidth="1"/>
    <col min="8200" max="8200" width="1.28515625" style="25" customWidth="1"/>
    <col min="8201" max="8201" width="22.140625" style="25" customWidth="1"/>
    <col min="8202" max="8202" width="1.42578125" style="25" customWidth="1"/>
    <col min="8203" max="8203" width="0" style="25" hidden="1" customWidth="1"/>
    <col min="8204" max="8204" width="22.140625" style="25" customWidth="1"/>
    <col min="8205" max="8205" width="1.42578125" style="25" customWidth="1"/>
    <col min="8206" max="8207" width="0" style="25" hidden="1" customWidth="1"/>
    <col min="8208" max="8208" width="21.140625" style="25" customWidth="1"/>
    <col min="8209" max="8209" width="1.42578125" style="25" customWidth="1"/>
    <col min="8210" max="8210" width="9.140625" style="25"/>
    <col min="8211" max="8211" width="17.5703125" style="25" customWidth="1"/>
    <col min="8212" max="8212" width="10.7109375" style="25" bestFit="1" customWidth="1"/>
    <col min="8213" max="8448" width="9.140625" style="25"/>
    <col min="8449" max="8449" width="88.5703125" style="25" customWidth="1"/>
    <col min="8450" max="8450" width="1.28515625" style="25" customWidth="1"/>
    <col min="8451" max="8452" width="0" style="25" hidden="1" customWidth="1"/>
    <col min="8453" max="8453" width="22.140625" style="25" customWidth="1"/>
    <col min="8454" max="8454" width="2" style="25" customWidth="1"/>
    <col min="8455" max="8455" width="22.140625" style="25" customWidth="1"/>
    <col min="8456" max="8456" width="1.28515625" style="25" customWidth="1"/>
    <col min="8457" max="8457" width="22.140625" style="25" customWidth="1"/>
    <col min="8458" max="8458" width="1.42578125" style="25" customWidth="1"/>
    <col min="8459" max="8459" width="0" style="25" hidden="1" customWidth="1"/>
    <col min="8460" max="8460" width="22.140625" style="25" customWidth="1"/>
    <col min="8461" max="8461" width="1.42578125" style="25" customWidth="1"/>
    <col min="8462" max="8463" width="0" style="25" hidden="1" customWidth="1"/>
    <col min="8464" max="8464" width="21.140625" style="25" customWidth="1"/>
    <col min="8465" max="8465" width="1.42578125" style="25" customWidth="1"/>
    <col min="8466" max="8466" width="9.140625" style="25"/>
    <col min="8467" max="8467" width="17.5703125" style="25" customWidth="1"/>
    <col min="8468" max="8468" width="10.7109375" style="25" bestFit="1" customWidth="1"/>
    <col min="8469" max="8704" width="9.140625" style="25"/>
    <col min="8705" max="8705" width="88.5703125" style="25" customWidth="1"/>
    <col min="8706" max="8706" width="1.28515625" style="25" customWidth="1"/>
    <col min="8707" max="8708" width="0" style="25" hidden="1" customWidth="1"/>
    <col min="8709" max="8709" width="22.140625" style="25" customWidth="1"/>
    <col min="8710" max="8710" width="2" style="25" customWidth="1"/>
    <col min="8711" max="8711" width="22.140625" style="25" customWidth="1"/>
    <col min="8712" max="8712" width="1.28515625" style="25" customWidth="1"/>
    <col min="8713" max="8713" width="22.140625" style="25" customWidth="1"/>
    <col min="8714" max="8714" width="1.42578125" style="25" customWidth="1"/>
    <col min="8715" max="8715" width="0" style="25" hidden="1" customWidth="1"/>
    <col min="8716" max="8716" width="22.140625" style="25" customWidth="1"/>
    <col min="8717" max="8717" width="1.42578125" style="25" customWidth="1"/>
    <col min="8718" max="8719" width="0" style="25" hidden="1" customWidth="1"/>
    <col min="8720" max="8720" width="21.140625" style="25" customWidth="1"/>
    <col min="8721" max="8721" width="1.42578125" style="25" customWidth="1"/>
    <col min="8722" max="8722" width="9.140625" style="25"/>
    <col min="8723" max="8723" width="17.5703125" style="25" customWidth="1"/>
    <col min="8724" max="8724" width="10.7109375" style="25" bestFit="1" customWidth="1"/>
    <col min="8725" max="8960" width="9.140625" style="25"/>
    <col min="8961" max="8961" width="88.5703125" style="25" customWidth="1"/>
    <col min="8962" max="8962" width="1.28515625" style="25" customWidth="1"/>
    <col min="8963" max="8964" width="0" style="25" hidden="1" customWidth="1"/>
    <col min="8965" max="8965" width="22.140625" style="25" customWidth="1"/>
    <col min="8966" max="8966" width="2" style="25" customWidth="1"/>
    <col min="8967" max="8967" width="22.140625" style="25" customWidth="1"/>
    <col min="8968" max="8968" width="1.28515625" style="25" customWidth="1"/>
    <col min="8969" max="8969" width="22.140625" style="25" customWidth="1"/>
    <col min="8970" max="8970" width="1.42578125" style="25" customWidth="1"/>
    <col min="8971" max="8971" width="0" style="25" hidden="1" customWidth="1"/>
    <col min="8972" max="8972" width="22.140625" style="25" customWidth="1"/>
    <col min="8973" max="8973" width="1.42578125" style="25" customWidth="1"/>
    <col min="8974" max="8975" width="0" style="25" hidden="1" customWidth="1"/>
    <col min="8976" max="8976" width="21.140625" style="25" customWidth="1"/>
    <col min="8977" max="8977" width="1.42578125" style="25" customWidth="1"/>
    <col min="8978" max="8978" width="9.140625" style="25"/>
    <col min="8979" max="8979" width="17.5703125" style="25" customWidth="1"/>
    <col min="8980" max="8980" width="10.7109375" style="25" bestFit="1" customWidth="1"/>
    <col min="8981" max="9216" width="9.140625" style="25"/>
    <col min="9217" max="9217" width="88.5703125" style="25" customWidth="1"/>
    <col min="9218" max="9218" width="1.28515625" style="25" customWidth="1"/>
    <col min="9219" max="9220" width="0" style="25" hidden="1" customWidth="1"/>
    <col min="9221" max="9221" width="22.140625" style="25" customWidth="1"/>
    <col min="9222" max="9222" width="2" style="25" customWidth="1"/>
    <col min="9223" max="9223" width="22.140625" style="25" customWidth="1"/>
    <col min="9224" max="9224" width="1.28515625" style="25" customWidth="1"/>
    <col min="9225" max="9225" width="22.140625" style="25" customWidth="1"/>
    <col min="9226" max="9226" width="1.42578125" style="25" customWidth="1"/>
    <col min="9227" max="9227" width="0" style="25" hidden="1" customWidth="1"/>
    <col min="9228" max="9228" width="22.140625" style="25" customWidth="1"/>
    <col min="9229" max="9229" width="1.42578125" style="25" customWidth="1"/>
    <col min="9230" max="9231" width="0" style="25" hidden="1" customWidth="1"/>
    <col min="9232" max="9232" width="21.140625" style="25" customWidth="1"/>
    <col min="9233" max="9233" width="1.42578125" style="25" customWidth="1"/>
    <col min="9234" max="9234" width="9.140625" style="25"/>
    <col min="9235" max="9235" width="17.5703125" style="25" customWidth="1"/>
    <col min="9236" max="9236" width="10.7109375" style="25" bestFit="1" customWidth="1"/>
    <col min="9237" max="9472" width="9.140625" style="25"/>
    <col min="9473" max="9473" width="88.5703125" style="25" customWidth="1"/>
    <col min="9474" max="9474" width="1.28515625" style="25" customWidth="1"/>
    <col min="9475" max="9476" width="0" style="25" hidden="1" customWidth="1"/>
    <col min="9477" max="9477" width="22.140625" style="25" customWidth="1"/>
    <col min="9478" max="9478" width="2" style="25" customWidth="1"/>
    <col min="9479" max="9479" width="22.140625" style="25" customWidth="1"/>
    <col min="9480" max="9480" width="1.28515625" style="25" customWidth="1"/>
    <col min="9481" max="9481" width="22.140625" style="25" customWidth="1"/>
    <col min="9482" max="9482" width="1.42578125" style="25" customWidth="1"/>
    <col min="9483" max="9483" width="0" style="25" hidden="1" customWidth="1"/>
    <col min="9484" max="9484" width="22.140625" style="25" customWidth="1"/>
    <col min="9485" max="9485" width="1.42578125" style="25" customWidth="1"/>
    <col min="9486" max="9487" width="0" style="25" hidden="1" customWidth="1"/>
    <col min="9488" max="9488" width="21.140625" style="25" customWidth="1"/>
    <col min="9489" max="9489" width="1.42578125" style="25" customWidth="1"/>
    <col min="9490" max="9490" width="9.140625" style="25"/>
    <col min="9491" max="9491" width="17.5703125" style="25" customWidth="1"/>
    <col min="9492" max="9492" width="10.7109375" style="25" bestFit="1" customWidth="1"/>
    <col min="9493" max="9728" width="9.140625" style="25"/>
    <col min="9729" max="9729" width="88.5703125" style="25" customWidth="1"/>
    <col min="9730" max="9730" width="1.28515625" style="25" customWidth="1"/>
    <col min="9731" max="9732" width="0" style="25" hidden="1" customWidth="1"/>
    <col min="9733" max="9733" width="22.140625" style="25" customWidth="1"/>
    <col min="9734" max="9734" width="2" style="25" customWidth="1"/>
    <col min="9735" max="9735" width="22.140625" style="25" customWidth="1"/>
    <col min="9736" max="9736" width="1.28515625" style="25" customWidth="1"/>
    <col min="9737" max="9737" width="22.140625" style="25" customWidth="1"/>
    <col min="9738" max="9738" width="1.42578125" style="25" customWidth="1"/>
    <col min="9739" max="9739" width="0" style="25" hidden="1" customWidth="1"/>
    <col min="9740" max="9740" width="22.140625" style="25" customWidth="1"/>
    <col min="9741" max="9741" width="1.42578125" style="25" customWidth="1"/>
    <col min="9742" max="9743" width="0" style="25" hidden="1" customWidth="1"/>
    <col min="9744" max="9744" width="21.140625" style="25" customWidth="1"/>
    <col min="9745" max="9745" width="1.42578125" style="25" customWidth="1"/>
    <col min="9746" max="9746" width="9.140625" style="25"/>
    <col min="9747" max="9747" width="17.5703125" style="25" customWidth="1"/>
    <col min="9748" max="9748" width="10.7109375" style="25" bestFit="1" customWidth="1"/>
    <col min="9749" max="9984" width="9.140625" style="25"/>
    <col min="9985" max="9985" width="88.5703125" style="25" customWidth="1"/>
    <col min="9986" max="9986" width="1.28515625" style="25" customWidth="1"/>
    <col min="9987" max="9988" width="0" style="25" hidden="1" customWidth="1"/>
    <col min="9989" max="9989" width="22.140625" style="25" customWidth="1"/>
    <col min="9990" max="9990" width="2" style="25" customWidth="1"/>
    <col min="9991" max="9991" width="22.140625" style="25" customWidth="1"/>
    <col min="9992" max="9992" width="1.28515625" style="25" customWidth="1"/>
    <col min="9993" max="9993" width="22.140625" style="25" customWidth="1"/>
    <col min="9994" max="9994" width="1.42578125" style="25" customWidth="1"/>
    <col min="9995" max="9995" width="0" style="25" hidden="1" customWidth="1"/>
    <col min="9996" max="9996" width="22.140625" style="25" customWidth="1"/>
    <col min="9997" max="9997" width="1.42578125" style="25" customWidth="1"/>
    <col min="9998" max="9999" width="0" style="25" hidden="1" customWidth="1"/>
    <col min="10000" max="10000" width="21.140625" style="25" customWidth="1"/>
    <col min="10001" max="10001" width="1.42578125" style="25" customWidth="1"/>
    <col min="10002" max="10002" width="9.140625" style="25"/>
    <col min="10003" max="10003" width="17.5703125" style="25" customWidth="1"/>
    <col min="10004" max="10004" width="10.7109375" style="25" bestFit="1" customWidth="1"/>
    <col min="10005" max="10240" width="9.140625" style="25"/>
    <col min="10241" max="10241" width="88.5703125" style="25" customWidth="1"/>
    <col min="10242" max="10242" width="1.28515625" style="25" customWidth="1"/>
    <col min="10243" max="10244" width="0" style="25" hidden="1" customWidth="1"/>
    <col min="10245" max="10245" width="22.140625" style="25" customWidth="1"/>
    <col min="10246" max="10246" width="2" style="25" customWidth="1"/>
    <col min="10247" max="10247" width="22.140625" style="25" customWidth="1"/>
    <col min="10248" max="10248" width="1.28515625" style="25" customWidth="1"/>
    <col min="10249" max="10249" width="22.140625" style="25" customWidth="1"/>
    <col min="10250" max="10250" width="1.42578125" style="25" customWidth="1"/>
    <col min="10251" max="10251" width="0" style="25" hidden="1" customWidth="1"/>
    <col min="10252" max="10252" width="22.140625" style="25" customWidth="1"/>
    <col min="10253" max="10253" width="1.42578125" style="25" customWidth="1"/>
    <col min="10254" max="10255" width="0" style="25" hidden="1" customWidth="1"/>
    <col min="10256" max="10256" width="21.140625" style="25" customWidth="1"/>
    <col min="10257" max="10257" width="1.42578125" style="25" customWidth="1"/>
    <col min="10258" max="10258" width="9.140625" style="25"/>
    <col min="10259" max="10259" width="17.5703125" style="25" customWidth="1"/>
    <col min="10260" max="10260" width="10.7109375" style="25" bestFit="1" customWidth="1"/>
    <col min="10261" max="10496" width="9.140625" style="25"/>
    <col min="10497" max="10497" width="88.5703125" style="25" customWidth="1"/>
    <col min="10498" max="10498" width="1.28515625" style="25" customWidth="1"/>
    <col min="10499" max="10500" width="0" style="25" hidden="1" customWidth="1"/>
    <col min="10501" max="10501" width="22.140625" style="25" customWidth="1"/>
    <col min="10502" max="10502" width="2" style="25" customWidth="1"/>
    <col min="10503" max="10503" width="22.140625" style="25" customWidth="1"/>
    <col min="10504" max="10504" width="1.28515625" style="25" customWidth="1"/>
    <col min="10505" max="10505" width="22.140625" style="25" customWidth="1"/>
    <col min="10506" max="10506" width="1.42578125" style="25" customWidth="1"/>
    <col min="10507" max="10507" width="0" style="25" hidden="1" customWidth="1"/>
    <col min="10508" max="10508" width="22.140625" style="25" customWidth="1"/>
    <col min="10509" max="10509" width="1.42578125" style="25" customWidth="1"/>
    <col min="10510" max="10511" width="0" style="25" hidden="1" customWidth="1"/>
    <col min="10512" max="10512" width="21.140625" style="25" customWidth="1"/>
    <col min="10513" max="10513" width="1.42578125" style="25" customWidth="1"/>
    <col min="10514" max="10514" width="9.140625" style="25"/>
    <col min="10515" max="10515" width="17.5703125" style="25" customWidth="1"/>
    <col min="10516" max="10516" width="10.7109375" style="25" bestFit="1" customWidth="1"/>
    <col min="10517" max="10752" width="9.140625" style="25"/>
    <col min="10753" max="10753" width="88.5703125" style="25" customWidth="1"/>
    <col min="10754" max="10754" width="1.28515625" style="25" customWidth="1"/>
    <col min="10755" max="10756" width="0" style="25" hidden="1" customWidth="1"/>
    <col min="10757" max="10757" width="22.140625" style="25" customWidth="1"/>
    <col min="10758" max="10758" width="2" style="25" customWidth="1"/>
    <col min="10759" max="10759" width="22.140625" style="25" customWidth="1"/>
    <col min="10760" max="10760" width="1.28515625" style="25" customWidth="1"/>
    <col min="10761" max="10761" width="22.140625" style="25" customWidth="1"/>
    <col min="10762" max="10762" width="1.42578125" style="25" customWidth="1"/>
    <col min="10763" max="10763" width="0" style="25" hidden="1" customWidth="1"/>
    <col min="10764" max="10764" width="22.140625" style="25" customWidth="1"/>
    <col min="10765" max="10765" width="1.42578125" style="25" customWidth="1"/>
    <col min="10766" max="10767" width="0" style="25" hidden="1" customWidth="1"/>
    <col min="10768" max="10768" width="21.140625" style="25" customWidth="1"/>
    <col min="10769" max="10769" width="1.42578125" style="25" customWidth="1"/>
    <col min="10770" max="10770" width="9.140625" style="25"/>
    <col min="10771" max="10771" width="17.5703125" style="25" customWidth="1"/>
    <col min="10772" max="10772" width="10.7109375" style="25" bestFit="1" customWidth="1"/>
    <col min="10773" max="11008" width="9.140625" style="25"/>
    <col min="11009" max="11009" width="88.5703125" style="25" customWidth="1"/>
    <col min="11010" max="11010" width="1.28515625" style="25" customWidth="1"/>
    <col min="11011" max="11012" width="0" style="25" hidden="1" customWidth="1"/>
    <col min="11013" max="11013" width="22.140625" style="25" customWidth="1"/>
    <col min="11014" max="11014" width="2" style="25" customWidth="1"/>
    <col min="11015" max="11015" width="22.140625" style="25" customWidth="1"/>
    <col min="11016" max="11016" width="1.28515625" style="25" customWidth="1"/>
    <col min="11017" max="11017" width="22.140625" style="25" customWidth="1"/>
    <col min="11018" max="11018" width="1.42578125" style="25" customWidth="1"/>
    <col min="11019" max="11019" width="0" style="25" hidden="1" customWidth="1"/>
    <col min="11020" max="11020" width="22.140625" style="25" customWidth="1"/>
    <col min="11021" max="11021" width="1.42578125" style="25" customWidth="1"/>
    <col min="11022" max="11023" width="0" style="25" hidden="1" customWidth="1"/>
    <col min="11024" max="11024" width="21.140625" style="25" customWidth="1"/>
    <col min="11025" max="11025" width="1.42578125" style="25" customWidth="1"/>
    <col min="11026" max="11026" width="9.140625" style="25"/>
    <col min="11027" max="11027" width="17.5703125" style="25" customWidth="1"/>
    <col min="11028" max="11028" width="10.7109375" style="25" bestFit="1" customWidth="1"/>
    <col min="11029" max="11264" width="9.140625" style="25"/>
    <col min="11265" max="11265" width="88.5703125" style="25" customWidth="1"/>
    <col min="11266" max="11266" width="1.28515625" style="25" customWidth="1"/>
    <col min="11267" max="11268" width="0" style="25" hidden="1" customWidth="1"/>
    <col min="11269" max="11269" width="22.140625" style="25" customWidth="1"/>
    <col min="11270" max="11270" width="2" style="25" customWidth="1"/>
    <col min="11271" max="11271" width="22.140625" style="25" customWidth="1"/>
    <col min="11272" max="11272" width="1.28515625" style="25" customWidth="1"/>
    <col min="11273" max="11273" width="22.140625" style="25" customWidth="1"/>
    <col min="11274" max="11274" width="1.42578125" style="25" customWidth="1"/>
    <col min="11275" max="11275" width="0" style="25" hidden="1" customWidth="1"/>
    <col min="11276" max="11276" width="22.140625" style="25" customWidth="1"/>
    <col min="11277" max="11277" width="1.42578125" style="25" customWidth="1"/>
    <col min="11278" max="11279" width="0" style="25" hidden="1" customWidth="1"/>
    <col min="11280" max="11280" width="21.140625" style="25" customWidth="1"/>
    <col min="11281" max="11281" width="1.42578125" style="25" customWidth="1"/>
    <col min="11282" max="11282" width="9.140625" style="25"/>
    <col min="11283" max="11283" width="17.5703125" style="25" customWidth="1"/>
    <col min="11284" max="11284" width="10.7109375" style="25" bestFit="1" customWidth="1"/>
    <col min="11285" max="11520" width="9.140625" style="25"/>
    <col min="11521" max="11521" width="88.5703125" style="25" customWidth="1"/>
    <col min="11522" max="11522" width="1.28515625" style="25" customWidth="1"/>
    <col min="11523" max="11524" width="0" style="25" hidden="1" customWidth="1"/>
    <col min="11525" max="11525" width="22.140625" style="25" customWidth="1"/>
    <col min="11526" max="11526" width="2" style="25" customWidth="1"/>
    <col min="11527" max="11527" width="22.140625" style="25" customWidth="1"/>
    <col min="11528" max="11528" width="1.28515625" style="25" customWidth="1"/>
    <col min="11529" max="11529" width="22.140625" style="25" customWidth="1"/>
    <col min="11530" max="11530" width="1.42578125" style="25" customWidth="1"/>
    <col min="11531" max="11531" width="0" style="25" hidden="1" customWidth="1"/>
    <col min="11532" max="11532" width="22.140625" style="25" customWidth="1"/>
    <col min="11533" max="11533" width="1.42578125" style="25" customWidth="1"/>
    <col min="11534" max="11535" width="0" style="25" hidden="1" customWidth="1"/>
    <col min="11536" max="11536" width="21.140625" style="25" customWidth="1"/>
    <col min="11537" max="11537" width="1.42578125" style="25" customWidth="1"/>
    <col min="11538" max="11538" width="9.140625" style="25"/>
    <col min="11539" max="11539" width="17.5703125" style="25" customWidth="1"/>
    <col min="11540" max="11540" width="10.7109375" style="25" bestFit="1" customWidth="1"/>
    <col min="11541" max="11776" width="9.140625" style="25"/>
    <col min="11777" max="11777" width="88.5703125" style="25" customWidth="1"/>
    <col min="11778" max="11778" width="1.28515625" style="25" customWidth="1"/>
    <col min="11779" max="11780" width="0" style="25" hidden="1" customWidth="1"/>
    <col min="11781" max="11781" width="22.140625" style="25" customWidth="1"/>
    <col min="11782" max="11782" width="2" style="25" customWidth="1"/>
    <col min="11783" max="11783" width="22.140625" style="25" customWidth="1"/>
    <col min="11784" max="11784" width="1.28515625" style="25" customWidth="1"/>
    <col min="11785" max="11785" width="22.140625" style="25" customWidth="1"/>
    <col min="11786" max="11786" width="1.42578125" style="25" customWidth="1"/>
    <col min="11787" max="11787" width="0" style="25" hidden="1" customWidth="1"/>
    <col min="11788" max="11788" width="22.140625" style="25" customWidth="1"/>
    <col min="11789" max="11789" width="1.42578125" style="25" customWidth="1"/>
    <col min="11790" max="11791" width="0" style="25" hidden="1" customWidth="1"/>
    <col min="11792" max="11792" width="21.140625" style="25" customWidth="1"/>
    <col min="11793" max="11793" width="1.42578125" style="25" customWidth="1"/>
    <col min="11794" max="11794" width="9.140625" style="25"/>
    <col min="11795" max="11795" width="17.5703125" style="25" customWidth="1"/>
    <col min="11796" max="11796" width="10.7109375" style="25" bestFit="1" customWidth="1"/>
    <col min="11797" max="12032" width="9.140625" style="25"/>
    <col min="12033" max="12033" width="88.5703125" style="25" customWidth="1"/>
    <col min="12034" max="12034" width="1.28515625" style="25" customWidth="1"/>
    <col min="12035" max="12036" width="0" style="25" hidden="1" customWidth="1"/>
    <col min="12037" max="12037" width="22.140625" style="25" customWidth="1"/>
    <col min="12038" max="12038" width="2" style="25" customWidth="1"/>
    <col min="12039" max="12039" width="22.140625" style="25" customWidth="1"/>
    <col min="12040" max="12040" width="1.28515625" style="25" customWidth="1"/>
    <col min="12041" max="12041" width="22.140625" style="25" customWidth="1"/>
    <col min="12042" max="12042" width="1.42578125" style="25" customWidth="1"/>
    <col min="12043" max="12043" width="0" style="25" hidden="1" customWidth="1"/>
    <col min="12044" max="12044" width="22.140625" style="25" customWidth="1"/>
    <col min="12045" max="12045" width="1.42578125" style="25" customWidth="1"/>
    <col min="12046" max="12047" width="0" style="25" hidden="1" customWidth="1"/>
    <col min="12048" max="12048" width="21.140625" style="25" customWidth="1"/>
    <col min="12049" max="12049" width="1.42578125" style="25" customWidth="1"/>
    <col min="12050" max="12050" width="9.140625" style="25"/>
    <col min="12051" max="12051" width="17.5703125" style="25" customWidth="1"/>
    <col min="12052" max="12052" width="10.7109375" style="25" bestFit="1" customWidth="1"/>
    <col min="12053" max="12288" width="9.140625" style="25"/>
    <col min="12289" max="12289" width="88.5703125" style="25" customWidth="1"/>
    <col min="12290" max="12290" width="1.28515625" style="25" customWidth="1"/>
    <col min="12291" max="12292" width="0" style="25" hidden="1" customWidth="1"/>
    <col min="12293" max="12293" width="22.140625" style="25" customWidth="1"/>
    <col min="12294" max="12294" width="2" style="25" customWidth="1"/>
    <col min="12295" max="12295" width="22.140625" style="25" customWidth="1"/>
    <col min="12296" max="12296" width="1.28515625" style="25" customWidth="1"/>
    <col min="12297" max="12297" width="22.140625" style="25" customWidth="1"/>
    <col min="12298" max="12298" width="1.42578125" style="25" customWidth="1"/>
    <col min="12299" max="12299" width="0" style="25" hidden="1" customWidth="1"/>
    <col min="12300" max="12300" width="22.140625" style="25" customWidth="1"/>
    <col min="12301" max="12301" width="1.42578125" style="25" customWidth="1"/>
    <col min="12302" max="12303" width="0" style="25" hidden="1" customWidth="1"/>
    <col min="12304" max="12304" width="21.140625" style="25" customWidth="1"/>
    <col min="12305" max="12305" width="1.42578125" style="25" customWidth="1"/>
    <col min="12306" max="12306" width="9.140625" style="25"/>
    <col min="12307" max="12307" width="17.5703125" style="25" customWidth="1"/>
    <col min="12308" max="12308" width="10.7109375" style="25" bestFit="1" customWidth="1"/>
    <col min="12309" max="12544" width="9.140625" style="25"/>
    <col min="12545" max="12545" width="88.5703125" style="25" customWidth="1"/>
    <col min="12546" max="12546" width="1.28515625" style="25" customWidth="1"/>
    <col min="12547" max="12548" width="0" style="25" hidden="1" customWidth="1"/>
    <col min="12549" max="12549" width="22.140625" style="25" customWidth="1"/>
    <col min="12550" max="12550" width="2" style="25" customWidth="1"/>
    <col min="12551" max="12551" width="22.140625" style="25" customWidth="1"/>
    <col min="12552" max="12552" width="1.28515625" style="25" customWidth="1"/>
    <col min="12553" max="12553" width="22.140625" style="25" customWidth="1"/>
    <col min="12554" max="12554" width="1.42578125" style="25" customWidth="1"/>
    <col min="12555" max="12555" width="0" style="25" hidden="1" customWidth="1"/>
    <col min="12556" max="12556" width="22.140625" style="25" customWidth="1"/>
    <col min="12557" max="12557" width="1.42578125" style="25" customWidth="1"/>
    <col min="12558" max="12559" width="0" style="25" hidden="1" customWidth="1"/>
    <col min="12560" max="12560" width="21.140625" style="25" customWidth="1"/>
    <col min="12561" max="12561" width="1.42578125" style="25" customWidth="1"/>
    <col min="12562" max="12562" width="9.140625" style="25"/>
    <col min="12563" max="12563" width="17.5703125" style="25" customWidth="1"/>
    <col min="12564" max="12564" width="10.7109375" style="25" bestFit="1" customWidth="1"/>
    <col min="12565" max="12800" width="9.140625" style="25"/>
    <col min="12801" max="12801" width="88.5703125" style="25" customWidth="1"/>
    <col min="12802" max="12802" width="1.28515625" style="25" customWidth="1"/>
    <col min="12803" max="12804" width="0" style="25" hidden="1" customWidth="1"/>
    <col min="12805" max="12805" width="22.140625" style="25" customWidth="1"/>
    <col min="12806" max="12806" width="2" style="25" customWidth="1"/>
    <col min="12807" max="12807" width="22.140625" style="25" customWidth="1"/>
    <col min="12808" max="12808" width="1.28515625" style="25" customWidth="1"/>
    <col min="12809" max="12809" width="22.140625" style="25" customWidth="1"/>
    <col min="12810" max="12810" width="1.42578125" style="25" customWidth="1"/>
    <col min="12811" max="12811" width="0" style="25" hidden="1" customWidth="1"/>
    <col min="12812" max="12812" width="22.140625" style="25" customWidth="1"/>
    <col min="12813" max="12813" width="1.42578125" style="25" customWidth="1"/>
    <col min="12814" max="12815" width="0" style="25" hidden="1" customWidth="1"/>
    <col min="12816" max="12816" width="21.140625" style="25" customWidth="1"/>
    <col min="12817" max="12817" width="1.42578125" style="25" customWidth="1"/>
    <col min="12818" max="12818" width="9.140625" style="25"/>
    <col min="12819" max="12819" width="17.5703125" style="25" customWidth="1"/>
    <col min="12820" max="12820" width="10.7109375" style="25" bestFit="1" customWidth="1"/>
    <col min="12821" max="13056" width="9.140625" style="25"/>
    <col min="13057" max="13057" width="88.5703125" style="25" customWidth="1"/>
    <col min="13058" max="13058" width="1.28515625" style="25" customWidth="1"/>
    <col min="13059" max="13060" width="0" style="25" hidden="1" customWidth="1"/>
    <col min="13061" max="13061" width="22.140625" style="25" customWidth="1"/>
    <col min="13062" max="13062" width="2" style="25" customWidth="1"/>
    <col min="13063" max="13063" width="22.140625" style="25" customWidth="1"/>
    <col min="13064" max="13064" width="1.28515625" style="25" customWidth="1"/>
    <col min="13065" max="13065" width="22.140625" style="25" customWidth="1"/>
    <col min="13066" max="13066" width="1.42578125" style="25" customWidth="1"/>
    <col min="13067" max="13067" width="0" style="25" hidden="1" customWidth="1"/>
    <col min="13068" max="13068" width="22.140625" style="25" customWidth="1"/>
    <col min="13069" max="13069" width="1.42578125" style="25" customWidth="1"/>
    <col min="13070" max="13071" width="0" style="25" hidden="1" customWidth="1"/>
    <col min="13072" max="13072" width="21.140625" style="25" customWidth="1"/>
    <col min="13073" max="13073" width="1.42578125" style="25" customWidth="1"/>
    <col min="13074" max="13074" width="9.140625" style="25"/>
    <col min="13075" max="13075" width="17.5703125" style="25" customWidth="1"/>
    <col min="13076" max="13076" width="10.7109375" style="25" bestFit="1" customWidth="1"/>
    <col min="13077" max="13312" width="9.140625" style="25"/>
    <col min="13313" max="13313" width="88.5703125" style="25" customWidth="1"/>
    <col min="13314" max="13314" width="1.28515625" style="25" customWidth="1"/>
    <col min="13315" max="13316" width="0" style="25" hidden="1" customWidth="1"/>
    <col min="13317" max="13317" width="22.140625" style="25" customWidth="1"/>
    <col min="13318" max="13318" width="2" style="25" customWidth="1"/>
    <col min="13319" max="13319" width="22.140625" style="25" customWidth="1"/>
    <col min="13320" max="13320" width="1.28515625" style="25" customWidth="1"/>
    <col min="13321" max="13321" width="22.140625" style="25" customWidth="1"/>
    <col min="13322" max="13322" width="1.42578125" style="25" customWidth="1"/>
    <col min="13323" max="13323" width="0" style="25" hidden="1" customWidth="1"/>
    <col min="13324" max="13324" width="22.140625" style="25" customWidth="1"/>
    <col min="13325" max="13325" width="1.42578125" style="25" customWidth="1"/>
    <col min="13326" max="13327" width="0" style="25" hidden="1" customWidth="1"/>
    <col min="13328" max="13328" width="21.140625" style="25" customWidth="1"/>
    <col min="13329" max="13329" width="1.42578125" style="25" customWidth="1"/>
    <col min="13330" max="13330" width="9.140625" style="25"/>
    <col min="13331" max="13331" width="17.5703125" style="25" customWidth="1"/>
    <col min="13332" max="13332" width="10.7109375" style="25" bestFit="1" customWidth="1"/>
    <col min="13333" max="13568" width="9.140625" style="25"/>
    <col min="13569" max="13569" width="88.5703125" style="25" customWidth="1"/>
    <col min="13570" max="13570" width="1.28515625" style="25" customWidth="1"/>
    <col min="13571" max="13572" width="0" style="25" hidden="1" customWidth="1"/>
    <col min="13573" max="13573" width="22.140625" style="25" customWidth="1"/>
    <col min="13574" max="13574" width="2" style="25" customWidth="1"/>
    <col min="13575" max="13575" width="22.140625" style="25" customWidth="1"/>
    <col min="13576" max="13576" width="1.28515625" style="25" customWidth="1"/>
    <col min="13577" max="13577" width="22.140625" style="25" customWidth="1"/>
    <col min="13578" max="13578" width="1.42578125" style="25" customWidth="1"/>
    <col min="13579" max="13579" width="0" style="25" hidden="1" customWidth="1"/>
    <col min="13580" max="13580" width="22.140625" style="25" customWidth="1"/>
    <col min="13581" max="13581" width="1.42578125" style="25" customWidth="1"/>
    <col min="13582" max="13583" width="0" style="25" hidden="1" customWidth="1"/>
    <col min="13584" max="13584" width="21.140625" style="25" customWidth="1"/>
    <col min="13585" max="13585" width="1.42578125" style="25" customWidth="1"/>
    <col min="13586" max="13586" width="9.140625" style="25"/>
    <col min="13587" max="13587" width="17.5703125" style="25" customWidth="1"/>
    <col min="13588" max="13588" width="10.7109375" style="25" bestFit="1" customWidth="1"/>
    <col min="13589" max="13824" width="9.140625" style="25"/>
    <col min="13825" max="13825" width="88.5703125" style="25" customWidth="1"/>
    <col min="13826" max="13826" width="1.28515625" style="25" customWidth="1"/>
    <col min="13827" max="13828" width="0" style="25" hidden="1" customWidth="1"/>
    <col min="13829" max="13829" width="22.140625" style="25" customWidth="1"/>
    <col min="13830" max="13830" width="2" style="25" customWidth="1"/>
    <col min="13831" max="13831" width="22.140625" style="25" customWidth="1"/>
    <col min="13832" max="13832" width="1.28515625" style="25" customWidth="1"/>
    <col min="13833" max="13833" width="22.140625" style="25" customWidth="1"/>
    <col min="13834" max="13834" width="1.42578125" style="25" customWidth="1"/>
    <col min="13835" max="13835" width="0" style="25" hidden="1" customWidth="1"/>
    <col min="13836" max="13836" width="22.140625" style="25" customWidth="1"/>
    <col min="13837" max="13837" width="1.42578125" style="25" customWidth="1"/>
    <col min="13838" max="13839" width="0" style="25" hidden="1" customWidth="1"/>
    <col min="13840" max="13840" width="21.140625" style="25" customWidth="1"/>
    <col min="13841" max="13841" width="1.42578125" style="25" customWidth="1"/>
    <col min="13842" max="13842" width="9.140625" style="25"/>
    <col min="13843" max="13843" width="17.5703125" style="25" customWidth="1"/>
    <col min="13844" max="13844" width="10.7109375" style="25" bestFit="1" customWidth="1"/>
    <col min="13845" max="14080" width="9.140625" style="25"/>
    <col min="14081" max="14081" width="88.5703125" style="25" customWidth="1"/>
    <col min="14082" max="14082" width="1.28515625" style="25" customWidth="1"/>
    <col min="14083" max="14084" width="0" style="25" hidden="1" customWidth="1"/>
    <col min="14085" max="14085" width="22.140625" style="25" customWidth="1"/>
    <col min="14086" max="14086" width="2" style="25" customWidth="1"/>
    <col min="14087" max="14087" width="22.140625" style="25" customWidth="1"/>
    <col min="14088" max="14088" width="1.28515625" style="25" customWidth="1"/>
    <col min="14089" max="14089" width="22.140625" style="25" customWidth="1"/>
    <col min="14090" max="14090" width="1.42578125" style="25" customWidth="1"/>
    <col min="14091" max="14091" width="0" style="25" hidden="1" customWidth="1"/>
    <col min="14092" max="14092" width="22.140625" style="25" customWidth="1"/>
    <col min="14093" max="14093" width="1.42578125" style="25" customWidth="1"/>
    <col min="14094" max="14095" width="0" style="25" hidden="1" customWidth="1"/>
    <col min="14096" max="14096" width="21.140625" style="25" customWidth="1"/>
    <col min="14097" max="14097" width="1.42578125" style="25" customWidth="1"/>
    <col min="14098" max="14098" width="9.140625" style="25"/>
    <col min="14099" max="14099" width="17.5703125" style="25" customWidth="1"/>
    <col min="14100" max="14100" width="10.7109375" style="25" bestFit="1" customWidth="1"/>
    <col min="14101" max="14336" width="9.140625" style="25"/>
    <col min="14337" max="14337" width="88.5703125" style="25" customWidth="1"/>
    <col min="14338" max="14338" width="1.28515625" style="25" customWidth="1"/>
    <col min="14339" max="14340" width="0" style="25" hidden="1" customWidth="1"/>
    <col min="14341" max="14341" width="22.140625" style="25" customWidth="1"/>
    <col min="14342" max="14342" width="2" style="25" customWidth="1"/>
    <col min="14343" max="14343" width="22.140625" style="25" customWidth="1"/>
    <col min="14344" max="14344" width="1.28515625" style="25" customWidth="1"/>
    <col min="14345" max="14345" width="22.140625" style="25" customWidth="1"/>
    <col min="14346" max="14346" width="1.42578125" style="25" customWidth="1"/>
    <col min="14347" max="14347" width="0" style="25" hidden="1" customWidth="1"/>
    <col min="14348" max="14348" width="22.140625" style="25" customWidth="1"/>
    <col min="14349" max="14349" width="1.42578125" style="25" customWidth="1"/>
    <col min="14350" max="14351" width="0" style="25" hidden="1" customWidth="1"/>
    <col min="14352" max="14352" width="21.140625" style="25" customWidth="1"/>
    <col min="14353" max="14353" width="1.42578125" style="25" customWidth="1"/>
    <col min="14354" max="14354" width="9.140625" style="25"/>
    <col min="14355" max="14355" width="17.5703125" style="25" customWidth="1"/>
    <col min="14356" max="14356" width="10.7109375" style="25" bestFit="1" customWidth="1"/>
    <col min="14357" max="14592" width="9.140625" style="25"/>
    <col min="14593" max="14593" width="88.5703125" style="25" customWidth="1"/>
    <col min="14594" max="14594" width="1.28515625" style="25" customWidth="1"/>
    <col min="14595" max="14596" width="0" style="25" hidden="1" customWidth="1"/>
    <col min="14597" max="14597" width="22.140625" style="25" customWidth="1"/>
    <col min="14598" max="14598" width="2" style="25" customWidth="1"/>
    <col min="14599" max="14599" width="22.140625" style="25" customWidth="1"/>
    <col min="14600" max="14600" width="1.28515625" style="25" customWidth="1"/>
    <col min="14601" max="14601" width="22.140625" style="25" customWidth="1"/>
    <col min="14602" max="14602" width="1.42578125" style="25" customWidth="1"/>
    <col min="14603" max="14603" width="0" style="25" hidden="1" customWidth="1"/>
    <col min="14604" max="14604" width="22.140625" style="25" customWidth="1"/>
    <col min="14605" max="14605" width="1.42578125" style="25" customWidth="1"/>
    <col min="14606" max="14607" width="0" style="25" hidden="1" customWidth="1"/>
    <col min="14608" max="14608" width="21.140625" style="25" customWidth="1"/>
    <col min="14609" max="14609" width="1.42578125" style="25" customWidth="1"/>
    <col min="14610" max="14610" width="9.140625" style="25"/>
    <col min="14611" max="14611" width="17.5703125" style="25" customWidth="1"/>
    <col min="14612" max="14612" width="10.7109375" style="25" bestFit="1" customWidth="1"/>
    <col min="14613" max="14848" width="9.140625" style="25"/>
    <col min="14849" max="14849" width="88.5703125" style="25" customWidth="1"/>
    <col min="14850" max="14850" width="1.28515625" style="25" customWidth="1"/>
    <col min="14851" max="14852" width="0" style="25" hidden="1" customWidth="1"/>
    <col min="14853" max="14853" width="22.140625" style="25" customWidth="1"/>
    <col min="14854" max="14854" width="2" style="25" customWidth="1"/>
    <col min="14855" max="14855" width="22.140625" style="25" customWidth="1"/>
    <col min="14856" max="14856" width="1.28515625" style="25" customWidth="1"/>
    <col min="14857" max="14857" width="22.140625" style="25" customWidth="1"/>
    <col min="14858" max="14858" width="1.42578125" style="25" customWidth="1"/>
    <col min="14859" max="14859" width="0" style="25" hidden="1" customWidth="1"/>
    <col min="14860" max="14860" width="22.140625" style="25" customWidth="1"/>
    <col min="14861" max="14861" width="1.42578125" style="25" customWidth="1"/>
    <col min="14862" max="14863" width="0" style="25" hidden="1" customWidth="1"/>
    <col min="14864" max="14864" width="21.140625" style="25" customWidth="1"/>
    <col min="14865" max="14865" width="1.42578125" style="25" customWidth="1"/>
    <col min="14866" max="14866" width="9.140625" style="25"/>
    <col min="14867" max="14867" width="17.5703125" style="25" customWidth="1"/>
    <col min="14868" max="14868" width="10.7109375" style="25" bestFit="1" customWidth="1"/>
    <col min="14869" max="15104" width="9.140625" style="25"/>
    <col min="15105" max="15105" width="88.5703125" style="25" customWidth="1"/>
    <col min="15106" max="15106" width="1.28515625" style="25" customWidth="1"/>
    <col min="15107" max="15108" width="0" style="25" hidden="1" customWidth="1"/>
    <col min="15109" max="15109" width="22.140625" style="25" customWidth="1"/>
    <col min="15110" max="15110" width="2" style="25" customWidth="1"/>
    <col min="15111" max="15111" width="22.140625" style="25" customWidth="1"/>
    <col min="15112" max="15112" width="1.28515625" style="25" customWidth="1"/>
    <col min="15113" max="15113" width="22.140625" style="25" customWidth="1"/>
    <col min="15114" max="15114" width="1.42578125" style="25" customWidth="1"/>
    <col min="15115" max="15115" width="0" style="25" hidden="1" customWidth="1"/>
    <col min="15116" max="15116" width="22.140625" style="25" customWidth="1"/>
    <col min="15117" max="15117" width="1.42578125" style="25" customWidth="1"/>
    <col min="15118" max="15119" width="0" style="25" hidden="1" customWidth="1"/>
    <col min="15120" max="15120" width="21.140625" style="25" customWidth="1"/>
    <col min="15121" max="15121" width="1.42578125" style="25" customWidth="1"/>
    <col min="15122" max="15122" width="9.140625" style="25"/>
    <col min="15123" max="15123" width="17.5703125" style="25" customWidth="1"/>
    <col min="15124" max="15124" width="10.7109375" style="25" bestFit="1" customWidth="1"/>
    <col min="15125" max="15360" width="9.140625" style="25"/>
    <col min="15361" max="15361" width="88.5703125" style="25" customWidth="1"/>
    <col min="15362" max="15362" width="1.28515625" style="25" customWidth="1"/>
    <col min="15363" max="15364" width="0" style="25" hidden="1" customWidth="1"/>
    <col min="15365" max="15365" width="22.140625" style="25" customWidth="1"/>
    <col min="15366" max="15366" width="2" style="25" customWidth="1"/>
    <col min="15367" max="15367" width="22.140625" style="25" customWidth="1"/>
    <col min="15368" max="15368" width="1.28515625" style="25" customWidth="1"/>
    <col min="15369" max="15369" width="22.140625" style="25" customWidth="1"/>
    <col min="15370" max="15370" width="1.42578125" style="25" customWidth="1"/>
    <col min="15371" max="15371" width="0" style="25" hidden="1" customWidth="1"/>
    <col min="15372" max="15372" width="22.140625" style="25" customWidth="1"/>
    <col min="15373" max="15373" width="1.42578125" style="25" customWidth="1"/>
    <col min="15374" max="15375" width="0" style="25" hidden="1" customWidth="1"/>
    <col min="15376" max="15376" width="21.140625" style="25" customWidth="1"/>
    <col min="15377" max="15377" width="1.42578125" style="25" customWidth="1"/>
    <col min="15378" max="15378" width="9.140625" style="25"/>
    <col min="15379" max="15379" width="17.5703125" style="25" customWidth="1"/>
    <col min="15380" max="15380" width="10.7109375" style="25" bestFit="1" customWidth="1"/>
    <col min="15381" max="15616" width="9.140625" style="25"/>
    <col min="15617" max="15617" width="88.5703125" style="25" customWidth="1"/>
    <col min="15618" max="15618" width="1.28515625" style="25" customWidth="1"/>
    <col min="15619" max="15620" width="0" style="25" hidden="1" customWidth="1"/>
    <col min="15621" max="15621" width="22.140625" style="25" customWidth="1"/>
    <col min="15622" max="15622" width="2" style="25" customWidth="1"/>
    <col min="15623" max="15623" width="22.140625" style="25" customWidth="1"/>
    <col min="15624" max="15624" width="1.28515625" style="25" customWidth="1"/>
    <col min="15625" max="15625" width="22.140625" style="25" customWidth="1"/>
    <col min="15626" max="15626" width="1.42578125" style="25" customWidth="1"/>
    <col min="15627" max="15627" width="0" style="25" hidden="1" customWidth="1"/>
    <col min="15628" max="15628" width="22.140625" style="25" customWidth="1"/>
    <col min="15629" max="15629" width="1.42578125" style="25" customWidth="1"/>
    <col min="15630" max="15631" width="0" style="25" hidden="1" customWidth="1"/>
    <col min="15632" max="15632" width="21.140625" style="25" customWidth="1"/>
    <col min="15633" max="15633" width="1.42578125" style="25" customWidth="1"/>
    <col min="15634" max="15634" width="9.140625" style="25"/>
    <col min="15635" max="15635" width="17.5703125" style="25" customWidth="1"/>
    <col min="15636" max="15636" width="10.7109375" style="25" bestFit="1" customWidth="1"/>
    <col min="15637" max="15872" width="9.140625" style="25"/>
    <col min="15873" max="15873" width="88.5703125" style="25" customWidth="1"/>
    <col min="15874" max="15874" width="1.28515625" style="25" customWidth="1"/>
    <col min="15875" max="15876" width="0" style="25" hidden="1" customWidth="1"/>
    <col min="15877" max="15877" width="22.140625" style="25" customWidth="1"/>
    <col min="15878" max="15878" width="2" style="25" customWidth="1"/>
    <col min="15879" max="15879" width="22.140625" style="25" customWidth="1"/>
    <col min="15880" max="15880" width="1.28515625" style="25" customWidth="1"/>
    <col min="15881" max="15881" width="22.140625" style="25" customWidth="1"/>
    <col min="15882" max="15882" width="1.42578125" style="25" customWidth="1"/>
    <col min="15883" max="15883" width="0" style="25" hidden="1" customWidth="1"/>
    <col min="15884" max="15884" width="22.140625" style="25" customWidth="1"/>
    <col min="15885" max="15885" width="1.42578125" style="25" customWidth="1"/>
    <col min="15886" max="15887" width="0" style="25" hidden="1" customWidth="1"/>
    <col min="15888" max="15888" width="21.140625" style="25" customWidth="1"/>
    <col min="15889" max="15889" width="1.42578125" style="25" customWidth="1"/>
    <col min="15890" max="15890" width="9.140625" style="25"/>
    <col min="15891" max="15891" width="17.5703125" style="25" customWidth="1"/>
    <col min="15892" max="15892" width="10.7109375" style="25" bestFit="1" customWidth="1"/>
    <col min="15893" max="16128" width="9.140625" style="25"/>
    <col min="16129" max="16129" width="88.5703125" style="25" customWidth="1"/>
    <col min="16130" max="16130" width="1.28515625" style="25" customWidth="1"/>
    <col min="16131" max="16132" width="0" style="25" hidden="1" customWidth="1"/>
    <col min="16133" max="16133" width="22.140625" style="25" customWidth="1"/>
    <col min="16134" max="16134" width="2" style="25" customWidth="1"/>
    <col min="16135" max="16135" width="22.140625" style="25" customWidth="1"/>
    <col min="16136" max="16136" width="1.28515625" style="25" customWidth="1"/>
    <col min="16137" max="16137" width="22.140625" style="25" customWidth="1"/>
    <col min="16138" max="16138" width="1.42578125" style="25" customWidth="1"/>
    <col min="16139" max="16139" width="0" style="25" hidden="1" customWidth="1"/>
    <col min="16140" max="16140" width="22.140625" style="25" customWidth="1"/>
    <col min="16141" max="16141" width="1.42578125" style="25" customWidth="1"/>
    <col min="16142" max="16143" width="0" style="25" hidden="1" customWidth="1"/>
    <col min="16144" max="16144" width="21.140625" style="25" customWidth="1"/>
    <col min="16145" max="16145" width="1.42578125" style="25" customWidth="1"/>
    <col min="16146" max="16146" width="9.140625" style="25"/>
    <col min="16147" max="16147" width="17.5703125" style="25" customWidth="1"/>
    <col min="16148" max="16148" width="10.7109375" style="25" bestFit="1" customWidth="1"/>
    <col min="16149" max="16384" width="9.140625" style="25"/>
  </cols>
  <sheetData>
    <row r="1" spans="1:17" s="7" customFormat="1" ht="17.25" customHeight="1">
      <c r="A1" s="1" t="s">
        <v>0</v>
      </c>
      <c r="B1" s="1"/>
      <c r="C1" s="2" t="s">
        <v>1</v>
      </c>
      <c r="D1" s="3"/>
      <c r="E1" s="2" t="s">
        <v>2</v>
      </c>
      <c r="F1" s="3"/>
      <c r="G1" s="2" t="s">
        <v>3</v>
      </c>
      <c r="H1" s="4"/>
      <c r="I1" s="2" t="s">
        <v>4</v>
      </c>
      <c r="J1" s="3"/>
      <c r="K1" s="2" t="s">
        <v>5</v>
      </c>
      <c r="L1" s="5" t="s">
        <v>4</v>
      </c>
      <c r="M1" s="3"/>
      <c r="N1" s="2" t="s">
        <v>4</v>
      </c>
      <c r="O1" s="3"/>
      <c r="P1" s="2" t="s">
        <v>6</v>
      </c>
      <c r="Q1" s="6"/>
    </row>
    <row r="2" spans="1:17" s="7" customFormat="1" ht="17.25" customHeight="1">
      <c r="A2" s="1" t="s">
        <v>7</v>
      </c>
      <c r="B2" s="1"/>
      <c r="C2" s="8" t="s">
        <v>8</v>
      </c>
      <c r="D2" s="3"/>
      <c r="E2" s="8" t="s">
        <v>8</v>
      </c>
      <c r="F2" s="3"/>
      <c r="G2" s="8" t="s">
        <v>9</v>
      </c>
      <c r="H2" s="4"/>
      <c r="I2" s="8" t="s">
        <v>10</v>
      </c>
      <c r="J2" s="3"/>
      <c r="K2" s="8" t="s">
        <v>8</v>
      </c>
      <c r="L2" s="9" t="s">
        <v>10</v>
      </c>
      <c r="M2" s="3"/>
      <c r="N2" s="8" t="s">
        <v>11</v>
      </c>
      <c r="O2" s="3"/>
      <c r="P2" s="8" t="s">
        <v>9</v>
      </c>
      <c r="Q2" s="6"/>
    </row>
    <row r="3" spans="1:17" s="7" customFormat="1" ht="17.25" customHeight="1">
      <c r="A3" s="1" t="s">
        <v>12</v>
      </c>
      <c r="B3" s="1"/>
      <c r="C3" s="8" t="s">
        <v>13</v>
      </c>
      <c r="D3" s="3"/>
      <c r="E3" s="8" t="s">
        <v>13</v>
      </c>
      <c r="F3" s="3"/>
      <c r="G3" s="8" t="s">
        <v>14</v>
      </c>
      <c r="H3" s="4"/>
      <c r="I3" s="8" t="s">
        <v>3</v>
      </c>
      <c r="J3" s="3"/>
      <c r="K3" s="8" t="s">
        <v>15</v>
      </c>
      <c r="L3" s="9" t="s">
        <v>3</v>
      </c>
      <c r="M3" s="3"/>
      <c r="N3" s="8"/>
      <c r="O3" s="3"/>
      <c r="P3" s="8" t="s">
        <v>16</v>
      </c>
      <c r="Q3" s="6"/>
    </row>
    <row r="4" spans="1:17" s="7" customFormat="1" ht="17.25" customHeight="1">
      <c r="A4" s="10"/>
      <c r="B4" s="10"/>
      <c r="C4" s="11" t="s">
        <v>17</v>
      </c>
      <c r="D4" s="12"/>
      <c r="E4" s="11" t="s">
        <v>17</v>
      </c>
      <c r="F4" s="12"/>
      <c r="G4" s="11" t="s">
        <v>17</v>
      </c>
      <c r="H4" s="13"/>
      <c r="I4" s="11" t="s">
        <v>17</v>
      </c>
      <c r="J4" s="12"/>
      <c r="K4" s="11" t="s">
        <v>17</v>
      </c>
      <c r="L4" s="14" t="s">
        <v>18</v>
      </c>
      <c r="M4" s="12"/>
      <c r="N4" s="11" t="s">
        <v>17</v>
      </c>
      <c r="O4" s="12"/>
      <c r="P4" s="11" t="s">
        <v>17</v>
      </c>
      <c r="Q4" s="15"/>
    </row>
    <row r="5" spans="1:17" s="7" customFormat="1" ht="12.75" customHeight="1">
      <c r="C5" s="16"/>
      <c r="D5" s="16"/>
      <c r="E5" s="16"/>
      <c r="F5" s="16"/>
      <c r="G5" s="16"/>
      <c r="H5" s="17"/>
      <c r="I5" s="16"/>
      <c r="J5" s="16"/>
      <c r="K5" s="16"/>
      <c r="L5" s="18"/>
      <c r="M5" s="16"/>
      <c r="N5" s="16"/>
      <c r="O5" s="16"/>
      <c r="P5" s="16"/>
      <c r="Q5" s="19"/>
    </row>
    <row r="6" spans="1:17" ht="15.75">
      <c r="A6" s="20" t="s">
        <v>19</v>
      </c>
      <c r="B6" s="20"/>
      <c r="C6" s="21"/>
      <c r="D6" s="21"/>
      <c r="E6" s="21"/>
      <c r="F6" s="21"/>
      <c r="G6" s="21"/>
      <c r="H6" s="22"/>
      <c r="I6" s="21"/>
      <c r="J6" s="21"/>
      <c r="K6" s="21"/>
      <c r="L6" s="23"/>
      <c r="M6" s="21"/>
      <c r="N6" s="21"/>
      <c r="O6" s="21"/>
      <c r="P6" s="21"/>
      <c r="Q6" s="24"/>
    </row>
    <row r="7" spans="1:17" s="7" customFormat="1" ht="15.75">
      <c r="A7" s="1" t="s">
        <v>20</v>
      </c>
      <c r="B7" s="1"/>
      <c r="C7" s="26"/>
      <c r="D7" s="26"/>
      <c r="E7" s="26"/>
      <c r="F7" s="26"/>
      <c r="G7" s="26"/>
      <c r="H7" s="27"/>
      <c r="I7" s="26"/>
      <c r="J7" s="26"/>
      <c r="K7" s="26"/>
      <c r="L7" s="28"/>
      <c r="M7" s="26"/>
      <c r="N7" s="26"/>
      <c r="O7" s="26"/>
      <c r="P7" s="26"/>
      <c r="Q7" s="6"/>
    </row>
    <row r="8" spans="1:17" s="7" customFormat="1" ht="15.75" customHeight="1">
      <c r="A8" s="29" t="s">
        <v>21</v>
      </c>
      <c r="B8" s="29"/>
      <c r="C8" s="16">
        <v>1208256</v>
      </c>
      <c r="D8" s="16"/>
      <c r="E8" s="16">
        <v>1153112.2438544738</v>
      </c>
      <c r="F8" s="16"/>
      <c r="G8" s="16">
        <v>971030.68</v>
      </c>
      <c r="H8" s="17"/>
      <c r="I8" s="16">
        <f t="shared" ref="I8:I18" si="0">E8-G8</f>
        <v>182081.56385447376</v>
      </c>
      <c r="J8" s="16"/>
      <c r="K8" s="16">
        <v>1138860</v>
      </c>
      <c r="L8" s="18">
        <f t="shared" ref="L8:L19" si="1">I8/E8*100%</f>
        <v>0.15790445797872649</v>
      </c>
      <c r="M8" s="16"/>
      <c r="N8" s="16">
        <f t="shared" ref="N8:N19" si="2">C8-K8</f>
        <v>69396</v>
      </c>
      <c r="O8" s="16"/>
      <c r="P8" s="16">
        <v>955601.58</v>
      </c>
      <c r="Q8" s="30"/>
    </row>
    <row r="9" spans="1:17" s="7" customFormat="1" ht="15.75" customHeight="1">
      <c r="A9" s="29" t="s">
        <v>22</v>
      </c>
      <c r="B9" s="29"/>
      <c r="C9" s="16">
        <v>8400</v>
      </c>
      <c r="D9" s="16"/>
      <c r="E9" s="16">
        <f>8400+6000</f>
        <v>14400</v>
      </c>
      <c r="F9" s="16"/>
      <c r="G9" s="16">
        <v>13900</v>
      </c>
      <c r="H9" s="17"/>
      <c r="I9" s="16">
        <f t="shared" si="0"/>
        <v>500</v>
      </c>
      <c r="J9" s="16"/>
      <c r="K9" s="16">
        <v>8400</v>
      </c>
      <c r="L9" s="18">
        <f t="shared" si="1"/>
        <v>3.4722222222222224E-2</v>
      </c>
      <c r="M9" s="16"/>
      <c r="N9" s="16">
        <f t="shared" si="2"/>
        <v>0</v>
      </c>
      <c r="O9" s="16"/>
      <c r="P9" s="16">
        <v>8400</v>
      </c>
      <c r="Q9" s="30"/>
    </row>
    <row r="10" spans="1:17" s="7" customFormat="1" ht="15.75" customHeight="1">
      <c r="A10" s="29" t="s">
        <v>23</v>
      </c>
      <c r="B10" s="29"/>
      <c r="C10" s="16">
        <v>201376</v>
      </c>
      <c r="D10" s="16"/>
      <c r="E10" s="16">
        <v>144139.03048180923</v>
      </c>
      <c r="F10" s="16"/>
      <c r="G10" s="16">
        <v>76540.52</v>
      </c>
      <c r="H10" s="17"/>
      <c r="I10" s="16">
        <f t="shared" si="0"/>
        <v>67598.510481809222</v>
      </c>
      <c r="J10" s="16"/>
      <c r="K10" s="16">
        <v>189810</v>
      </c>
      <c r="L10" s="18">
        <f t="shared" si="1"/>
        <v>0.46898130406351218</v>
      </c>
      <c r="M10" s="16"/>
      <c r="N10" s="16">
        <f t="shared" si="2"/>
        <v>11566</v>
      </c>
      <c r="O10" s="16"/>
      <c r="P10" s="16">
        <v>54515</v>
      </c>
      <c r="Q10" s="30"/>
    </row>
    <row r="11" spans="1:17" s="7" customFormat="1" ht="15.75" customHeight="1">
      <c r="A11" s="29" t="s">
        <v>24</v>
      </c>
      <c r="B11" s="29"/>
      <c r="C11" s="16">
        <v>183252.16</v>
      </c>
      <c r="D11" s="16"/>
      <c r="E11" s="16">
        <v>168642.66566371682</v>
      </c>
      <c r="F11" s="16"/>
      <c r="G11" s="16">
        <v>123613</v>
      </c>
      <c r="H11" s="17"/>
      <c r="I11" s="16">
        <f t="shared" si="0"/>
        <v>45029.66566371682</v>
      </c>
      <c r="J11" s="16"/>
      <c r="K11" s="16">
        <v>172727.1</v>
      </c>
      <c r="L11" s="18">
        <f t="shared" si="1"/>
        <v>0.26701229778654334</v>
      </c>
      <c r="M11" s="16"/>
      <c r="N11" s="16">
        <f t="shared" si="2"/>
        <v>10525.059999999998</v>
      </c>
      <c r="O11" s="16"/>
      <c r="P11" s="16">
        <v>121591</v>
      </c>
      <c r="Q11" s="30"/>
    </row>
    <row r="12" spans="1:17" s="7" customFormat="1" ht="15.75" customHeight="1">
      <c r="A12" s="29" t="s">
        <v>25</v>
      </c>
      <c r="B12" s="29"/>
      <c r="C12" s="16">
        <v>13000</v>
      </c>
      <c r="D12" s="16"/>
      <c r="E12" s="16">
        <v>13000</v>
      </c>
      <c r="F12" s="16"/>
      <c r="G12" s="16">
        <v>11873.6</v>
      </c>
      <c r="H12" s="17"/>
      <c r="I12" s="16">
        <f t="shared" si="0"/>
        <v>1126.3999999999996</v>
      </c>
      <c r="J12" s="16"/>
      <c r="K12" s="16">
        <v>12000</v>
      </c>
      <c r="L12" s="18">
        <f t="shared" si="1"/>
        <v>8.6646153846153817E-2</v>
      </c>
      <c r="M12" s="16"/>
      <c r="N12" s="16">
        <f t="shared" si="2"/>
        <v>1000</v>
      </c>
      <c r="O12" s="16"/>
      <c r="P12" s="16">
        <v>11934.35</v>
      </c>
      <c r="Q12" s="30"/>
    </row>
    <row r="13" spans="1:17" s="7" customFormat="1" ht="15.75" customHeight="1">
      <c r="A13" s="29" t="s">
        <v>26</v>
      </c>
      <c r="B13" s="29"/>
      <c r="C13" s="16">
        <v>1440</v>
      </c>
      <c r="D13" s="16"/>
      <c r="E13" s="16">
        <v>1440</v>
      </c>
      <c r="F13" s="16"/>
      <c r="G13" s="16">
        <v>1357.6</v>
      </c>
      <c r="H13" s="17"/>
      <c r="I13" s="16">
        <f t="shared" si="0"/>
        <v>82.400000000000091</v>
      </c>
      <c r="J13" s="16"/>
      <c r="K13" s="16">
        <v>0</v>
      </c>
      <c r="L13" s="18">
        <f t="shared" si="1"/>
        <v>5.7222222222222285E-2</v>
      </c>
      <c r="M13" s="16"/>
      <c r="N13" s="16">
        <f t="shared" si="2"/>
        <v>1440</v>
      </c>
      <c r="O13" s="16"/>
      <c r="P13" s="16">
        <v>1364.5</v>
      </c>
      <c r="Q13" s="30"/>
    </row>
    <row r="14" spans="1:17" s="7" customFormat="1" ht="15.75" customHeight="1">
      <c r="A14" s="29" t="s">
        <v>27</v>
      </c>
      <c r="B14" s="29"/>
      <c r="C14" s="16">
        <v>3000</v>
      </c>
      <c r="D14" s="16"/>
      <c r="E14" s="16">
        <v>3000</v>
      </c>
      <c r="F14" s="16"/>
      <c r="G14" s="16">
        <v>1496</v>
      </c>
      <c r="H14" s="17"/>
      <c r="I14" s="16">
        <f t="shared" si="0"/>
        <v>1504</v>
      </c>
      <c r="J14" s="16"/>
      <c r="K14" s="16">
        <v>6600</v>
      </c>
      <c r="L14" s="18">
        <f t="shared" si="1"/>
        <v>0.5013333333333333</v>
      </c>
      <c r="M14" s="16"/>
      <c r="N14" s="16">
        <f t="shared" si="2"/>
        <v>-3600</v>
      </c>
      <c r="O14" s="16"/>
      <c r="P14" s="16">
        <v>2389</v>
      </c>
      <c r="Q14" s="30"/>
    </row>
    <row r="15" spans="1:17" s="7" customFormat="1" ht="15.75" customHeight="1">
      <c r="A15" s="29" t="s">
        <v>28</v>
      </c>
      <c r="B15" s="29"/>
      <c r="C15" s="16">
        <v>2400</v>
      </c>
      <c r="D15" s="16"/>
      <c r="E15" s="16">
        <v>2400</v>
      </c>
      <c r="F15" s="16"/>
      <c r="G15" s="16">
        <v>2775.89</v>
      </c>
      <c r="H15" s="17"/>
      <c r="I15" s="16">
        <f t="shared" si="0"/>
        <v>-375.88999999999987</v>
      </c>
      <c r="J15" s="16"/>
      <c r="K15" s="16">
        <v>2400</v>
      </c>
      <c r="L15" s="18">
        <f t="shared" si="1"/>
        <v>-0.15662083333333329</v>
      </c>
      <c r="M15" s="16"/>
      <c r="N15" s="16">
        <f t="shared" si="2"/>
        <v>0</v>
      </c>
      <c r="O15" s="16"/>
      <c r="P15" s="16">
        <v>2173.38</v>
      </c>
      <c r="Q15" s="30"/>
    </row>
    <row r="16" spans="1:17" s="7" customFormat="1" ht="15.75" customHeight="1">
      <c r="A16" s="29" t="s">
        <v>29</v>
      </c>
      <c r="B16" s="29"/>
      <c r="C16" s="16">
        <v>50000</v>
      </c>
      <c r="D16" s="16"/>
      <c r="E16" s="16">
        <v>50000</v>
      </c>
      <c r="F16" s="16"/>
      <c r="G16" s="16">
        <v>41866.339999999997</v>
      </c>
      <c r="H16" s="17"/>
      <c r="I16" s="16">
        <f t="shared" si="0"/>
        <v>8133.6600000000035</v>
      </c>
      <c r="J16" s="16"/>
      <c r="K16" s="16">
        <v>47000</v>
      </c>
      <c r="L16" s="18">
        <f t="shared" si="1"/>
        <v>0.16267320000000007</v>
      </c>
      <c r="M16" s="16"/>
      <c r="N16" s="16">
        <f t="shared" si="2"/>
        <v>3000</v>
      </c>
      <c r="O16" s="16"/>
      <c r="P16" s="16">
        <v>48746.1</v>
      </c>
      <c r="Q16" s="30"/>
    </row>
    <row r="17" spans="1:20" s="7" customFormat="1" ht="15.75" customHeight="1">
      <c r="A17" s="29" t="s">
        <v>30</v>
      </c>
      <c r="B17" s="29"/>
      <c r="C17" s="16">
        <v>4800</v>
      </c>
      <c r="D17" s="16"/>
      <c r="E17" s="16">
        <v>4800</v>
      </c>
      <c r="F17" s="16"/>
      <c r="G17" s="16">
        <v>3334.83</v>
      </c>
      <c r="H17" s="17"/>
      <c r="I17" s="16">
        <f t="shared" si="0"/>
        <v>1465.17</v>
      </c>
      <c r="J17" s="16"/>
      <c r="K17" s="16">
        <v>4800</v>
      </c>
      <c r="L17" s="18">
        <f t="shared" si="1"/>
        <v>0.30524375000000004</v>
      </c>
      <c r="M17" s="16"/>
      <c r="N17" s="16">
        <f t="shared" si="2"/>
        <v>0</v>
      </c>
      <c r="O17" s="16"/>
      <c r="P17" s="16">
        <v>0</v>
      </c>
      <c r="Q17" s="30"/>
    </row>
    <row r="18" spans="1:20" s="7" customFormat="1" ht="15.75" customHeight="1">
      <c r="A18" s="29" t="s">
        <v>31</v>
      </c>
      <c r="B18" s="29"/>
      <c r="C18" s="31">
        <v>15000</v>
      </c>
      <c r="D18" s="16"/>
      <c r="E18" s="31">
        <v>15000</v>
      </c>
      <c r="F18" s="16"/>
      <c r="G18" s="31">
        <v>18167.61</v>
      </c>
      <c r="H18" s="17"/>
      <c r="I18" s="31">
        <f t="shared" si="0"/>
        <v>-3167.6100000000006</v>
      </c>
      <c r="J18" s="16"/>
      <c r="K18" s="31">
        <v>15000</v>
      </c>
      <c r="L18" s="32">
        <f t="shared" si="1"/>
        <v>-0.21117400000000003</v>
      </c>
      <c r="M18" s="16"/>
      <c r="N18" s="31">
        <f t="shared" si="2"/>
        <v>0</v>
      </c>
      <c r="O18" s="16"/>
      <c r="P18" s="31">
        <v>16475.310000000001</v>
      </c>
      <c r="Q18" s="30"/>
    </row>
    <row r="19" spans="1:20" s="7" customFormat="1" ht="15" customHeight="1">
      <c r="C19" s="16">
        <f>SUM(C8:C18)</f>
        <v>1690924.16</v>
      </c>
      <c r="D19" s="16"/>
      <c r="E19" s="16">
        <f>SUM(E8:E18)</f>
        <v>1569933.94</v>
      </c>
      <c r="F19" s="16"/>
      <c r="G19" s="16">
        <f>SUM(G8:G18)</f>
        <v>1265956.0700000003</v>
      </c>
      <c r="H19" s="17"/>
      <c r="I19" s="16">
        <f>SUM(I8:I18)</f>
        <v>303977.86999999982</v>
      </c>
      <c r="J19" s="16"/>
      <c r="K19" s="16">
        <f>SUM(K8:K18)</f>
        <v>1597597.1</v>
      </c>
      <c r="L19" s="18">
        <f t="shared" si="1"/>
        <v>0.19362462474057973</v>
      </c>
      <c r="M19" s="16"/>
      <c r="N19" s="16">
        <f t="shared" si="2"/>
        <v>93327.059999999823</v>
      </c>
      <c r="O19" s="16"/>
      <c r="P19" s="16">
        <f>SUM(P8:P18)</f>
        <v>1223190.2200000002</v>
      </c>
      <c r="Q19" s="19"/>
    </row>
    <row r="20" spans="1:20" s="38" customFormat="1" ht="15.75">
      <c r="A20" s="33" t="s">
        <v>32</v>
      </c>
      <c r="B20" s="33"/>
      <c r="C20" s="34"/>
      <c r="D20" s="34"/>
      <c r="E20" s="34"/>
      <c r="F20" s="34"/>
      <c r="G20" s="34"/>
      <c r="H20" s="35"/>
      <c r="I20" s="34"/>
      <c r="J20" s="34"/>
      <c r="K20" s="34"/>
      <c r="L20" s="36"/>
      <c r="M20" s="34"/>
      <c r="N20" s="34"/>
      <c r="O20" s="34"/>
      <c r="P20" s="34"/>
      <c r="Q20" s="37"/>
      <c r="T20" s="7"/>
    </row>
    <row r="21" spans="1:20" s="7" customFormat="1" ht="15">
      <c r="A21" s="29" t="s">
        <v>33</v>
      </c>
      <c r="B21" s="29"/>
      <c r="C21" s="16">
        <v>170148</v>
      </c>
      <c r="D21" s="16"/>
      <c r="E21" s="16">
        <v>170148</v>
      </c>
      <c r="F21" s="16"/>
      <c r="G21" s="16">
        <v>154366.98000000001</v>
      </c>
      <c r="H21" s="17"/>
      <c r="I21" s="16">
        <f t="shared" ref="I21:I28" si="3">E21-G21</f>
        <v>15781.01999999999</v>
      </c>
      <c r="J21" s="16"/>
      <c r="K21" s="16">
        <v>186000</v>
      </c>
      <c r="L21" s="18">
        <f t="shared" ref="L21:L29" si="4">I21/E21*100%</f>
        <v>9.274878341208824E-2</v>
      </c>
      <c r="M21" s="16"/>
      <c r="N21" s="16">
        <f t="shared" ref="N21:N29" si="5">C21-K21</f>
        <v>-15852</v>
      </c>
      <c r="O21" s="16"/>
      <c r="P21" s="16">
        <v>152802.25</v>
      </c>
      <c r="Q21" s="30"/>
    </row>
    <row r="22" spans="1:20" s="7" customFormat="1" ht="15">
      <c r="A22" s="29" t="s">
        <v>23</v>
      </c>
      <c r="B22" s="29"/>
      <c r="C22" s="16">
        <v>28358</v>
      </c>
      <c r="D22" s="16"/>
      <c r="E22" s="16">
        <v>21270</v>
      </c>
      <c r="F22" s="16"/>
      <c r="G22" s="16">
        <v>8945.7099999999991</v>
      </c>
      <c r="H22" s="17"/>
      <c r="I22" s="16">
        <f t="shared" si="3"/>
        <v>12324.29</v>
      </c>
      <c r="J22" s="16"/>
      <c r="K22" s="16">
        <v>31000</v>
      </c>
      <c r="L22" s="18">
        <f t="shared" si="4"/>
        <v>0.57942125058768224</v>
      </c>
      <c r="M22" s="16"/>
      <c r="N22" s="16">
        <f t="shared" si="5"/>
        <v>-2642</v>
      </c>
      <c r="O22" s="16"/>
      <c r="P22" s="16">
        <v>7699.7</v>
      </c>
      <c r="Q22" s="30"/>
    </row>
    <row r="23" spans="1:20" s="7" customFormat="1" ht="15">
      <c r="A23" s="29" t="s">
        <v>24</v>
      </c>
      <c r="B23" s="29"/>
      <c r="C23" s="16">
        <v>25805.780000000002</v>
      </c>
      <c r="D23" s="16"/>
      <c r="E23" s="16">
        <v>24884</v>
      </c>
      <c r="F23" s="16"/>
      <c r="G23" s="16">
        <v>12458</v>
      </c>
      <c r="H23" s="17"/>
      <c r="I23" s="16">
        <f t="shared" si="3"/>
        <v>12426</v>
      </c>
      <c r="J23" s="16"/>
      <c r="K23" s="16">
        <v>28210</v>
      </c>
      <c r="L23" s="18">
        <f t="shared" si="4"/>
        <v>0.49935701655682369</v>
      </c>
      <c r="M23" s="16"/>
      <c r="N23" s="16">
        <f t="shared" si="5"/>
        <v>-2404.2199999999975</v>
      </c>
      <c r="O23" s="16"/>
      <c r="P23" s="16">
        <v>14053</v>
      </c>
      <c r="Q23" s="30"/>
    </row>
    <row r="24" spans="1:20" s="7" customFormat="1" ht="15">
      <c r="A24" s="29" t="s">
        <v>25</v>
      </c>
      <c r="B24" s="29"/>
      <c r="C24" s="16">
        <v>3000</v>
      </c>
      <c r="D24" s="16"/>
      <c r="E24" s="16">
        <v>3000</v>
      </c>
      <c r="F24" s="16"/>
      <c r="G24" s="16">
        <v>2008.1</v>
      </c>
      <c r="H24" s="17"/>
      <c r="I24" s="16">
        <f t="shared" si="3"/>
        <v>991.90000000000009</v>
      </c>
      <c r="J24" s="16"/>
      <c r="K24" s="16">
        <v>3000</v>
      </c>
      <c r="L24" s="18">
        <f t="shared" si="4"/>
        <v>0.33063333333333339</v>
      </c>
      <c r="M24" s="16"/>
      <c r="N24" s="16">
        <f t="shared" si="5"/>
        <v>0</v>
      </c>
      <c r="O24" s="16"/>
      <c r="P24" s="16">
        <v>1988.9</v>
      </c>
      <c r="Q24" s="30"/>
    </row>
    <row r="25" spans="1:20" s="7" customFormat="1" ht="15">
      <c r="A25" s="29" t="s">
        <v>26</v>
      </c>
      <c r="B25" s="29"/>
      <c r="C25" s="16">
        <v>160</v>
      </c>
      <c r="D25" s="16"/>
      <c r="E25" s="16">
        <v>160</v>
      </c>
      <c r="F25" s="16"/>
      <c r="G25" s="16">
        <v>149.30000000000001</v>
      </c>
      <c r="H25" s="17"/>
      <c r="I25" s="16">
        <f t="shared" si="3"/>
        <v>10.699999999999989</v>
      </c>
      <c r="J25" s="16"/>
      <c r="K25" s="16">
        <v>0</v>
      </c>
      <c r="L25" s="18">
        <f t="shared" si="4"/>
        <v>6.6874999999999934E-2</v>
      </c>
      <c r="M25" s="16"/>
      <c r="N25" s="16">
        <f t="shared" si="5"/>
        <v>160</v>
      </c>
      <c r="O25" s="16"/>
      <c r="P25" s="16">
        <v>134.4</v>
      </c>
      <c r="Q25" s="30"/>
    </row>
    <row r="26" spans="1:20" s="7" customFormat="1" ht="15">
      <c r="A26" s="29" t="s">
        <v>27</v>
      </c>
      <c r="B26" s="29"/>
      <c r="C26" s="16">
        <v>1000</v>
      </c>
      <c r="D26" s="16"/>
      <c r="E26" s="16">
        <v>1000</v>
      </c>
      <c r="F26" s="16"/>
      <c r="G26" s="16">
        <v>0</v>
      </c>
      <c r="H26" s="17"/>
      <c r="I26" s="16">
        <f t="shared" si="3"/>
        <v>1000</v>
      </c>
      <c r="J26" s="16"/>
      <c r="K26" s="16">
        <v>1640</v>
      </c>
      <c r="L26" s="18">
        <f t="shared" si="4"/>
        <v>1</v>
      </c>
      <c r="M26" s="16"/>
      <c r="N26" s="16">
        <f t="shared" si="5"/>
        <v>-640</v>
      </c>
      <c r="O26" s="16"/>
      <c r="P26" s="16">
        <v>87</v>
      </c>
      <c r="Q26" s="30"/>
    </row>
    <row r="27" spans="1:20" s="7" customFormat="1" ht="15.75" customHeight="1">
      <c r="A27" s="29" t="s">
        <v>30</v>
      </c>
      <c r="B27" s="29"/>
      <c r="C27" s="16">
        <v>4800</v>
      </c>
      <c r="D27" s="16"/>
      <c r="E27" s="16">
        <v>4800</v>
      </c>
      <c r="F27" s="16"/>
      <c r="G27" s="16">
        <v>1354.85</v>
      </c>
      <c r="H27" s="17"/>
      <c r="I27" s="16">
        <f t="shared" si="3"/>
        <v>3445.15</v>
      </c>
      <c r="J27" s="16"/>
      <c r="K27" s="16">
        <v>4800</v>
      </c>
      <c r="L27" s="18">
        <f t="shared" si="4"/>
        <v>0.71773958333333332</v>
      </c>
      <c r="M27" s="16"/>
      <c r="N27" s="16">
        <f t="shared" si="5"/>
        <v>0</v>
      </c>
      <c r="O27" s="16"/>
      <c r="P27" s="16">
        <v>2100</v>
      </c>
      <c r="Q27" s="30"/>
    </row>
    <row r="28" spans="1:20" s="7" customFormat="1" ht="15">
      <c r="A28" s="29" t="s">
        <v>31</v>
      </c>
      <c r="B28" s="29"/>
      <c r="C28" s="31">
        <v>4800</v>
      </c>
      <c r="D28" s="16"/>
      <c r="E28" s="31">
        <v>4800</v>
      </c>
      <c r="F28" s="16"/>
      <c r="G28" s="31">
        <v>236.76</v>
      </c>
      <c r="H28" s="17"/>
      <c r="I28" s="31">
        <f t="shared" si="3"/>
        <v>4563.24</v>
      </c>
      <c r="J28" s="16"/>
      <c r="K28" s="31">
        <v>3000</v>
      </c>
      <c r="L28" s="32">
        <f t="shared" si="4"/>
        <v>0.95067499999999994</v>
      </c>
      <c r="M28" s="16"/>
      <c r="N28" s="31">
        <f t="shared" si="5"/>
        <v>1800</v>
      </c>
      <c r="O28" s="16"/>
      <c r="P28" s="31">
        <v>193.09</v>
      </c>
      <c r="Q28" s="30"/>
    </row>
    <row r="29" spans="1:20" s="7" customFormat="1" ht="15">
      <c r="C29" s="16">
        <f>SUM(C21:C28)</f>
        <v>238071.78</v>
      </c>
      <c r="D29" s="16"/>
      <c r="E29" s="16">
        <f>SUM(E21:E28)</f>
        <v>230062</v>
      </c>
      <c r="F29" s="16"/>
      <c r="G29" s="16">
        <f>SUM(G21:G28)</f>
        <v>179519.7</v>
      </c>
      <c r="H29" s="17"/>
      <c r="I29" s="16">
        <f>SUM(I21:I28)</f>
        <v>50542.299999999988</v>
      </c>
      <c r="J29" s="16"/>
      <c r="K29" s="16">
        <f>SUM(K21:K28)</f>
        <v>257650</v>
      </c>
      <c r="L29" s="18">
        <f t="shared" si="4"/>
        <v>0.21968990967652194</v>
      </c>
      <c r="M29" s="16"/>
      <c r="N29" s="16">
        <f t="shared" si="5"/>
        <v>-19578.22</v>
      </c>
      <c r="O29" s="16"/>
      <c r="P29" s="16">
        <f>SUM(P21:P28)</f>
        <v>179058.34</v>
      </c>
      <c r="Q29" s="19"/>
    </row>
    <row r="30" spans="1:20" s="38" customFormat="1" ht="11.25" customHeight="1">
      <c r="C30" s="39"/>
      <c r="D30" s="39"/>
      <c r="E30" s="39"/>
      <c r="F30" s="39"/>
      <c r="G30" s="39"/>
      <c r="H30" s="40"/>
      <c r="I30" s="39"/>
      <c r="J30" s="39"/>
      <c r="K30" s="39"/>
      <c r="L30" s="41"/>
      <c r="M30" s="39"/>
      <c r="N30" s="39"/>
      <c r="O30" s="39"/>
      <c r="P30" s="39"/>
      <c r="Q30" s="42"/>
      <c r="T30" s="7"/>
    </row>
    <row r="31" spans="1:20" s="7" customFormat="1" ht="15.75">
      <c r="A31" s="1" t="s">
        <v>34</v>
      </c>
      <c r="B31" s="1"/>
      <c r="C31" s="43">
        <f>C19+C29</f>
        <v>1928995.94</v>
      </c>
      <c r="D31" s="26"/>
      <c r="E31" s="43">
        <f>E19+E29</f>
        <v>1799995.94</v>
      </c>
      <c r="F31" s="26"/>
      <c r="G31" s="43">
        <f>G19+G29</f>
        <v>1445475.7700000003</v>
      </c>
      <c r="H31" s="27"/>
      <c r="I31" s="43">
        <f>I19+I29</f>
        <v>354520.16999999981</v>
      </c>
      <c r="J31" s="26"/>
      <c r="K31" s="43">
        <f>K19+K29</f>
        <v>1855247.1</v>
      </c>
      <c r="L31" s="44">
        <f>I31/E31*100%</f>
        <v>0.19695609424541247</v>
      </c>
      <c r="M31" s="26"/>
      <c r="N31" s="43">
        <f>C31-K31</f>
        <v>73748.839999999851</v>
      </c>
      <c r="O31" s="26"/>
      <c r="P31" s="43">
        <f>P19+P29</f>
        <v>1402248.5600000003</v>
      </c>
      <c r="Q31" s="6"/>
    </row>
    <row r="32" spans="1:20" ht="14.25" customHeight="1">
      <c r="T32" s="7"/>
    </row>
    <row r="33" spans="1:17" s="7" customFormat="1" ht="15.75">
      <c r="A33" s="1" t="s">
        <v>35</v>
      </c>
      <c r="B33" s="1"/>
      <c r="C33" s="26"/>
      <c r="D33" s="26"/>
      <c r="E33" s="26"/>
      <c r="F33" s="26"/>
      <c r="G33" s="26"/>
      <c r="H33" s="27"/>
      <c r="I33" s="26"/>
      <c r="J33" s="26"/>
      <c r="K33" s="26"/>
      <c r="L33" s="28"/>
      <c r="M33" s="26"/>
      <c r="N33" s="26"/>
      <c r="O33" s="26"/>
      <c r="P33" s="26"/>
      <c r="Q33" s="6"/>
    </row>
    <row r="34" spans="1:17" s="7" customFormat="1" ht="15.75">
      <c r="A34" s="49" t="s">
        <v>36</v>
      </c>
      <c r="B34" s="49"/>
      <c r="C34" s="50"/>
      <c r="D34" s="50"/>
      <c r="E34" s="50"/>
      <c r="F34" s="50"/>
      <c r="G34" s="50"/>
      <c r="H34" s="51"/>
      <c r="I34" s="50"/>
      <c r="J34" s="50"/>
      <c r="K34" s="50"/>
      <c r="L34" s="52"/>
      <c r="M34" s="50"/>
      <c r="N34" s="50"/>
      <c r="O34" s="50"/>
      <c r="P34" s="50"/>
      <c r="Q34" s="53"/>
    </row>
    <row r="35" spans="1:17" s="7" customFormat="1" ht="15">
      <c r="A35" s="29" t="s">
        <v>37</v>
      </c>
      <c r="B35" s="29"/>
      <c r="C35" s="16">
        <v>30000</v>
      </c>
      <c r="D35" s="16"/>
      <c r="E35" s="16">
        <v>24000</v>
      </c>
      <c r="F35" s="16"/>
      <c r="G35" s="16">
        <v>25342.31</v>
      </c>
      <c r="H35" s="17"/>
      <c r="I35" s="16">
        <f>E35-G35</f>
        <v>-1342.3100000000013</v>
      </c>
      <c r="J35" s="16"/>
      <c r="K35" s="16">
        <v>30000</v>
      </c>
      <c r="L35" s="18">
        <f>I35/E35*100%</f>
        <v>-5.5929583333333387E-2</v>
      </c>
      <c r="M35" s="16"/>
      <c r="N35" s="16">
        <f>C35-K35</f>
        <v>0</v>
      </c>
      <c r="O35" s="16"/>
      <c r="P35" s="16">
        <v>22280.36</v>
      </c>
      <c r="Q35" s="30"/>
    </row>
    <row r="36" spans="1:17" s="7" customFormat="1" ht="15">
      <c r="A36" s="29" t="s">
        <v>38</v>
      </c>
      <c r="B36" s="29"/>
      <c r="C36" s="31">
        <v>20040</v>
      </c>
      <c r="D36" s="16"/>
      <c r="E36" s="31">
        <v>20040</v>
      </c>
      <c r="F36" s="16"/>
      <c r="G36" s="31">
        <v>16200.1</v>
      </c>
      <c r="H36" s="17"/>
      <c r="I36" s="31">
        <f>E36-G36</f>
        <v>3839.8999999999996</v>
      </c>
      <c r="J36" s="16"/>
      <c r="K36" s="31">
        <v>20000</v>
      </c>
      <c r="L36" s="32">
        <f>I36/E36*100%</f>
        <v>0.19161177644710578</v>
      </c>
      <c r="M36" s="16"/>
      <c r="N36" s="31">
        <f>C36-K36</f>
        <v>40</v>
      </c>
      <c r="O36" s="16"/>
      <c r="P36" s="31">
        <v>17947.75</v>
      </c>
      <c r="Q36" s="30"/>
    </row>
    <row r="37" spans="1:17" s="7" customFormat="1" ht="15">
      <c r="A37" s="29"/>
      <c r="B37" s="29"/>
      <c r="C37" s="16">
        <f>SUM(C35:C36)</f>
        <v>50040</v>
      </c>
      <c r="D37" s="16"/>
      <c r="E37" s="16">
        <f>SUM(E35:E36)</f>
        <v>44040</v>
      </c>
      <c r="F37" s="16"/>
      <c r="G37" s="16">
        <f>SUM(G35:G36)</f>
        <v>41542.410000000003</v>
      </c>
      <c r="H37" s="17"/>
      <c r="I37" s="16">
        <f>SUM(I35:I36)</f>
        <v>2497.5899999999983</v>
      </c>
      <c r="J37" s="16"/>
      <c r="K37" s="16">
        <f>SUM(K35:K36)</f>
        <v>50000</v>
      </c>
      <c r="L37" s="18">
        <f>I37/E37*100%</f>
        <v>5.6711852861035382E-2</v>
      </c>
      <c r="M37" s="16"/>
      <c r="N37" s="16">
        <f>C37-K37</f>
        <v>40</v>
      </c>
      <c r="O37" s="16"/>
      <c r="P37" s="16">
        <f>SUM(P35:P36)</f>
        <v>40228.11</v>
      </c>
      <c r="Q37" s="30"/>
    </row>
    <row r="38" spans="1:17" s="7" customFormat="1" ht="11.25" customHeight="1">
      <c r="A38" s="29"/>
      <c r="B38" s="29"/>
      <c r="C38" s="16"/>
      <c r="D38" s="16"/>
      <c r="E38" s="16"/>
      <c r="F38" s="16"/>
      <c r="G38" s="16"/>
      <c r="H38" s="17"/>
      <c r="I38" s="16"/>
      <c r="J38" s="16"/>
      <c r="K38" s="16"/>
      <c r="L38" s="18"/>
      <c r="M38" s="16"/>
      <c r="N38" s="16"/>
      <c r="O38" s="16"/>
      <c r="P38" s="16"/>
      <c r="Q38" s="30"/>
    </row>
    <row r="39" spans="1:17" s="7" customFormat="1" ht="15.75">
      <c r="A39" s="49" t="s">
        <v>39</v>
      </c>
      <c r="B39" s="49"/>
      <c r="C39" s="50"/>
      <c r="D39" s="50"/>
      <c r="E39" s="50"/>
      <c r="F39" s="50"/>
      <c r="G39" s="50"/>
      <c r="H39" s="51"/>
      <c r="I39" s="50"/>
      <c r="J39" s="50"/>
      <c r="K39" s="50"/>
      <c r="L39" s="52"/>
      <c r="M39" s="50"/>
      <c r="N39" s="50"/>
      <c r="O39" s="50"/>
      <c r="P39" s="50"/>
      <c r="Q39" s="53"/>
    </row>
    <row r="40" spans="1:17" s="7" customFormat="1" ht="15">
      <c r="A40" s="29" t="s">
        <v>40</v>
      </c>
      <c r="B40" s="29"/>
      <c r="C40" s="16">
        <v>12000</v>
      </c>
      <c r="D40" s="16"/>
      <c r="E40" s="16">
        <v>12000</v>
      </c>
      <c r="F40" s="16"/>
      <c r="G40" s="16">
        <v>3602.74</v>
      </c>
      <c r="H40" s="17"/>
      <c r="I40" s="16">
        <f>E40-G40</f>
        <v>8397.26</v>
      </c>
      <c r="J40" s="16"/>
      <c r="K40" s="16">
        <v>12000</v>
      </c>
      <c r="L40" s="18">
        <f>I40/E40*100%</f>
        <v>0.69977166666666668</v>
      </c>
      <c r="M40" s="16"/>
      <c r="N40" s="16">
        <f>C40-K40</f>
        <v>0</v>
      </c>
      <c r="O40" s="16"/>
      <c r="P40" s="16">
        <v>6337.59</v>
      </c>
      <c r="Q40" s="30"/>
    </row>
    <row r="41" spans="1:17" s="7" customFormat="1" ht="15">
      <c r="A41" s="29" t="s">
        <v>38</v>
      </c>
      <c r="B41" s="29"/>
      <c r="C41" s="31">
        <v>10200</v>
      </c>
      <c r="D41" s="16"/>
      <c r="E41" s="31">
        <v>10200</v>
      </c>
      <c r="F41" s="16"/>
      <c r="G41" s="31">
        <v>9777.61</v>
      </c>
      <c r="H41" s="17"/>
      <c r="I41" s="31">
        <f>E41-G41</f>
        <v>422.38999999999942</v>
      </c>
      <c r="J41" s="16"/>
      <c r="K41" s="31">
        <v>11000</v>
      </c>
      <c r="L41" s="32">
        <f>I41/E41*100%</f>
        <v>4.1410784313725434E-2</v>
      </c>
      <c r="M41" s="16"/>
      <c r="N41" s="31">
        <f>C41-K41</f>
        <v>-800</v>
      </c>
      <c r="O41" s="16"/>
      <c r="P41" s="31">
        <v>8995.69</v>
      </c>
      <c r="Q41" s="30"/>
    </row>
    <row r="42" spans="1:17" s="7" customFormat="1" ht="15.75" customHeight="1">
      <c r="A42" s="29"/>
      <c r="B42" s="29"/>
      <c r="C42" s="16">
        <f>SUM(C40:C41)</f>
        <v>22200</v>
      </c>
      <c r="D42" s="16"/>
      <c r="E42" s="16">
        <f>SUM(E40:E41)</f>
        <v>22200</v>
      </c>
      <c r="F42" s="16"/>
      <c r="G42" s="16">
        <f>SUM(G40:G41)</f>
        <v>13380.35</v>
      </c>
      <c r="H42" s="17"/>
      <c r="I42" s="16">
        <f>SUM(I40:I41)</f>
        <v>8819.65</v>
      </c>
      <c r="J42" s="16"/>
      <c r="K42" s="16">
        <f>SUM(K40:K41)</f>
        <v>23000</v>
      </c>
      <c r="L42" s="18">
        <f>I42/E42*100%</f>
        <v>0.39728153153153151</v>
      </c>
      <c r="M42" s="16"/>
      <c r="N42" s="16">
        <f>C42-K42</f>
        <v>-800</v>
      </c>
      <c r="O42" s="16"/>
      <c r="P42" s="16">
        <f>SUM(P40:P41)</f>
        <v>15333.28</v>
      </c>
      <c r="Q42" s="30"/>
    </row>
    <row r="43" spans="1:17" s="7" customFormat="1" ht="12" customHeight="1">
      <c r="A43" s="29"/>
      <c r="B43" s="29"/>
      <c r="C43" s="16"/>
      <c r="D43" s="16"/>
      <c r="E43" s="16"/>
      <c r="F43" s="16"/>
      <c r="G43" s="16"/>
      <c r="H43" s="17"/>
      <c r="I43" s="16"/>
      <c r="J43" s="16"/>
      <c r="K43" s="16"/>
      <c r="L43" s="18"/>
      <c r="M43" s="16"/>
      <c r="N43" s="16"/>
      <c r="O43" s="16"/>
      <c r="P43" s="16"/>
      <c r="Q43" s="30"/>
    </row>
    <row r="44" spans="1:17" s="7" customFormat="1" ht="15.75">
      <c r="A44" s="1" t="s">
        <v>41</v>
      </c>
      <c r="B44" s="1"/>
      <c r="C44" s="43">
        <f>C37+C42</f>
        <v>72240</v>
      </c>
      <c r="D44" s="26"/>
      <c r="E44" s="43">
        <f>E37+E42</f>
        <v>66240</v>
      </c>
      <c r="F44" s="26"/>
      <c r="G44" s="43">
        <f>G37+G42</f>
        <v>54922.76</v>
      </c>
      <c r="H44" s="27"/>
      <c r="I44" s="43">
        <f>I37+I42</f>
        <v>11317.239999999998</v>
      </c>
      <c r="J44" s="26"/>
      <c r="K44" s="43">
        <f>K37+K42</f>
        <v>73000</v>
      </c>
      <c r="L44" s="44">
        <f>I44/E44*100%</f>
        <v>0.17085205314009658</v>
      </c>
      <c r="M44" s="26"/>
      <c r="N44" s="43">
        <f>C44-K44</f>
        <v>-760</v>
      </c>
      <c r="O44" s="26"/>
      <c r="P44" s="43">
        <f>P37+P42</f>
        <v>55561.39</v>
      </c>
      <c r="Q44" s="6"/>
    </row>
    <row r="45" spans="1:17" s="7" customFormat="1" ht="12.75" customHeight="1">
      <c r="C45" s="16"/>
      <c r="D45" s="16"/>
      <c r="E45" s="16"/>
      <c r="F45" s="16"/>
      <c r="G45" s="16"/>
      <c r="H45" s="17"/>
      <c r="I45" s="16"/>
      <c r="J45" s="16"/>
      <c r="K45" s="16"/>
      <c r="L45" s="18"/>
      <c r="M45" s="16"/>
      <c r="N45" s="16"/>
      <c r="O45" s="16"/>
      <c r="P45" s="16"/>
      <c r="Q45" s="19"/>
    </row>
    <row r="46" spans="1:17" s="7" customFormat="1" ht="15.75">
      <c r="A46" s="1" t="s">
        <v>42</v>
      </c>
      <c r="B46" s="1"/>
      <c r="C46" s="26"/>
      <c r="D46" s="26"/>
      <c r="E46" s="26"/>
      <c r="F46" s="26"/>
      <c r="G46" s="26"/>
      <c r="H46" s="27"/>
      <c r="I46" s="26"/>
      <c r="J46" s="26"/>
      <c r="K46" s="26"/>
      <c r="L46" s="28"/>
      <c r="M46" s="26"/>
      <c r="N46" s="26"/>
      <c r="O46" s="26"/>
      <c r="P46" s="26"/>
      <c r="Q46" s="6"/>
    </row>
    <row r="47" spans="1:17" s="7" customFormat="1" ht="15.75">
      <c r="A47" s="49" t="s">
        <v>36</v>
      </c>
      <c r="B47" s="49"/>
      <c r="C47" s="50"/>
      <c r="D47" s="50"/>
      <c r="E47" s="50"/>
      <c r="F47" s="50"/>
      <c r="G47" s="50"/>
      <c r="H47" s="51"/>
      <c r="I47" s="50"/>
      <c r="J47" s="50"/>
      <c r="K47" s="50"/>
      <c r="L47" s="52"/>
      <c r="M47" s="50"/>
      <c r="N47" s="50"/>
      <c r="O47" s="50"/>
      <c r="P47" s="50"/>
      <c r="Q47" s="53"/>
    </row>
    <row r="48" spans="1:17" s="7" customFormat="1" ht="15">
      <c r="A48" s="29" t="s">
        <v>43</v>
      </c>
      <c r="B48" s="29"/>
      <c r="C48" s="16">
        <v>96480</v>
      </c>
      <c r="D48" s="16"/>
      <c r="E48" s="16">
        <v>96480</v>
      </c>
      <c r="F48" s="16"/>
      <c r="G48" s="16">
        <v>96480</v>
      </c>
      <c r="H48" s="17"/>
      <c r="I48" s="16">
        <f>E48-G48</f>
        <v>0</v>
      </c>
      <c r="J48" s="16"/>
      <c r="K48" s="16">
        <v>103000</v>
      </c>
      <c r="L48" s="18">
        <f>I48/E48*100%</f>
        <v>0</v>
      </c>
      <c r="M48" s="16"/>
      <c r="N48" s="16">
        <f>C48-K48</f>
        <v>-6520</v>
      </c>
      <c r="O48" s="16"/>
      <c r="P48" s="16">
        <v>98770.559999999998</v>
      </c>
      <c r="Q48" s="30"/>
    </row>
    <row r="49" spans="1:17" s="38" customFormat="1" ht="11.25" customHeight="1">
      <c r="C49" s="39"/>
      <c r="D49" s="39"/>
      <c r="E49" s="39"/>
      <c r="F49" s="39"/>
      <c r="G49" s="39"/>
      <c r="H49" s="40"/>
      <c r="I49" s="39"/>
      <c r="J49" s="39"/>
      <c r="K49" s="39"/>
      <c r="L49" s="41"/>
      <c r="M49" s="39"/>
      <c r="N49" s="39"/>
      <c r="O49" s="39"/>
      <c r="P49" s="39"/>
      <c r="Q49" s="42"/>
    </row>
    <row r="50" spans="1:17" s="7" customFormat="1" ht="15.75">
      <c r="A50" s="49" t="s">
        <v>39</v>
      </c>
      <c r="B50" s="49"/>
      <c r="C50" s="50"/>
      <c r="D50" s="50"/>
      <c r="E50" s="50"/>
      <c r="F50" s="50"/>
      <c r="G50" s="50"/>
      <c r="H50" s="51"/>
      <c r="I50" s="50"/>
      <c r="J50" s="50"/>
      <c r="K50" s="50"/>
      <c r="L50" s="52"/>
      <c r="M50" s="50"/>
      <c r="N50" s="50"/>
      <c r="O50" s="50"/>
      <c r="P50" s="50"/>
      <c r="Q50" s="53"/>
    </row>
    <row r="51" spans="1:17" s="7" customFormat="1" ht="15">
      <c r="A51" s="29" t="s">
        <v>44</v>
      </c>
      <c r="B51" s="29"/>
      <c r="C51" s="16">
        <v>24288</v>
      </c>
      <c r="D51" s="16"/>
      <c r="E51" s="16">
        <v>24288</v>
      </c>
      <c r="F51" s="16"/>
      <c r="G51" s="16">
        <v>24288</v>
      </c>
      <c r="H51" s="17"/>
      <c r="I51" s="16">
        <f>E51-G51</f>
        <v>0</v>
      </c>
      <c r="J51" s="16"/>
      <c r="K51" s="16">
        <v>26000</v>
      </c>
      <c r="L51" s="18">
        <f>I51/E51*100%</f>
        <v>0</v>
      </c>
      <c r="M51" s="16"/>
      <c r="N51" s="16">
        <f>C51-K51</f>
        <v>-1712</v>
      </c>
      <c r="O51" s="16"/>
      <c r="P51" s="16">
        <v>25016.639999999999</v>
      </c>
      <c r="Q51" s="30"/>
    </row>
    <row r="52" spans="1:17" s="7" customFormat="1" ht="12.75" customHeight="1">
      <c r="C52" s="16"/>
      <c r="D52" s="16"/>
      <c r="E52" s="16"/>
      <c r="F52" s="16"/>
      <c r="G52" s="16"/>
      <c r="H52" s="17"/>
      <c r="I52" s="16"/>
      <c r="J52" s="16"/>
      <c r="K52" s="16"/>
      <c r="L52" s="18"/>
      <c r="M52" s="16"/>
      <c r="N52" s="16"/>
      <c r="O52" s="16"/>
      <c r="P52" s="16"/>
      <c r="Q52" s="19"/>
    </row>
    <row r="53" spans="1:17" s="7" customFormat="1" ht="15.75">
      <c r="A53" s="1" t="s">
        <v>45</v>
      </c>
      <c r="B53" s="1"/>
      <c r="C53" s="26"/>
      <c r="D53" s="26"/>
      <c r="E53" s="26"/>
      <c r="F53" s="26"/>
      <c r="G53" s="26"/>
      <c r="H53" s="27"/>
      <c r="I53" s="26"/>
      <c r="J53" s="26"/>
      <c r="K53" s="26"/>
      <c r="L53" s="28"/>
      <c r="M53" s="26"/>
      <c r="N53" s="26"/>
      <c r="O53" s="26"/>
      <c r="P53" s="26"/>
      <c r="Q53" s="6"/>
    </row>
    <row r="54" spans="1:17" s="7" customFormat="1" ht="15">
      <c r="A54" s="7" t="s">
        <v>46</v>
      </c>
      <c r="C54" s="16">
        <v>7200</v>
      </c>
      <c r="D54" s="16"/>
      <c r="E54" s="16">
        <v>7200</v>
      </c>
      <c r="F54" s="16"/>
      <c r="G54" s="16">
        <v>0</v>
      </c>
      <c r="H54" s="17"/>
      <c r="I54" s="16">
        <f>E54-G54</f>
        <v>7200</v>
      </c>
      <c r="J54" s="16"/>
      <c r="K54" s="16">
        <v>7200</v>
      </c>
      <c r="L54" s="18">
        <f>I54/E54*100%</f>
        <v>1</v>
      </c>
      <c r="M54" s="16"/>
      <c r="N54" s="16">
        <f>C54-K54</f>
        <v>0</v>
      </c>
      <c r="O54" s="16"/>
      <c r="P54" s="16">
        <v>424</v>
      </c>
      <c r="Q54" s="19"/>
    </row>
    <row r="55" spans="1:17" s="7" customFormat="1" ht="15">
      <c r="A55" s="7" t="s">
        <v>47</v>
      </c>
      <c r="C55" s="16">
        <v>24000</v>
      </c>
      <c r="D55" s="16"/>
      <c r="E55" s="16">
        <v>24000</v>
      </c>
      <c r="F55" s="16"/>
      <c r="G55" s="16">
        <v>159</v>
      </c>
      <c r="H55" s="17"/>
      <c r="I55" s="16">
        <f>E55-G55</f>
        <v>23841</v>
      </c>
      <c r="J55" s="16"/>
      <c r="K55" s="16">
        <v>24000</v>
      </c>
      <c r="L55" s="18">
        <f>I55/E55*100%</f>
        <v>0.99337500000000001</v>
      </c>
      <c r="M55" s="16"/>
      <c r="N55" s="16">
        <f>C55-K55</f>
        <v>0</v>
      </c>
      <c r="O55" s="16"/>
      <c r="P55" s="16">
        <v>886</v>
      </c>
      <c r="Q55" s="19"/>
    </row>
    <row r="56" spans="1:17" s="7" customFormat="1" ht="15.75" customHeight="1">
      <c r="C56" s="43">
        <f>SUM(C54:C55)</f>
        <v>31200</v>
      </c>
      <c r="D56" s="26"/>
      <c r="E56" s="43">
        <f>SUM(E54:E55)</f>
        <v>31200</v>
      </c>
      <c r="F56" s="26"/>
      <c r="G56" s="43">
        <f>SUM(G54:G55)</f>
        <v>159</v>
      </c>
      <c r="H56" s="27"/>
      <c r="I56" s="43">
        <f>SUM(I54:I55)</f>
        <v>31041</v>
      </c>
      <c r="J56" s="26"/>
      <c r="K56" s="43">
        <f>SUM(K54:K55)</f>
        <v>31200</v>
      </c>
      <c r="L56" s="44">
        <f>I56/E56*100%</f>
        <v>0.99490384615384619</v>
      </c>
      <c r="M56" s="26"/>
      <c r="N56" s="43">
        <f>C56-K56</f>
        <v>0</v>
      </c>
      <c r="O56" s="26"/>
      <c r="P56" s="43">
        <f>SUM(P54:P55)</f>
        <v>1310</v>
      </c>
      <c r="Q56" s="19"/>
    </row>
    <row r="57" spans="1:17" s="7" customFormat="1" ht="11.25" customHeight="1">
      <c r="A57" s="54"/>
      <c r="B57" s="54"/>
      <c r="C57" s="55"/>
      <c r="D57" s="55"/>
      <c r="E57" s="55"/>
      <c r="F57" s="55"/>
      <c r="G57" s="55"/>
      <c r="H57" s="56"/>
      <c r="I57" s="55"/>
      <c r="J57" s="55"/>
      <c r="K57" s="55"/>
      <c r="L57" s="57"/>
      <c r="M57" s="55"/>
      <c r="N57" s="55"/>
      <c r="O57" s="55"/>
      <c r="P57" s="55"/>
      <c r="Q57" s="58"/>
    </row>
    <row r="58" spans="1:17" s="7" customFormat="1" ht="15.75">
      <c r="A58" s="1" t="s">
        <v>48</v>
      </c>
      <c r="B58" s="1"/>
      <c r="C58" s="26"/>
      <c r="D58" s="26"/>
      <c r="E58" s="26"/>
      <c r="F58" s="26"/>
      <c r="G58" s="26"/>
      <c r="H58" s="27"/>
      <c r="I58" s="26"/>
      <c r="J58" s="26"/>
      <c r="K58" s="26"/>
      <c r="L58" s="28"/>
      <c r="M58" s="26"/>
      <c r="N58" s="26"/>
      <c r="O58" s="26"/>
      <c r="P58" s="26"/>
      <c r="Q58" s="6"/>
    </row>
    <row r="59" spans="1:17" s="7" customFormat="1" ht="15.75">
      <c r="A59" s="29" t="s">
        <v>49</v>
      </c>
      <c r="B59" s="29"/>
      <c r="C59" s="16">
        <v>12000</v>
      </c>
      <c r="D59" s="16"/>
      <c r="E59" s="16">
        <v>12000</v>
      </c>
      <c r="F59" s="16"/>
      <c r="G59" s="16">
        <v>2606.8000000000002</v>
      </c>
      <c r="H59" s="17"/>
      <c r="I59" s="16">
        <f t="shared" ref="I59:I71" si="6">E59-G59</f>
        <v>9393.2000000000007</v>
      </c>
      <c r="J59" s="16"/>
      <c r="K59" s="16">
        <v>9000</v>
      </c>
      <c r="L59" s="18">
        <f t="shared" ref="L59:L68" si="7">I59/E59*100%</f>
        <v>0.78276666666666672</v>
      </c>
      <c r="M59" s="16"/>
      <c r="N59" s="16">
        <f t="shared" ref="N59:N72" si="8">C59-K59</f>
        <v>3000</v>
      </c>
      <c r="O59" s="16"/>
      <c r="P59" s="16">
        <v>0</v>
      </c>
      <c r="Q59" s="6"/>
    </row>
    <row r="60" spans="1:17" s="7" customFormat="1" ht="15">
      <c r="A60" s="29" t="s">
        <v>50</v>
      </c>
      <c r="B60" s="29"/>
      <c r="C60" s="16">
        <v>20000</v>
      </c>
      <c r="D60" s="16"/>
      <c r="E60" s="16">
        <v>20000</v>
      </c>
      <c r="F60" s="16"/>
      <c r="G60" s="16">
        <v>18739.5</v>
      </c>
      <c r="H60" s="17"/>
      <c r="I60" s="16">
        <f t="shared" si="6"/>
        <v>1260.5</v>
      </c>
      <c r="J60" s="16"/>
      <c r="K60" s="16">
        <v>20000</v>
      </c>
      <c r="L60" s="18">
        <f t="shared" si="7"/>
        <v>6.3024999999999998E-2</v>
      </c>
      <c r="M60" s="16"/>
      <c r="N60" s="16">
        <f t="shared" si="8"/>
        <v>0</v>
      </c>
      <c r="O60" s="16"/>
      <c r="P60" s="16">
        <v>13714.07</v>
      </c>
      <c r="Q60" s="30"/>
    </row>
    <row r="61" spans="1:17" s="7" customFormat="1" ht="15">
      <c r="A61" s="29" t="s">
        <v>51</v>
      </c>
      <c r="B61" s="29"/>
      <c r="C61" s="16">
        <v>6000</v>
      </c>
      <c r="D61" s="16"/>
      <c r="E61" s="16">
        <v>6000</v>
      </c>
      <c r="F61" s="16"/>
      <c r="G61" s="16">
        <v>4571.7</v>
      </c>
      <c r="H61" s="17"/>
      <c r="I61" s="16">
        <f t="shared" si="6"/>
        <v>1428.3000000000002</v>
      </c>
      <c r="J61" s="16"/>
      <c r="K61" s="16">
        <v>6000</v>
      </c>
      <c r="L61" s="18">
        <f t="shared" si="7"/>
        <v>0.23805000000000004</v>
      </c>
      <c r="M61" s="16"/>
      <c r="N61" s="16">
        <f t="shared" si="8"/>
        <v>0</v>
      </c>
      <c r="O61" s="16"/>
      <c r="P61" s="16">
        <v>10564.37</v>
      </c>
      <c r="Q61" s="30"/>
    </row>
    <row r="62" spans="1:17" s="7" customFormat="1" ht="15">
      <c r="A62" s="29" t="s">
        <v>52</v>
      </c>
      <c r="B62" s="29"/>
      <c r="C62" s="16">
        <v>20000</v>
      </c>
      <c r="D62" s="16"/>
      <c r="E62" s="16">
        <v>20000</v>
      </c>
      <c r="F62" s="16"/>
      <c r="G62" s="16">
        <v>27393.06</v>
      </c>
      <c r="H62" s="17"/>
      <c r="I62" s="16">
        <f t="shared" si="6"/>
        <v>-7393.0600000000013</v>
      </c>
      <c r="J62" s="16"/>
      <c r="K62" s="16">
        <v>20000</v>
      </c>
      <c r="L62" s="18">
        <f t="shared" si="7"/>
        <v>-0.36965300000000006</v>
      </c>
      <c r="M62" s="16"/>
      <c r="N62" s="16">
        <f t="shared" si="8"/>
        <v>0</v>
      </c>
      <c r="O62" s="16"/>
      <c r="P62" s="16">
        <v>25970.26</v>
      </c>
      <c r="Q62" s="30"/>
    </row>
    <row r="63" spans="1:17" s="7" customFormat="1" ht="15">
      <c r="A63" s="29" t="s">
        <v>53</v>
      </c>
      <c r="B63" s="29"/>
      <c r="C63" s="16">
        <v>2100</v>
      </c>
      <c r="D63" s="16"/>
      <c r="E63" s="16">
        <v>2100</v>
      </c>
      <c r="F63" s="16"/>
      <c r="G63" s="16">
        <v>1989.5</v>
      </c>
      <c r="H63" s="17"/>
      <c r="I63" s="16">
        <f t="shared" si="6"/>
        <v>110.5</v>
      </c>
      <c r="J63" s="16"/>
      <c r="K63" s="16">
        <v>2000</v>
      </c>
      <c r="L63" s="18">
        <f t="shared" si="7"/>
        <v>5.2619047619047621E-2</v>
      </c>
      <c r="M63" s="16"/>
      <c r="N63" s="16">
        <f t="shared" si="8"/>
        <v>100</v>
      </c>
      <c r="O63" s="16"/>
      <c r="P63" s="16">
        <v>1847.2</v>
      </c>
      <c r="Q63" s="30"/>
    </row>
    <row r="64" spans="1:17" s="7" customFormat="1" ht="15">
      <c r="A64" s="29" t="s">
        <v>54</v>
      </c>
      <c r="B64" s="29"/>
      <c r="C64" s="16">
        <v>33000</v>
      </c>
      <c r="D64" s="16"/>
      <c r="E64" s="16">
        <v>33000</v>
      </c>
      <c r="F64" s="16"/>
      <c r="G64" s="16">
        <v>36436.639999999999</v>
      </c>
      <c r="H64" s="17"/>
      <c r="I64" s="16">
        <f t="shared" si="6"/>
        <v>-3436.6399999999994</v>
      </c>
      <c r="J64" s="16"/>
      <c r="K64" s="16">
        <v>32000</v>
      </c>
      <c r="L64" s="18">
        <f t="shared" si="7"/>
        <v>-0.10414060606060604</v>
      </c>
      <c r="M64" s="16"/>
      <c r="N64" s="16">
        <f t="shared" si="8"/>
        <v>1000</v>
      </c>
      <c r="O64" s="16"/>
      <c r="P64" s="16">
        <v>42757.57</v>
      </c>
      <c r="Q64" s="30"/>
    </row>
    <row r="65" spans="1:17" s="7" customFormat="1" ht="15">
      <c r="A65" s="29" t="s">
        <v>55</v>
      </c>
      <c r="B65" s="29"/>
      <c r="C65" s="16">
        <v>8350</v>
      </c>
      <c r="D65" s="16"/>
      <c r="E65" s="16">
        <v>8350</v>
      </c>
      <c r="F65" s="16"/>
      <c r="G65" s="16">
        <v>7483.26</v>
      </c>
      <c r="H65" s="17"/>
      <c r="I65" s="16">
        <f t="shared" si="6"/>
        <v>866.73999999999978</v>
      </c>
      <c r="J65" s="16"/>
      <c r="K65" s="16">
        <f>5200+3000</f>
        <v>8200</v>
      </c>
      <c r="L65" s="18">
        <f t="shared" si="7"/>
        <v>0.1038011976047904</v>
      </c>
      <c r="M65" s="16"/>
      <c r="N65" s="16">
        <f t="shared" si="8"/>
        <v>150</v>
      </c>
      <c r="O65" s="16"/>
      <c r="P65" s="16">
        <v>4747.05</v>
      </c>
      <c r="Q65" s="30"/>
    </row>
    <row r="66" spans="1:17" s="7" customFormat="1" ht="15">
      <c r="A66" s="29" t="s">
        <v>56</v>
      </c>
      <c r="B66" s="29"/>
      <c r="C66" s="16">
        <v>1000</v>
      </c>
      <c r="D66" s="16"/>
      <c r="E66" s="16">
        <v>1000</v>
      </c>
      <c r="F66" s="16"/>
      <c r="G66" s="16">
        <v>352</v>
      </c>
      <c r="H66" s="17"/>
      <c r="I66" s="16">
        <f t="shared" si="6"/>
        <v>648</v>
      </c>
      <c r="J66" s="16"/>
      <c r="K66" s="16">
        <v>1500</v>
      </c>
      <c r="L66" s="18">
        <f t="shared" si="7"/>
        <v>0.64800000000000002</v>
      </c>
      <c r="M66" s="16"/>
      <c r="N66" s="16">
        <f t="shared" si="8"/>
        <v>-500</v>
      </c>
      <c r="O66" s="16"/>
      <c r="P66" s="16">
        <v>215.8</v>
      </c>
      <c r="Q66" s="30"/>
    </row>
    <row r="67" spans="1:17" s="7" customFormat="1" ht="15">
      <c r="A67" s="29" t="s">
        <v>57</v>
      </c>
      <c r="B67" s="29"/>
      <c r="C67" s="16">
        <v>5500</v>
      </c>
      <c r="D67" s="16"/>
      <c r="E67" s="16">
        <v>5500</v>
      </c>
      <c r="F67" s="16"/>
      <c r="G67" s="16">
        <v>2326.9</v>
      </c>
      <c r="H67" s="17"/>
      <c r="I67" s="16">
        <f t="shared" si="6"/>
        <v>3173.1</v>
      </c>
      <c r="J67" s="16"/>
      <c r="K67" s="16">
        <v>5500</v>
      </c>
      <c r="L67" s="18">
        <f t="shared" si="7"/>
        <v>0.57692727272727273</v>
      </c>
      <c r="M67" s="16"/>
      <c r="N67" s="16">
        <f t="shared" si="8"/>
        <v>0</v>
      </c>
      <c r="O67" s="16"/>
      <c r="P67" s="16">
        <v>4835.1499999999996</v>
      </c>
      <c r="Q67" s="30"/>
    </row>
    <row r="68" spans="1:17" s="7" customFormat="1" ht="15">
      <c r="A68" s="29" t="s">
        <v>58</v>
      </c>
      <c r="B68" s="29"/>
      <c r="C68" s="16">
        <v>4000</v>
      </c>
      <c r="D68" s="16"/>
      <c r="E68" s="16">
        <v>4000</v>
      </c>
      <c r="F68" s="16"/>
      <c r="G68" s="16">
        <v>4000</v>
      </c>
      <c r="H68" s="17"/>
      <c r="I68" s="16">
        <f t="shared" si="6"/>
        <v>0</v>
      </c>
      <c r="J68" s="16"/>
      <c r="K68" s="16">
        <v>4000</v>
      </c>
      <c r="L68" s="18">
        <f t="shared" si="7"/>
        <v>0</v>
      </c>
      <c r="M68" s="16"/>
      <c r="N68" s="16">
        <f t="shared" si="8"/>
        <v>0</v>
      </c>
      <c r="O68" s="16"/>
      <c r="P68" s="16">
        <v>4711.5</v>
      </c>
      <c r="Q68" s="30"/>
    </row>
    <row r="69" spans="1:17" s="7" customFormat="1" ht="15">
      <c r="A69" s="29" t="s">
        <v>59</v>
      </c>
      <c r="B69" s="29"/>
      <c r="C69" s="16">
        <v>0</v>
      </c>
      <c r="D69" s="16"/>
      <c r="E69" s="16">
        <v>0</v>
      </c>
      <c r="F69" s="16"/>
      <c r="G69" s="16">
        <v>0.72</v>
      </c>
      <c r="H69" s="17"/>
      <c r="I69" s="16">
        <f t="shared" si="6"/>
        <v>-0.72</v>
      </c>
      <c r="J69" s="16"/>
      <c r="K69" s="16">
        <v>1500</v>
      </c>
      <c r="L69" s="18">
        <v>0</v>
      </c>
      <c r="M69" s="16"/>
      <c r="N69" s="16">
        <f t="shared" si="8"/>
        <v>-1500</v>
      </c>
      <c r="O69" s="16"/>
      <c r="P69" s="16">
        <v>0</v>
      </c>
      <c r="Q69" s="30"/>
    </row>
    <row r="70" spans="1:17" s="7" customFormat="1" ht="15">
      <c r="A70" s="29" t="s">
        <v>60</v>
      </c>
      <c r="B70" s="29"/>
      <c r="C70" s="16">
        <v>5300</v>
      </c>
      <c r="D70" s="16"/>
      <c r="E70" s="16">
        <v>5300</v>
      </c>
      <c r="F70" s="16"/>
      <c r="G70" s="16">
        <v>0</v>
      </c>
      <c r="H70" s="17"/>
      <c r="I70" s="16">
        <f t="shared" si="6"/>
        <v>5300</v>
      </c>
      <c r="J70" s="16"/>
      <c r="K70" s="16">
        <v>5300</v>
      </c>
      <c r="L70" s="18">
        <f>I70/E70*100%</f>
        <v>1</v>
      </c>
      <c r="M70" s="16"/>
      <c r="N70" s="16">
        <f t="shared" si="8"/>
        <v>0</v>
      </c>
      <c r="O70" s="16"/>
      <c r="P70" s="16">
        <v>0</v>
      </c>
      <c r="Q70" s="30"/>
    </row>
    <row r="71" spans="1:17" s="7" customFormat="1" ht="15">
      <c r="A71" s="29" t="s">
        <v>61</v>
      </c>
      <c r="B71" s="29"/>
      <c r="C71" s="16">
        <v>0</v>
      </c>
      <c r="D71" s="16"/>
      <c r="E71" s="16">
        <v>0</v>
      </c>
      <c r="F71" s="16"/>
      <c r="G71" s="16">
        <v>0</v>
      </c>
      <c r="H71" s="17"/>
      <c r="I71" s="16">
        <f t="shared" si="6"/>
        <v>0</v>
      </c>
      <c r="J71" s="16"/>
      <c r="K71" s="16">
        <v>3000</v>
      </c>
      <c r="L71" s="18">
        <v>0</v>
      </c>
      <c r="M71" s="16"/>
      <c r="N71" s="16">
        <f t="shared" si="8"/>
        <v>-3000</v>
      </c>
      <c r="O71" s="16"/>
      <c r="P71" s="16">
        <v>0</v>
      </c>
      <c r="Q71" s="30"/>
    </row>
    <row r="72" spans="1:17" s="7" customFormat="1" ht="15.75" customHeight="1">
      <c r="C72" s="43">
        <f>SUM(C59:C71)</f>
        <v>117250</v>
      </c>
      <c r="D72" s="26"/>
      <c r="E72" s="43">
        <f>SUM(E59:E71)</f>
        <v>117250</v>
      </c>
      <c r="F72" s="26"/>
      <c r="G72" s="43">
        <f>SUM(G59:G71)</f>
        <v>105900.07999999999</v>
      </c>
      <c r="H72" s="27"/>
      <c r="I72" s="43">
        <f>SUM(I59:I71)</f>
        <v>11349.919999999998</v>
      </c>
      <c r="J72" s="26"/>
      <c r="K72" s="43">
        <f>SUM(K59:K71)</f>
        <v>118000</v>
      </c>
      <c r="L72" s="44">
        <f>I72/E72*100%</f>
        <v>9.6801023454157767E-2</v>
      </c>
      <c r="M72" s="26"/>
      <c r="N72" s="43">
        <f t="shared" si="8"/>
        <v>-750</v>
      </c>
      <c r="O72" s="26"/>
      <c r="P72" s="43">
        <f>SUM(P59:P71)</f>
        <v>109362.97</v>
      </c>
      <c r="Q72" s="19"/>
    </row>
    <row r="73" spans="1:17" s="38" customFormat="1" ht="9" customHeight="1">
      <c r="C73" s="39"/>
      <c r="D73" s="39"/>
      <c r="E73" s="39"/>
      <c r="F73" s="39"/>
      <c r="G73" s="39"/>
      <c r="H73" s="40"/>
      <c r="I73" s="39"/>
      <c r="J73" s="39"/>
      <c r="K73" s="39"/>
      <c r="L73" s="41"/>
      <c r="M73" s="39"/>
      <c r="N73" s="39"/>
      <c r="O73" s="39"/>
      <c r="P73" s="39"/>
      <c r="Q73" s="42"/>
    </row>
    <row r="74" spans="1:17" s="7" customFormat="1" ht="15.75">
      <c r="A74" s="1" t="s">
        <v>62</v>
      </c>
      <c r="B74" s="1"/>
      <c r="C74" s="26"/>
      <c r="D74" s="26"/>
      <c r="E74" s="26"/>
      <c r="F74" s="26"/>
      <c r="G74" s="26"/>
      <c r="H74" s="27"/>
      <c r="I74" s="26"/>
      <c r="J74" s="26"/>
      <c r="K74" s="26"/>
      <c r="L74" s="28"/>
      <c r="M74" s="26"/>
      <c r="N74" s="26"/>
      <c r="O74" s="26"/>
      <c r="P74" s="26"/>
      <c r="Q74" s="6"/>
    </row>
    <row r="75" spans="1:17" s="7" customFormat="1" ht="15">
      <c r="A75" s="29" t="s">
        <v>63</v>
      </c>
      <c r="B75" s="29"/>
      <c r="C75" s="16">
        <v>5000</v>
      </c>
      <c r="D75" s="16"/>
      <c r="E75" s="16">
        <v>5000</v>
      </c>
      <c r="F75" s="16"/>
      <c r="G75" s="16">
        <v>5000</v>
      </c>
      <c r="H75" s="17"/>
      <c r="I75" s="16">
        <f t="shared" ref="I75:I85" si="9">E75-G75</f>
        <v>0</v>
      </c>
      <c r="J75" s="16"/>
      <c r="K75" s="16">
        <v>5000</v>
      </c>
      <c r="L75" s="18">
        <f t="shared" ref="L75:L86" si="10">I75/E75*100%</f>
        <v>0</v>
      </c>
      <c r="M75" s="16"/>
      <c r="N75" s="16">
        <f t="shared" ref="N75:N86" si="11">C75-K75</f>
        <v>0</v>
      </c>
      <c r="O75" s="16"/>
      <c r="P75" s="16">
        <v>5000</v>
      </c>
      <c r="Q75" s="30"/>
    </row>
    <row r="76" spans="1:17" s="7" customFormat="1" ht="15">
      <c r="A76" s="59" t="s">
        <v>64</v>
      </c>
      <c r="B76" s="59"/>
      <c r="C76" s="16">
        <v>12000</v>
      </c>
      <c r="D76" s="16"/>
      <c r="E76" s="16">
        <v>12000</v>
      </c>
      <c r="F76" s="16"/>
      <c r="G76" s="16">
        <v>12116.8</v>
      </c>
      <c r="H76" s="17"/>
      <c r="I76" s="16">
        <f t="shared" si="9"/>
        <v>-116.79999999999927</v>
      </c>
      <c r="J76" s="16"/>
      <c r="K76" s="16">
        <v>9900</v>
      </c>
      <c r="L76" s="18">
        <f t="shared" si="10"/>
        <v>-9.7333333333332727E-3</v>
      </c>
      <c r="M76" s="16"/>
      <c r="N76" s="16">
        <f t="shared" si="11"/>
        <v>2100</v>
      </c>
      <c r="O76" s="16"/>
      <c r="P76" s="16">
        <v>9743.2000000000007</v>
      </c>
      <c r="Q76" s="60"/>
    </row>
    <row r="77" spans="1:17" s="7" customFormat="1" ht="15">
      <c r="A77" s="29" t="s">
        <v>65</v>
      </c>
      <c r="B77" s="29"/>
      <c r="C77" s="16">
        <v>3000</v>
      </c>
      <c r="D77" s="16"/>
      <c r="E77" s="16">
        <v>3000</v>
      </c>
      <c r="F77" s="16"/>
      <c r="G77" s="16">
        <v>2545.54</v>
      </c>
      <c r="H77" s="17"/>
      <c r="I77" s="16">
        <f t="shared" si="9"/>
        <v>454.46000000000004</v>
      </c>
      <c r="J77" s="16"/>
      <c r="K77" s="16">
        <v>3000</v>
      </c>
      <c r="L77" s="18">
        <f t="shared" si="10"/>
        <v>0.15148666666666669</v>
      </c>
      <c r="M77" s="16"/>
      <c r="N77" s="16">
        <f t="shared" si="11"/>
        <v>0</v>
      </c>
      <c r="O77" s="16"/>
      <c r="P77" s="16">
        <v>2212.08</v>
      </c>
      <c r="Q77" s="30"/>
    </row>
    <row r="78" spans="1:17" s="7" customFormat="1" ht="15">
      <c r="A78" s="29" t="s">
        <v>66</v>
      </c>
      <c r="B78" s="29"/>
      <c r="C78" s="16">
        <v>10250</v>
      </c>
      <c r="D78" s="16"/>
      <c r="E78" s="16">
        <v>10250</v>
      </c>
      <c r="F78" s="16"/>
      <c r="G78" s="16">
        <v>7850</v>
      </c>
      <c r="H78" s="17"/>
      <c r="I78" s="16">
        <f t="shared" si="9"/>
        <v>2400</v>
      </c>
      <c r="J78" s="16"/>
      <c r="K78" s="16">
        <v>12250</v>
      </c>
      <c r="L78" s="18">
        <f t="shared" si="10"/>
        <v>0.23414634146341465</v>
      </c>
      <c r="M78" s="16"/>
      <c r="N78" s="16">
        <f t="shared" si="11"/>
        <v>-2000</v>
      </c>
      <c r="O78" s="16"/>
      <c r="P78" s="16">
        <v>4350</v>
      </c>
      <c r="Q78" s="30"/>
    </row>
    <row r="79" spans="1:17" s="7" customFormat="1" ht="15">
      <c r="A79" s="29" t="s">
        <v>67</v>
      </c>
      <c r="B79" s="29"/>
      <c r="C79" s="16">
        <v>5000</v>
      </c>
      <c r="D79" s="16"/>
      <c r="E79" s="16">
        <v>5000</v>
      </c>
      <c r="F79" s="16"/>
      <c r="G79" s="16">
        <v>4960.8</v>
      </c>
      <c r="H79" s="17"/>
      <c r="I79" s="16">
        <f t="shared" si="9"/>
        <v>39.199999999999818</v>
      </c>
      <c r="J79" s="16"/>
      <c r="K79" s="16">
        <v>4500</v>
      </c>
      <c r="L79" s="18">
        <f t="shared" si="10"/>
        <v>7.8399999999999633E-3</v>
      </c>
      <c r="M79" s="16"/>
      <c r="N79" s="16">
        <f t="shared" si="11"/>
        <v>500</v>
      </c>
      <c r="O79" s="16"/>
      <c r="P79" s="16">
        <v>3283</v>
      </c>
      <c r="Q79" s="30"/>
    </row>
    <row r="80" spans="1:17" s="7" customFormat="1" ht="15">
      <c r="A80" s="29" t="s">
        <v>68</v>
      </c>
      <c r="B80" s="29"/>
      <c r="C80" s="16">
        <v>1000</v>
      </c>
      <c r="D80" s="16"/>
      <c r="E80" s="16">
        <v>1000</v>
      </c>
      <c r="F80" s="16"/>
      <c r="G80" s="16">
        <v>1334.86</v>
      </c>
      <c r="H80" s="17"/>
      <c r="I80" s="16">
        <f t="shared" si="9"/>
        <v>-334.8599999999999</v>
      </c>
      <c r="J80" s="16"/>
      <c r="K80" s="16">
        <v>1000</v>
      </c>
      <c r="L80" s="18">
        <f t="shared" si="10"/>
        <v>-0.33485999999999988</v>
      </c>
      <c r="M80" s="16"/>
      <c r="N80" s="16">
        <f t="shared" si="11"/>
        <v>0</v>
      </c>
      <c r="O80" s="16"/>
      <c r="P80" s="16">
        <v>1210.54</v>
      </c>
      <c r="Q80" s="30"/>
    </row>
    <row r="81" spans="1:17" s="7" customFormat="1" ht="15">
      <c r="A81" s="29" t="s">
        <v>69</v>
      </c>
      <c r="B81" s="29"/>
      <c r="C81" s="16">
        <v>180</v>
      </c>
      <c r="D81" s="16"/>
      <c r="E81" s="16">
        <v>180</v>
      </c>
      <c r="F81" s="16"/>
      <c r="G81" s="16">
        <v>200</v>
      </c>
      <c r="H81" s="17"/>
      <c r="I81" s="16">
        <f t="shared" si="9"/>
        <v>-20</v>
      </c>
      <c r="J81" s="16"/>
      <c r="K81" s="16">
        <v>180</v>
      </c>
      <c r="L81" s="18">
        <f t="shared" si="10"/>
        <v>-0.1111111111111111</v>
      </c>
      <c r="M81" s="16"/>
      <c r="N81" s="16">
        <f t="shared" si="11"/>
        <v>0</v>
      </c>
      <c r="O81" s="16"/>
      <c r="P81" s="16">
        <v>200</v>
      </c>
      <c r="Q81" s="30"/>
    </row>
    <row r="82" spans="1:17" s="7" customFormat="1" ht="15">
      <c r="A82" s="29" t="s">
        <v>70</v>
      </c>
      <c r="B82" s="29"/>
      <c r="C82" s="16">
        <v>1000</v>
      </c>
      <c r="D82" s="16"/>
      <c r="E82" s="16">
        <v>1000</v>
      </c>
      <c r="F82" s="16"/>
      <c r="G82" s="16">
        <v>0</v>
      </c>
      <c r="H82" s="17"/>
      <c r="I82" s="16">
        <f t="shared" si="9"/>
        <v>1000</v>
      </c>
      <c r="J82" s="16"/>
      <c r="K82" s="16">
        <v>1000</v>
      </c>
      <c r="L82" s="18">
        <f t="shared" si="10"/>
        <v>1</v>
      </c>
      <c r="M82" s="16"/>
      <c r="N82" s="16">
        <f t="shared" si="11"/>
        <v>0</v>
      </c>
      <c r="O82" s="16"/>
      <c r="P82" s="16">
        <v>0</v>
      </c>
      <c r="Q82" s="30"/>
    </row>
    <row r="83" spans="1:17" s="7" customFormat="1" ht="15">
      <c r="A83" s="29" t="s">
        <v>71</v>
      </c>
      <c r="B83" s="29"/>
      <c r="C83" s="16">
        <v>330</v>
      </c>
      <c r="D83" s="16"/>
      <c r="E83" s="16">
        <v>330</v>
      </c>
      <c r="F83" s="16"/>
      <c r="G83" s="16">
        <v>330</v>
      </c>
      <c r="H83" s="17"/>
      <c r="I83" s="16">
        <f t="shared" si="9"/>
        <v>0</v>
      </c>
      <c r="J83" s="16"/>
      <c r="K83" s="16">
        <v>330</v>
      </c>
      <c r="L83" s="18">
        <f t="shared" si="10"/>
        <v>0</v>
      </c>
      <c r="M83" s="16"/>
      <c r="N83" s="16">
        <f t="shared" si="11"/>
        <v>0</v>
      </c>
      <c r="O83" s="16"/>
      <c r="P83" s="16">
        <v>330</v>
      </c>
      <c r="Q83" s="30"/>
    </row>
    <row r="84" spans="1:17" s="7" customFormat="1" ht="15">
      <c r="A84" s="29" t="s">
        <v>72</v>
      </c>
      <c r="B84" s="29"/>
      <c r="C84" s="16">
        <v>1500</v>
      </c>
      <c r="D84" s="16"/>
      <c r="E84" s="16">
        <v>1500</v>
      </c>
      <c r="F84" s="16"/>
      <c r="G84" s="16"/>
      <c r="H84" s="17"/>
      <c r="I84" s="16">
        <f t="shared" si="9"/>
        <v>1500</v>
      </c>
      <c r="J84" s="16"/>
      <c r="K84" s="16">
        <v>1500</v>
      </c>
      <c r="L84" s="18">
        <f t="shared" si="10"/>
        <v>1</v>
      </c>
      <c r="M84" s="16"/>
      <c r="N84" s="16">
        <f t="shared" si="11"/>
        <v>0</v>
      </c>
      <c r="O84" s="16"/>
      <c r="P84" s="16">
        <v>0</v>
      </c>
      <c r="Q84" s="30"/>
    </row>
    <row r="85" spans="1:17" s="7" customFormat="1" ht="15">
      <c r="A85" s="29" t="s">
        <v>73</v>
      </c>
      <c r="B85" s="29"/>
      <c r="C85" s="16">
        <v>1000</v>
      </c>
      <c r="D85" s="16"/>
      <c r="E85" s="16">
        <v>1000</v>
      </c>
      <c r="F85" s="16"/>
      <c r="G85" s="16">
        <v>1167.49</v>
      </c>
      <c r="H85" s="17"/>
      <c r="I85" s="16">
        <f t="shared" si="9"/>
        <v>-167.49</v>
      </c>
      <c r="J85" s="16"/>
      <c r="K85" s="16">
        <v>1000</v>
      </c>
      <c r="L85" s="18">
        <f t="shared" si="10"/>
        <v>-0.16749</v>
      </c>
      <c r="M85" s="16"/>
      <c r="N85" s="16">
        <f t="shared" si="11"/>
        <v>0</v>
      </c>
      <c r="O85" s="16"/>
      <c r="P85" s="16">
        <v>0</v>
      </c>
      <c r="Q85" s="30"/>
    </row>
    <row r="86" spans="1:17" s="7" customFormat="1" ht="15.75">
      <c r="C86" s="43">
        <f>SUM(C75:C85)</f>
        <v>40260</v>
      </c>
      <c r="D86" s="26"/>
      <c r="E86" s="43">
        <f>SUM(E75:E85)</f>
        <v>40260</v>
      </c>
      <c r="F86" s="26"/>
      <c r="G86" s="43">
        <f>SUM(G75:G85)</f>
        <v>35505.49</v>
      </c>
      <c r="H86" s="27"/>
      <c r="I86" s="43">
        <f>SUM(I75:I85)</f>
        <v>4754.5100000000011</v>
      </c>
      <c r="J86" s="26"/>
      <c r="K86" s="43">
        <f>SUM(K75:K85)</f>
        <v>39660</v>
      </c>
      <c r="L86" s="44">
        <f t="shared" si="10"/>
        <v>0.118095131644312</v>
      </c>
      <c r="M86" s="26"/>
      <c r="N86" s="43">
        <f t="shared" si="11"/>
        <v>600</v>
      </c>
      <c r="O86" s="26"/>
      <c r="P86" s="43">
        <f>SUM(P75:P85)</f>
        <v>26328.82</v>
      </c>
      <c r="Q86" s="19"/>
    </row>
    <row r="87" spans="1:17" s="7" customFormat="1" ht="9" customHeight="1">
      <c r="C87" s="16"/>
      <c r="D87" s="16"/>
      <c r="E87" s="16"/>
      <c r="F87" s="16"/>
      <c r="G87" s="16"/>
      <c r="H87" s="17"/>
      <c r="I87" s="16"/>
      <c r="J87" s="16"/>
      <c r="K87" s="16"/>
      <c r="L87" s="18"/>
      <c r="M87" s="16"/>
      <c r="N87" s="16"/>
      <c r="O87" s="16"/>
      <c r="P87" s="16"/>
      <c r="Q87" s="19"/>
    </row>
    <row r="88" spans="1:17" s="7" customFormat="1" ht="15.75">
      <c r="A88" s="7" t="s">
        <v>74</v>
      </c>
      <c r="C88" s="26">
        <v>0</v>
      </c>
      <c r="D88" s="26"/>
      <c r="E88" s="26">
        <v>0</v>
      </c>
      <c r="F88" s="26"/>
      <c r="G88" s="26">
        <v>6310.2</v>
      </c>
      <c r="H88" s="27"/>
      <c r="I88" s="26">
        <f>E88-G88</f>
        <v>-6310.2</v>
      </c>
      <c r="J88" s="26"/>
      <c r="K88" s="26">
        <v>0</v>
      </c>
      <c r="L88" s="28">
        <v>0</v>
      </c>
      <c r="M88" s="26"/>
      <c r="N88" s="26">
        <v>0</v>
      </c>
      <c r="O88" s="26"/>
      <c r="P88" s="26">
        <v>2043.4</v>
      </c>
      <c r="Q88" s="19"/>
    </row>
    <row r="89" spans="1:17" s="7" customFormat="1" ht="12" customHeight="1">
      <c r="A89" s="54"/>
      <c r="B89" s="54"/>
      <c r="C89" s="55"/>
      <c r="D89" s="55"/>
      <c r="E89" s="55"/>
      <c r="F89" s="55"/>
      <c r="G89" s="55"/>
      <c r="H89" s="56"/>
      <c r="I89" s="55"/>
      <c r="J89" s="55"/>
      <c r="K89" s="55"/>
      <c r="L89" s="57"/>
      <c r="M89" s="55"/>
      <c r="N89" s="55"/>
      <c r="O89" s="55"/>
      <c r="P89" s="55"/>
      <c r="Q89" s="58"/>
    </row>
    <row r="90" spans="1:17" s="7" customFormat="1" ht="15.75">
      <c r="A90" s="7" t="s">
        <v>75</v>
      </c>
      <c r="C90" s="26">
        <v>0</v>
      </c>
      <c r="D90" s="26"/>
      <c r="E90" s="26">
        <v>0</v>
      </c>
      <c r="F90" s="26"/>
      <c r="G90" s="26">
        <v>60442.09</v>
      </c>
      <c r="H90" s="27"/>
      <c r="I90" s="26">
        <f>E90-G90</f>
        <v>-60442.09</v>
      </c>
      <c r="J90" s="26"/>
      <c r="K90" s="26">
        <v>0</v>
      </c>
      <c r="L90" s="28">
        <v>0</v>
      </c>
      <c r="M90" s="26"/>
      <c r="N90" s="26">
        <v>0</v>
      </c>
      <c r="O90" s="26"/>
      <c r="P90" s="26">
        <v>31894.240000000002</v>
      </c>
      <c r="Q90" s="19"/>
    </row>
    <row r="91" spans="1:17" ht="8.25" customHeight="1">
      <c r="C91" s="61"/>
      <c r="D91" s="61"/>
      <c r="E91" s="61"/>
      <c r="F91" s="61"/>
      <c r="G91" s="61"/>
      <c r="H91" s="62"/>
      <c r="I91" s="61"/>
      <c r="J91" s="61"/>
      <c r="K91" s="61"/>
      <c r="L91" s="63"/>
      <c r="M91" s="61"/>
      <c r="N91" s="61"/>
      <c r="O91" s="61"/>
      <c r="P91" s="61"/>
    </row>
    <row r="92" spans="1:17" s="7" customFormat="1" ht="15.75">
      <c r="A92" s="64" t="s">
        <v>76</v>
      </c>
      <c r="B92" s="64"/>
      <c r="C92" s="21">
        <f>C31+C44+C48+C51+C56+C72+C86+C88+C90</f>
        <v>2310713.94</v>
      </c>
      <c r="D92" s="21"/>
      <c r="E92" s="21">
        <f>E31+E44+E48+E51+E56+E72+E86+E88+E90</f>
        <v>2175713.94</v>
      </c>
      <c r="F92" s="21"/>
      <c r="G92" s="21">
        <f>G31+G44+G48+G51+G56+G72+G86+G88+G90</f>
        <v>1829483.3900000004</v>
      </c>
      <c r="H92" s="22"/>
      <c r="I92" s="21">
        <f>I31+I44+I48+I51+I56+I72+I86+I88+I90</f>
        <v>346230.54999999981</v>
      </c>
      <c r="J92" s="21"/>
      <c r="K92" s="21">
        <f>K31+K44+K48+K51+K56+K72+K86+K88+K90</f>
        <v>2246107.1</v>
      </c>
      <c r="L92" s="23">
        <f>I92/E92*100%</f>
        <v>0.15913422423537896</v>
      </c>
      <c r="M92" s="21"/>
      <c r="N92" s="21">
        <f>C92-K92</f>
        <v>64606.839999999851</v>
      </c>
      <c r="O92" s="21"/>
      <c r="P92" s="21">
        <f>P31+P44+P48+P51+P56+P72+P86+P88+P90</f>
        <v>1752536.58</v>
      </c>
      <c r="Q92" s="65"/>
    </row>
    <row r="93" spans="1:17" s="7" customFormat="1" ht="15.75">
      <c r="A93" s="10"/>
      <c r="B93" s="10"/>
      <c r="C93" s="26"/>
      <c r="D93" s="26"/>
      <c r="E93" s="26"/>
      <c r="F93" s="26"/>
      <c r="G93" s="26"/>
      <c r="H93" s="27"/>
      <c r="I93" s="26"/>
      <c r="J93" s="26"/>
      <c r="K93" s="26"/>
      <c r="L93" s="28"/>
      <c r="M93" s="26"/>
      <c r="N93" s="26"/>
      <c r="O93" s="26"/>
      <c r="P93" s="26"/>
      <c r="Q93" s="15"/>
    </row>
    <row r="94" spans="1:17" ht="15.75">
      <c r="A94" s="66" t="s">
        <v>77</v>
      </c>
      <c r="B94" s="66"/>
      <c r="C94" s="67"/>
      <c r="D94" s="67"/>
      <c r="E94" s="67"/>
      <c r="F94" s="67"/>
      <c r="G94" s="67"/>
      <c r="H94" s="68"/>
      <c r="I94" s="67"/>
      <c r="J94" s="67"/>
      <c r="K94" s="67"/>
      <c r="L94" s="69"/>
      <c r="M94" s="67"/>
      <c r="N94" s="67"/>
      <c r="O94" s="67"/>
      <c r="P94" s="67"/>
      <c r="Q94" s="70"/>
    </row>
    <row r="95" spans="1:17" ht="13.5" customHeight="1">
      <c r="A95" s="1"/>
      <c r="B95" s="1"/>
      <c r="C95" s="26"/>
      <c r="D95" s="26"/>
      <c r="E95" s="26"/>
      <c r="F95" s="26"/>
      <c r="G95" s="26"/>
      <c r="H95" s="27"/>
      <c r="I95" s="26"/>
      <c r="J95" s="26"/>
      <c r="K95" s="26"/>
      <c r="L95" s="28"/>
      <c r="M95" s="26"/>
      <c r="N95" s="26"/>
      <c r="O95" s="26"/>
      <c r="P95" s="26"/>
      <c r="Q95" s="6"/>
    </row>
    <row r="96" spans="1:17" s="7" customFormat="1" ht="15.75">
      <c r="A96" s="1" t="s">
        <v>78</v>
      </c>
      <c r="B96" s="1"/>
      <c r="C96" s="26"/>
      <c r="D96" s="26"/>
      <c r="E96" s="26"/>
      <c r="F96" s="26"/>
      <c r="G96" s="26"/>
      <c r="H96" s="27"/>
      <c r="I96" s="26"/>
      <c r="J96" s="26"/>
      <c r="K96" s="26"/>
      <c r="L96" s="28"/>
      <c r="M96" s="26"/>
      <c r="N96" s="26"/>
      <c r="O96" s="26"/>
      <c r="P96" s="26"/>
      <c r="Q96" s="6"/>
    </row>
    <row r="97" spans="1:17" s="7" customFormat="1" ht="15.75">
      <c r="A97" s="49" t="s">
        <v>36</v>
      </c>
      <c r="B97" s="49"/>
      <c r="C97" s="50"/>
      <c r="D97" s="50"/>
      <c r="E97" s="50"/>
      <c r="F97" s="50"/>
      <c r="G97" s="50"/>
      <c r="H97" s="51"/>
      <c r="I97" s="50"/>
      <c r="J97" s="50"/>
      <c r="K97" s="50"/>
      <c r="L97" s="52"/>
      <c r="M97" s="50"/>
      <c r="N97" s="50"/>
      <c r="O97" s="50"/>
      <c r="P97" s="50"/>
      <c r="Q97" s="53"/>
    </row>
    <row r="98" spans="1:17" s="7" customFormat="1" ht="15">
      <c r="A98" s="7" t="s">
        <v>79</v>
      </c>
      <c r="C98" s="16">
        <v>20000</v>
      </c>
      <c r="D98" s="16"/>
      <c r="E98" s="16">
        <v>20000</v>
      </c>
      <c r="F98" s="16"/>
      <c r="G98" s="16">
        <v>10480</v>
      </c>
      <c r="H98" s="17"/>
      <c r="I98" s="16">
        <f>E98-G98</f>
        <v>9520</v>
      </c>
      <c r="J98" s="16"/>
      <c r="K98" s="16">
        <v>20000</v>
      </c>
      <c r="L98" s="18">
        <f t="shared" ref="L98:L104" si="12">I98/E98*100%</f>
        <v>0.47599999999999998</v>
      </c>
      <c r="M98" s="16"/>
      <c r="N98" s="16">
        <f>C98-K98</f>
        <v>0</v>
      </c>
      <c r="O98" s="16"/>
      <c r="P98" s="16">
        <v>6048</v>
      </c>
      <c r="Q98" s="19"/>
    </row>
    <row r="99" spans="1:17" s="7" customFormat="1" ht="15">
      <c r="A99" s="7" t="s">
        <v>80</v>
      </c>
      <c r="C99" s="16">
        <v>6000</v>
      </c>
      <c r="D99" s="16"/>
      <c r="E99" s="16">
        <v>6000</v>
      </c>
      <c r="F99" s="16"/>
      <c r="G99" s="16">
        <v>1265</v>
      </c>
      <c r="H99" s="17"/>
      <c r="I99" s="16">
        <f>E99-G99</f>
        <v>4735</v>
      </c>
      <c r="J99" s="16"/>
      <c r="K99" s="16">
        <v>6000</v>
      </c>
      <c r="L99" s="18">
        <f t="shared" si="12"/>
        <v>0.78916666666666668</v>
      </c>
      <c r="M99" s="16"/>
      <c r="N99" s="16">
        <f>C99-K99</f>
        <v>0</v>
      </c>
      <c r="O99" s="16"/>
      <c r="P99" s="16">
        <v>2015</v>
      </c>
      <c r="Q99" s="19"/>
    </row>
    <row r="100" spans="1:17" s="7" customFormat="1" ht="15">
      <c r="A100" s="7" t="s">
        <v>81</v>
      </c>
      <c r="C100" s="16">
        <v>15000</v>
      </c>
      <c r="D100" s="16"/>
      <c r="E100" s="16">
        <v>15000</v>
      </c>
      <c r="F100" s="16"/>
      <c r="G100" s="16">
        <v>1676</v>
      </c>
      <c r="H100" s="17"/>
      <c r="I100" s="16">
        <f>E100-G100</f>
        <v>13324</v>
      </c>
      <c r="J100" s="16"/>
      <c r="K100" s="16">
        <v>5000</v>
      </c>
      <c r="L100" s="18">
        <f t="shared" si="12"/>
        <v>0.88826666666666665</v>
      </c>
      <c r="M100" s="16"/>
      <c r="N100" s="16">
        <f>C100-K100</f>
        <v>10000</v>
      </c>
      <c r="O100" s="16"/>
      <c r="P100" s="16">
        <v>0</v>
      </c>
      <c r="Q100" s="19"/>
    </row>
    <row r="101" spans="1:17" s="7" customFormat="1" ht="15" customHeight="1">
      <c r="A101" s="7" t="s">
        <v>82</v>
      </c>
      <c r="C101" s="31">
        <v>0</v>
      </c>
      <c r="D101" s="16"/>
      <c r="E101" s="31">
        <v>135000</v>
      </c>
      <c r="F101" s="16"/>
      <c r="G101" s="31">
        <f>145803.2-10000</f>
        <v>135803.20000000001</v>
      </c>
      <c r="H101" s="17"/>
      <c r="I101" s="31">
        <f>E101-G101</f>
        <v>-803.20000000001164</v>
      </c>
      <c r="J101" s="16"/>
      <c r="K101" s="31">
        <v>0</v>
      </c>
      <c r="L101" s="32">
        <f t="shared" si="12"/>
        <v>-5.9496296296297161E-3</v>
      </c>
      <c r="M101" s="16"/>
      <c r="N101" s="31">
        <f>C101-K101</f>
        <v>0</v>
      </c>
      <c r="O101" s="16"/>
      <c r="P101" s="31">
        <v>0</v>
      </c>
      <c r="Q101" s="19"/>
    </row>
    <row r="102" spans="1:17" s="7" customFormat="1" ht="15" hidden="1" customHeight="1">
      <c r="A102" s="7" t="s">
        <v>83</v>
      </c>
      <c r="C102" s="16"/>
      <c r="D102" s="16"/>
      <c r="E102" s="16"/>
      <c r="F102" s="16"/>
      <c r="G102" s="16"/>
      <c r="H102" s="17"/>
      <c r="I102" s="16"/>
      <c r="J102" s="16"/>
      <c r="K102" s="16"/>
      <c r="L102" s="18" t="e">
        <f t="shared" si="12"/>
        <v>#DIV/0!</v>
      </c>
      <c r="M102" s="16"/>
      <c r="N102" s="16"/>
      <c r="O102" s="16"/>
      <c r="P102" s="16"/>
      <c r="Q102" s="19"/>
    </row>
    <row r="103" spans="1:17" s="7" customFormat="1" ht="15" hidden="1" customHeight="1">
      <c r="A103" s="7" t="s">
        <v>84</v>
      </c>
      <c r="C103" s="31"/>
      <c r="D103" s="16"/>
      <c r="E103" s="16"/>
      <c r="F103" s="16"/>
      <c r="G103" s="16"/>
      <c r="H103" s="17"/>
      <c r="I103" s="16"/>
      <c r="J103" s="16"/>
      <c r="K103" s="31"/>
      <c r="L103" s="18" t="e">
        <f t="shared" si="12"/>
        <v>#DIV/0!</v>
      </c>
      <c r="M103" s="16"/>
      <c r="N103" s="31"/>
      <c r="O103" s="16"/>
      <c r="P103" s="31"/>
      <c r="Q103" s="19"/>
    </row>
    <row r="104" spans="1:17" s="7" customFormat="1" ht="15">
      <c r="C104" s="16">
        <f>SUM(C98:C103)</f>
        <v>41000</v>
      </c>
      <c r="D104" s="16"/>
      <c r="E104" s="16">
        <f>SUM(E98:E103)</f>
        <v>176000</v>
      </c>
      <c r="F104" s="16"/>
      <c r="G104" s="16">
        <f>SUM(G98:G103)</f>
        <v>149224.20000000001</v>
      </c>
      <c r="H104" s="17"/>
      <c r="I104" s="16">
        <f>SUM(I98:I103)</f>
        <v>26775.799999999988</v>
      </c>
      <c r="J104" s="16"/>
      <c r="K104" s="16">
        <f>SUM(K98:K103)</f>
        <v>31000</v>
      </c>
      <c r="L104" s="18">
        <f t="shared" si="12"/>
        <v>0.15213522727272721</v>
      </c>
      <c r="M104" s="16"/>
      <c r="N104" s="16">
        <f>C104-K104</f>
        <v>10000</v>
      </c>
      <c r="O104" s="16"/>
      <c r="P104" s="16">
        <f>SUM(P98:P103)</f>
        <v>8063</v>
      </c>
      <c r="Q104" s="19"/>
    </row>
    <row r="105" spans="1:17" s="7" customFormat="1" ht="15.75">
      <c r="A105" s="49" t="s">
        <v>39</v>
      </c>
      <c r="B105" s="49"/>
      <c r="C105" s="50"/>
      <c r="D105" s="50"/>
      <c r="E105" s="50"/>
      <c r="F105" s="50"/>
      <c r="G105" s="50"/>
      <c r="H105" s="51"/>
      <c r="I105" s="50"/>
      <c r="J105" s="50"/>
      <c r="K105" s="50"/>
      <c r="L105" s="52"/>
      <c r="M105" s="50"/>
      <c r="N105" s="50"/>
      <c r="O105" s="50"/>
      <c r="P105" s="50"/>
      <c r="Q105" s="53"/>
    </row>
    <row r="106" spans="1:17" s="7" customFormat="1" ht="15">
      <c r="A106" s="7" t="s">
        <v>85</v>
      </c>
      <c r="C106" s="16">
        <v>5000</v>
      </c>
      <c r="D106" s="16"/>
      <c r="E106" s="16">
        <v>5000</v>
      </c>
      <c r="F106" s="16"/>
      <c r="G106" s="16">
        <v>0</v>
      </c>
      <c r="H106" s="17"/>
      <c r="I106" s="16">
        <f>E106-G106</f>
        <v>5000</v>
      </c>
      <c r="J106" s="16"/>
      <c r="K106" s="16">
        <v>4500</v>
      </c>
      <c r="L106" s="18">
        <f>I106/E106*100%</f>
        <v>1</v>
      </c>
      <c r="M106" s="16"/>
      <c r="N106" s="16">
        <f>C106-K106</f>
        <v>500</v>
      </c>
      <c r="O106" s="16"/>
      <c r="P106" s="16">
        <v>0</v>
      </c>
      <c r="Q106" s="19"/>
    </row>
    <row r="107" spans="1:17" s="7" customFormat="1" ht="15">
      <c r="A107" s="7" t="s">
        <v>80</v>
      </c>
      <c r="C107" s="16">
        <v>10000</v>
      </c>
      <c r="D107" s="16"/>
      <c r="E107" s="16">
        <v>10000</v>
      </c>
      <c r="F107" s="16"/>
      <c r="G107" s="16">
        <v>0</v>
      </c>
      <c r="H107" s="17"/>
      <c r="I107" s="16">
        <f>E107-G107</f>
        <v>10000</v>
      </c>
      <c r="J107" s="16"/>
      <c r="K107" s="16">
        <v>10000</v>
      </c>
      <c r="L107" s="18">
        <f>I107/E107*100%</f>
        <v>1</v>
      </c>
      <c r="M107" s="16"/>
      <c r="N107" s="16">
        <f>C107-K107</f>
        <v>0</v>
      </c>
      <c r="O107" s="16"/>
      <c r="P107" s="16">
        <v>0</v>
      </c>
      <c r="Q107" s="19"/>
    </row>
    <row r="108" spans="1:17" s="7" customFormat="1" ht="15">
      <c r="A108" s="7" t="s">
        <v>86</v>
      </c>
      <c r="C108" s="16">
        <v>20000</v>
      </c>
      <c r="D108" s="16"/>
      <c r="E108" s="16">
        <v>20000</v>
      </c>
      <c r="F108" s="16"/>
      <c r="G108" s="16">
        <v>0</v>
      </c>
      <c r="H108" s="17"/>
      <c r="I108" s="16">
        <f>E108-G108</f>
        <v>20000</v>
      </c>
      <c r="J108" s="16"/>
      <c r="K108" s="16">
        <v>1000</v>
      </c>
      <c r="L108" s="18">
        <f>I108/E108*100%</f>
        <v>1</v>
      </c>
      <c r="M108" s="16"/>
      <c r="N108" s="16">
        <f>C108-K108</f>
        <v>19000</v>
      </c>
      <c r="O108" s="16"/>
      <c r="P108" s="16">
        <v>0</v>
      </c>
      <c r="Q108" s="19"/>
    </row>
    <row r="109" spans="1:17" s="7" customFormat="1" ht="15">
      <c r="A109" s="7" t="s">
        <v>87</v>
      </c>
      <c r="C109" s="31">
        <v>30000</v>
      </c>
      <c r="D109" s="16"/>
      <c r="E109" s="31">
        <v>30000</v>
      </c>
      <c r="F109" s="16"/>
      <c r="G109" s="31">
        <v>1705</v>
      </c>
      <c r="H109" s="17"/>
      <c r="I109" s="31">
        <f>E109-G109</f>
        <v>28295</v>
      </c>
      <c r="J109" s="16"/>
      <c r="K109" s="31">
        <v>50000</v>
      </c>
      <c r="L109" s="32">
        <f>I109/E109*100%</f>
        <v>0.94316666666666671</v>
      </c>
      <c r="M109" s="16"/>
      <c r="N109" s="31">
        <f>C109-K109</f>
        <v>-20000</v>
      </c>
      <c r="O109" s="16"/>
      <c r="P109" s="31">
        <v>0</v>
      </c>
      <c r="Q109" s="19"/>
    </row>
    <row r="110" spans="1:17" s="7" customFormat="1" ht="15">
      <c r="C110" s="16">
        <f>SUM(C106:C109)</f>
        <v>65000</v>
      </c>
      <c r="D110" s="16"/>
      <c r="E110" s="16">
        <f>SUM(E106:E109)</f>
        <v>65000</v>
      </c>
      <c r="F110" s="16"/>
      <c r="G110" s="16">
        <f>SUM(G106:G109)</f>
        <v>1705</v>
      </c>
      <c r="H110" s="17"/>
      <c r="I110" s="16">
        <f>SUM(I106:I109)</f>
        <v>63295</v>
      </c>
      <c r="J110" s="16"/>
      <c r="K110" s="16">
        <f>SUM(K106:K109)</f>
        <v>65500</v>
      </c>
      <c r="L110" s="18">
        <f>I110/E110*100%</f>
        <v>0.97376923076923072</v>
      </c>
      <c r="M110" s="16"/>
      <c r="N110" s="16">
        <f>C110-K110</f>
        <v>-500</v>
      </c>
      <c r="O110" s="16"/>
      <c r="P110" s="16">
        <f>SUM(P106:P109)</f>
        <v>0</v>
      </c>
      <c r="Q110" s="19"/>
    </row>
    <row r="111" spans="1:17" s="7" customFormat="1" ht="15">
      <c r="C111" s="16"/>
      <c r="D111" s="16"/>
      <c r="E111" s="16"/>
      <c r="F111" s="16"/>
      <c r="G111" s="16"/>
      <c r="H111" s="17"/>
      <c r="I111" s="16"/>
      <c r="J111" s="16"/>
      <c r="K111" s="16"/>
      <c r="L111" s="18"/>
      <c r="M111" s="16"/>
      <c r="N111" s="16"/>
      <c r="O111" s="16"/>
      <c r="P111" s="16"/>
      <c r="Q111" s="19"/>
    </row>
    <row r="112" spans="1:17" s="7" customFormat="1" ht="15.75">
      <c r="A112" s="1" t="s">
        <v>88</v>
      </c>
      <c r="B112" s="1"/>
      <c r="C112" s="43">
        <f>C104+C110</f>
        <v>106000</v>
      </c>
      <c r="D112" s="26"/>
      <c r="E112" s="43">
        <f>E104+E110</f>
        <v>241000</v>
      </c>
      <c r="F112" s="26"/>
      <c r="G112" s="43">
        <f>G104+G110</f>
        <v>150929.20000000001</v>
      </c>
      <c r="H112" s="27"/>
      <c r="I112" s="43">
        <f>I104+I110</f>
        <v>90070.799999999988</v>
      </c>
      <c r="J112" s="26"/>
      <c r="K112" s="43">
        <f>K104+K110</f>
        <v>96500</v>
      </c>
      <c r="L112" s="44">
        <f>I112/E112*100%</f>
        <v>0.37373775933609954</v>
      </c>
      <c r="M112" s="26"/>
      <c r="N112" s="43">
        <f>C112-K112</f>
        <v>9500</v>
      </c>
      <c r="O112" s="26"/>
      <c r="P112" s="43">
        <f>P104+P110</f>
        <v>8063</v>
      </c>
      <c r="Q112" s="6"/>
    </row>
    <row r="113" spans="1:19" s="7" customFormat="1" ht="15">
      <c r="C113" s="16"/>
      <c r="D113" s="16"/>
      <c r="E113" s="16"/>
      <c r="F113" s="16"/>
      <c r="G113" s="16"/>
      <c r="H113" s="17"/>
      <c r="I113" s="16"/>
      <c r="J113" s="16"/>
      <c r="K113" s="16"/>
      <c r="L113" s="18"/>
      <c r="M113" s="16"/>
      <c r="N113" s="16"/>
      <c r="O113" s="16"/>
      <c r="P113" s="16"/>
      <c r="Q113" s="19"/>
    </row>
    <row r="114" spans="1:19" s="7" customFormat="1" ht="15.75">
      <c r="A114" s="71" t="s">
        <v>89</v>
      </c>
      <c r="B114" s="71"/>
      <c r="C114" s="72">
        <f>C92+C112</f>
        <v>2416713.94</v>
      </c>
      <c r="D114" s="72"/>
      <c r="E114" s="72">
        <f>E92+E112</f>
        <v>2416713.94</v>
      </c>
      <c r="F114" s="72"/>
      <c r="G114" s="72">
        <f>G92+G112</f>
        <v>1980412.5900000003</v>
      </c>
      <c r="H114" s="73"/>
      <c r="I114" s="72">
        <f>I92+I112</f>
        <v>436301.3499999998</v>
      </c>
      <c r="J114" s="72"/>
      <c r="K114" s="72">
        <f>K92+K112</f>
        <v>2342607.1</v>
      </c>
      <c r="L114" s="74">
        <f>I114/E114*100%</f>
        <v>0.18053495814237733</v>
      </c>
      <c r="M114" s="72"/>
      <c r="N114" s="72">
        <f>C114-K114</f>
        <v>74106.839999999851</v>
      </c>
      <c r="O114" s="72"/>
      <c r="P114" s="72">
        <f>P92+P112</f>
        <v>1760599.58</v>
      </c>
      <c r="Q114" s="75"/>
      <c r="S114" s="76"/>
    </row>
    <row r="116" spans="1:19" ht="15.75">
      <c r="A116" s="77" t="s">
        <v>90</v>
      </c>
      <c r="B116" s="77"/>
      <c r="C116" s="78"/>
      <c r="D116" s="78"/>
      <c r="E116" s="78"/>
      <c r="F116" s="78"/>
      <c r="G116" s="78"/>
      <c r="H116" s="79"/>
      <c r="I116" s="78"/>
      <c r="J116" s="78"/>
      <c r="K116" s="78"/>
      <c r="L116" s="80"/>
      <c r="M116" s="78"/>
      <c r="N116" s="78"/>
      <c r="O116" s="78"/>
      <c r="P116" s="78"/>
      <c r="Q116" s="81"/>
    </row>
    <row r="117" spans="1:19" ht="10.5" customHeight="1">
      <c r="A117" s="82"/>
      <c r="B117" s="82"/>
      <c r="Q117" s="83"/>
    </row>
    <row r="118" spans="1:19" s="7" customFormat="1" ht="15">
      <c r="A118" s="29" t="s">
        <v>91</v>
      </c>
      <c r="B118" s="29"/>
      <c r="C118" s="16">
        <v>6000</v>
      </c>
      <c r="D118" s="16"/>
      <c r="E118" s="16">
        <v>6000</v>
      </c>
      <c r="F118" s="16"/>
      <c r="G118" s="16">
        <v>6365.8</v>
      </c>
      <c r="H118" s="17"/>
      <c r="I118" s="16">
        <f>E118-G118</f>
        <v>-365.80000000000018</v>
      </c>
      <c r="J118" s="16"/>
      <c r="K118" s="16">
        <v>6000</v>
      </c>
      <c r="L118" s="18">
        <f>I118/E118*100%</f>
        <v>-6.0966666666666697E-2</v>
      </c>
      <c r="M118" s="16"/>
      <c r="N118" s="16">
        <f>C118-K118</f>
        <v>0</v>
      </c>
      <c r="O118" s="16"/>
      <c r="P118" s="16">
        <v>1201.5</v>
      </c>
      <c r="Q118" s="30"/>
    </row>
    <row r="119" spans="1:19" s="7" customFormat="1" ht="15">
      <c r="A119" s="29" t="s">
        <v>92</v>
      </c>
      <c r="B119" s="29"/>
      <c r="C119" s="16">
        <v>2000</v>
      </c>
      <c r="D119" s="16"/>
      <c r="E119" s="16">
        <v>2000</v>
      </c>
      <c r="F119" s="16"/>
      <c r="G119" s="16">
        <v>1200</v>
      </c>
      <c r="H119" s="17"/>
      <c r="I119" s="16">
        <f>E119-G119</f>
        <v>800</v>
      </c>
      <c r="J119" s="16"/>
      <c r="K119" s="16">
        <v>2000</v>
      </c>
      <c r="L119" s="18">
        <f>I119/E119*100%</f>
        <v>0.4</v>
      </c>
      <c r="M119" s="16"/>
      <c r="N119" s="16">
        <f>C119-K119</f>
        <v>0</v>
      </c>
      <c r="O119" s="16"/>
      <c r="P119" s="16">
        <v>1779.8</v>
      </c>
      <c r="Q119" s="30"/>
    </row>
    <row r="120" spans="1:19" s="7" customFormat="1" ht="15">
      <c r="A120" s="84" t="s">
        <v>93</v>
      </c>
      <c r="B120" s="84"/>
      <c r="C120" s="16">
        <v>280000</v>
      </c>
      <c r="D120" s="16"/>
      <c r="E120" s="16">
        <v>280000</v>
      </c>
      <c r="F120" s="16"/>
      <c r="G120" s="16">
        <v>460803.54</v>
      </c>
      <c r="H120" s="17"/>
      <c r="I120" s="16">
        <f>E120-G120</f>
        <v>-180803.53999999998</v>
      </c>
      <c r="J120" s="16"/>
      <c r="K120" s="16">
        <v>270000</v>
      </c>
      <c r="L120" s="18">
        <f>I120/E120*100%</f>
        <v>-0.64572692857142855</v>
      </c>
      <c r="M120" s="16"/>
      <c r="N120" s="16">
        <f>C120-K120</f>
        <v>10000</v>
      </c>
      <c r="O120" s="16"/>
      <c r="P120" s="16">
        <v>337888.79</v>
      </c>
      <c r="Q120" s="85"/>
    </row>
    <row r="121" spans="1:19" s="7" customFormat="1" ht="15">
      <c r="A121" s="84" t="s">
        <v>94</v>
      </c>
      <c r="B121" s="84"/>
      <c r="C121" s="16">
        <v>15000</v>
      </c>
      <c r="D121" s="16"/>
      <c r="E121" s="16">
        <v>15000</v>
      </c>
      <c r="F121" s="16"/>
      <c r="G121" s="16">
        <v>1981.3</v>
      </c>
      <c r="H121" s="17"/>
      <c r="I121" s="16">
        <f>E121-G121</f>
        <v>13018.7</v>
      </c>
      <c r="J121" s="16"/>
      <c r="K121" s="16">
        <v>15000</v>
      </c>
      <c r="L121" s="18">
        <f>I121/E121*100%</f>
        <v>0.86791333333333343</v>
      </c>
      <c r="M121" s="16"/>
      <c r="N121" s="16">
        <f>C121-K121</f>
        <v>0</v>
      </c>
      <c r="O121" s="16"/>
      <c r="P121" s="16">
        <v>13538.3</v>
      </c>
      <c r="Q121" s="30"/>
    </row>
    <row r="122" spans="1:19" s="7" customFormat="1" ht="15" customHeight="1">
      <c r="A122" s="86"/>
      <c r="B122" s="86"/>
      <c r="C122" s="87">
        <f>SUM(C118:C121)</f>
        <v>303000</v>
      </c>
      <c r="D122" s="88"/>
      <c r="E122" s="89">
        <f>SUM(E118:E121)</f>
        <v>303000</v>
      </c>
      <c r="F122" s="88"/>
      <c r="G122" s="87">
        <f>SUM(G118:G121)</f>
        <v>470350.63999999996</v>
      </c>
      <c r="H122" s="90"/>
      <c r="I122" s="87">
        <f>SUM(I118:I121)</f>
        <v>-167350.63999999996</v>
      </c>
      <c r="J122" s="88"/>
      <c r="K122" s="87">
        <f>SUM(K118:K121)</f>
        <v>293000</v>
      </c>
      <c r="L122" s="91">
        <f>I122/E122*100%</f>
        <v>-0.55231234323432332</v>
      </c>
      <c r="M122" s="88"/>
      <c r="N122" s="87">
        <f>C122-K122</f>
        <v>10000</v>
      </c>
      <c r="O122" s="88"/>
      <c r="P122" s="87">
        <f>SUM(P118:P121)</f>
        <v>354408.38999999996</v>
      </c>
      <c r="Q122" s="92"/>
    </row>
    <row r="123" spans="1:19" s="7" customFormat="1" ht="4.5" customHeight="1">
      <c r="A123" s="29"/>
      <c r="B123" s="29"/>
      <c r="C123" s="16"/>
      <c r="D123" s="16"/>
      <c r="E123" s="16"/>
      <c r="F123" s="16"/>
      <c r="G123" s="16"/>
      <c r="H123" s="17"/>
      <c r="I123" s="16"/>
      <c r="J123" s="16"/>
      <c r="K123" s="16"/>
      <c r="L123" s="18"/>
      <c r="M123" s="16"/>
      <c r="N123" s="16"/>
      <c r="O123" s="16"/>
      <c r="P123" s="16"/>
      <c r="Q123" s="30"/>
    </row>
    <row r="124" spans="1:19" s="7" customFormat="1" ht="15.75">
      <c r="A124" s="1" t="s">
        <v>95</v>
      </c>
      <c r="B124" s="1"/>
      <c r="C124" s="26"/>
      <c r="D124" s="26"/>
      <c r="E124" s="26"/>
      <c r="F124" s="26"/>
      <c r="G124" s="26"/>
      <c r="H124" s="27"/>
      <c r="I124" s="26"/>
      <c r="J124" s="26"/>
      <c r="K124" s="26"/>
      <c r="L124" s="28"/>
      <c r="M124" s="26"/>
      <c r="N124" s="26"/>
      <c r="O124" s="26"/>
      <c r="P124" s="26"/>
      <c r="Q124" s="6"/>
    </row>
    <row r="125" spans="1:19" s="7" customFormat="1" ht="14.25" customHeight="1">
      <c r="A125" s="1" t="s">
        <v>96</v>
      </c>
      <c r="B125" s="1"/>
      <c r="C125" s="26"/>
      <c r="D125" s="26"/>
      <c r="E125" s="26"/>
      <c r="F125" s="26"/>
      <c r="G125" s="26"/>
      <c r="H125" s="27"/>
      <c r="I125" s="26"/>
      <c r="J125" s="26"/>
      <c r="K125" s="26"/>
      <c r="L125" s="28"/>
      <c r="M125" s="26"/>
      <c r="N125" s="26"/>
      <c r="O125" s="26"/>
      <c r="P125" s="26"/>
      <c r="Q125" s="6"/>
    </row>
    <row r="126" spans="1:19" s="7" customFormat="1" ht="15" customHeight="1">
      <c r="A126" s="29" t="s">
        <v>97</v>
      </c>
      <c r="B126" s="29"/>
      <c r="C126" s="16">
        <v>25000</v>
      </c>
      <c r="D126" s="16"/>
      <c r="E126" s="16">
        <v>15000</v>
      </c>
      <c r="F126" s="16"/>
      <c r="G126" s="16">
        <v>11405.22</v>
      </c>
      <c r="H126" s="17"/>
      <c r="I126" s="16">
        <f t="shared" ref="I126:I131" si="13">E126-G126</f>
        <v>3594.7800000000007</v>
      </c>
      <c r="J126" s="16"/>
      <c r="K126" s="16">
        <v>25000</v>
      </c>
      <c r="L126" s="18">
        <f>I126/E126*100%</f>
        <v>0.23965200000000003</v>
      </c>
      <c r="M126" s="16"/>
      <c r="N126" s="16">
        <f>C126-K126</f>
        <v>0</v>
      </c>
      <c r="O126" s="16"/>
      <c r="P126" s="16">
        <v>14533.28</v>
      </c>
      <c r="Q126" s="30"/>
    </row>
    <row r="127" spans="1:19" s="7" customFormat="1" ht="15" customHeight="1">
      <c r="A127" s="29" t="s">
        <v>98</v>
      </c>
      <c r="B127" s="29"/>
      <c r="C127" s="16">
        <v>2000</v>
      </c>
      <c r="D127" s="16"/>
      <c r="E127" s="16">
        <v>2000</v>
      </c>
      <c r="F127" s="16"/>
      <c r="G127" s="16">
        <v>0</v>
      </c>
      <c r="H127" s="17"/>
      <c r="I127" s="16">
        <f t="shared" si="13"/>
        <v>2000</v>
      </c>
      <c r="J127" s="16"/>
      <c r="K127" s="16">
        <v>0</v>
      </c>
      <c r="L127" s="18">
        <f>I127/E127*100%</f>
        <v>1</v>
      </c>
      <c r="M127" s="16"/>
      <c r="N127" s="16">
        <f>C127-K127</f>
        <v>2000</v>
      </c>
      <c r="O127" s="16"/>
      <c r="P127" s="16">
        <v>302.10000000000002</v>
      </c>
      <c r="Q127" s="30"/>
    </row>
    <row r="128" spans="1:19" s="7" customFormat="1" ht="15" customHeight="1">
      <c r="A128" s="29" t="s">
        <v>99</v>
      </c>
      <c r="B128" s="29"/>
      <c r="C128" s="16">
        <v>200000</v>
      </c>
      <c r="D128" s="16"/>
      <c r="E128" s="16">
        <v>35000</v>
      </c>
      <c r="F128" s="16"/>
      <c r="G128" s="16">
        <v>35376.99</v>
      </c>
      <c r="H128" s="17"/>
      <c r="I128" s="16">
        <f t="shared" si="13"/>
        <v>-376.98999999999796</v>
      </c>
      <c r="J128" s="16"/>
      <c r="K128" s="16">
        <v>100000</v>
      </c>
      <c r="L128" s="18">
        <f>I128/E128*100%</f>
        <v>-1.0771142857142799E-2</v>
      </c>
      <c r="M128" s="16"/>
      <c r="N128" s="16">
        <f>C128-K128</f>
        <v>100000</v>
      </c>
      <c r="O128" s="16"/>
      <c r="P128" s="16">
        <v>100000</v>
      </c>
      <c r="Q128" s="30"/>
    </row>
    <row r="129" spans="1:17" s="7" customFormat="1" ht="15" customHeight="1">
      <c r="A129" s="29" t="s">
        <v>100</v>
      </c>
      <c r="B129" s="29"/>
      <c r="C129" s="16">
        <v>0</v>
      </c>
      <c r="D129" s="16"/>
      <c r="E129" s="16">
        <v>15000</v>
      </c>
      <c r="F129" s="16"/>
      <c r="G129" s="16">
        <v>15647.5</v>
      </c>
      <c r="H129" s="17"/>
      <c r="I129" s="16">
        <f t="shared" si="13"/>
        <v>-647.5</v>
      </c>
      <c r="J129" s="16"/>
      <c r="K129" s="16"/>
      <c r="L129" s="18">
        <v>0</v>
      </c>
      <c r="M129" s="16"/>
      <c r="N129" s="16"/>
      <c r="O129" s="16"/>
      <c r="P129" s="16">
        <v>0</v>
      </c>
      <c r="Q129" s="30"/>
    </row>
    <row r="130" spans="1:17" s="7" customFormat="1" ht="15" customHeight="1">
      <c r="A130" s="29" t="s">
        <v>101</v>
      </c>
      <c r="B130" s="29"/>
      <c r="C130" s="16"/>
      <c r="D130" s="16"/>
      <c r="E130" s="16">
        <v>0</v>
      </c>
      <c r="F130" s="16"/>
      <c r="G130" s="16">
        <v>70000</v>
      </c>
      <c r="H130" s="17"/>
      <c r="I130" s="16">
        <f t="shared" si="13"/>
        <v>-70000</v>
      </c>
      <c r="J130" s="16"/>
      <c r="K130" s="16"/>
      <c r="L130" s="18">
        <v>0</v>
      </c>
      <c r="M130" s="16"/>
      <c r="N130" s="16"/>
      <c r="O130" s="16"/>
      <c r="P130" s="16">
        <v>0</v>
      </c>
      <c r="Q130" s="30"/>
    </row>
    <row r="131" spans="1:17" s="7" customFormat="1" ht="15" customHeight="1">
      <c r="A131" s="29" t="s">
        <v>102</v>
      </c>
      <c r="B131" s="29"/>
      <c r="C131" s="16">
        <v>15000</v>
      </c>
      <c r="D131" s="16"/>
      <c r="E131" s="16">
        <v>5000</v>
      </c>
      <c r="F131" s="16"/>
      <c r="G131" s="16">
        <v>0</v>
      </c>
      <c r="H131" s="17"/>
      <c r="I131" s="16">
        <f t="shared" si="13"/>
        <v>5000</v>
      </c>
      <c r="J131" s="16"/>
      <c r="K131" s="16">
        <v>16000</v>
      </c>
      <c r="L131" s="18">
        <f>I131/E131*100%</f>
        <v>1</v>
      </c>
      <c r="M131" s="16"/>
      <c r="N131" s="16">
        <f>C131-K131</f>
        <v>-1000</v>
      </c>
      <c r="O131" s="16"/>
      <c r="P131" s="16">
        <v>0</v>
      </c>
      <c r="Q131" s="30"/>
    </row>
    <row r="132" spans="1:17" s="7" customFormat="1" ht="15" customHeight="1">
      <c r="A132" s="29"/>
      <c r="B132" s="29"/>
      <c r="C132" s="43">
        <f>SUM(C126:C131)</f>
        <v>242000</v>
      </c>
      <c r="D132" s="26"/>
      <c r="E132" s="93">
        <f>SUM(E126:E131)</f>
        <v>72000</v>
      </c>
      <c r="F132" s="26"/>
      <c r="G132" s="43">
        <f>SUM(G126:G131)</f>
        <v>132429.71</v>
      </c>
      <c r="H132" s="27"/>
      <c r="I132" s="43">
        <f>SUM(I126:I131)</f>
        <v>-60429.71</v>
      </c>
      <c r="J132" s="26"/>
      <c r="K132" s="43">
        <f>SUM(K126:K131)</f>
        <v>141000</v>
      </c>
      <c r="L132" s="44">
        <f>I132/E132*100%</f>
        <v>-0.83930152777777778</v>
      </c>
      <c r="M132" s="26"/>
      <c r="N132" s="43">
        <f>C132-K132</f>
        <v>101000</v>
      </c>
      <c r="O132" s="26"/>
      <c r="P132" s="43">
        <f>SUM(P126:P131)</f>
        <v>114835.38</v>
      </c>
      <c r="Q132" s="30"/>
    </row>
    <row r="133" spans="1:17" s="7" customFormat="1" ht="8.25" customHeight="1">
      <c r="A133" s="29"/>
      <c r="B133" s="29"/>
      <c r="C133" s="16"/>
      <c r="D133" s="16"/>
      <c r="E133" s="16"/>
      <c r="F133" s="16"/>
      <c r="G133" s="16"/>
      <c r="H133" s="17"/>
      <c r="I133" s="16"/>
      <c r="J133" s="16"/>
      <c r="K133" s="16"/>
      <c r="L133" s="18"/>
      <c r="M133" s="16"/>
      <c r="N133" s="16"/>
      <c r="O133" s="16"/>
      <c r="P133" s="16"/>
      <c r="Q133" s="30"/>
    </row>
    <row r="134" spans="1:17" s="7" customFormat="1" ht="15" customHeight="1">
      <c r="A134" s="10" t="s">
        <v>103</v>
      </c>
      <c r="B134" s="10"/>
      <c r="C134" s="26"/>
      <c r="D134" s="26"/>
      <c r="E134" s="26"/>
      <c r="F134" s="26"/>
      <c r="G134" s="26"/>
      <c r="H134" s="27"/>
      <c r="I134" s="26"/>
      <c r="J134" s="26"/>
      <c r="K134" s="26"/>
      <c r="L134" s="28"/>
      <c r="M134" s="26"/>
      <c r="N134" s="26"/>
      <c r="O134" s="26"/>
      <c r="P134" s="26"/>
      <c r="Q134" s="15"/>
    </row>
    <row r="135" spans="1:17" s="7" customFormat="1" ht="15" customHeight="1">
      <c r="A135" s="94" t="s">
        <v>104</v>
      </c>
      <c r="B135" s="94"/>
      <c r="C135" s="16">
        <v>50000</v>
      </c>
      <c r="D135" s="16"/>
      <c r="E135" s="95">
        <v>60000</v>
      </c>
      <c r="F135" s="16"/>
      <c r="G135" s="16">
        <v>41813.25</v>
      </c>
      <c r="H135" s="17"/>
      <c r="I135" s="16">
        <f t="shared" ref="I135:I142" si="14">E135-G135</f>
        <v>18186.75</v>
      </c>
      <c r="J135" s="16"/>
      <c r="K135" s="16">
        <v>40000</v>
      </c>
      <c r="L135" s="18">
        <f>I135/E135*100%</f>
        <v>0.30311250000000001</v>
      </c>
      <c r="M135" s="16"/>
      <c r="N135" s="16">
        <f>C135-K135</f>
        <v>10000</v>
      </c>
      <c r="O135" s="16"/>
      <c r="P135" s="16">
        <v>26159.17</v>
      </c>
      <c r="Q135" s="30"/>
    </row>
    <row r="136" spans="1:17" s="7" customFormat="1" ht="15" customHeight="1">
      <c r="A136" s="94" t="s">
        <v>105</v>
      </c>
      <c r="B136" s="94"/>
      <c r="C136" s="16">
        <v>300000</v>
      </c>
      <c r="D136" s="16"/>
      <c r="E136" s="95">
        <v>220000</v>
      </c>
      <c r="F136" s="16"/>
      <c r="G136" s="16">
        <v>217813.48</v>
      </c>
      <c r="H136" s="17"/>
      <c r="I136" s="16">
        <f t="shared" si="14"/>
        <v>2186.5199999999895</v>
      </c>
      <c r="J136" s="16"/>
      <c r="K136" s="16">
        <v>30000</v>
      </c>
      <c r="L136" s="18">
        <f>I136/E136*100%</f>
        <v>9.9387272727272259E-3</v>
      </c>
      <c r="M136" s="16"/>
      <c r="N136" s="16">
        <f>C136-K136</f>
        <v>270000</v>
      </c>
      <c r="O136" s="16"/>
      <c r="P136" s="16">
        <v>23788.7</v>
      </c>
      <c r="Q136" s="96"/>
    </row>
    <row r="137" spans="1:17" s="7" customFormat="1" ht="15" customHeight="1">
      <c r="A137" s="94" t="s">
        <v>106</v>
      </c>
      <c r="B137" s="94"/>
      <c r="C137" s="16">
        <v>220000</v>
      </c>
      <c r="D137" s="16"/>
      <c r="E137" s="16">
        <v>220000</v>
      </c>
      <c r="F137" s="16"/>
      <c r="G137" s="16">
        <v>165053.29999999999</v>
      </c>
      <c r="H137" s="17"/>
      <c r="I137" s="16">
        <f t="shared" si="14"/>
        <v>54946.700000000012</v>
      </c>
      <c r="J137" s="16"/>
      <c r="K137" s="16">
        <v>169000</v>
      </c>
      <c r="L137" s="18">
        <f>I137/E137*100%</f>
        <v>0.24975772727272733</v>
      </c>
      <c r="M137" s="16"/>
      <c r="N137" s="16">
        <f>C137-K137</f>
        <v>51000</v>
      </c>
      <c r="O137" s="16"/>
      <c r="P137" s="16">
        <v>164200.5</v>
      </c>
      <c r="Q137" s="96"/>
    </row>
    <row r="138" spans="1:17" s="7" customFormat="1" ht="15" customHeight="1">
      <c r="A138" s="94" t="s">
        <v>107</v>
      </c>
      <c r="B138" s="94"/>
      <c r="C138" s="16">
        <v>0</v>
      </c>
      <c r="D138" s="16"/>
      <c r="E138" s="95">
        <v>10000</v>
      </c>
      <c r="F138" s="16"/>
      <c r="G138" s="16">
        <v>10862.06</v>
      </c>
      <c r="H138" s="17"/>
      <c r="I138" s="16">
        <f t="shared" si="14"/>
        <v>-862.05999999999949</v>
      </c>
      <c r="J138" s="16"/>
      <c r="K138" s="16"/>
      <c r="L138" s="18">
        <v>0</v>
      </c>
      <c r="M138" s="16"/>
      <c r="N138" s="16"/>
      <c r="O138" s="16"/>
      <c r="P138" s="16">
        <v>0</v>
      </c>
      <c r="Q138" s="96"/>
    </row>
    <row r="139" spans="1:17" s="7" customFormat="1" ht="15" customHeight="1">
      <c r="A139" s="94" t="s">
        <v>108</v>
      </c>
      <c r="B139" s="94"/>
      <c r="C139" s="16">
        <v>150000</v>
      </c>
      <c r="D139" s="16"/>
      <c r="E139" s="16">
        <v>55000</v>
      </c>
      <c r="F139" s="16"/>
      <c r="G139" s="16">
        <v>52017.1</v>
      </c>
      <c r="H139" s="17"/>
      <c r="I139" s="16">
        <f t="shared" si="14"/>
        <v>2982.9000000000015</v>
      </c>
      <c r="J139" s="16"/>
      <c r="K139" s="16">
        <v>0</v>
      </c>
      <c r="L139" s="18">
        <f>I139/E139*100%</f>
        <v>5.423454545454548E-2</v>
      </c>
      <c r="M139" s="16"/>
      <c r="N139" s="16">
        <f>C139-K139</f>
        <v>150000</v>
      </c>
      <c r="O139" s="16"/>
      <c r="P139" s="16">
        <v>0</v>
      </c>
      <c r="Q139" s="96"/>
    </row>
    <row r="140" spans="1:17" s="7" customFormat="1" ht="15" customHeight="1">
      <c r="A140" s="94" t="s">
        <v>109</v>
      </c>
      <c r="B140" s="94"/>
      <c r="C140" s="16"/>
      <c r="D140" s="16"/>
      <c r="E140" s="16">
        <v>33000</v>
      </c>
      <c r="F140" s="16"/>
      <c r="G140" s="16">
        <v>31555.7</v>
      </c>
      <c r="H140" s="17"/>
      <c r="I140" s="16">
        <f t="shared" si="14"/>
        <v>1444.2999999999993</v>
      </c>
      <c r="J140" s="16"/>
      <c r="K140" s="16"/>
      <c r="L140" s="18">
        <f>I140/E140*100%</f>
        <v>4.3766666666666641E-2</v>
      </c>
      <c r="M140" s="16"/>
      <c r="N140" s="16"/>
      <c r="O140" s="16"/>
      <c r="P140" s="16">
        <v>0</v>
      </c>
      <c r="Q140" s="96"/>
    </row>
    <row r="141" spans="1:17" s="7" customFormat="1" ht="15" customHeight="1">
      <c r="A141" s="94" t="s">
        <v>110</v>
      </c>
      <c r="B141" s="94"/>
      <c r="C141" s="16"/>
      <c r="D141" s="16"/>
      <c r="E141" s="16">
        <v>0</v>
      </c>
      <c r="F141" s="16"/>
      <c r="G141" s="16">
        <v>28039.200000000001</v>
      </c>
      <c r="H141" s="17"/>
      <c r="I141" s="16">
        <f t="shared" si="14"/>
        <v>-28039.200000000001</v>
      </c>
      <c r="J141" s="16"/>
      <c r="K141" s="16"/>
      <c r="L141" s="18">
        <v>0</v>
      </c>
      <c r="M141" s="16"/>
      <c r="N141" s="16"/>
      <c r="O141" s="16"/>
      <c r="P141" s="16">
        <v>0</v>
      </c>
      <c r="Q141" s="96"/>
    </row>
    <row r="142" spans="1:17" s="102" customFormat="1" ht="15" customHeight="1">
      <c r="A142" s="97" t="s">
        <v>111</v>
      </c>
      <c r="B142" s="97"/>
      <c r="C142" s="98">
        <v>0</v>
      </c>
      <c r="D142" s="98"/>
      <c r="E142" s="98">
        <v>0</v>
      </c>
      <c r="F142" s="98"/>
      <c r="G142" s="98">
        <v>0</v>
      </c>
      <c r="H142" s="99"/>
      <c r="I142" s="98">
        <f t="shared" si="14"/>
        <v>0</v>
      </c>
      <c r="J142" s="98"/>
      <c r="K142" s="98">
        <v>61000</v>
      </c>
      <c r="L142" s="100">
        <v>0</v>
      </c>
      <c r="M142" s="98"/>
      <c r="N142" s="98">
        <f>C142-K142</f>
        <v>-61000</v>
      </c>
      <c r="O142" s="98"/>
      <c r="P142" s="98">
        <v>60242.68</v>
      </c>
      <c r="Q142" s="101"/>
    </row>
    <row r="143" spans="1:17" s="7" customFormat="1" ht="15" customHeight="1">
      <c r="A143" s="103" t="s">
        <v>112</v>
      </c>
      <c r="B143" s="103"/>
      <c r="C143" s="16"/>
      <c r="D143" s="16"/>
      <c r="E143" s="16"/>
      <c r="F143" s="16"/>
      <c r="G143" s="16"/>
      <c r="H143" s="17"/>
      <c r="I143" s="16"/>
      <c r="J143" s="16"/>
      <c r="K143" s="16"/>
      <c r="L143" s="18"/>
      <c r="M143" s="16"/>
      <c r="N143" s="16"/>
      <c r="O143" s="16"/>
      <c r="P143" s="16"/>
      <c r="Q143" s="104"/>
    </row>
    <row r="144" spans="1:17" s="7" customFormat="1" ht="15" customHeight="1">
      <c r="A144" s="94" t="s">
        <v>113</v>
      </c>
      <c r="B144" s="94"/>
      <c r="C144" s="16">
        <v>100000</v>
      </c>
      <c r="D144" s="16"/>
      <c r="E144" s="16">
        <v>0</v>
      </c>
      <c r="F144" s="16"/>
      <c r="G144" s="16">
        <v>0</v>
      </c>
      <c r="H144" s="17"/>
      <c r="I144" s="16">
        <f>E144-G144</f>
        <v>0</v>
      </c>
      <c r="J144" s="16"/>
      <c r="K144" s="16">
        <v>100000</v>
      </c>
      <c r="L144" s="18">
        <v>0</v>
      </c>
      <c r="M144" s="16"/>
      <c r="N144" s="16">
        <f>C144-K144</f>
        <v>0</v>
      </c>
      <c r="O144" s="16"/>
      <c r="P144" s="16">
        <v>31375.19</v>
      </c>
      <c r="Q144" s="96"/>
    </row>
    <row r="145" spans="1:17" s="7" customFormat="1" ht="15" hidden="1" customHeight="1">
      <c r="A145" s="94" t="s">
        <v>114</v>
      </c>
      <c r="B145" s="94"/>
      <c r="C145" s="16">
        <v>50000</v>
      </c>
      <c r="D145" s="16"/>
      <c r="E145" s="16">
        <v>0</v>
      </c>
      <c r="F145" s="16"/>
      <c r="G145" s="16">
        <v>0</v>
      </c>
      <c r="H145" s="17"/>
      <c r="I145" s="16">
        <f>E145-G145</f>
        <v>0</v>
      </c>
      <c r="J145" s="16"/>
      <c r="K145" s="16">
        <v>0</v>
      </c>
      <c r="L145" s="18">
        <v>0</v>
      </c>
      <c r="M145" s="16"/>
      <c r="N145" s="16">
        <f>C145-K145</f>
        <v>50000</v>
      </c>
      <c r="O145" s="16"/>
      <c r="P145" s="16">
        <v>0</v>
      </c>
      <c r="Q145" s="96"/>
    </row>
    <row r="146" spans="1:17" s="7" customFormat="1" ht="15" hidden="1" customHeight="1">
      <c r="A146" s="94" t="s">
        <v>115</v>
      </c>
      <c r="B146" s="94"/>
      <c r="C146" s="16">
        <v>200000</v>
      </c>
      <c r="D146" s="16"/>
      <c r="E146" s="16">
        <v>0</v>
      </c>
      <c r="F146" s="16"/>
      <c r="G146" s="16">
        <v>0</v>
      </c>
      <c r="H146" s="17"/>
      <c r="I146" s="16">
        <f>E146-G146</f>
        <v>0</v>
      </c>
      <c r="J146" s="16"/>
      <c r="K146" s="16">
        <v>0</v>
      </c>
      <c r="L146" s="18">
        <v>0</v>
      </c>
      <c r="M146" s="16"/>
      <c r="N146" s="16">
        <f>C146-K146</f>
        <v>200000</v>
      </c>
      <c r="O146" s="16"/>
      <c r="P146" s="16">
        <v>0</v>
      </c>
      <c r="Q146" s="96"/>
    </row>
    <row r="147" spans="1:17" s="102" customFormat="1" ht="15" customHeight="1">
      <c r="A147" s="97" t="s">
        <v>116</v>
      </c>
      <c r="B147" s="97"/>
      <c r="C147" s="98">
        <v>0</v>
      </c>
      <c r="D147" s="98"/>
      <c r="E147" s="16">
        <v>0</v>
      </c>
      <c r="F147" s="98"/>
      <c r="G147" s="16">
        <v>0</v>
      </c>
      <c r="H147" s="99"/>
      <c r="I147" s="16">
        <f>E147-G147</f>
        <v>0</v>
      </c>
      <c r="J147" s="98"/>
      <c r="K147" s="98">
        <v>150000</v>
      </c>
      <c r="L147" s="100">
        <v>0</v>
      </c>
      <c r="M147" s="98"/>
      <c r="N147" s="98">
        <f>C147-K147</f>
        <v>-150000</v>
      </c>
      <c r="O147" s="98"/>
      <c r="P147" s="98">
        <v>85029.57</v>
      </c>
      <c r="Q147" s="105"/>
    </row>
    <row r="148" spans="1:17" s="7" customFormat="1" ht="15" customHeight="1">
      <c r="A148" s="103" t="s">
        <v>117</v>
      </c>
      <c r="B148" s="103"/>
      <c r="C148" s="16"/>
      <c r="D148" s="16"/>
      <c r="E148" s="16"/>
      <c r="F148" s="16"/>
      <c r="G148" s="16"/>
      <c r="H148" s="17"/>
      <c r="I148" s="16"/>
      <c r="J148" s="16"/>
      <c r="K148" s="16"/>
      <c r="L148" s="18"/>
      <c r="M148" s="16"/>
      <c r="N148" s="16"/>
      <c r="O148" s="16"/>
      <c r="P148" s="16"/>
      <c r="Q148" s="104"/>
    </row>
    <row r="149" spans="1:17" s="7" customFormat="1" ht="15" customHeight="1">
      <c r="A149" s="94" t="s">
        <v>118</v>
      </c>
      <c r="B149" s="94"/>
      <c r="C149" s="16">
        <v>120000</v>
      </c>
      <c r="D149" s="16"/>
      <c r="E149" s="16">
        <v>0</v>
      </c>
      <c r="F149" s="16"/>
      <c r="G149" s="16">
        <v>0</v>
      </c>
      <c r="H149" s="17"/>
      <c r="I149" s="16">
        <f>E149-G149</f>
        <v>0</v>
      </c>
      <c r="J149" s="16"/>
      <c r="K149" s="16">
        <v>120000</v>
      </c>
      <c r="L149" s="18">
        <v>0</v>
      </c>
      <c r="M149" s="16"/>
      <c r="N149" s="16">
        <f>C149-K149</f>
        <v>0</v>
      </c>
      <c r="O149" s="16"/>
      <c r="P149" s="16">
        <v>94502</v>
      </c>
      <c r="Q149" s="96"/>
    </row>
    <row r="150" spans="1:17" s="7" customFormat="1" ht="15" customHeight="1">
      <c r="A150" s="94" t="s">
        <v>119</v>
      </c>
      <c r="B150" s="94"/>
      <c r="C150" s="16">
        <v>15000</v>
      </c>
      <c r="D150" s="16"/>
      <c r="E150" s="16">
        <v>291500</v>
      </c>
      <c r="F150" s="16"/>
      <c r="G150" s="16">
        <v>0</v>
      </c>
      <c r="H150" s="17"/>
      <c r="I150" s="16">
        <f>E150-G150</f>
        <v>291500</v>
      </c>
      <c r="J150" s="16"/>
      <c r="K150" s="16">
        <v>15000</v>
      </c>
      <c r="L150" s="18">
        <f>I150/E150*100%</f>
        <v>1</v>
      </c>
      <c r="M150" s="16"/>
      <c r="N150" s="16">
        <f>C150-K150</f>
        <v>0</v>
      </c>
      <c r="O150" s="16"/>
      <c r="P150" s="16">
        <v>20529.07</v>
      </c>
      <c r="Q150" s="96"/>
    </row>
    <row r="151" spans="1:17" s="7" customFormat="1" ht="15" customHeight="1">
      <c r="A151" s="94" t="s">
        <v>120</v>
      </c>
      <c r="B151" s="94"/>
      <c r="C151" s="16">
        <v>0</v>
      </c>
      <c r="D151" s="16"/>
      <c r="E151" s="95">
        <f>80000+28500</f>
        <v>108500</v>
      </c>
      <c r="F151" s="16"/>
      <c r="G151" s="16">
        <v>45512.45</v>
      </c>
      <c r="H151" s="17"/>
      <c r="I151" s="16">
        <f>E151-G151</f>
        <v>62987.55</v>
      </c>
      <c r="J151" s="16"/>
      <c r="K151" s="16"/>
      <c r="L151" s="18">
        <f>I151/E151*100%</f>
        <v>0.58053041474654377</v>
      </c>
      <c r="M151" s="16"/>
      <c r="N151" s="16"/>
      <c r="O151" s="16"/>
      <c r="P151" s="16">
        <v>0</v>
      </c>
      <c r="Q151" s="96"/>
    </row>
    <row r="152" spans="1:17" s="7" customFormat="1" ht="15" customHeight="1">
      <c r="A152" s="94" t="s">
        <v>121</v>
      </c>
      <c r="B152" s="94"/>
      <c r="C152" s="16">
        <v>200000</v>
      </c>
      <c r="D152" s="16"/>
      <c r="E152" s="16">
        <v>257000</v>
      </c>
      <c r="F152" s="16"/>
      <c r="G152" s="16">
        <v>259221.96</v>
      </c>
      <c r="H152" s="17"/>
      <c r="I152" s="16">
        <f>E152-G152</f>
        <v>-2221.9599999999919</v>
      </c>
      <c r="J152" s="16"/>
      <c r="K152" s="16">
        <v>0</v>
      </c>
      <c r="L152" s="18">
        <f>I152/E152*100%</f>
        <v>-8.6457587548637808E-3</v>
      </c>
      <c r="M152" s="16"/>
      <c r="N152" s="16">
        <f>C152-K152</f>
        <v>200000</v>
      </c>
      <c r="O152" s="16"/>
      <c r="P152" s="16">
        <v>0</v>
      </c>
      <c r="Q152" s="96"/>
    </row>
    <row r="153" spans="1:17" s="7" customFormat="1" ht="15" customHeight="1">
      <c r="A153" s="103" t="s">
        <v>122</v>
      </c>
      <c r="B153" s="103"/>
      <c r="C153" s="16"/>
      <c r="D153" s="16"/>
      <c r="E153" s="16"/>
      <c r="F153" s="16"/>
      <c r="G153" s="16"/>
      <c r="H153" s="17"/>
      <c r="I153" s="16"/>
      <c r="J153" s="16"/>
      <c r="K153" s="16"/>
      <c r="L153" s="18"/>
      <c r="M153" s="16"/>
      <c r="N153" s="16"/>
      <c r="O153" s="16"/>
      <c r="P153" s="16"/>
      <c r="Q153" s="104"/>
    </row>
    <row r="154" spans="1:17" s="7" customFormat="1" ht="15" customHeight="1">
      <c r="A154" s="94" t="s">
        <v>123</v>
      </c>
      <c r="B154" s="94"/>
      <c r="C154" s="16">
        <v>100000</v>
      </c>
      <c r="D154" s="16"/>
      <c r="E154" s="95">
        <v>80000</v>
      </c>
      <c r="F154" s="16"/>
      <c r="G154" s="16">
        <v>0</v>
      </c>
      <c r="H154" s="17"/>
      <c r="I154" s="16">
        <f>E154-G154</f>
        <v>80000</v>
      </c>
      <c r="J154" s="16"/>
      <c r="K154" s="16">
        <v>80000</v>
      </c>
      <c r="L154" s="18">
        <f>I154/E154*100%</f>
        <v>1</v>
      </c>
      <c r="M154" s="16"/>
      <c r="N154" s="16">
        <f>C154-K154</f>
        <v>20000</v>
      </c>
      <c r="O154" s="16"/>
      <c r="P154" s="16">
        <v>0</v>
      </c>
      <c r="Q154" s="96"/>
    </row>
    <row r="155" spans="1:17" s="7" customFormat="1" ht="15" customHeight="1">
      <c r="A155" s="94" t="s">
        <v>124</v>
      </c>
      <c r="B155" s="94"/>
      <c r="C155" s="16">
        <v>150000</v>
      </c>
      <c r="D155" s="16"/>
      <c r="E155" s="16">
        <v>0</v>
      </c>
      <c r="F155" s="16"/>
      <c r="G155" s="16">
        <v>0</v>
      </c>
      <c r="H155" s="17"/>
      <c r="I155" s="16">
        <f>E155-G155</f>
        <v>0</v>
      </c>
      <c r="J155" s="16"/>
      <c r="K155" s="16">
        <v>0</v>
      </c>
      <c r="L155" s="18">
        <v>0</v>
      </c>
      <c r="M155" s="16"/>
      <c r="N155" s="16"/>
      <c r="O155" s="16"/>
      <c r="P155" s="16"/>
      <c r="Q155" s="96"/>
    </row>
    <row r="156" spans="1:17" s="102" customFormat="1" ht="15">
      <c r="A156" s="97" t="s">
        <v>125</v>
      </c>
      <c r="B156" s="97"/>
      <c r="C156" s="98">
        <v>0</v>
      </c>
      <c r="D156" s="98"/>
      <c r="E156" s="98">
        <v>0</v>
      </c>
      <c r="F156" s="98"/>
      <c r="G156" s="98">
        <v>0</v>
      </c>
      <c r="H156" s="99"/>
      <c r="I156" s="98">
        <f>E156-G156</f>
        <v>0</v>
      </c>
      <c r="J156" s="98"/>
      <c r="K156" s="98">
        <v>150000</v>
      </c>
      <c r="L156" s="100">
        <v>0</v>
      </c>
      <c r="M156" s="98"/>
      <c r="N156" s="98">
        <f>C156-K156</f>
        <v>-150000</v>
      </c>
      <c r="O156" s="98"/>
      <c r="P156" s="98">
        <v>101106.22</v>
      </c>
      <c r="Q156" s="101"/>
    </row>
    <row r="157" spans="1:17" s="7" customFormat="1" ht="15" customHeight="1">
      <c r="A157" s="103" t="s">
        <v>126</v>
      </c>
      <c r="B157" s="103"/>
      <c r="C157" s="16"/>
      <c r="D157" s="16"/>
      <c r="E157" s="16"/>
      <c r="F157" s="16"/>
      <c r="G157" s="16"/>
      <c r="H157" s="17"/>
      <c r="I157" s="16"/>
      <c r="J157" s="16"/>
      <c r="K157" s="16"/>
      <c r="L157" s="18"/>
      <c r="M157" s="16"/>
      <c r="N157" s="16"/>
      <c r="O157" s="16"/>
      <c r="P157" s="16"/>
      <c r="Q157" s="104"/>
    </row>
    <row r="158" spans="1:17" s="7" customFormat="1" ht="15" customHeight="1">
      <c r="A158" s="94" t="s">
        <v>127</v>
      </c>
      <c r="B158" s="94"/>
      <c r="C158" s="106">
        <v>80000</v>
      </c>
      <c r="D158" s="106"/>
      <c r="E158" s="106">
        <v>0</v>
      </c>
      <c r="F158" s="106"/>
      <c r="G158" s="106"/>
      <c r="H158" s="107"/>
      <c r="I158" s="106">
        <f>E158-G158</f>
        <v>0</v>
      </c>
      <c r="J158" s="106"/>
      <c r="K158" s="106">
        <v>0</v>
      </c>
      <c r="L158" s="108"/>
      <c r="M158" s="106"/>
      <c r="N158" s="106">
        <f>C158-K158</f>
        <v>80000</v>
      </c>
      <c r="O158" s="106"/>
      <c r="P158" s="16"/>
      <c r="Q158" s="96"/>
    </row>
    <row r="159" spans="1:17" s="7" customFormat="1" ht="15" customHeight="1">
      <c r="A159" s="94" t="s">
        <v>113</v>
      </c>
      <c r="B159" s="94"/>
      <c r="C159" s="106">
        <v>80000</v>
      </c>
      <c r="D159" s="106"/>
      <c r="E159" s="106">
        <v>50000</v>
      </c>
      <c r="F159" s="106"/>
      <c r="G159" s="16">
        <v>68754.38</v>
      </c>
      <c r="H159" s="17"/>
      <c r="I159" s="106">
        <f>E159-G159</f>
        <v>-18754.380000000005</v>
      </c>
      <c r="J159" s="106"/>
      <c r="K159" s="106">
        <v>10000</v>
      </c>
      <c r="L159" s="108">
        <f>I159/E159*100%</f>
        <v>-0.37508760000000008</v>
      </c>
      <c r="M159" s="106"/>
      <c r="N159" s="106">
        <f>C159-K159</f>
        <v>70000</v>
      </c>
      <c r="O159" s="106"/>
      <c r="P159" s="16">
        <v>34543.9</v>
      </c>
      <c r="Q159" s="96"/>
    </row>
    <row r="160" spans="1:17" s="7" customFormat="1" ht="15" customHeight="1">
      <c r="A160" s="94" t="s">
        <v>128</v>
      </c>
      <c r="B160" s="94"/>
      <c r="C160" s="106">
        <v>200000</v>
      </c>
      <c r="D160" s="106"/>
      <c r="E160" s="106">
        <v>150000</v>
      </c>
      <c r="F160" s="106"/>
      <c r="G160" s="16">
        <v>174781.05</v>
      </c>
      <c r="H160" s="17"/>
      <c r="I160" s="106">
        <f>E160-G160</f>
        <v>-24781.049999999988</v>
      </c>
      <c r="J160" s="106"/>
      <c r="K160" s="106">
        <v>0</v>
      </c>
      <c r="L160" s="108">
        <f>I160/E160*100%</f>
        <v>-0.16520699999999991</v>
      </c>
      <c r="M160" s="106"/>
      <c r="N160" s="106">
        <f>C160-K160</f>
        <v>200000</v>
      </c>
      <c r="O160" s="106"/>
      <c r="P160" s="16">
        <v>0</v>
      </c>
      <c r="Q160" s="96"/>
    </row>
    <row r="161" spans="1:17" s="102" customFormat="1" ht="15" customHeight="1">
      <c r="A161" s="97" t="s">
        <v>129</v>
      </c>
      <c r="B161" s="97"/>
      <c r="C161" s="109">
        <v>0</v>
      </c>
      <c r="D161" s="109"/>
      <c r="E161" s="109">
        <v>0</v>
      </c>
      <c r="F161" s="109"/>
      <c r="G161" s="109">
        <v>0</v>
      </c>
      <c r="H161" s="110"/>
      <c r="I161" s="109">
        <f>E161-G161</f>
        <v>0</v>
      </c>
      <c r="J161" s="109"/>
      <c r="K161" s="109">
        <v>80000</v>
      </c>
      <c r="L161" s="111"/>
      <c r="M161" s="109"/>
      <c r="N161" s="109">
        <f>C161-K161</f>
        <v>-80000</v>
      </c>
      <c r="O161" s="109"/>
      <c r="P161" s="98">
        <v>91802.67</v>
      </c>
      <c r="Q161" s="101"/>
    </row>
    <row r="162" spans="1:17" s="102" customFormat="1" ht="15" customHeight="1">
      <c r="A162" s="97" t="s">
        <v>130</v>
      </c>
      <c r="B162" s="97"/>
      <c r="C162" s="109">
        <v>0</v>
      </c>
      <c r="D162" s="109"/>
      <c r="E162" s="109">
        <v>0</v>
      </c>
      <c r="F162" s="109"/>
      <c r="G162" s="109">
        <v>0</v>
      </c>
      <c r="H162" s="110"/>
      <c r="I162" s="109">
        <f>E162-G162</f>
        <v>0</v>
      </c>
      <c r="J162" s="109"/>
      <c r="K162" s="109">
        <v>75000</v>
      </c>
      <c r="L162" s="111"/>
      <c r="M162" s="109"/>
      <c r="N162" s="109">
        <f>C162-K162</f>
        <v>-75000</v>
      </c>
      <c r="O162" s="109"/>
      <c r="P162" s="98">
        <v>70000</v>
      </c>
      <c r="Q162" s="101"/>
    </row>
    <row r="163" spans="1:17" s="7" customFormat="1" ht="15" customHeight="1">
      <c r="A163" s="103" t="s">
        <v>131</v>
      </c>
      <c r="B163" s="103"/>
      <c r="C163" s="16"/>
      <c r="D163" s="16"/>
      <c r="E163" s="16"/>
      <c r="F163" s="16"/>
      <c r="G163" s="16"/>
      <c r="H163" s="17"/>
      <c r="I163" s="16"/>
      <c r="J163" s="16"/>
      <c r="K163" s="16"/>
      <c r="L163" s="18"/>
      <c r="M163" s="16"/>
      <c r="N163" s="16"/>
      <c r="O163" s="16"/>
      <c r="P163" s="16"/>
      <c r="Q163" s="104"/>
    </row>
    <row r="164" spans="1:17" s="7" customFormat="1" ht="15" customHeight="1">
      <c r="A164" s="94" t="s">
        <v>132</v>
      </c>
      <c r="B164" s="94"/>
      <c r="C164" s="16">
        <v>100000</v>
      </c>
      <c r="D164" s="16"/>
      <c r="E164" s="16">
        <v>50000</v>
      </c>
      <c r="F164" s="16"/>
      <c r="G164" s="16">
        <v>0</v>
      </c>
      <c r="H164" s="17"/>
      <c r="I164" s="16">
        <f>E164-G164</f>
        <v>50000</v>
      </c>
      <c r="J164" s="16"/>
      <c r="K164" s="16">
        <v>80000</v>
      </c>
      <c r="L164" s="18">
        <f>I164/E164*100%</f>
        <v>1</v>
      </c>
      <c r="M164" s="16"/>
      <c r="N164" s="16">
        <f>C164-K164</f>
        <v>20000</v>
      </c>
      <c r="O164" s="16"/>
      <c r="P164" s="16">
        <f>47167.47+7646.2</f>
        <v>54813.67</v>
      </c>
      <c r="Q164" s="96"/>
    </row>
    <row r="165" spans="1:17" s="7" customFormat="1" ht="15" customHeight="1">
      <c r="A165" s="94" t="s">
        <v>133</v>
      </c>
      <c r="B165" s="94"/>
      <c r="C165" s="16">
        <v>100000</v>
      </c>
      <c r="D165" s="16"/>
      <c r="E165" s="16">
        <v>0</v>
      </c>
      <c r="F165" s="16"/>
      <c r="G165" s="16"/>
      <c r="H165" s="17"/>
      <c r="I165" s="16">
        <f>E165-G165</f>
        <v>0</v>
      </c>
      <c r="J165" s="16"/>
      <c r="K165" s="16">
        <v>250000</v>
      </c>
      <c r="L165" s="18">
        <v>0</v>
      </c>
      <c r="M165" s="16"/>
      <c r="N165" s="16">
        <f>C165-K165</f>
        <v>-150000</v>
      </c>
      <c r="O165" s="16"/>
      <c r="P165" s="16">
        <v>173983.52</v>
      </c>
      <c r="Q165" s="96"/>
    </row>
    <row r="166" spans="1:17" s="7" customFormat="1" ht="15" customHeight="1">
      <c r="A166" s="94" t="s">
        <v>134</v>
      </c>
      <c r="B166" s="94"/>
      <c r="C166" s="16">
        <v>200000</v>
      </c>
      <c r="D166" s="16"/>
      <c r="E166" s="16">
        <v>150000</v>
      </c>
      <c r="F166" s="16"/>
      <c r="G166" s="16">
        <v>154530.60999999999</v>
      </c>
      <c r="H166" s="17"/>
      <c r="I166" s="16">
        <f>E166-G166</f>
        <v>-4530.609999999986</v>
      </c>
      <c r="J166" s="16"/>
      <c r="K166" s="16">
        <v>0</v>
      </c>
      <c r="L166" s="18">
        <f>I166/E166*100%</f>
        <v>-3.0204066666666574E-2</v>
      </c>
      <c r="M166" s="16"/>
      <c r="N166" s="16">
        <f>C166-K166</f>
        <v>200000</v>
      </c>
      <c r="O166" s="16"/>
      <c r="P166" s="16">
        <v>0</v>
      </c>
      <c r="Q166" s="96"/>
    </row>
    <row r="167" spans="1:17" s="102" customFormat="1" ht="15" customHeight="1">
      <c r="A167" s="94" t="s">
        <v>135</v>
      </c>
      <c r="B167" s="97"/>
      <c r="C167" s="98">
        <v>0</v>
      </c>
      <c r="D167" s="98"/>
      <c r="E167" s="98">
        <v>0</v>
      </c>
      <c r="F167" s="98"/>
      <c r="G167" s="16">
        <v>1478.88</v>
      </c>
      <c r="H167" s="17"/>
      <c r="I167" s="16">
        <f>E167-G167</f>
        <v>-1478.88</v>
      </c>
      <c r="J167" s="98"/>
      <c r="K167" s="98">
        <v>0</v>
      </c>
      <c r="L167" s="100">
        <v>0</v>
      </c>
      <c r="M167" s="98"/>
      <c r="N167" s="98">
        <f>C167-K167</f>
        <v>0</v>
      </c>
      <c r="O167" s="98"/>
      <c r="P167" s="98">
        <v>878.68</v>
      </c>
      <c r="Q167" s="101"/>
    </row>
    <row r="168" spans="1:17" s="7" customFormat="1" ht="15" customHeight="1">
      <c r="A168" s="103" t="s">
        <v>136</v>
      </c>
      <c r="B168" s="103"/>
      <c r="C168" s="16"/>
      <c r="D168" s="16"/>
      <c r="E168" s="16"/>
      <c r="F168" s="16"/>
      <c r="G168" s="16"/>
      <c r="H168" s="17"/>
      <c r="I168" s="16"/>
      <c r="J168" s="16"/>
      <c r="K168" s="16"/>
      <c r="L168" s="18"/>
      <c r="M168" s="16"/>
      <c r="N168" s="16"/>
      <c r="O168" s="16"/>
      <c r="P168" s="16"/>
      <c r="Q168" s="104"/>
    </row>
    <row r="169" spans="1:17" s="7" customFormat="1" ht="15" customHeight="1">
      <c r="A169" s="94" t="s">
        <v>137</v>
      </c>
      <c r="B169" s="94"/>
      <c r="C169" s="16">
        <v>180000</v>
      </c>
      <c r="D169" s="16"/>
      <c r="E169" s="16">
        <v>70000</v>
      </c>
      <c r="F169" s="16"/>
      <c r="G169" s="16">
        <v>63218.97</v>
      </c>
      <c r="H169" s="17"/>
      <c r="I169" s="16">
        <f>E169-G169</f>
        <v>6781.0299999999988</v>
      </c>
      <c r="J169" s="16"/>
      <c r="K169" s="16">
        <v>130000</v>
      </c>
      <c r="L169" s="18">
        <f>I169/E169*100%</f>
        <v>9.6871857142857121E-2</v>
      </c>
      <c r="M169" s="16"/>
      <c r="N169" s="16">
        <f t="shared" ref="N169:N175" si="15">C169-K169</f>
        <v>50000</v>
      </c>
      <c r="O169" s="16"/>
      <c r="P169" s="16">
        <v>131696.38</v>
      </c>
      <c r="Q169" s="96"/>
    </row>
    <row r="170" spans="1:17" s="7" customFormat="1" ht="15" customHeight="1">
      <c r="A170" s="94" t="s">
        <v>138</v>
      </c>
      <c r="B170" s="94"/>
      <c r="C170" s="16">
        <v>180000</v>
      </c>
      <c r="D170" s="16"/>
      <c r="E170" s="16">
        <v>151000</v>
      </c>
      <c r="F170" s="16"/>
      <c r="G170" s="16">
        <v>150060</v>
      </c>
      <c r="H170" s="17"/>
      <c r="I170" s="16">
        <f>E170-G170</f>
        <v>940</v>
      </c>
      <c r="J170" s="16"/>
      <c r="K170" s="16">
        <v>0</v>
      </c>
      <c r="L170" s="18">
        <f>I170/E170*100%</f>
        <v>6.2251655629139077E-3</v>
      </c>
      <c r="M170" s="16"/>
      <c r="N170" s="16">
        <f t="shared" si="15"/>
        <v>180000</v>
      </c>
      <c r="O170" s="16"/>
      <c r="P170" s="16">
        <v>0</v>
      </c>
      <c r="Q170" s="96"/>
    </row>
    <row r="171" spans="1:17" s="7" customFormat="1" ht="15" customHeight="1">
      <c r="A171" s="94" t="s">
        <v>139</v>
      </c>
      <c r="B171" s="94"/>
      <c r="C171" s="16">
        <v>200000</v>
      </c>
      <c r="D171" s="16"/>
      <c r="E171" s="16">
        <v>150000</v>
      </c>
      <c r="F171" s="16"/>
      <c r="G171" s="16">
        <v>214250.91</v>
      </c>
      <c r="H171" s="17"/>
      <c r="I171" s="16">
        <f>E171-G171</f>
        <v>-64250.91</v>
      </c>
      <c r="J171" s="16"/>
      <c r="K171" s="16">
        <v>0</v>
      </c>
      <c r="L171" s="18">
        <f>I171/E171*100%</f>
        <v>-0.42833940000000004</v>
      </c>
      <c r="M171" s="16"/>
      <c r="N171" s="16">
        <f t="shared" si="15"/>
        <v>200000</v>
      </c>
      <c r="O171" s="16"/>
      <c r="P171" s="16">
        <v>0</v>
      </c>
      <c r="Q171" s="96"/>
    </row>
    <row r="172" spans="1:17" s="102" customFormat="1" ht="15" customHeight="1">
      <c r="A172" s="97" t="s">
        <v>140</v>
      </c>
      <c r="B172" s="97"/>
      <c r="C172" s="98">
        <v>0</v>
      </c>
      <c r="D172" s="98"/>
      <c r="E172" s="98">
        <v>0</v>
      </c>
      <c r="F172" s="98"/>
      <c r="G172" s="98">
        <v>0</v>
      </c>
      <c r="H172" s="99"/>
      <c r="I172" s="98">
        <v>0</v>
      </c>
      <c r="J172" s="98"/>
      <c r="K172" s="98">
        <v>50000</v>
      </c>
      <c r="L172" s="100">
        <v>0</v>
      </c>
      <c r="M172" s="98"/>
      <c r="N172" s="98">
        <f t="shared" si="15"/>
        <v>-50000</v>
      </c>
      <c r="O172" s="98"/>
      <c r="P172" s="98">
        <f>51127.67+516.16</f>
        <v>51643.83</v>
      </c>
      <c r="Q172" s="101"/>
    </row>
    <row r="173" spans="1:17" s="102" customFormat="1" ht="15" customHeight="1">
      <c r="A173" s="97" t="s">
        <v>141</v>
      </c>
      <c r="B173" s="97"/>
      <c r="C173" s="98">
        <v>0</v>
      </c>
      <c r="D173" s="98"/>
      <c r="E173" s="98">
        <v>0</v>
      </c>
      <c r="F173" s="98"/>
      <c r="G173" s="98">
        <v>0</v>
      </c>
      <c r="H173" s="99"/>
      <c r="I173" s="98">
        <v>0</v>
      </c>
      <c r="J173" s="98"/>
      <c r="K173" s="98">
        <v>65000</v>
      </c>
      <c r="L173" s="100">
        <v>0</v>
      </c>
      <c r="M173" s="98"/>
      <c r="N173" s="98">
        <f t="shared" si="15"/>
        <v>-65000</v>
      </c>
      <c r="O173" s="98"/>
      <c r="P173" s="98">
        <v>60190.55</v>
      </c>
      <c r="Q173" s="101"/>
    </row>
    <row r="174" spans="1:17" s="102" customFormat="1" ht="15" customHeight="1">
      <c r="A174" s="97" t="s">
        <v>142</v>
      </c>
      <c r="B174" s="97"/>
      <c r="C174" s="98">
        <v>0</v>
      </c>
      <c r="D174" s="98"/>
      <c r="E174" s="98">
        <v>0</v>
      </c>
      <c r="F174" s="98"/>
      <c r="G174" s="98">
        <v>0</v>
      </c>
      <c r="H174" s="99"/>
      <c r="I174" s="98">
        <v>0</v>
      </c>
      <c r="J174" s="98"/>
      <c r="K174" s="98">
        <v>57000</v>
      </c>
      <c r="L174" s="100">
        <v>0</v>
      </c>
      <c r="M174" s="98"/>
      <c r="N174" s="98">
        <f t="shared" si="15"/>
        <v>-57000</v>
      </c>
      <c r="O174" s="98"/>
      <c r="P174" s="98">
        <v>0</v>
      </c>
      <c r="Q174" s="101"/>
    </row>
    <row r="175" spans="1:17" s="102" customFormat="1" ht="15" customHeight="1">
      <c r="A175" s="97" t="s">
        <v>143</v>
      </c>
      <c r="B175" s="97"/>
      <c r="C175" s="98">
        <v>0</v>
      </c>
      <c r="D175" s="98"/>
      <c r="E175" s="98"/>
      <c r="F175" s="98"/>
      <c r="G175" s="98"/>
      <c r="H175" s="99"/>
      <c r="I175" s="98"/>
      <c r="J175" s="98"/>
      <c r="K175" s="98">
        <v>8000</v>
      </c>
      <c r="L175" s="100"/>
      <c r="M175" s="98"/>
      <c r="N175" s="98">
        <f t="shared" si="15"/>
        <v>-8000</v>
      </c>
      <c r="O175" s="98"/>
      <c r="P175" s="98">
        <v>4176.3</v>
      </c>
      <c r="Q175" s="101"/>
    </row>
    <row r="176" spans="1:17" s="112" customFormat="1" ht="15" customHeight="1">
      <c r="A176" s="103" t="s">
        <v>144</v>
      </c>
      <c r="B176" s="103"/>
      <c r="C176" s="106"/>
      <c r="D176" s="106"/>
      <c r="E176" s="106"/>
      <c r="F176" s="106"/>
      <c r="G176" s="106"/>
      <c r="H176" s="107"/>
      <c r="I176" s="106"/>
      <c r="J176" s="106"/>
      <c r="K176" s="106"/>
      <c r="L176" s="108"/>
      <c r="M176" s="106"/>
      <c r="N176" s="106"/>
      <c r="O176" s="106"/>
      <c r="P176" s="106"/>
      <c r="Q176" s="104"/>
    </row>
    <row r="177" spans="1:17" s="112" customFormat="1" ht="15" customHeight="1">
      <c r="A177" s="94" t="s">
        <v>145</v>
      </c>
      <c r="B177" s="103"/>
      <c r="C177" s="106">
        <v>150000</v>
      </c>
      <c r="D177" s="106"/>
      <c r="E177" s="106">
        <v>200000</v>
      </c>
      <c r="F177" s="106"/>
      <c r="G177" s="106">
        <v>196807.05</v>
      </c>
      <c r="H177" s="107"/>
      <c r="I177" s="106">
        <f>E177-G177</f>
        <v>3192.9500000000116</v>
      </c>
      <c r="J177" s="106"/>
      <c r="K177" s="106">
        <v>0</v>
      </c>
      <c r="L177" s="108">
        <f>I177/E177*100%</f>
        <v>1.5964750000000059E-2</v>
      </c>
      <c r="M177" s="106"/>
      <c r="N177" s="106">
        <f>C177-K177</f>
        <v>150000</v>
      </c>
      <c r="O177" s="106"/>
      <c r="P177" s="106">
        <v>0</v>
      </c>
      <c r="Q177" s="104"/>
    </row>
    <row r="178" spans="1:17" s="112" customFormat="1" ht="15" customHeight="1">
      <c r="A178" s="113" t="s">
        <v>146</v>
      </c>
      <c r="B178" s="113"/>
      <c r="C178" s="106">
        <v>90000</v>
      </c>
      <c r="D178" s="106"/>
      <c r="E178" s="106">
        <v>43000</v>
      </c>
      <c r="F178" s="106"/>
      <c r="G178" s="16">
        <v>35544.71</v>
      </c>
      <c r="H178" s="17"/>
      <c r="I178" s="106">
        <f>E178-G178</f>
        <v>7455.2900000000009</v>
      </c>
      <c r="J178" s="106"/>
      <c r="K178" s="106">
        <v>80000</v>
      </c>
      <c r="L178" s="108">
        <f>I178/E178*100%</f>
        <v>0.17337883720930233</v>
      </c>
      <c r="M178" s="106"/>
      <c r="N178" s="106">
        <f>C178-K178</f>
        <v>10000</v>
      </c>
      <c r="O178" s="106"/>
      <c r="P178" s="16">
        <v>0</v>
      </c>
      <c r="Q178" s="96"/>
    </row>
    <row r="179" spans="1:17" s="112" customFormat="1" ht="15" customHeight="1">
      <c r="A179" s="113" t="s">
        <v>147</v>
      </c>
      <c r="B179" s="113"/>
      <c r="C179" s="106">
        <v>70000</v>
      </c>
      <c r="D179" s="106"/>
      <c r="E179" s="106">
        <v>85000</v>
      </c>
      <c r="F179" s="106"/>
      <c r="G179" s="16">
        <v>87000</v>
      </c>
      <c r="H179" s="107"/>
      <c r="I179" s="106">
        <f>E179-G179</f>
        <v>-2000</v>
      </c>
      <c r="J179" s="106"/>
      <c r="K179" s="106">
        <v>90000</v>
      </c>
      <c r="L179" s="108">
        <f>I179/E179*100%</f>
        <v>-2.3529411764705882E-2</v>
      </c>
      <c r="M179" s="106"/>
      <c r="N179" s="106">
        <f>C179-K179</f>
        <v>-20000</v>
      </c>
      <c r="O179" s="106"/>
      <c r="P179" s="16">
        <v>74963.850000000006</v>
      </c>
      <c r="Q179" s="96"/>
    </row>
    <row r="180" spans="1:17" s="114" customFormat="1" ht="15" customHeight="1">
      <c r="A180" s="97" t="s">
        <v>148</v>
      </c>
      <c r="B180" s="97"/>
      <c r="C180" s="109">
        <v>0</v>
      </c>
      <c r="D180" s="109"/>
      <c r="E180" s="109">
        <v>0</v>
      </c>
      <c r="F180" s="109"/>
      <c r="G180" s="109">
        <v>0</v>
      </c>
      <c r="H180" s="110"/>
      <c r="I180" s="109">
        <f>E180-G180</f>
        <v>0</v>
      </c>
      <c r="J180" s="109"/>
      <c r="K180" s="109">
        <v>80000</v>
      </c>
      <c r="L180" s="111">
        <v>0</v>
      </c>
      <c r="M180" s="109"/>
      <c r="N180" s="109">
        <f>C180-K180</f>
        <v>-80000</v>
      </c>
      <c r="O180" s="109"/>
      <c r="P180" s="106">
        <v>37903.1</v>
      </c>
      <c r="Q180" s="101"/>
    </row>
    <row r="181" spans="1:17" s="114" customFormat="1" ht="15" customHeight="1">
      <c r="A181" s="115" t="s">
        <v>149</v>
      </c>
      <c r="B181" s="116"/>
      <c r="C181" s="109">
        <v>0</v>
      </c>
      <c r="D181" s="109"/>
      <c r="E181" s="109">
        <v>0</v>
      </c>
      <c r="F181" s="109"/>
      <c r="G181" s="109">
        <v>0</v>
      </c>
      <c r="H181" s="110"/>
      <c r="I181" s="109">
        <f>E181-G181</f>
        <v>0</v>
      </c>
      <c r="J181" s="109"/>
      <c r="K181" s="109">
        <v>10000</v>
      </c>
      <c r="L181" s="111">
        <v>0</v>
      </c>
      <c r="M181" s="109"/>
      <c r="N181" s="109">
        <f>C181-K181</f>
        <v>-10000</v>
      </c>
      <c r="O181" s="109"/>
      <c r="P181" s="109">
        <v>12121.06</v>
      </c>
      <c r="Q181" s="105"/>
    </row>
    <row r="182" spans="1:17" s="112" customFormat="1" ht="15" hidden="1" customHeight="1">
      <c r="A182" s="103" t="s">
        <v>150</v>
      </c>
      <c r="B182" s="103"/>
      <c r="C182" s="106"/>
      <c r="D182" s="106"/>
      <c r="E182" s="106"/>
      <c r="F182" s="106"/>
      <c r="G182" s="106"/>
      <c r="H182" s="107"/>
      <c r="I182" s="106"/>
      <c r="J182" s="106"/>
      <c r="K182" s="106"/>
      <c r="L182" s="108"/>
      <c r="M182" s="106"/>
      <c r="N182" s="106"/>
      <c r="O182" s="106"/>
      <c r="P182" s="106"/>
      <c r="Q182" s="104"/>
    </row>
    <row r="183" spans="1:17" s="112" customFormat="1" ht="15" hidden="1" customHeight="1">
      <c r="A183" s="94" t="s">
        <v>113</v>
      </c>
      <c r="B183" s="94"/>
      <c r="C183" s="106">
        <v>30000</v>
      </c>
      <c r="D183" s="106"/>
      <c r="E183" s="106">
        <v>0</v>
      </c>
      <c r="F183" s="106"/>
      <c r="G183" s="106"/>
      <c r="H183" s="107"/>
      <c r="I183" s="106"/>
      <c r="J183" s="106"/>
      <c r="K183" s="106">
        <v>20000</v>
      </c>
      <c r="L183" s="108">
        <v>0</v>
      </c>
      <c r="M183" s="106"/>
      <c r="N183" s="106">
        <f>C183-K183</f>
        <v>10000</v>
      </c>
      <c r="O183" s="106"/>
      <c r="P183" s="16">
        <v>0</v>
      </c>
      <c r="Q183" s="96"/>
    </row>
    <row r="184" spans="1:17" s="112" customFormat="1" ht="15" customHeight="1">
      <c r="A184" s="103" t="s">
        <v>151</v>
      </c>
      <c r="B184" s="103"/>
      <c r="C184" s="106"/>
      <c r="D184" s="106"/>
      <c r="E184" s="106"/>
      <c r="F184" s="106"/>
      <c r="G184" s="106"/>
      <c r="H184" s="107"/>
      <c r="I184" s="106"/>
      <c r="J184" s="106"/>
      <c r="K184" s="106"/>
      <c r="L184" s="108"/>
      <c r="M184" s="106"/>
      <c r="N184" s="106"/>
      <c r="O184" s="106"/>
      <c r="P184" s="106"/>
      <c r="Q184" s="96"/>
    </row>
    <row r="185" spans="1:17" s="112" customFormat="1" ht="15" customHeight="1">
      <c r="A185" s="94" t="s">
        <v>152</v>
      </c>
      <c r="B185" s="94"/>
      <c r="C185" s="106">
        <v>180000</v>
      </c>
      <c r="D185" s="106"/>
      <c r="E185" s="106">
        <v>180000</v>
      </c>
      <c r="F185" s="106"/>
      <c r="G185" s="16">
        <v>58988.07</v>
      </c>
      <c r="H185" s="17"/>
      <c r="I185" s="106">
        <f>E185-G185</f>
        <v>121011.93</v>
      </c>
      <c r="J185" s="106"/>
      <c r="K185" s="106">
        <f>150000+18000</f>
        <v>168000</v>
      </c>
      <c r="L185" s="108">
        <f>I185/E185*100%</f>
        <v>0.67228849999999996</v>
      </c>
      <c r="M185" s="106"/>
      <c r="N185" s="106">
        <f>C185-K185</f>
        <v>12000</v>
      </c>
      <c r="O185" s="106"/>
      <c r="P185" s="16">
        <v>106121.2</v>
      </c>
      <c r="Q185" s="96"/>
    </row>
    <row r="186" spans="1:17" s="112" customFormat="1" ht="15" customHeight="1">
      <c r="A186" s="94" t="s">
        <v>113</v>
      </c>
      <c r="B186" s="94"/>
      <c r="C186" s="106">
        <v>80000</v>
      </c>
      <c r="D186" s="106"/>
      <c r="E186" s="106">
        <v>0</v>
      </c>
      <c r="F186" s="106"/>
      <c r="G186" s="16">
        <f>34669.5+38285</f>
        <v>72954.5</v>
      </c>
      <c r="H186" s="17"/>
      <c r="I186" s="106">
        <f>E186-G186</f>
        <v>-72954.5</v>
      </c>
      <c r="J186" s="106"/>
      <c r="K186" s="106">
        <v>2000</v>
      </c>
      <c r="L186" s="108">
        <v>0</v>
      </c>
      <c r="M186" s="106"/>
      <c r="N186" s="106">
        <f>C186-K186</f>
        <v>78000</v>
      </c>
      <c r="O186" s="106"/>
      <c r="P186" s="16">
        <v>2862.65</v>
      </c>
      <c r="Q186" s="96"/>
    </row>
    <row r="187" spans="1:17" s="112" customFormat="1" ht="15" customHeight="1">
      <c r="A187" s="94" t="s">
        <v>153</v>
      </c>
      <c r="B187" s="94"/>
      <c r="C187" s="106">
        <v>250000</v>
      </c>
      <c r="D187" s="106"/>
      <c r="E187" s="106">
        <v>0</v>
      </c>
      <c r="F187" s="106"/>
      <c r="G187" s="106"/>
      <c r="H187" s="107"/>
      <c r="I187" s="106">
        <f>E187-G187</f>
        <v>0</v>
      </c>
      <c r="J187" s="106"/>
      <c r="K187" s="106">
        <v>0</v>
      </c>
      <c r="L187" s="108">
        <v>0</v>
      </c>
      <c r="M187" s="106"/>
      <c r="N187" s="106">
        <f>C187-K187</f>
        <v>250000</v>
      </c>
      <c r="O187" s="106"/>
      <c r="P187" s="16">
        <v>0</v>
      </c>
      <c r="Q187" s="96"/>
    </row>
    <row r="188" spans="1:17" s="114" customFormat="1" ht="15" customHeight="1">
      <c r="A188" s="97" t="s">
        <v>154</v>
      </c>
      <c r="B188" s="97"/>
      <c r="C188" s="109">
        <v>0</v>
      </c>
      <c r="D188" s="109"/>
      <c r="E188" s="109">
        <v>0</v>
      </c>
      <c r="F188" s="109"/>
      <c r="G188" s="106">
        <v>0</v>
      </c>
      <c r="H188" s="107"/>
      <c r="I188" s="106">
        <f>E188-G188</f>
        <v>0</v>
      </c>
      <c r="J188" s="109"/>
      <c r="K188" s="109">
        <v>28000</v>
      </c>
      <c r="L188" s="108">
        <v>0</v>
      </c>
      <c r="M188" s="109"/>
      <c r="N188" s="109">
        <f>C188-K188</f>
        <v>-28000</v>
      </c>
      <c r="O188" s="109"/>
      <c r="P188" s="98">
        <v>27303.200000000001</v>
      </c>
      <c r="Q188" s="101"/>
    </row>
    <row r="189" spans="1:17" s="112" customFormat="1" ht="15" customHeight="1">
      <c r="A189" s="103" t="s">
        <v>155</v>
      </c>
      <c r="B189" s="103"/>
      <c r="C189" s="106"/>
      <c r="D189" s="106"/>
      <c r="E189" s="106"/>
      <c r="F189" s="106"/>
      <c r="G189" s="106"/>
      <c r="H189" s="107"/>
      <c r="I189" s="106"/>
      <c r="J189" s="106"/>
      <c r="K189" s="106"/>
      <c r="L189" s="108"/>
      <c r="M189" s="106"/>
      <c r="N189" s="106"/>
      <c r="O189" s="106"/>
      <c r="P189" s="106"/>
      <c r="Q189" s="96"/>
    </row>
    <row r="190" spans="1:17" s="112" customFormat="1" ht="15" customHeight="1">
      <c r="A190" s="113" t="s">
        <v>156</v>
      </c>
      <c r="B190" s="103"/>
      <c r="C190" s="106">
        <v>220000</v>
      </c>
      <c r="D190" s="106"/>
      <c r="E190" s="117">
        <v>220000</v>
      </c>
      <c r="F190" s="106"/>
      <c r="G190" s="106">
        <v>206890.74</v>
      </c>
      <c r="H190" s="107"/>
      <c r="I190" s="106">
        <f>E190-G190</f>
        <v>13109.260000000009</v>
      </c>
      <c r="J190" s="106"/>
      <c r="K190" s="106">
        <v>0</v>
      </c>
      <c r="L190" s="108">
        <f>I190/E190*100%</f>
        <v>5.9587545454545497E-2</v>
      </c>
      <c r="M190" s="106"/>
      <c r="N190" s="106">
        <f t="shared" ref="N190:N197" si="16">C190-K190</f>
        <v>220000</v>
      </c>
      <c r="O190" s="106"/>
      <c r="P190" s="106">
        <v>0</v>
      </c>
      <c r="Q190" s="96"/>
    </row>
    <row r="191" spans="1:17" s="112" customFormat="1" ht="15" customHeight="1">
      <c r="A191" s="94" t="s">
        <v>157</v>
      </c>
      <c r="B191" s="94"/>
      <c r="C191" s="106">
        <v>100000</v>
      </c>
      <c r="D191" s="106"/>
      <c r="E191" s="106">
        <v>100000</v>
      </c>
      <c r="F191" s="106"/>
      <c r="G191" s="106">
        <v>79330.429999999993</v>
      </c>
      <c r="H191" s="107"/>
      <c r="I191" s="106">
        <f>E191-G191</f>
        <v>20669.570000000007</v>
      </c>
      <c r="J191" s="106"/>
      <c r="K191" s="106">
        <v>33608</v>
      </c>
      <c r="L191" s="108">
        <f>I191/E191*100%</f>
        <v>0.20669570000000007</v>
      </c>
      <c r="M191" s="106"/>
      <c r="N191" s="106">
        <f t="shared" si="16"/>
        <v>66392</v>
      </c>
      <c r="O191" s="106"/>
      <c r="P191" s="16">
        <v>48949.89</v>
      </c>
      <c r="Q191" s="96"/>
    </row>
    <row r="192" spans="1:17" s="112" customFormat="1" ht="15" customHeight="1">
      <c r="A192" s="94" t="s">
        <v>158</v>
      </c>
      <c r="B192" s="94"/>
      <c r="C192" s="106">
        <v>90000</v>
      </c>
      <c r="D192" s="106"/>
      <c r="E192" s="106">
        <v>0</v>
      </c>
      <c r="F192" s="106"/>
      <c r="G192" s="16">
        <v>0</v>
      </c>
      <c r="H192" s="17"/>
      <c r="I192" s="106">
        <f>E192-G192</f>
        <v>0</v>
      </c>
      <c r="J192" s="106"/>
      <c r="K192" s="106">
        <v>90000</v>
      </c>
      <c r="L192" s="108">
        <v>0</v>
      </c>
      <c r="M192" s="106"/>
      <c r="N192" s="106">
        <f t="shared" si="16"/>
        <v>0</v>
      </c>
      <c r="O192" s="106"/>
      <c r="P192" s="16">
        <v>67810.320000000007</v>
      </c>
      <c r="Q192" s="96"/>
    </row>
    <row r="193" spans="1:17" s="112" customFormat="1" ht="15" customHeight="1">
      <c r="A193" s="94" t="s">
        <v>159</v>
      </c>
      <c r="B193" s="94"/>
      <c r="C193" s="106">
        <v>90000</v>
      </c>
      <c r="D193" s="106"/>
      <c r="E193" s="106">
        <v>0</v>
      </c>
      <c r="F193" s="106"/>
      <c r="G193" s="16">
        <v>0</v>
      </c>
      <c r="H193" s="107"/>
      <c r="I193" s="106">
        <f>E193-G193</f>
        <v>0</v>
      </c>
      <c r="J193" s="106"/>
      <c r="K193" s="106">
        <v>0</v>
      </c>
      <c r="L193" s="108">
        <v>0</v>
      </c>
      <c r="M193" s="106"/>
      <c r="N193" s="106">
        <f t="shared" si="16"/>
        <v>90000</v>
      </c>
      <c r="O193" s="106"/>
      <c r="P193" s="16">
        <v>15848.7</v>
      </c>
      <c r="Q193" s="96"/>
    </row>
    <row r="194" spans="1:17" s="114" customFormat="1" ht="15" customHeight="1">
      <c r="A194" s="115" t="s">
        <v>160</v>
      </c>
      <c r="B194" s="115"/>
      <c r="C194" s="109">
        <v>0</v>
      </c>
      <c r="D194" s="109"/>
      <c r="E194" s="109">
        <v>0</v>
      </c>
      <c r="F194" s="109"/>
      <c r="G194" s="109">
        <v>0</v>
      </c>
      <c r="H194" s="110"/>
      <c r="I194" s="109">
        <f>E194-G194</f>
        <v>0</v>
      </c>
      <c r="J194" s="109"/>
      <c r="K194" s="109">
        <v>174000</v>
      </c>
      <c r="L194" s="111">
        <v>0</v>
      </c>
      <c r="M194" s="109"/>
      <c r="N194" s="109">
        <f t="shared" si="16"/>
        <v>-174000</v>
      </c>
      <c r="O194" s="109"/>
      <c r="P194" s="98">
        <v>154182.48000000001</v>
      </c>
      <c r="Q194" s="101"/>
    </row>
    <row r="195" spans="1:17" s="112" customFormat="1" ht="15" hidden="1" customHeight="1">
      <c r="A195" s="103" t="s">
        <v>161</v>
      </c>
      <c r="B195" s="103"/>
      <c r="C195" s="106"/>
      <c r="D195" s="106"/>
      <c r="E195" s="106"/>
      <c r="F195" s="106"/>
      <c r="G195" s="106"/>
      <c r="H195" s="107"/>
      <c r="I195" s="106"/>
      <c r="J195" s="106"/>
      <c r="K195" s="106"/>
      <c r="L195" s="108"/>
      <c r="M195" s="106"/>
      <c r="N195" s="106">
        <f t="shared" si="16"/>
        <v>0</v>
      </c>
      <c r="O195" s="106"/>
      <c r="P195" s="106"/>
      <c r="Q195" s="96"/>
    </row>
    <row r="196" spans="1:17" s="112" customFormat="1" ht="15" hidden="1" customHeight="1">
      <c r="A196" s="94" t="s">
        <v>162</v>
      </c>
      <c r="B196" s="94"/>
      <c r="C196" s="106"/>
      <c r="D196" s="106"/>
      <c r="E196" s="106"/>
      <c r="F196" s="106"/>
      <c r="G196" s="106"/>
      <c r="H196" s="107"/>
      <c r="I196" s="106"/>
      <c r="J196" s="106"/>
      <c r="K196" s="106">
        <v>0</v>
      </c>
      <c r="L196" s="108"/>
      <c r="M196" s="106"/>
      <c r="N196" s="106">
        <f t="shared" si="16"/>
        <v>0</v>
      </c>
      <c r="O196" s="106"/>
      <c r="P196" s="106"/>
      <c r="Q196" s="96"/>
    </row>
    <row r="197" spans="1:17" s="112" customFormat="1" ht="15" hidden="1" customHeight="1">
      <c r="A197" s="94" t="s">
        <v>163</v>
      </c>
      <c r="B197" s="94"/>
      <c r="C197" s="106"/>
      <c r="D197" s="106"/>
      <c r="E197" s="106"/>
      <c r="F197" s="106"/>
      <c r="G197" s="106"/>
      <c r="H197" s="107"/>
      <c r="I197" s="106"/>
      <c r="J197" s="106"/>
      <c r="K197" s="106">
        <v>0</v>
      </c>
      <c r="L197" s="108"/>
      <c r="M197" s="106"/>
      <c r="N197" s="106">
        <f t="shared" si="16"/>
        <v>0</v>
      </c>
      <c r="O197" s="106"/>
      <c r="P197" s="106"/>
      <c r="Q197" s="96"/>
    </row>
    <row r="198" spans="1:17" s="7" customFormat="1" ht="15" customHeight="1">
      <c r="A198" s="10" t="s">
        <v>164</v>
      </c>
      <c r="B198" s="10"/>
      <c r="C198" s="16"/>
      <c r="D198" s="16"/>
      <c r="E198" s="16"/>
      <c r="F198" s="16"/>
      <c r="G198" s="16"/>
      <c r="H198" s="17"/>
      <c r="I198" s="16"/>
      <c r="J198" s="16"/>
      <c r="K198" s="16"/>
      <c r="L198" s="18"/>
      <c r="M198" s="16"/>
      <c r="N198" s="16"/>
      <c r="O198" s="16"/>
      <c r="P198" s="16"/>
      <c r="Q198" s="96"/>
    </row>
    <row r="199" spans="1:17" s="7" customFormat="1" ht="15" customHeight="1">
      <c r="A199" s="94" t="s">
        <v>165</v>
      </c>
      <c r="B199" s="94"/>
      <c r="C199" s="16">
        <v>30000</v>
      </c>
      <c r="D199" s="16"/>
      <c r="E199" s="16">
        <v>0</v>
      </c>
      <c r="F199" s="16"/>
      <c r="G199" s="16">
        <v>0</v>
      </c>
      <c r="H199" s="17"/>
      <c r="I199" s="16">
        <f>E199-G199</f>
        <v>0</v>
      </c>
      <c r="J199" s="16"/>
      <c r="K199" s="16">
        <v>30000</v>
      </c>
      <c r="L199" s="18">
        <v>0</v>
      </c>
      <c r="M199" s="16"/>
      <c r="N199" s="16">
        <f>C199-K199</f>
        <v>0</v>
      </c>
      <c r="O199" s="16"/>
      <c r="P199" s="16">
        <v>23761.1</v>
      </c>
      <c r="Q199" s="96"/>
    </row>
    <row r="200" spans="1:17" s="7" customFormat="1" ht="15" hidden="1" customHeight="1">
      <c r="A200" s="94" t="s">
        <v>166</v>
      </c>
      <c r="B200" s="94"/>
      <c r="C200" s="16">
        <v>80000</v>
      </c>
      <c r="D200" s="16"/>
      <c r="E200" s="16">
        <v>0</v>
      </c>
      <c r="F200" s="16"/>
      <c r="G200" s="16">
        <v>0</v>
      </c>
      <c r="H200" s="17"/>
      <c r="I200" s="16">
        <f>E200-G200</f>
        <v>0</v>
      </c>
      <c r="J200" s="16"/>
      <c r="K200" s="16">
        <v>60000</v>
      </c>
      <c r="L200" s="18"/>
      <c r="M200" s="16"/>
      <c r="N200" s="16">
        <f>C200-K200</f>
        <v>20000</v>
      </c>
      <c r="O200" s="16"/>
      <c r="P200" s="16">
        <v>0</v>
      </c>
      <c r="Q200" s="96"/>
    </row>
    <row r="201" spans="1:17" s="7" customFormat="1" ht="15" customHeight="1">
      <c r="A201" s="10" t="s">
        <v>167</v>
      </c>
      <c r="B201" s="10"/>
      <c r="C201" s="16"/>
      <c r="D201" s="16"/>
      <c r="E201" s="16"/>
      <c r="F201" s="16"/>
      <c r="G201" s="16"/>
      <c r="H201" s="17"/>
      <c r="I201" s="16"/>
      <c r="J201" s="16"/>
      <c r="K201" s="16"/>
      <c r="L201" s="18"/>
      <c r="M201" s="16"/>
      <c r="N201" s="16"/>
      <c r="O201" s="16"/>
      <c r="P201" s="16"/>
      <c r="Q201" s="96"/>
    </row>
    <row r="202" spans="1:17" s="7" customFormat="1" ht="15" customHeight="1">
      <c r="A202" s="94" t="s">
        <v>168</v>
      </c>
      <c r="B202" s="94"/>
      <c r="C202" s="16">
        <v>30000</v>
      </c>
      <c r="D202" s="16"/>
      <c r="E202" s="16">
        <v>0</v>
      </c>
      <c r="F202" s="16"/>
      <c r="G202" s="16"/>
      <c r="H202" s="17"/>
      <c r="I202" s="16">
        <f>E202-G202</f>
        <v>0</v>
      </c>
      <c r="J202" s="16"/>
      <c r="K202" s="16">
        <v>25641</v>
      </c>
      <c r="L202" s="18"/>
      <c r="M202" s="16"/>
      <c r="N202" s="16">
        <f>C202-K202</f>
        <v>4359</v>
      </c>
      <c r="O202" s="16"/>
      <c r="P202" s="16">
        <v>22710.82</v>
      </c>
      <c r="Q202" s="96"/>
    </row>
    <row r="203" spans="1:17" s="7" customFormat="1" ht="15" customHeight="1">
      <c r="A203" s="94" t="s">
        <v>169</v>
      </c>
      <c r="B203" s="94"/>
      <c r="C203" s="16">
        <v>80000</v>
      </c>
      <c r="D203" s="16"/>
      <c r="E203" s="16">
        <v>50000</v>
      </c>
      <c r="F203" s="16"/>
      <c r="G203" s="16">
        <v>41432</v>
      </c>
      <c r="H203" s="17"/>
      <c r="I203" s="16">
        <f>E203-G203</f>
        <v>8568</v>
      </c>
      <c r="J203" s="16"/>
      <c r="K203" s="16">
        <v>50000</v>
      </c>
      <c r="L203" s="18">
        <f>I203/E203*100%</f>
        <v>0.17136000000000001</v>
      </c>
      <c r="M203" s="16"/>
      <c r="N203" s="16">
        <f>C203-K203</f>
        <v>30000</v>
      </c>
      <c r="O203" s="16"/>
      <c r="P203" s="16">
        <v>0</v>
      </c>
      <c r="Q203" s="96"/>
    </row>
    <row r="204" spans="1:17" s="102" customFormat="1" ht="15" customHeight="1">
      <c r="A204" s="97" t="s">
        <v>170</v>
      </c>
      <c r="B204" s="97"/>
      <c r="C204" s="98">
        <v>0</v>
      </c>
      <c r="D204" s="98"/>
      <c r="E204" s="98"/>
      <c r="F204" s="98"/>
      <c r="G204" s="16"/>
      <c r="H204" s="17"/>
      <c r="I204" s="98">
        <f>E204-G204</f>
        <v>0</v>
      </c>
      <c r="J204" s="98"/>
      <c r="K204" s="98">
        <v>4358.68</v>
      </c>
      <c r="L204" s="100"/>
      <c r="M204" s="98"/>
      <c r="N204" s="98">
        <f>C204-K204</f>
        <v>-4358.68</v>
      </c>
      <c r="O204" s="98"/>
      <c r="P204" s="98">
        <v>4358.68</v>
      </c>
      <c r="Q204" s="101"/>
    </row>
    <row r="205" spans="1:17" s="7" customFormat="1" ht="15" customHeight="1">
      <c r="A205" s="103" t="s">
        <v>171</v>
      </c>
      <c r="B205" s="94"/>
      <c r="C205" s="16"/>
      <c r="D205" s="16"/>
      <c r="E205" s="16"/>
      <c r="F205" s="16"/>
      <c r="G205" s="16"/>
      <c r="H205" s="17"/>
      <c r="I205" s="16"/>
      <c r="J205" s="16"/>
      <c r="K205" s="16"/>
      <c r="L205" s="18"/>
      <c r="M205" s="16"/>
      <c r="N205" s="16"/>
      <c r="O205" s="16"/>
      <c r="P205" s="16"/>
      <c r="Q205" s="96"/>
    </row>
    <row r="206" spans="1:17" s="7" customFormat="1" ht="15" customHeight="1">
      <c r="A206" s="94" t="s">
        <v>172</v>
      </c>
      <c r="B206" s="94"/>
      <c r="C206" s="16">
        <v>80000</v>
      </c>
      <c r="D206" s="16"/>
      <c r="E206" s="16">
        <v>110000</v>
      </c>
      <c r="F206" s="16"/>
      <c r="G206" s="16">
        <v>118547.62</v>
      </c>
      <c r="H206" s="17"/>
      <c r="I206" s="16">
        <f>E206-G206</f>
        <v>-8547.6199999999953</v>
      </c>
      <c r="J206" s="16"/>
      <c r="K206" s="16">
        <v>0</v>
      </c>
      <c r="L206" s="18">
        <f>I206/E206*100%</f>
        <v>-7.7705636363636324E-2</v>
      </c>
      <c r="M206" s="16"/>
      <c r="N206" s="16">
        <f>C206-K206</f>
        <v>80000</v>
      </c>
      <c r="O206" s="16"/>
      <c r="P206" s="16">
        <v>0</v>
      </c>
      <c r="Q206" s="96"/>
    </row>
    <row r="207" spans="1:17" s="7" customFormat="1" ht="15" customHeight="1">
      <c r="A207" s="103" t="s">
        <v>173</v>
      </c>
      <c r="B207" s="103"/>
      <c r="C207" s="16"/>
      <c r="D207" s="16"/>
      <c r="E207" s="16"/>
      <c r="F207" s="16"/>
      <c r="G207" s="16"/>
      <c r="H207" s="17"/>
      <c r="I207" s="16"/>
      <c r="J207" s="16"/>
      <c r="K207" s="16"/>
      <c r="L207" s="18"/>
      <c r="M207" s="16"/>
      <c r="N207" s="16"/>
      <c r="O207" s="16"/>
      <c r="P207" s="16"/>
      <c r="Q207" s="96"/>
    </row>
    <row r="208" spans="1:17" s="7" customFormat="1" ht="15" customHeight="1">
      <c r="A208" s="94" t="s">
        <v>174</v>
      </c>
      <c r="B208" s="94"/>
      <c r="C208" s="16">
        <v>50000</v>
      </c>
      <c r="D208" s="16"/>
      <c r="E208" s="16">
        <v>21000</v>
      </c>
      <c r="F208" s="16"/>
      <c r="G208" s="16">
        <v>12230</v>
      </c>
      <c r="H208" s="17"/>
      <c r="I208" s="16">
        <f>E208-G208</f>
        <v>8770</v>
      </c>
      <c r="J208" s="16"/>
      <c r="K208" s="16">
        <v>25000</v>
      </c>
      <c r="L208" s="18">
        <f>I208/E208*100%</f>
        <v>0.41761904761904761</v>
      </c>
      <c r="M208" s="16"/>
      <c r="N208" s="16">
        <f>C208-K208</f>
        <v>25000</v>
      </c>
      <c r="O208" s="16"/>
      <c r="P208" s="16">
        <v>0</v>
      </c>
      <c r="Q208" s="96"/>
    </row>
    <row r="209" spans="1:19" s="102" customFormat="1" ht="15" customHeight="1">
      <c r="A209" s="103" t="s">
        <v>175</v>
      </c>
      <c r="B209" s="116"/>
      <c r="C209" s="98"/>
      <c r="D209" s="98"/>
      <c r="E209" s="98"/>
      <c r="F209" s="98"/>
      <c r="G209" s="98"/>
      <c r="H209" s="99"/>
      <c r="I209" s="98"/>
      <c r="J209" s="98"/>
      <c r="K209" s="98"/>
      <c r="L209" s="100"/>
      <c r="M209" s="98"/>
      <c r="N209" s="98"/>
      <c r="O209" s="98"/>
      <c r="P209" s="98"/>
      <c r="Q209" s="101"/>
    </row>
    <row r="210" spans="1:19" s="102" customFormat="1" ht="15" customHeight="1">
      <c r="A210" s="94" t="s">
        <v>176</v>
      </c>
      <c r="B210" s="116"/>
      <c r="C210" s="16">
        <v>80000</v>
      </c>
      <c r="D210" s="16"/>
      <c r="E210" s="16">
        <v>0</v>
      </c>
      <c r="F210" s="16"/>
      <c r="G210" s="16">
        <v>81038.09</v>
      </c>
      <c r="H210" s="17"/>
      <c r="I210" s="16">
        <f>E210-G210</f>
        <v>-81038.09</v>
      </c>
      <c r="J210" s="98"/>
      <c r="K210" s="98">
        <v>0</v>
      </c>
      <c r="L210" s="18">
        <v>0</v>
      </c>
      <c r="M210" s="98"/>
      <c r="N210" s="16">
        <f>C210-K210</f>
        <v>80000</v>
      </c>
      <c r="O210" s="98"/>
      <c r="P210" s="98">
        <v>0</v>
      </c>
      <c r="Q210" s="101"/>
    </row>
    <row r="211" spans="1:19" s="7" customFormat="1" ht="15" customHeight="1">
      <c r="A211" s="103" t="s">
        <v>177</v>
      </c>
      <c r="B211" s="103"/>
      <c r="C211" s="16"/>
      <c r="D211" s="16"/>
      <c r="E211" s="16"/>
      <c r="F211" s="16"/>
      <c r="G211" s="16"/>
      <c r="H211" s="17"/>
      <c r="I211" s="16"/>
      <c r="J211" s="16"/>
      <c r="K211" s="16"/>
      <c r="L211" s="18"/>
      <c r="M211" s="16"/>
      <c r="N211" s="16"/>
      <c r="O211" s="16"/>
      <c r="P211" s="16"/>
      <c r="Q211" s="96"/>
    </row>
    <row r="212" spans="1:19" s="102" customFormat="1" ht="15" customHeight="1">
      <c r="A212" s="97" t="s">
        <v>178</v>
      </c>
      <c r="B212" s="116"/>
      <c r="C212" s="98">
        <v>0</v>
      </c>
      <c r="D212" s="98"/>
      <c r="E212" s="98">
        <v>0</v>
      </c>
      <c r="F212" s="98"/>
      <c r="G212" s="98">
        <v>0</v>
      </c>
      <c r="H212" s="99"/>
      <c r="I212" s="98">
        <f>E212-G212</f>
        <v>0</v>
      </c>
      <c r="J212" s="98"/>
      <c r="K212" s="98">
        <v>0</v>
      </c>
      <c r="L212" s="18">
        <v>0</v>
      </c>
      <c r="M212" s="98"/>
      <c r="N212" s="98">
        <f>C212-K212</f>
        <v>0</v>
      </c>
      <c r="O212" s="98"/>
      <c r="P212" s="118">
        <v>5801.45</v>
      </c>
      <c r="Q212" s="101"/>
    </row>
    <row r="213" spans="1:19" s="102" customFormat="1" ht="15" customHeight="1">
      <c r="A213" s="97" t="s">
        <v>179</v>
      </c>
      <c r="B213" s="116"/>
      <c r="C213" s="98"/>
      <c r="D213" s="98"/>
      <c r="E213" s="98">
        <v>0</v>
      </c>
      <c r="F213" s="98"/>
      <c r="G213" s="98">
        <v>0</v>
      </c>
      <c r="H213" s="99"/>
      <c r="I213" s="98">
        <f>E213-G213</f>
        <v>0</v>
      </c>
      <c r="J213" s="98"/>
      <c r="K213" s="98"/>
      <c r="L213" s="18">
        <v>0</v>
      </c>
      <c r="M213" s="98"/>
      <c r="N213" s="98"/>
      <c r="O213" s="98"/>
      <c r="P213" s="98">
        <v>3483.91</v>
      </c>
      <c r="Q213" s="101"/>
      <c r="S213" s="29">
        <v>773500</v>
      </c>
    </row>
    <row r="214" spans="1:19" s="7" customFormat="1" ht="9" customHeight="1">
      <c r="A214" s="94"/>
      <c r="B214" s="94"/>
      <c r="C214" s="16"/>
      <c r="D214" s="16"/>
      <c r="E214" s="16"/>
      <c r="F214" s="16"/>
      <c r="G214" s="16"/>
      <c r="H214" s="17"/>
      <c r="I214" s="16"/>
      <c r="J214" s="16"/>
      <c r="K214" s="16"/>
      <c r="L214" s="18"/>
      <c r="M214" s="16"/>
      <c r="N214" s="16"/>
      <c r="O214" s="16"/>
      <c r="P214" s="16"/>
      <c r="Q214" s="96"/>
    </row>
    <row r="215" spans="1:19" s="7" customFormat="1" ht="15" customHeight="1">
      <c r="A215" s="119" t="s">
        <v>180</v>
      </c>
      <c r="B215" s="119"/>
      <c r="C215" s="16">
        <v>0</v>
      </c>
      <c r="D215" s="16"/>
      <c r="E215" s="16">
        <v>20000</v>
      </c>
      <c r="F215" s="16"/>
      <c r="G215" s="16">
        <v>3824.15</v>
      </c>
      <c r="H215" s="17"/>
      <c r="I215" s="16">
        <f>E215-G215</f>
        <v>16175.85</v>
      </c>
      <c r="J215" s="16"/>
      <c r="K215" s="98">
        <v>30000</v>
      </c>
      <c r="L215" s="18">
        <f>I215/E215*100%</f>
        <v>0.80879250000000003</v>
      </c>
      <c r="M215" s="98"/>
      <c r="N215" s="98">
        <f>C215-K215</f>
        <v>-30000</v>
      </c>
      <c r="O215" s="98"/>
      <c r="P215" s="98">
        <v>0</v>
      </c>
      <c r="Q215" s="96"/>
      <c r="S215" s="7">
        <f>E215+E208+E203+E151+E138+E135+E132+E122</f>
        <v>644500</v>
      </c>
    </row>
    <row r="216" spans="1:19" s="7" customFormat="1" ht="9" customHeight="1">
      <c r="A216" s="94"/>
      <c r="B216" s="94"/>
      <c r="C216" s="16"/>
      <c r="D216" s="16"/>
      <c r="E216" s="16"/>
      <c r="F216" s="16"/>
      <c r="G216" s="16"/>
      <c r="H216" s="17"/>
      <c r="I216" s="16"/>
      <c r="J216" s="16"/>
      <c r="K216" s="16"/>
      <c r="L216" s="18"/>
      <c r="M216" s="16"/>
      <c r="N216" s="16"/>
      <c r="O216" s="16"/>
      <c r="P216" s="16"/>
      <c r="Q216" s="96"/>
    </row>
    <row r="217" spans="1:19" s="7" customFormat="1" ht="15" customHeight="1">
      <c r="A217" s="29" t="s">
        <v>181</v>
      </c>
      <c r="B217" s="29"/>
      <c r="C217" s="16">
        <v>300000</v>
      </c>
      <c r="D217" s="16"/>
      <c r="E217" s="16">
        <v>0</v>
      </c>
      <c r="F217" s="16"/>
      <c r="G217" s="16">
        <v>0</v>
      </c>
      <c r="H217" s="17"/>
      <c r="I217" s="16">
        <f>E217-G217</f>
        <v>0</v>
      </c>
      <c r="J217" s="16"/>
      <c r="K217" s="16">
        <v>115392</v>
      </c>
      <c r="L217" s="18">
        <v>0</v>
      </c>
      <c r="M217" s="16"/>
      <c r="N217" s="16">
        <f>C217-K217</f>
        <v>184608</v>
      </c>
      <c r="O217" s="16"/>
      <c r="P217" s="16">
        <v>0</v>
      </c>
      <c r="Q217" s="30"/>
      <c r="S217" s="7">
        <f>S213-S215</f>
        <v>129000</v>
      </c>
    </row>
    <row r="218" spans="1:19" s="7" customFormat="1" ht="9" customHeight="1">
      <c r="A218" s="94"/>
      <c r="B218" s="94"/>
      <c r="C218" s="31"/>
      <c r="D218" s="16"/>
      <c r="E218" s="31"/>
      <c r="F218" s="16"/>
      <c r="G218" s="31"/>
      <c r="H218" s="17"/>
      <c r="I218" s="31"/>
      <c r="J218" s="16"/>
      <c r="K218" s="31"/>
      <c r="L218" s="32"/>
      <c r="M218" s="16"/>
      <c r="N218" s="31"/>
      <c r="O218" s="16"/>
      <c r="P218" s="31"/>
      <c r="Q218" s="96"/>
    </row>
    <row r="219" spans="1:19" s="7" customFormat="1" ht="15">
      <c r="A219" s="94" t="s">
        <v>182</v>
      </c>
      <c r="B219" s="94"/>
      <c r="C219" s="120">
        <f>SUM(C134:C217)</f>
        <v>5055000</v>
      </c>
      <c r="D219" s="120"/>
      <c r="E219" s="120">
        <f>SUM(E134:E217)</f>
        <v>3135000</v>
      </c>
      <c r="F219" s="120"/>
      <c r="G219" s="120">
        <f>SUM(G134:G217)</f>
        <v>2673550.66</v>
      </c>
      <c r="H219" s="121"/>
      <c r="I219" s="120">
        <f>SUM(I134:I217)</f>
        <v>461449.33999999997</v>
      </c>
      <c r="J219" s="120"/>
      <c r="K219" s="120">
        <f>SUM(K134:K217)</f>
        <v>2835999.68</v>
      </c>
      <c r="L219" s="122">
        <f>I219/E219*100%</f>
        <v>0.14719277192982455</v>
      </c>
      <c r="M219" s="120"/>
      <c r="N219" s="120">
        <f>C219-K219</f>
        <v>2219000.3199999998</v>
      </c>
      <c r="O219" s="120"/>
      <c r="P219" s="120">
        <f>SUM(P134:P217)</f>
        <v>1888845.0100000002</v>
      </c>
      <c r="Q219" s="96"/>
    </row>
    <row r="220" spans="1:19" s="7" customFormat="1" ht="7.5" customHeight="1">
      <c r="A220" s="84"/>
      <c r="B220" s="84"/>
      <c r="C220" s="16"/>
      <c r="D220" s="16"/>
      <c r="E220" s="16"/>
      <c r="F220" s="16"/>
      <c r="G220" s="16"/>
      <c r="H220" s="17"/>
      <c r="I220" s="16"/>
      <c r="J220" s="16"/>
      <c r="K220" s="16"/>
      <c r="L220" s="18"/>
      <c r="M220" s="16"/>
      <c r="N220" s="16"/>
      <c r="O220" s="16"/>
      <c r="P220" s="16"/>
      <c r="Q220" s="85"/>
    </row>
    <row r="221" spans="1:19" s="7" customFormat="1" ht="15.75">
      <c r="A221" s="10" t="s">
        <v>183</v>
      </c>
      <c r="B221" s="10"/>
      <c r="C221" s="123">
        <f>C132+C219</f>
        <v>5297000</v>
      </c>
      <c r="D221" s="124"/>
      <c r="E221" s="123">
        <f>E132+E219</f>
        <v>3207000</v>
      </c>
      <c r="F221" s="124"/>
      <c r="G221" s="123">
        <f>G132+G219</f>
        <v>2805980.37</v>
      </c>
      <c r="H221" s="125"/>
      <c r="I221" s="123">
        <f>I132+I219</f>
        <v>401019.62999999995</v>
      </c>
      <c r="J221" s="124"/>
      <c r="K221" s="123">
        <f>K132+K219</f>
        <v>2976999.68</v>
      </c>
      <c r="L221" s="126">
        <f>I221/E221*100%</f>
        <v>0.12504509822263796</v>
      </c>
      <c r="M221" s="124"/>
      <c r="N221" s="123">
        <f>C221-K221</f>
        <v>2320000.3199999998</v>
      </c>
      <c r="O221" s="124"/>
      <c r="P221" s="123">
        <f>P132+P219</f>
        <v>2003680.3900000001</v>
      </c>
      <c r="Q221" s="30"/>
    </row>
    <row r="222" spans="1:19" s="7" customFormat="1" ht="9" customHeight="1">
      <c r="A222" s="29"/>
      <c r="B222" s="29"/>
      <c r="C222" s="127"/>
      <c r="D222" s="127"/>
      <c r="E222" s="127"/>
      <c r="F222" s="127"/>
      <c r="G222" s="127"/>
      <c r="H222" s="128"/>
      <c r="I222" s="127"/>
      <c r="J222" s="127"/>
      <c r="K222" s="127"/>
      <c r="L222" s="129"/>
      <c r="M222" s="127"/>
      <c r="N222" s="127"/>
      <c r="O222" s="127"/>
      <c r="P222" s="127"/>
      <c r="Q222" s="30"/>
    </row>
    <row r="223" spans="1:19" s="7" customFormat="1" ht="15.75">
      <c r="A223" s="130" t="s">
        <v>184</v>
      </c>
      <c r="B223" s="130"/>
      <c r="C223" s="131">
        <f>C122+C221</f>
        <v>5600000</v>
      </c>
      <c r="D223" s="131"/>
      <c r="E223" s="131">
        <f>E122+E221</f>
        <v>3510000</v>
      </c>
      <c r="F223" s="131"/>
      <c r="G223" s="131">
        <f>G122+G221</f>
        <v>3276331.0100000002</v>
      </c>
      <c r="H223" s="132"/>
      <c r="I223" s="131">
        <f>I122+I221</f>
        <v>233668.99</v>
      </c>
      <c r="J223" s="131"/>
      <c r="K223" s="131">
        <f>K122+K221</f>
        <v>3269999.68</v>
      </c>
      <c r="L223" s="133">
        <f>I223/E223*100%</f>
        <v>6.657236182336182E-2</v>
      </c>
      <c r="M223" s="131"/>
      <c r="N223" s="131">
        <f>C223-K223</f>
        <v>2330000.3199999998</v>
      </c>
      <c r="O223" s="131"/>
      <c r="P223" s="131">
        <f>P122+P221</f>
        <v>2358088.7800000003</v>
      </c>
      <c r="Q223" s="134"/>
    </row>
    <row r="224" spans="1:19" s="7" customFormat="1" ht="15">
      <c r="A224" s="29"/>
      <c r="B224" s="29"/>
      <c r="C224" s="16"/>
      <c r="D224" s="16"/>
      <c r="E224" s="16"/>
      <c r="F224" s="16"/>
      <c r="G224" s="16"/>
      <c r="H224" s="17"/>
      <c r="I224" s="16"/>
      <c r="J224" s="16"/>
      <c r="K224" s="16"/>
      <c r="L224" s="18"/>
      <c r="M224" s="16"/>
      <c r="N224" s="16"/>
      <c r="O224" s="16"/>
      <c r="P224" s="16"/>
      <c r="Q224" s="30"/>
    </row>
    <row r="225" spans="1:17" s="7" customFormat="1" ht="15.75">
      <c r="A225" s="135" t="s">
        <v>185</v>
      </c>
      <c r="B225" s="135"/>
      <c r="C225" s="136"/>
      <c r="D225" s="136"/>
      <c r="E225" s="136"/>
      <c r="F225" s="136"/>
      <c r="G225" s="136"/>
      <c r="H225" s="137"/>
      <c r="I225" s="136"/>
      <c r="J225" s="136"/>
      <c r="K225" s="136"/>
      <c r="L225" s="138"/>
      <c r="M225" s="136"/>
      <c r="N225" s="136"/>
      <c r="O225" s="136"/>
      <c r="P225" s="136"/>
      <c r="Q225" s="139"/>
    </row>
    <row r="226" spans="1:17" s="38" customFormat="1" ht="13.5" customHeight="1">
      <c r="A226" s="140"/>
      <c r="B226" s="140"/>
      <c r="C226" s="39"/>
      <c r="D226" s="39"/>
      <c r="E226" s="39"/>
      <c r="F226" s="39"/>
      <c r="G226" s="39"/>
      <c r="H226" s="40"/>
      <c r="I226" s="39"/>
      <c r="J226" s="39"/>
      <c r="K226" s="39"/>
      <c r="L226" s="41"/>
      <c r="M226" s="39"/>
      <c r="N226" s="39"/>
      <c r="O226" s="39"/>
      <c r="P226" s="39"/>
      <c r="Q226" s="141"/>
    </row>
    <row r="227" spans="1:17" s="7" customFormat="1" ht="15.75">
      <c r="A227" s="142" t="s">
        <v>186</v>
      </c>
      <c r="B227" s="142"/>
      <c r="C227" s="16"/>
      <c r="D227" s="16"/>
      <c r="E227" s="16"/>
      <c r="F227" s="16"/>
      <c r="G227" s="16"/>
      <c r="H227" s="17"/>
      <c r="I227" s="16"/>
      <c r="J227" s="16"/>
      <c r="K227" s="16"/>
      <c r="L227" s="18"/>
      <c r="M227" s="16"/>
      <c r="N227" s="16"/>
      <c r="O227" s="16"/>
      <c r="P227" s="16"/>
      <c r="Q227" s="143"/>
    </row>
    <row r="228" spans="1:17" s="7" customFormat="1" ht="15">
      <c r="A228" s="29" t="s">
        <v>187</v>
      </c>
      <c r="B228" s="29"/>
      <c r="C228" s="16">
        <v>80000</v>
      </c>
      <c r="D228" s="16"/>
      <c r="E228" s="16">
        <v>180000</v>
      </c>
      <c r="F228" s="16"/>
      <c r="G228" s="16">
        <v>118710.56</v>
      </c>
      <c r="H228" s="17"/>
      <c r="I228" s="16">
        <f t="shared" ref="I228:I235" si="17">E228-G228</f>
        <v>61289.440000000002</v>
      </c>
      <c r="J228" s="16"/>
      <c r="K228" s="16">
        <v>53000</v>
      </c>
      <c r="L228" s="18">
        <f t="shared" ref="L228:L235" si="18">I228/E228*100%</f>
        <v>0.3404968888888889</v>
      </c>
      <c r="M228" s="16"/>
      <c r="N228" s="16">
        <f t="shared" ref="N228:N235" si="19">C228-K228</f>
        <v>27000</v>
      </c>
      <c r="O228" s="16"/>
      <c r="P228" s="16">
        <v>14577.12</v>
      </c>
      <c r="Q228" s="30"/>
    </row>
    <row r="229" spans="1:17" s="7" customFormat="1" ht="15">
      <c r="A229" s="29" t="s">
        <v>188</v>
      </c>
      <c r="B229" s="29"/>
      <c r="C229" s="16">
        <v>80000</v>
      </c>
      <c r="D229" s="16"/>
      <c r="E229" s="16">
        <v>80000</v>
      </c>
      <c r="F229" s="16"/>
      <c r="G229" s="16">
        <v>23400</v>
      </c>
      <c r="H229" s="17"/>
      <c r="I229" s="16">
        <f t="shared" si="17"/>
        <v>56600</v>
      </c>
      <c r="J229" s="16"/>
      <c r="K229" s="16">
        <v>53000</v>
      </c>
      <c r="L229" s="18">
        <f t="shared" si="18"/>
        <v>0.70750000000000002</v>
      </c>
      <c r="M229" s="16"/>
      <c r="N229" s="16">
        <f t="shared" si="19"/>
        <v>27000</v>
      </c>
      <c r="O229" s="16"/>
      <c r="P229" s="16">
        <v>21020</v>
      </c>
      <c r="Q229" s="30"/>
    </row>
    <row r="230" spans="1:17" s="7" customFormat="1" ht="15.75">
      <c r="A230" s="29" t="s">
        <v>189</v>
      </c>
      <c r="B230" s="29"/>
      <c r="C230" s="16">
        <v>100000</v>
      </c>
      <c r="D230" s="16"/>
      <c r="E230" s="16">
        <v>100000</v>
      </c>
      <c r="F230" s="16"/>
      <c r="G230" s="16">
        <v>126200</v>
      </c>
      <c r="H230" s="17"/>
      <c r="I230" s="16">
        <f t="shared" si="17"/>
        <v>-26200</v>
      </c>
      <c r="J230" s="16"/>
      <c r="K230" s="16">
        <v>84800</v>
      </c>
      <c r="L230" s="18">
        <f t="shared" si="18"/>
        <v>-0.26200000000000001</v>
      </c>
      <c r="M230" s="16"/>
      <c r="N230" s="16">
        <f t="shared" si="19"/>
        <v>15200</v>
      </c>
      <c r="O230" s="16"/>
      <c r="P230" s="16">
        <v>24069</v>
      </c>
      <c r="Q230" s="30"/>
    </row>
    <row r="231" spans="1:17" s="7" customFormat="1" ht="15.75">
      <c r="A231" s="10" t="s">
        <v>190</v>
      </c>
      <c r="B231" s="10"/>
      <c r="C231" s="16">
        <v>60000</v>
      </c>
      <c r="D231" s="16"/>
      <c r="E231" s="16">
        <v>30000</v>
      </c>
      <c r="F231" s="16"/>
      <c r="G231" s="16">
        <v>14250</v>
      </c>
      <c r="H231" s="17"/>
      <c r="I231" s="16">
        <f t="shared" si="17"/>
        <v>15750</v>
      </c>
      <c r="J231" s="16"/>
      <c r="K231" s="16">
        <v>80000</v>
      </c>
      <c r="L231" s="18">
        <f t="shared" si="18"/>
        <v>0.52500000000000002</v>
      </c>
      <c r="M231" s="16"/>
      <c r="N231" s="16">
        <f t="shared" si="19"/>
        <v>-20000</v>
      </c>
      <c r="O231" s="16"/>
      <c r="P231" s="16">
        <v>3237.5</v>
      </c>
      <c r="Q231" s="30"/>
    </row>
    <row r="232" spans="1:17" s="7" customFormat="1" ht="15.75">
      <c r="A232" s="10" t="s">
        <v>191</v>
      </c>
      <c r="B232" s="10"/>
      <c r="C232" s="16">
        <v>20000</v>
      </c>
      <c r="D232" s="16"/>
      <c r="E232" s="16">
        <v>15000</v>
      </c>
      <c r="F232" s="16"/>
      <c r="G232" s="16">
        <v>12720</v>
      </c>
      <c r="H232" s="17"/>
      <c r="I232" s="16">
        <f t="shared" si="17"/>
        <v>2280</v>
      </c>
      <c r="J232" s="16"/>
      <c r="K232" s="16">
        <v>40000</v>
      </c>
      <c r="L232" s="18">
        <f t="shared" si="18"/>
        <v>0.152</v>
      </c>
      <c r="M232" s="16"/>
      <c r="N232" s="16">
        <f t="shared" si="19"/>
        <v>-20000</v>
      </c>
      <c r="O232" s="16"/>
      <c r="P232" s="16">
        <v>12480</v>
      </c>
      <c r="Q232" s="30"/>
    </row>
    <row r="233" spans="1:17" s="7" customFormat="1" ht="15.75">
      <c r="A233" s="10" t="s">
        <v>192</v>
      </c>
      <c r="B233" s="10"/>
      <c r="C233" s="16">
        <v>636</v>
      </c>
      <c r="D233" s="16"/>
      <c r="E233" s="16">
        <v>636</v>
      </c>
      <c r="F233" s="16"/>
      <c r="G233" s="16">
        <v>634.94000000000005</v>
      </c>
      <c r="H233" s="17"/>
      <c r="I233" s="16">
        <f t="shared" si="17"/>
        <v>1.0599999999999454</v>
      </c>
      <c r="J233" s="16"/>
      <c r="K233" s="16">
        <v>636</v>
      </c>
      <c r="L233" s="18">
        <f t="shared" si="18"/>
        <v>1.6666666666665809E-3</v>
      </c>
      <c r="M233" s="16"/>
      <c r="N233" s="16">
        <f t="shared" si="19"/>
        <v>0</v>
      </c>
      <c r="O233" s="16"/>
      <c r="P233" s="16">
        <v>634.94000000000005</v>
      </c>
      <c r="Q233" s="30"/>
    </row>
    <row r="234" spans="1:17" s="7" customFormat="1" ht="15.75">
      <c r="A234" s="10" t="s">
        <v>193</v>
      </c>
      <c r="B234" s="10"/>
      <c r="C234" s="16">
        <v>500000</v>
      </c>
      <c r="D234" s="16"/>
      <c r="E234" s="16">
        <v>650000</v>
      </c>
      <c r="F234" s="16"/>
      <c r="G234" s="16">
        <v>626934.84999999986</v>
      </c>
      <c r="H234" s="17"/>
      <c r="I234" s="16">
        <f t="shared" si="17"/>
        <v>23065.15000000014</v>
      </c>
      <c r="J234" s="16"/>
      <c r="K234" s="16">
        <v>280000</v>
      </c>
      <c r="L234" s="18">
        <f t="shared" si="18"/>
        <v>3.5484846153846367E-2</v>
      </c>
      <c r="M234" s="16"/>
      <c r="N234" s="16">
        <f t="shared" si="19"/>
        <v>220000</v>
      </c>
      <c r="O234" s="16"/>
      <c r="P234" s="16">
        <v>287232.44</v>
      </c>
      <c r="Q234" s="30"/>
    </row>
    <row r="235" spans="1:17" s="7" customFormat="1" ht="15.75">
      <c r="A235" s="144" t="s">
        <v>194</v>
      </c>
      <c r="B235" s="144"/>
      <c r="C235" s="16">
        <v>150000</v>
      </c>
      <c r="D235" s="16"/>
      <c r="E235" s="16">
        <v>100000</v>
      </c>
      <c r="F235" s="16"/>
      <c r="G235" s="16">
        <v>24482.32</v>
      </c>
      <c r="H235" s="17"/>
      <c r="I235" s="16">
        <f t="shared" si="17"/>
        <v>75517.679999999993</v>
      </c>
      <c r="J235" s="16"/>
      <c r="K235" s="16">
        <v>53000</v>
      </c>
      <c r="L235" s="18">
        <f t="shared" si="18"/>
        <v>0.75517679999999998</v>
      </c>
      <c r="M235" s="16"/>
      <c r="N235" s="16">
        <f t="shared" si="19"/>
        <v>97000</v>
      </c>
      <c r="O235" s="16"/>
      <c r="P235" s="16">
        <v>52069.599999999999</v>
      </c>
      <c r="Q235" s="145"/>
    </row>
    <row r="236" spans="1:17" s="7" customFormat="1" ht="15.75">
      <c r="A236" s="144" t="s">
        <v>195</v>
      </c>
      <c r="B236" s="144"/>
      <c r="C236" s="16"/>
      <c r="D236" s="16"/>
      <c r="E236" s="16"/>
      <c r="F236" s="16"/>
      <c r="G236" s="16"/>
      <c r="H236" s="17"/>
      <c r="I236" s="16"/>
      <c r="J236" s="16"/>
      <c r="K236" s="16"/>
      <c r="L236" s="18"/>
      <c r="M236" s="16"/>
      <c r="N236" s="16"/>
      <c r="O236" s="16"/>
      <c r="P236" s="16"/>
      <c r="Q236" s="145"/>
    </row>
    <row r="237" spans="1:17" s="147" customFormat="1" ht="15.75">
      <c r="A237" s="94" t="s">
        <v>196</v>
      </c>
      <c r="B237" s="94"/>
      <c r="C237" s="16">
        <v>600000</v>
      </c>
      <c r="D237" s="16"/>
      <c r="E237" s="16">
        <v>0</v>
      </c>
      <c r="F237" s="16"/>
      <c r="G237" s="16">
        <v>0</v>
      </c>
      <c r="H237" s="17"/>
      <c r="I237" s="16">
        <f t="shared" ref="I237:I245" si="20">E237-G237</f>
        <v>0</v>
      </c>
      <c r="J237" s="16"/>
      <c r="K237" s="16">
        <v>500000</v>
      </c>
      <c r="L237" s="18">
        <v>0</v>
      </c>
      <c r="M237" s="16"/>
      <c r="N237" s="16">
        <f t="shared" ref="N237:N245" si="21">C237-K237</f>
        <v>100000</v>
      </c>
      <c r="O237" s="16"/>
      <c r="P237" s="16">
        <v>454032.88</v>
      </c>
      <c r="Q237" s="146"/>
    </row>
    <row r="238" spans="1:17" s="7" customFormat="1" ht="15">
      <c r="A238" s="94" t="s">
        <v>197</v>
      </c>
      <c r="B238" s="94"/>
      <c r="C238" s="16">
        <v>600000</v>
      </c>
      <c r="D238" s="16"/>
      <c r="E238" s="16">
        <v>0</v>
      </c>
      <c r="F238" s="16"/>
      <c r="G238" s="16">
        <v>0</v>
      </c>
      <c r="H238" s="17"/>
      <c r="I238" s="16">
        <f t="shared" si="20"/>
        <v>0</v>
      </c>
      <c r="J238" s="16"/>
      <c r="K238" s="16">
        <v>400000</v>
      </c>
      <c r="L238" s="18">
        <v>0</v>
      </c>
      <c r="M238" s="16"/>
      <c r="N238" s="16">
        <f t="shared" si="21"/>
        <v>200000</v>
      </c>
      <c r="O238" s="16"/>
      <c r="P238" s="16">
        <v>134084.07</v>
      </c>
      <c r="Q238" s="145"/>
    </row>
    <row r="239" spans="1:17" s="7" customFormat="1" ht="15">
      <c r="A239" s="94" t="s">
        <v>198</v>
      </c>
      <c r="B239" s="94"/>
      <c r="C239" s="16">
        <v>200000</v>
      </c>
      <c r="D239" s="16"/>
      <c r="E239" s="16">
        <v>0</v>
      </c>
      <c r="F239" s="16"/>
      <c r="G239" s="16">
        <v>0</v>
      </c>
      <c r="H239" s="17"/>
      <c r="I239" s="16">
        <f t="shared" si="20"/>
        <v>0</v>
      </c>
      <c r="J239" s="16"/>
      <c r="K239" s="16">
        <v>150000</v>
      </c>
      <c r="L239" s="18">
        <v>0</v>
      </c>
      <c r="M239" s="16"/>
      <c r="N239" s="16">
        <f t="shared" si="21"/>
        <v>50000</v>
      </c>
      <c r="O239" s="16"/>
      <c r="P239" s="16">
        <v>67753.61</v>
      </c>
      <c r="Q239" s="145"/>
    </row>
    <row r="240" spans="1:17" s="7" customFormat="1" ht="15">
      <c r="A240" s="148" t="s">
        <v>199</v>
      </c>
      <c r="B240" s="148"/>
      <c r="C240" s="16">
        <v>200000</v>
      </c>
      <c r="D240" s="16"/>
      <c r="E240" s="16">
        <v>0</v>
      </c>
      <c r="F240" s="16"/>
      <c r="G240" s="16">
        <v>46784.76</v>
      </c>
      <c r="H240" s="17"/>
      <c r="I240" s="16">
        <f t="shared" si="20"/>
        <v>-46784.76</v>
      </c>
      <c r="J240" s="16"/>
      <c r="K240" s="16">
        <v>100000</v>
      </c>
      <c r="L240" s="18">
        <v>0</v>
      </c>
      <c r="M240" s="16"/>
      <c r="N240" s="16">
        <f t="shared" si="21"/>
        <v>100000</v>
      </c>
      <c r="O240" s="16"/>
      <c r="P240" s="16">
        <v>93569.52</v>
      </c>
      <c r="Q240" s="145"/>
    </row>
    <row r="241" spans="1:17" s="7" customFormat="1" ht="15">
      <c r="A241" s="148" t="s">
        <v>200</v>
      </c>
      <c r="B241" s="148"/>
      <c r="C241" s="16">
        <v>200000</v>
      </c>
      <c r="D241" s="16"/>
      <c r="E241" s="16">
        <v>0</v>
      </c>
      <c r="F241" s="16"/>
      <c r="G241" s="16">
        <v>0</v>
      </c>
      <c r="H241" s="17"/>
      <c r="I241" s="16">
        <f t="shared" si="20"/>
        <v>0</v>
      </c>
      <c r="J241" s="16"/>
      <c r="K241" s="16">
        <v>0</v>
      </c>
      <c r="L241" s="18">
        <v>0</v>
      </c>
      <c r="M241" s="16"/>
      <c r="N241" s="16">
        <f t="shared" si="21"/>
        <v>200000</v>
      </c>
      <c r="O241" s="16"/>
      <c r="P241" s="16">
        <v>0</v>
      </c>
      <c r="Q241" s="145"/>
    </row>
    <row r="242" spans="1:17" s="7" customFormat="1" ht="15">
      <c r="A242" s="148" t="s">
        <v>201</v>
      </c>
      <c r="B242" s="148"/>
      <c r="C242" s="16">
        <v>200000</v>
      </c>
      <c r="D242" s="16"/>
      <c r="E242" s="16">
        <v>0</v>
      </c>
      <c r="F242" s="16"/>
      <c r="G242" s="16">
        <v>0</v>
      </c>
      <c r="H242" s="17"/>
      <c r="I242" s="16">
        <f t="shared" si="20"/>
        <v>0</v>
      </c>
      <c r="J242" s="16"/>
      <c r="K242" s="16">
        <v>0</v>
      </c>
      <c r="L242" s="18">
        <v>0</v>
      </c>
      <c r="M242" s="16"/>
      <c r="N242" s="16">
        <f t="shared" si="21"/>
        <v>200000</v>
      </c>
      <c r="O242" s="16"/>
      <c r="P242" s="16">
        <v>0</v>
      </c>
      <c r="Q242" s="145"/>
    </row>
    <row r="243" spans="1:17" s="7" customFormat="1" ht="15">
      <c r="A243" s="148" t="s">
        <v>202</v>
      </c>
      <c r="B243" s="148"/>
      <c r="C243" s="16">
        <v>200000</v>
      </c>
      <c r="D243" s="16"/>
      <c r="E243" s="16">
        <v>0</v>
      </c>
      <c r="F243" s="16"/>
      <c r="G243" s="16">
        <v>0</v>
      </c>
      <c r="H243" s="17"/>
      <c r="I243" s="16">
        <f t="shared" si="20"/>
        <v>0</v>
      </c>
      <c r="J243" s="16"/>
      <c r="K243" s="16">
        <v>0</v>
      </c>
      <c r="L243" s="18">
        <v>0</v>
      </c>
      <c r="M243" s="16"/>
      <c r="N243" s="16">
        <f t="shared" si="21"/>
        <v>200000</v>
      </c>
      <c r="O243" s="16"/>
      <c r="P243" s="16">
        <v>0</v>
      </c>
      <c r="Q243" s="145"/>
    </row>
    <row r="244" spans="1:17" s="147" customFormat="1" ht="15.75">
      <c r="A244" s="94" t="s">
        <v>203</v>
      </c>
      <c r="B244" s="94"/>
      <c r="C244" s="16">
        <v>200000</v>
      </c>
      <c r="D244" s="16"/>
      <c r="E244" s="16">
        <v>0</v>
      </c>
      <c r="F244" s="16"/>
      <c r="G244" s="16">
        <v>0</v>
      </c>
      <c r="H244" s="17"/>
      <c r="I244" s="16">
        <f t="shared" si="20"/>
        <v>0</v>
      </c>
      <c r="J244" s="16"/>
      <c r="K244" s="16">
        <v>100000</v>
      </c>
      <c r="L244" s="18">
        <v>0</v>
      </c>
      <c r="M244" s="16"/>
      <c r="N244" s="16">
        <f t="shared" si="21"/>
        <v>100000</v>
      </c>
      <c r="O244" s="16"/>
      <c r="P244" s="16">
        <v>37557</v>
      </c>
      <c r="Q244" s="146"/>
    </row>
    <row r="245" spans="1:17" s="147" customFormat="1" ht="15.75">
      <c r="A245" s="94" t="s">
        <v>204</v>
      </c>
      <c r="B245" s="94"/>
      <c r="C245" s="16">
        <v>200000</v>
      </c>
      <c r="D245" s="16"/>
      <c r="E245" s="16">
        <v>0</v>
      </c>
      <c r="F245" s="16"/>
      <c r="G245" s="16">
        <v>0</v>
      </c>
      <c r="H245" s="17"/>
      <c r="I245" s="16">
        <f t="shared" si="20"/>
        <v>0</v>
      </c>
      <c r="J245" s="16"/>
      <c r="K245" s="16">
        <v>100000</v>
      </c>
      <c r="L245" s="18">
        <v>0</v>
      </c>
      <c r="M245" s="16"/>
      <c r="N245" s="16">
        <f t="shared" si="21"/>
        <v>100000</v>
      </c>
      <c r="O245" s="16"/>
      <c r="P245" s="16">
        <v>38576</v>
      </c>
      <c r="Q245" s="146"/>
    </row>
    <row r="246" spans="1:17" s="7" customFormat="1" ht="15.75">
      <c r="A246" s="144" t="s">
        <v>205</v>
      </c>
      <c r="B246" s="144"/>
      <c r="C246" s="16"/>
      <c r="D246" s="16"/>
      <c r="E246" s="16">
        <v>0</v>
      </c>
      <c r="F246" s="16"/>
      <c r="G246" s="16">
        <v>0</v>
      </c>
      <c r="H246" s="17"/>
      <c r="I246" s="16">
        <v>0</v>
      </c>
      <c r="J246" s="16"/>
      <c r="K246" s="16"/>
      <c r="L246" s="18">
        <v>0</v>
      </c>
      <c r="M246" s="16"/>
      <c r="N246" s="16"/>
      <c r="O246" s="16"/>
      <c r="P246" s="16"/>
      <c r="Q246" s="145"/>
    </row>
    <row r="247" spans="1:17" s="7" customFormat="1" ht="15">
      <c r="A247" s="94" t="s">
        <v>206</v>
      </c>
      <c r="B247" s="94"/>
      <c r="C247" s="16">
        <v>150000</v>
      </c>
      <c r="D247" s="16"/>
      <c r="E247" s="16">
        <v>150000</v>
      </c>
      <c r="F247" s="16"/>
      <c r="G247" s="16">
        <v>139578.26</v>
      </c>
      <c r="H247" s="17"/>
      <c r="I247" s="16">
        <f t="shared" ref="I247:I259" si="22">E247-G247</f>
        <v>10421.739999999991</v>
      </c>
      <c r="J247" s="16"/>
      <c r="K247" s="16">
        <v>150000</v>
      </c>
      <c r="L247" s="18">
        <f t="shared" ref="L247:L254" si="23">I247/E247*100%</f>
        <v>6.9478266666666608E-2</v>
      </c>
      <c r="M247" s="16"/>
      <c r="N247" s="16">
        <f t="shared" ref="N247:N254" si="24">C247-K247</f>
        <v>0</v>
      </c>
      <c r="O247" s="16"/>
      <c r="P247" s="16">
        <v>95215.7</v>
      </c>
      <c r="Q247" s="145"/>
    </row>
    <row r="248" spans="1:17" s="7" customFormat="1" ht="15">
      <c r="A248" s="94" t="s">
        <v>207</v>
      </c>
      <c r="B248" s="94"/>
      <c r="C248" s="16">
        <v>100000</v>
      </c>
      <c r="D248" s="16"/>
      <c r="E248" s="16">
        <v>100000</v>
      </c>
      <c r="F248" s="16"/>
      <c r="G248" s="16">
        <v>0</v>
      </c>
      <c r="H248" s="17"/>
      <c r="I248" s="16">
        <f t="shared" si="22"/>
        <v>100000</v>
      </c>
      <c r="J248" s="16"/>
      <c r="K248" s="16">
        <v>100000</v>
      </c>
      <c r="L248" s="18">
        <f t="shared" si="23"/>
        <v>1</v>
      </c>
      <c r="M248" s="16"/>
      <c r="N248" s="16">
        <f t="shared" si="24"/>
        <v>0</v>
      </c>
      <c r="O248" s="16"/>
      <c r="P248" s="16">
        <v>96751.4</v>
      </c>
      <c r="Q248" s="145"/>
    </row>
    <row r="249" spans="1:17" s="7" customFormat="1" ht="15">
      <c r="A249" s="94" t="s">
        <v>208</v>
      </c>
      <c r="B249" s="94"/>
      <c r="C249" s="16">
        <v>100000</v>
      </c>
      <c r="D249" s="16"/>
      <c r="E249" s="16">
        <v>100000</v>
      </c>
      <c r="F249" s="16"/>
      <c r="G249" s="16">
        <v>75447.58</v>
      </c>
      <c r="H249" s="17"/>
      <c r="I249" s="16">
        <f t="shared" si="22"/>
        <v>24552.42</v>
      </c>
      <c r="J249" s="16"/>
      <c r="K249" s="16">
        <v>100000</v>
      </c>
      <c r="L249" s="18">
        <f t="shared" si="23"/>
        <v>0.24552419999999997</v>
      </c>
      <c r="M249" s="16"/>
      <c r="N249" s="16">
        <f t="shared" si="24"/>
        <v>0</v>
      </c>
      <c r="O249" s="16"/>
      <c r="P249" s="16">
        <v>86974.79</v>
      </c>
      <c r="Q249" s="145"/>
    </row>
    <row r="250" spans="1:17" s="7" customFormat="1" ht="15">
      <c r="A250" s="94" t="s">
        <v>209</v>
      </c>
      <c r="B250" s="94"/>
      <c r="C250" s="16">
        <v>50000</v>
      </c>
      <c r="D250" s="16"/>
      <c r="E250" s="16">
        <v>40000</v>
      </c>
      <c r="F250" s="16"/>
      <c r="G250" s="16">
        <v>27627.83</v>
      </c>
      <c r="H250" s="17"/>
      <c r="I250" s="16">
        <f t="shared" si="22"/>
        <v>12372.169999999998</v>
      </c>
      <c r="J250" s="16"/>
      <c r="K250" s="16">
        <v>100000</v>
      </c>
      <c r="L250" s="18">
        <f t="shared" si="23"/>
        <v>0.30930424999999995</v>
      </c>
      <c r="M250" s="16"/>
      <c r="N250" s="16">
        <f t="shared" si="24"/>
        <v>-50000</v>
      </c>
      <c r="O250" s="16"/>
      <c r="P250" s="16">
        <v>49721</v>
      </c>
      <c r="Q250" s="145"/>
    </row>
    <row r="251" spans="1:17" s="7" customFormat="1" ht="15">
      <c r="A251" s="94" t="s">
        <v>210</v>
      </c>
      <c r="B251" s="94"/>
      <c r="C251" s="16">
        <v>50000</v>
      </c>
      <c r="D251" s="16"/>
      <c r="E251" s="16">
        <v>80000</v>
      </c>
      <c r="F251" s="16"/>
      <c r="G251" s="16">
        <v>69860.800000000003</v>
      </c>
      <c r="H251" s="17"/>
      <c r="I251" s="16">
        <f t="shared" si="22"/>
        <v>10139.199999999997</v>
      </c>
      <c r="J251" s="16"/>
      <c r="K251" s="16">
        <v>50000</v>
      </c>
      <c r="L251" s="18">
        <f t="shared" si="23"/>
        <v>0.12673999999999996</v>
      </c>
      <c r="M251" s="16"/>
      <c r="N251" s="16">
        <f t="shared" si="24"/>
        <v>0</v>
      </c>
      <c r="O251" s="16"/>
      <c r="P251" s="16">
        <v>41647.4</v>
      </c>
      <c r="Q251" s="145"/>
    </row>
    <row r="252" spans="1:17" s="7" customFormat="1" ht="15">
      <c r="A252" s="94" t="s">
        <v>211</v>
      </c>
      <c r="B252" s="94"/>
      <c r="C252" s="16">
        <v>50000</v>
      </c>
      <c r="D252" s="16"/>
      <c r="E252" s="16">
        <v>80000</v>
      </c>
      <c r="F252" s="16"/>
      <c r="G252" s="16">
        <v>0</v>
      </c>
      <c r="H252" s="17"/>
      <c r="I252" s="16">
        <f t="shared" si="22"/>
        <v>80000</v>
      </c>
      <c r="J252" s="16"/>
      <c r="K252" s="16">
        <v>0</v>
      </c>
      <c r="L252" s="18">
        <f t="shared" si="23"/>
        <v>1</v>
      </c>
      <c r="M252" s="16"/>
      <c r="N252" s="16">
        <f t="shared" si="24"/>
        <v>50000</v>
      </c>
      <c r="O252" s="16"/>
      <c r="P252" s="16">
        <v>0</v>
      </c>
      <c r="Q252" s="145"/>
    </row>
    <row r="253" spans="1:17" s="7" customFormat="1" ht="15">
      <c r="A253" s="94" t="s">
        <v>212</v>
      </c>
      <c r="B253" s="94"/>
      <c r="C253" s="16">
        <v>50000</v>
      </c>
      <c r="D253" s="16"/>
      <c r="E253" s="16">
        <v>80000</v>
      </c>
      <c r="F253" s="16"/>
      <c r="G253" s="16">
        <v>76458.5</v>
      </c>
      <c r="H253" s="17"/>
      <c r="I253" s="16">
        <f t="shared" si="22"/>
        <v>3541.5</v>
      </c>
      <c r="J253" s="16"/>
      <c r="K253" s="16">
        <v>0</v>
      </c>
      <c r="L253" s="18">
        <f t="shared" si="23"/>
        <v>4.4268750000000003E-2</v>
      </c>
      <c r="M253" s="16"/>
      <c r="N253" s="16">
        <f t="shared" si="24"/>
        <v>50000</v>
      </c>
      <c r="O253" s="16"/>
      <c r="P253" s="16">
        <v>0</v>
      </c>
      <c r="Q253" s="145"/>
    </row>
    <row r="254" spans="1:17" s="7" customFormat="1" ht="15">
      <c r="A254" s="94" t="s">
        <v>213</v>
      </c>
      <c r="B254" s="94"/>
      <c r="C254" s="16">
        <v>50000</v>
      </c>
      <c r="D254" s="16"/>
      <c r="E254" s="16">
        <v>40000</v>
      </c>
      <c r="F254" s="16"/>
      <c r="G254" s="16">
        <v>0</v>
      </c>
      <c r="H254" s="17"/>
      <c r="I254" s="16">
        <f t="shared" si="22"/>
        <v>40000</v>
      </c>
      <c r="J254" s="16"/>
      <c r="K254" s="16">
        <v>0</v>
      </c>
      <c r="L254" s="18">
        <f t="shared" si="23"/>
        <v>1</v>
      </c>
      <c r="M254" s="16"/>
      <c r="N254" s="16">
        <f t="shared" si="24"/>
        <v>50000</v>
      </c>
      <c r="O254" s="16"/>
      <c r="P254" s="16">
        <v>0</v>
      </c>
      <c r="Q254" s="145"/>
    </row>
    <row r="255" spans="1:17" s="7" customFormat="1" ht="15">
      <c r="A255" s="94" t="s">
        <v>214</v>
      </c>
      <c r="B255" s="94"/>
      <c r="C255" s="16">
        <v>0</v>
      </c>
      <c r="D255" s="16"/>
      <c r="E255" s="16">
        <v>0</v>
      </c>
      <c r="F255" s="16"/>
      <c r="G255" s="16">
        <v>30000.799999999999</v>
      </c>
      <c r="H255" s="17"/>
      <c r="I255" s="16">
        <f t="shared" si="22"/>
        <v>-30000.799999999999</v>
      </c>
      <c r="J255" s="16"/>
      <c r="K255" s="16"/>
      <c r="L255" s="18">
        <v>0</v>
      </c>
      <c r="M255" s="16"/>
      <c r="N255" s="16"/>
      <c r="O255" s="16"/>
      <c r="P255" s="16"/>
      <c r="Q255" s="145"/>
    </row>
    <row r="256" spans="1:17" s="7" customFormat="1" ht="15">
      <c r="A256" s="94" t="s">
        <v>215</v>
      </c>
      <c r="B256" s="94"/>
      <c r="C256" s="16">
        <v>15000</v>
      </c>
      <c r="D256" s="16"/>
      <c r="E256" s="16">
        <v>15000</v>
      </c>
      <c r="F256" s="16"/>
      <c r="G256" s="16">
        <v>14925.8</v>
      </c>
      <c r="H256" s="17"/>
      <c r="I256" s="16">
        <f t="shared" si="22"/>
        <v>74.200000000000728</v>
      </c>
      <c r="J256" s="16"/>
      <c r="K256" s="16">
        <v>15000</v>
      </c>
      <c r="L256" s="18">
        <f>I256/E256*100%</f>
        <v>4.9466666666667155E-3</v>
      </c>
      <c r="M256" s="16"/>
      <c r="N256" s="16">
        <f>C256-K256</f>
        <v>0</v>
      </c>
      <c r="O256" s="16"/>
      <c r="P256" s="16">
        <v>11751.81</v>
      </c>
      <c r="Q256" s="145"/>
    </row>
    <row r="257" spans="1:17" s="7" customFormat="1" ht="15">
      <c r="A257" s="94" t="s">
        <v>216</v>
      </c>
      <c r="B257" s="94"/>
      <c r="C257" s="16">
        <v>0</v>
      </c>
      <c r="D257" s="16"/>
      <c r="E257" s="16">
        <v>0</v>
      </c>
      <c r="F257" s="16"/>
      <c r="G257" s="16">
        <v>64163.73</v>
      </c>
      <c r="H257" s="17"/>
      <c r="I257" s="16">
        <f t="shared" si="22"/>
        <v>-64163.73</v>
      </c>
      <c r="J257" s="16"/>
      <c r="K257" s="16"/>
      <c r="L257" s="18"/>
      <c r="M257" s="16"/>
      <c r="N257" s="16"/>
      <c r="O257" s="16"/>
      <c r="P257" s="16">
        <v>0</v>
      </c>
      <c r="Q257" s="145"/>
    </row>
    <row r="258" spans="1:17" s="29" customFormat="1" ht="15">
      <c r="A258" s="94" t="s">
        <v>217</v>
      </c>
      <c r="B258" s="94"/>
      <c r="C258" s="16">
        <v>0</v>
      </c>
      <c r="D258" s="16"/>
      <c r="E258" s="16">
        <v>0</v>
      </c>
      <c r="F258" s="16"/>
      <c r="G258" s="16">
        <v>278</v>
      </c>
      <c r="H258" s="17"/>
      <c r="I258" s="16">
        <f t="shared" si="22"/>
        <v>-278</v>
      </c>
      <c r="J258" s="16"/>
      <c r="K258" s="16">
        <v>0</v>
      </c>
      <c r="L258" s="18">
        <v>0</v>
      </c>
      <c r="M258" s="16"/>
      <c r="N258" s="16">
        <f>C258-K258</f>
        <v>0</v>
      </c>
      <c r="O258" s="16"/>
      <c r="P258" s="16">
        <v>4347.8</v>
      </c>
      <c r="Q258" s="145"/>
    </row>
    <row r="259" spans="1:17" s="102" customFormat="1" ht="15">
      <c r="A259" s="97" t="s">
        <v>218</v>
      </c>
      <c r="B259" s="97"/>
      <c r="C259" s="98">
        <v>0</v>
      </c>
      <c r="D259" s="98"/>
      <c r="E259" s="98">
        <v>0</v>
      </c>
      <c r="F259" s="98"/>
      <c r="G259" s="98">
        <v>0</v>
      </c>
      <c r="H259" s="99"/>
      <c r="I259" s="98">
        <f t="shared" si="22"/>
        <v>0</v>
      </c>
      <c r="J259" s="98"/>
      <c r="K259" s="98">
        <v>50000</v>
      </c>
      <c r="L259" s="100">
        <v>0</v>
      </c>
      <c r="M259" s="98"/>
      <c r="N259" s="98">
        <f>C259-K259</f>
        <v>-50000</v>
      </c>
      <c r="O259" s="98"/>
      <c r="P259" s="98">
        <v>14780</v>
      </c>
      <c r="Q259" s="149"/>
    </row>
    <row r="260" spans="1:17" s="7" customFormat="1" ht="15.75">
      <c r="A260" s="103" t="s">
        <v>219</v>
      </c>
      <c r="B260" s="103"/>
      <c r="C260" s="16"/>
      <c r="D260" s="16"/>
      <c r="E260" s="16"/>
      <c r="F260" s="16"/>
      <c r="G260" s="16"/>
      <c r="H260" s="17"/>
      <c r="I260" s="16"/>
      <c r="J260" s="16"/>
      <c r="K260" s="16"/>
      <c r="L260" s="18"/>
      <c r="M260" s="16"/>
      <c r="N260" s="16"/>
      <c r="O260" s="16"/>
      <c r="P260" s="16"/>
      <c r="Q260" s="96"/>
    </row>
    <row r="261" spans="1:17" s="147" customFormat="1" ht="15.75" customHeight="1">
      <c r="A261" s="150" t="s">
        <v>220</v>
      </c>
      <c r="B261" s="94"/>
      <c r="C261" s="151">
        <v>600000</v>
      </c>
      <c r="D261" s="151"/>
      <c r="E261" s="151">
        <v>0</v>
      </c>
      <c r="F261" s="151"/>
      <c r="G261" s="151">
        <v>0</v>
      </c>
      <c r="H261" s="152"/>
      <c r="I261" s="151">
        <f>E261-G261</f>
        <v>0</v>
      </c>
      <c r="J261" s="151"/>
      <c r="K261" s="151">
        <f>500000-140000</f>
        <v>360000</v>
      </c>
      <c r="L261" s="153"/>
      <c r="M261" s="151"/>
      <c r="N261" s="151">
        <f>C261-K261</f>
        <v>240000</v>
      </c>
      <c r="O261" s="151"/>
      <c r="P261" s="151">
        <v>159000</v>
      </c>
      <c r="Q261" s="146"/>
    </row>
    <row r="262" spans="1:17" s="7" customFormat="1" ht="15">
      <c r="A262" s="94" t="s">
        <v>221</v>
      </c>
      <c r="B262" s="94"/>
      <c r="C262" s="16">
        <v>150000</v>
      </c>
      <c r="D262" s="16"/>
      <c r="E262" s="16">
        <v>150000</v>
      </c>
      <c r="F262" s="16"/>
      <c r="G262" s="16">
        <v>127520</v>
      </c>
      <c r="H262" s="17"/>
      <c r="I262" s="16">
        <f>E262-G262</f>
        <v>22480</v>
      </c>
      <c r="J262" s="16"/>
      <c r="K262" s="16">
        <v>108120</v>
      </c>
      <c r="L262" s="18">
        <f>I262/E262*100%</f>
        <v>0.14986666666666668</v>
      </c>
      <c r="M262" s="16"/>
      <c r="N262" s="16">
        <f>C262-K262</f>
        <v>41880</v>
      </c>
      <c r="O262" s="16"/>
      <c r="P262" s="16">
        <v>107490</v>
      </c>
      <c r="Q262" s="145"/>
    </row>
    <row r="263" spans="1:17" s="7" customFormat="1" ht="15.75">
      <c r="A263" s="103" t="s">
        <v>222</v>
      </c>
      <c r="B263" s="103"/>
      <c r="C263" s="16"/>
      <c r="D263" s="16"/>
      <c r="E263" s="16"/>
      <c r="F263" s="16"/>
      <c r="G263" s="16"/>
      <c r="H263" s="17"/>
      <c r="I263" s="16"/>
      <c r="J263" s="16"/>
      <c r="K263" s="16"/>
      <c r="L263" s="18"/>
      <c r="M263" s="16"/>
      <c r="N263" s="16"/>
      <c r="O263" s="16"/>
      <c r="P263" s="16"/>
      <c r="Q263" s="145"/>
    </row>
    <row r="264" spans="1:17" s="7" customFormat="1" ht="15">
      <c r="A264" s="94" t="s">
        <v>223</v>
      </c>
      <c r="B264" s="94"/>
      <c r="C264" s="16">
        <v>150000</v>
      </c>
      <c r="D264" s="16"/>
      <c r="E264" s="16">
        <v>150000</v>
      </c>
      <c r="F264" s="16"/>
      <c r="G264" s="16">
        <v>50007.69</v>
      </c>
      <c r="H264" s="17"/>
      <c r="I264" s="16">
        <f>E264-G264</f>
        <v>99992.31</v>
      </c>
      <c r="J264" s="16"/>
      <c r="K264" s="16">
        <v>80000</v>
      </c>
      <c r="L264" s="18">
        <f>I264/E264*100%</f>
        <v>0.66661539999999997</v>
      </c>
      <c r="M264" s="16"/>
      <c r="N264" s="16">
        <f>C264-K264</f>
        <v>70000</v>
      </c>
      <c r="O264" s="16"/>
      <c r="P264" s="16">
        <v>66729.95</v>
      </c>
      <c r="Q264" s="96"/>
    </row>
    <row r="265" spans="1:17" s="7" customFormat="1" ht="15.75">
      <c r="A265" s="103" t="s">
        <v>224</v>
      </c>
      <c r="B265" s="103"/>
      <c r="C265" s="16"/>
      <c r="D265" s="16"/>
      <c r="E265" s="16"/>
      <c r="F265" s="16"/>
      <c r="G265" s="16"/>
      <c r="H265" s="17"/>
      <c r="I265" s="16"/>
      <c r="J265" s="16"/>
      <c r="K265" s="16"/>
      <c r="L265" s="18"/>
      <c r="M265" s="16"/>
      <c r="N265" s="16"/>
      <c r="O265" s="16"/>
      <c r="P265" s="16"/>
      <c r="Q265" s="104"/>
    </row>
    <row r="266" spans="1:17" s="7" customFormat="1" ht="15">
      <c r="A266" s="94" t="s">
        <v>225</v>
      </c>
      <c r="B266" s="94"/>
      <c r="C266" s="16">
        <v>500000</v>
      </c>
      <c r="D266" s="16"/>
      <c r="E266" s="16">
        <v>500000</v>
      </c>
      <c r="F266" s="16"/>
      <c r="G266" s="16">
        <v>589676</v>
      </c>
      <c r="H266" s="17"/>
      <c r="I266" s="16">
        <f>E266-G266</f>
        <v>-89676</v>
      </c>
      <c r="J266" s="16"/>
      <c r="K266" s="16">
        <v>296000</v>
      </c>
      <c r="L266" s="18">
        <f>I266/E266*100%</f>
        <v>-0.17935200000000001</v>
      </c>
      <c r="M266" s="16"/>
      <c r="N266" s="16">
        <f>C266-K266</f>
        <v>204000</v>
      </c>
      <c r="O266" s="16"/>
      <c r="P266" s="16">
        <v>293680.36</v>
      </c>
      <c r="Q266" s="145"/>
    </row>
    <row r="267" spans="1:17" s="7" customFormat="1" ht="15">
      <c r="A267" s="94"/>
      <c r="B267" s="94"/>
      <c r="C267" s="16"/>
      <c r="D267" s="16"/>
      <c r="E267" s="16"/>
      <c r="F267" s="16"/>
      <c r="G267" s="16"/>
      <c r="H267" s="17"/>
      <c r="I267" s="16"/>
      <c r="J267" s="16"/>
      <c r="K267" s="16"/>
      <c r="L267" s="18"/>
      <c r="M267" s="16"/>
      <c r="N267" s="16"/>
      <c r="O267" s="16"/>
      <c r="P267" s="16"/>
      <c r="Q267" s="96"/>
    </row>
    <row r="268" spans="1:17" s="7" customFormat="1" ht="15.75">
      <c r="A268" s="1" t="s">
        <v>226</v>
      </c>
      <c r="B268" s="1"/>
      <c r="C268" s="16">
        <v>20000</v>
      </c>
      <c r="D268" s="16"/>
      <c r="E268" s="16">
        <v>25000</v>
      </c>
      <c r="F268" s="16"/>
      <c r="G268" s="16">
        <v>0</v>
      </c>
      <c r="H268" s="17"/>
      <c r="I268" s="16">
        <f>E268-G268</f>
        <v>25000</v>
      </c>
      <c r="J268" s="16"/>
      <c r="K268" s="16">
        <v>14880</v>
      </c>
      <c r="L268" s="18">
        <f>I268/E268*100%</f>
        <v>1</v>
      </c>
      <c r="M268" s="16"/>
      <c r="N268" s="16">
        <f>C268-K268</f>
        <v>5120</v>
      </c>
      <c r="O268" s="16"/>
      <c r="P268" s="16">
        <v>0</v>
      </c>
      <c r="Q268" s="19"/>
    </row>
    <row r="269" spans="1:17" s="7" customFormat="1" ht="12.75" customHeight="1">
      <c r="A269" s="94"/>
      <c r="B269" s="94"/>
      <c r="C269" s="16"/>
      <c r="D269" s="16"/>
      <c r="E269" s="16"/>
      <c r="F269" s="16"/>
      <c r="G269" s="16"/>
      <c r="H269" s="17"/>
      <c r="I269" s="16"/>
      <c r="J269" s="16"/>
      <c r="K269" s="16"/>
      <c r="L269" s="18"/>
      <c r="M269" s="16"/>
      <c r="N269" s="16"/>
      <c r="O269" s="16"/>
      <c r="P269" s="16"/>
      <c r="Q269" s="96"/>
    </row>
    <row r="270" spans="1:17" s="7" customFormat="1" ht="17.25" customHeight="1">
      <c r="A270" s="10"/>
      <c r="B270" s="10"/>
      <c r="C270" s="154">
        <f>SUM(C228:C269)</f>
        <v>5625636</v>
      </c>
      <c r="D270" s="26"/>
      <c r="E270" s="154">
        <f>SUM(E228:E269)</f>
        <v>2665636</v>
      </c>
      <c r="F270" s="26"/>
      <c r="G270" s="154">
        <f>SUM(G228:G269)</f>
        <v>2259662.42</v>
      </c>
      <c r="H270" s="27"/>
      <c r="I270" s="154">
        <f>SUM(I228:I269)</f>
        <v>405973.58000000013</v>
      </c>
      <c r="J270" s="26"/>
      <c r="K270" s="154">
        <f>SUM(K228:K269)</f>
        <v>3418436</v>
      </c>
      <c r="L270" s="155">
        <f>I270/E270*100%</f>
        <v>0.15229895604651203</v>
      </c>
      <c r="M270" s="26"/>
      <c r="N270" s="154">
        <f>C270-K270</f>
        <v>2207200</v>
      </c>
      <c r="O270" s="26"/>
      <c r="P270" s="154">
        <f>SUM(P228:P269)</f>
        <v>2268983.89</v>
      </c>
      <c r="Q270" s="85"/>
    </row>
    <row r="271" spans="1:17" s="147" customFormat="1" ht="12.75" customHeight="1">
      <c r="A271" s="156"/>
      <c r="B271" s="156"/>
      <c r="C271" s="151"/>
      <c r="D271" s="151"/>
      <c r="E271" s="151"/>
      <c r="F271" s="151"/>
      <c r="G271" s="151"/>
      <c r="H271" s="152"/>
      <c r="I271" s="151"/>
      <c r="J271" s="151"/>
      <c r="K271" s="151"/>
      <c r="L271" s="153"/>
      <c r="M271" s="151"/>
      <c r="N271" s="151"/>
      <c r="O271" s="151"/>
      <c r="P271" s="151"/>
      <c r="Q271" s="146"/>
    </row>
    <row r="272" spans="1:17" s="7" customFormat="1" ht="15.75">
      <c r="A272" s="135" t="s">
        <v>227</v>
      </c>
      <c r="B272" s="135"/>
      <c r="C272" s="157">
        <f>C270</f>
        <v>5625636</v>
      </c>
      <c r="D272" s="157"/>
      <c r="E272" s="157">
        <f>E270</f>
        <v>2665636</v>
      </c>
      <c r="F272" s="157"/>
      <c r="G272" s="157">
        <f>G270</f>
        <v>2259662.42</v>
      </c>
      <c r="H272" s="158"/>
      <c r="I272" s="157">
        <f>I270</f>
        <v>405973.58000000013</v>
      </c>
      <c r="J272" s="157"/>
      <c r="K272" s="157">
        <f>K270</f>
        <v>3418436</v>
      </c>
      <c r="L272" s="159">
        <f>L270</f>
        <v>0.15229895604651203</v>
      </c>
      <c r="M272" s="157"/>
      <c r="N272" s="157">
        <f>C272-K272</f>
        <v>2207200</v>
      </c>
      <c r="O272" s="157"/>
      <c r="P272" s="157">
        <f>P270</f>
        <v>2268983.89</v>
      </c>
      <c r="Q272" s="139"/>
    </row>
    <row r="273" spans="1:17" s="7" customFormat="1" ht="14.25" customHeight="1">
      <c r="A273" s="10"/>
      <c r="B273" s="10"/>
      <c r="C273" s="26"/>
      <c r="D273" s="26"/>
      <c r="E273" s="26"/>
      <c r="F273" s="26"/>
      <c r="G273" s="26"/>
      <c r="H273" s="27"/>
      <c r="I273" s="26"/>
      <c r="J273" s="26"/>
      <c r="K273" s="26"/>
      <c r="L273" s="28"/>
      <c r="M273" s="26"/>
      <c r="N273" s="26"/>
      <c r="O273" s="26"/>
      <c r="P273" s="26"/>
      <c r="Q273" s="15"/>
    </row>
    <row r="274" spans="1:17" s="7" customFormat="1" ht="15.75">
      <c r="A274" s="160" t="s">
        <v>228</v>
      </c>
      <c r="B274" s="160"/>
      <c r="C274" s="161"/>
      <c r="D274" s="161"/>
      <c r="E274" s="161"/>
      <c r="F274" s="161"/>
      <c r="G274" s="161"/>
      <c r="H274" s="162"/>
      <c r="I274" s="161"/>
      <c r="J274" s="161"/>
      <c r="K274" s="161"/>
      <c r="L274" s="163"/>
      <c r="M274" s="161"/>
      <c r="N274" s="161"/>
      <c r="O274" s="161"/>
      <c r="P274" s="161"/>
      <c r="Q274" s="164"/>
    </row>
    <row r="275" spans="1:17" s="7" customFormat="1" ht="15">
      <c r="A275" s="165" t="s">
        <v>229</v>
      </c>
      <c r="B275" s="165"/>
      <c r="C275" s="16">
        <v>50000</v>
      </c>
      <c r="D275" s="16"/>
      <c r="E275" s="16">
        <v>0</v>
      </c>
      <c r="F275" s="16"/>
      <c r="G275" s="16">
        <v>4976</v>
      </c>
      <c r="H275" s="17"/>
      <c r="I275" s="16">
        <f>E275-G275</f>
        <v>-4976</v>
      </c>
      <c r="J275" s="16"/>
      <c r="K275" s="16">
        <v>50000</v>
      </c>
      <c r="L275" s="18">
        <v>0</v>
      </c>
      <c r="M275" s="16"/>
      <c r="N275" s="16">
        <f t="shared" ref="N275:N281" si="25">C275-K275</f>
        <v>0</v>
      </c>
      <c r="O275" s="16"/>
      <c r="P275" s="16">
        <v>6496</v>
      </c>
      <c r="Q275" s="145"/>
    </row>
    <row r="276" spans="1:17" s="7" customFormat="1" ht="15">
      <c r="A276" s="165" t="s">
        <v>230</v>
      </c>
      <c r="B276" s="165"/>
      <c r="C276" s="16">
        <v>180000</v>
      </c>
      <c r="D276" s="16"/>
      <c r="E276" s="16">
        <v>180000</v>
      </c>
      <c r="F276" s="16"/>
      <c r="G276" s="16">
        <v>116859.8</v>
      </c>
      <c r="H276" s="17"/>
      <c r="I276" s="16">
        <f>E276-G276</f>
        <v>63140.2</v>
      </c>
      <c r="J276" s="16"/>
      <c r="K276" s="16">
        <v>180000</v>
      </c>
      <c r="L276" s="18">
        <f>I276/E276*100%</f>
        <v>0.35077888888888886</v>
      </c>
      <c r="M276" s="16"/>
      <c r="N276" s="16">
        <f t="shared" si="25"/>
        <v>0</v>
      </c>
      <c r="O276" s="16"/>
      <c r="P276" s="16">
        <v>99143.35</v>
      </c>
      <c r="Q276" s="145"/>
    </row>
    <row r="277" spans="1:17" s="7" customFormat="1" ht="15">
      <c r="A277" s="165" t="s">
        <v>231</v>
      </c>
      <c r="B277" s="165"/>
      <c r="C277" s="16">
        <v>30000</v>
      </c>
      <c r="D277" s="16"/>
      <c r="E277" s="16">
        <v>0</v>
      </c>
      <c r="F277" s="16"/>
      <c r="G277" s="16">
        <v>504.16</v>
      </c>
      <c r="H277" s="17"/>
      <c r="I277" s="16">
        <f>E277-G277</f>
        <v>-504.16</v>
      </c>
      <c r="J277" s="16"/>
      <c r="K277" s="16">
        <v>30000</v>
      </c>
      <c r="L277" s="18">
        <v>0</v>
      </c>
      <c r="M277" s="16"/>
      <c r="N277" s="16">
        <f t="shared" si="25"/>
        <v>0</v>
      </c>
      <c r="O277" s="16"/>
      <c r="P277" s="16">
        <v>0</v>
      </c>
      <c r="Q277" s="145"/>
    </row>
    <row r="278" spans="1:17" s="7" customFormat="1" ht="15">
      <c r="A278" s="84" t="s">
        <v>232</v>
      </c>
      <c r="B278" s="84"/>
      <c r="C278" s="16">
        <v>5000</v>
      </c>
      <c r="D278" s="16"/>
      <c r="E278" s="16">
        <v>5000</v>
      </c>
      <c r="F278" s="16"/>
      <c r="G278" s="16">
        <v>0</v>
      </c>
      <c r="H278" s="17"/>
      <c r="I278" s="16">
        <f>E278-G278</f>
        <v>5000</v>
      </c>
      <c r="J278" s="16"/>
      <c r="K278" s="16">
        <v>4000</v>
      </c>
      <c r="L278" s="18">
        <f>I278/E278*100%</f>
        <v>1</v>
      </c>
      <c r="M278" s="16"/>
      <c r="N278" s="16">
        <f t="shared" si="25"/>
        <v>1000</v>
      </c>
      <c r="O278" s="16"/>
      <c r="P278" s="16">
        <v>3600</v>
      </c>
      <c r="Q278" s="85"/>
    </row>
    <row r="279" spans="1:17" s="7" customFormat="1" ht="15">
      <c r="A279" s="165" t="s">
        <v>233</v>
      </c>
      <c r="B279" s="165"/>
      <c r="C279" s="16">
        <v>0</v>
      </c>
      <c r="D279" s="16"/>
      <c r="E279" s="16">
        <v>0</v>
      </c>
      <c r="F279" s="16"/>
      <c r="G279" s="16">
        <v>0</v>
      </c>
      <c r="H279" s="17"/>
      <c r="I279" s="16">
        <f>E279-G279</f>
        <v>0</v>
      </c>
      <c r="J279" s="16"/>
      <c r="K279" s="16">
        <v>20000</v>
      </c>
      <c r="L279" s="18">
        <v>0</v>
      </c>
      <c r="M279" s="16"/>
      <c r="N279" s="16">
        <f t="shared" si="25"/>
        <v>-20000</v>
      </c>
      <c r="O279" s="16"/>
      <c r="P279" s="16">
        <v>0</v>
      </c>
      <c r="Q279" s="145"/>
    </row>
    <row r="280" spans="1:17" s="7" customFormat="1" ht="15">
      <c r="A280" s="165" t="s">
        <v>234</v>
      </c>
      <c r="B280" s="165"/>
      <c r="C280" s="16">
        <v>0</v>
      </c>
      <c r="D280" s="16"/>
      <c r="E280" s="16">
        <v>0</v>
      </c>
      <c r="F280" s="16"/>
      <c r="G280" s="16">
        <v>0</v>
      </c>
      <c r="H280" s="17"/>
      <c r="I280" s="16">
        <v>0</v>
      </c>
      <c r="J280" s="16"/>
      <c r="K280" s="16">
        <v>700000</v>
      </c>
      <c r="L280" s="18">
        <v>0</v>
      </c>
      <c r="M280" s="16"/>
      <c r="N280" s="16">
        <f t="shared" si="25"/>
        <v>-700000</v>
      </c>
      <c r="O280" s="16"/>
      <c r="P280" s="16">
        <v>534836.1</v>
      </c>
      <c r="Q280" s="145"/>
    </row>
    <row r="281" spans="1:17" s="7" customFormat="1" ht="15.75">
      <c r="A281" s="84"/>
      <c r="B281" s="84"/>
      <c r="C281" s="43">
        <f>SUM(C275:C280)</f>
        <v>265000</v>
      </c>
      <c r="D281" s="26"/>
      <c r="E281" s="43">
        <f>SUM(E275:E280)</f>
        <v>185000</v>
      </c>
      <c r="F281" s="26"/>
      <c r="G281" s="43">
        <f>SUM(G275:G280)</f>
        <v>122339.96</v>
      </c>
      <c r="H281" s="27"/>
      <c r="I281" s="43">
        <f>SUM(I275:I280)</f>
        <v>62660.039999999994</v>
      </c>
      <c r="J281" s="26"/>
      <c r="K281" s="43">
        <f>SUM(K275:K280)</f>
        <v>984000</v>
      </c>
      <c r="L281" s="44">
        <f>I281/E281*100%</f>
        <v>0.3387029189189189</v>
      </c>
      <c r="M281" s="26"/>
      <c r="N281" s="43">
        <f t="shared" si="25"/>
        <v>-719000</v>
      </c>
      <c r="O281" s="26"/>
      <c r="P281" s="43">
        <f>SUM(P275:P280)</f>
        <v>644075.44999999995</v>
      </c>
      <c r="Q281" s="85"/>
    </row>
    <row r="282" spans="1:17" s="7" customFormat="1" ht="9.75" customHeight="1">
      <c r="A282" s="84"/>
      <c r="B282" s="84"/>
      <c r="C282" s="16"/>
      <c r="D282" s="16"/>
      <c r="E282" s="16"/>
      <c r="F282" s="16"/>
      <c r="G282" s="16"/>
      <c r="H282" s="17"/>
      <c r="I282" s="16"/>
      <c r="J282" s="16"/>
      <c r="K282" s="16"/>
      <c r="L282" s="18"/>
      <c r="M282" s="16"/>
      <c r="N282" s="16"/>
      <c r="O282" s="16"/>
      <c r="P282" s="16"/>
      <c r="Q282" s="85"/>
    </row>
    <row r="283" spans="1:17" s="1" customFormat="1" ht="15.75">
      <c r="A283" s="166" t="s">
        <v>235</v>
      </c>
      <c r="B283" s="166"/>
      <c r="C283" s="161">
        <f>C281</f>
        <v>265000</v>
      </c>
      <c r="D283" s="161"/>
      <c r="E283" s="161">
        <f>E281</f>
        <v>185000</v>
      </c>
      <c r="F283" s="161"/>
      <c r="G283" s="161">
        <f>G281</f>
        <v>122339.96</v>
      </c>
      <c r="H283" s="162"/>
      <c r="I283" s="161">
        <f>I281</f>
        <v>62660.039999999994</v>
      </c>
      <c r="J283" s="161"/>
      <c r="K283" s="161">
        <f>K281</f>
        <v>984000</v>
      </c>
      <c r="L283" s="163">
        <f>L281</f>
        <v>0.3387029189189189</v>
      </c>
      <c r="M283" s="161"/>
      <c r="N283" s="161">
        <f>C283-K283</f>
        <v>-719000</v>
      </c>
      <c r="O283" s="161"/>
      <c r="P283" s="161">
        <f>P281</f>
        <v>644075.44999999995</v>
      </c>
      <c r="Q283" s="167"/>
    </row>
    <row r="284" spans="1:17" ht="9" customHeight="1">
      <c r="A284" s="168"/>
      <c r="B284" s="168"/>
      <c r="Q284" s="169"/>
    </row>
    <row r="285" spans="1:17" s="7" customFormat="1" ht="15.75">
      <c r="A285" s="170" t="s">
        <v>236</v>
      </c>
      <c r="B285" s="170"/>
      <c r="C285" s="171"/>
      <c r="D285" s="171"/>
      <c r="E285" s="171"/>
      <c r="F285" s="171"/>
      <c r="G285" s="171"/>
      <c r="H285" s="172"/>
      <c r="I285" s="171"/>
      <c r="J285" s="171"/>
      <c r="K285" s="171"/>
      <c r="L285" s="173"/>
      <c r="M285" s="171"/>
      <c r="N285" s="171"/>
      <c r="O285" s="171"/>
      <c r="P285" s="171"/>
      <c r="Q285" s="174"/>
    </row>
    <row r="286" spans="1:17" s="7" customFormat="1" ht="15.75">
      <c r="A286" s="10" t="s">
        <v>237</v>
      </c>
      <c r="B286" s="10"/>
      <c r="C286" s="16">
        <v>160000</v>
      </c>
      <c r="D286" s="16"/>
      <c r="E286" s="16">
        <v>160000</v>
      </c>
      <c r="F286" s="16"/>
      <c r="G286" s="16">
        <v>171683.87</v>
      </c>
      <c r="H286" s="17"/>
      <c r="I286" s="16">
        <f>E286-G286</f>
        <v>-11683.869999999995</v>
      </c>
      <c r="J286" s="16"/>
      <c r="K286" s="16">
        <v>165000</v>
      </c>
      <c r="L286" s="18">
        <f>I286/E286*100%</f>
        <v>-7.3024187499999976E-2</v>
      </c>
      <c r="M286" s="16"/>
      <c r="N286" s="16">
        <f t="shared" ref="N286:N302" si="26">C286-K286</f>
        <v>-5000</v>
      </c>
      <c r="O286" s="16"/>
      <c r="P286" s="16">
        <v>129869.15</v>
      </c>
      <c r="Q286" s="30"/>
    </row>
    <row r="287" spans="1:17" s="7" customFormat="1" ht="15.75">
      <c r="A287" s="144" t="s">
        <v>238</v>
      </c>
      <c r="B287" s="144"/>
      <c r="C287" s="16">
        <v>25000</v>
      </c>
      <c r="D287" s="16"/>
      <c r="E287" s="16">
        <v>25000</v>
      </c>
      <c r="F287" s="16"/>
      <c r="G287" s="16">
        <v>18450</v>
      </c>
      <c r="H287" s="17"/>
      <c r="I287" s="16">
        <f>E287-G287</f>
        <v>6550</v>
      </c>
      <c r="J287" s="16"/>
      <c r="K287" s="16">
        <v>25000</v>
      </c>
      <c r="L287" s="18">
        <f>I287/E287*100%</f>
        <v>0.26200000000000001</v>
      </c>
      <c r="M287" s="16"/>
      <c r="N287" s="16">
        <f t="shared" si="26"/>
        <v>0</v>
      </c>
      <c r="O287" s="16"/>
      <c r="P287" s="16">
        <v>18545</v>
      </c>
      <c r="Q287" s="145"/>
    </row>
    <row r="288" spans="1:17" s="7" customFormat="1" ht="15.75">
      <c r="A288" s="175" t="s">
        <v>239</v>
      </c>
      <c r="B288" s="175"/>
      <c r="C288" s="16">
        <v>160000</v>
      </c>
      <c r="D288" s="16"/>
      <c r="E288" s="16">
        <v>160000</v>
      </c>
      <c r="F288" s="16"/>
      <c r="G288" s="16">
        <v>152209.43</v>
      </c>
      <c r="H288" s="17"/>
      <c r="I288" s="16">
        <f>E288-G288</f>
        <v>7790.570000000007</v>
      </c>
      <c r="J288" s="16"/>
      <c r="K288" s="16">
        <v>160000</v>
      </c>
      <c r="L288" s="18">
        <f>I288/E288*100%</f>
        <v>4.8691062500000042E-2</v>
      </c>
      <c r="M288" s="16"/>
      <c r="N288" s="16">
        <f t="shared" si="26"/>
        <v>0</v>
      </c>
      <c r="O288" s="16"/>
      <c r="P288" s="16">
        <v>124677.27</v>
      </c>
      <c r="Q288" s="30"/>
    </row>
    <row r="289" spans="1:17" s="7" customFormat="1" ht="15" customHeight="1">
      <c r="A289" s="10" t="s">
        <v>240</v>
      </c>
      <c r="B289" s="10"/>
      <c r="C289" s="16"/>
      <c r="D289" s="16"/>
      <c r="E289" s="16"/>
      <c r="F289" s="16"/>
      <c r="G289" s="16"/>
      <c r="H289" s="17"/>
      <c r="I289" s="16"/>
      <c r="J289" s="16"/>
      <c r="K289" s="16"/>
      <c r="L289" s="18"/>
      <c r="M289" s="16"/>
      <c r="N289" s="16">
        <f t="shared" si="26"/>
        <v>0</v>
      </c>
      <c r="O289" s="16"/>
      <c r="P289" s="16"/>
      <c r="Q289" s="30"/>
    </row>
    <row r="290" spans="1:17" s="7" customFormat="1" ht="15" customHeight="1">
      <c r="A290" s="29" t="s">
        <v>241</v>
      </c>
      <c r="B290" s="10"/>
      <c r="C290" s="16">
        <v>50000</v>
      </c>
      <c r="D290" s="16"/>
      <c r="E290" s="16">
        <v>50000</v>
      </c>
      <c r="F290" s="16"/>
      <c r="G290" s="16">
        <v>0</v>
      </c>
      <c r="H290" s="17"/>
      <c r="I290" s="16">
        <f t="shared" ref="I290:I310" si="27">E290-G290</f>
        <v>50000</v>
      </c>
      <c r="J290" s="16"/>
      <c r="K290" s="16">
        <v>53000</v>
      </c>
      <c r="L290" s="18">
        <f t="shared" ref="L290:L302" si="28">I290/E290*100%</f>
        <v>1</v>
      </c>
      <c r="M290" s="16"/>
      <c r="N290" s="16">
        <f t="shared" si="26"/>
        <v>-3000</v>
      </c>
      <c r="O290" s="16"/>
      <c r="P290" s="16">
        <v>0</v>
      </c>
      <c r="Q290" s="30"/>
    </row>
    <row r="291" spans="1:17" s="7" customFormat="1" ht="15" customHeight="1">
      <c r="A291" s="29" t="s">
        <v>242</v>
      </c>
      <c r="B291" s="29"/>
      <c r="C291" s="16">
        <v>65000</v>
      </c>
      <c r="D291" s="16"/>
      <c r="E291" s="16">
        <v>65000</v>
      </c>
      <c r="F291" s="16"/>
      <c r="G291" s="16">
        <v>33900</v>
      </c>
      <c r="H291" s="17"/>
      <c r="I291" s="16">
        <f t="shared" si="27"/>
        <v>31100</v>
      </c>
      <c r="J291" s="16"/>
      <c r="K291" s="16">
        <v>66000</v>
      </c>
      <c r="L291" s="18">
        <f t="shared" si="28"/>
        <v>0.47846153846153844</v>
      </c>
      <c r="M291" s="16"/>
      <c r="N291" s="16">
        <f t="shared" si="26"/>
        <v>-1000</v>
      </c>
      <c r="O291" s="16"/>
      <c r="P291" s="16">
        <v>40047</v>
      </c>
      <c r="Q291" s="30"/>
    </row>
    <row r="292" spans="1:17" s="7" customFormat="1" ht="15" customHeight="1">
      <c r="A292" s="29" t="s">
        <v>243</v>
      </c>
      <c r="B292" s="29"/>
      <c r="C292" s="16">
        <f>55000+40000</f>
        <v>95000</v>
      </c>
      <c r="D292" s="16"/>
      <c r="E292" s="16">
        <f>55000+40000</f>
        <v>95000</v>
      </c>
      <c r="F292" s="16"/>
      <c r="G292" s="16">
        <v>54914.5</v>
      </c>
      <c r="H292" s="17"/>
      <c r="I292" s="16">
        <f t="shared" si="27"/>
        <v>40085.5</v>
      </c>
      <c r="J292" s="16"/>
      <c r="K292" s="16">
        <v>55000</v>
      </c>
      <c r="L292" s="18">
        <f t="shared" si="28"/>
        <v>0.42195263157894736</v>
      </c>
      <c r="M292" s="16"/>
      <c r="N292" s="16">
        <f t="shared" si="26"/>
        <v>40000</v>
      </c>
      <c r="O292" s="16"/>
      <c r="P292" s="16">
        <v>45369.13</v>
      </c>
      <c r="Q292" s="30"/>
    </row>
    <row r="293" spans="1:17" s="7" customFormat="1" ht="15" customHeight="1">
      <c r="A293" s="29" t="s">
        <v>244</v>
      </c>
      <c r="B293" s="29"/>
      <c r="C293" s="16">
        <v>33000</v>
      </c>
      <c r="D293" s="16"/>
      <c r="E293" s="16">
        <v>33000</v>
      </c>
      <c r="F293" s="16"/>
      <c r="G293" s="16">
        <v>14950</v>
      </c>
      <c r="H293" s="17"/>
      <c r="I293" s="16">
        <f t="shared" si="27"/>
        <v>18050</v>
      </c>
      <c r="J293" s="16"/>
      <c r="K293" s="16">
        <v>33000</v>
      </c>
      <c r="L293" s="18">
        <f t="shared" si="28"/>
        <v>0.54696969696969699</v>
      </c>
      <c r="M293" s="16"/>
      <c r="N293" s="16">
        <f t="shared" si="26"/>
        <v>0</v>
      </c>
      <c r="O293" s="16"/>
      <c r="P293" s="16">
        <v>24755</v>
      </c>
      <c r="Q293" s="30"/>
    </row>
    <row r="294" spans="1:17" s="7" customFormat="1" ht="15" customHeight="1">
      <c r="A294" s="29" t="s">
        <v>245</v>
      </c>
      <c r="B294" s="29"/>
      <c r="C294" s="16">
        <v>33000</v>
      </c>
      <c r="D294" s="16"/>
      <c r="E294" s="16">
        <v>33000</v>
      </c>
      <c r="F294" s="16"/>
      <c r="G294" s="16">
        <v>15530</v>
      </c>
      <c r="H294" s="17"/>
      <c r="I294" s="16">
        <f t="shared" si="27"/>
        <v>17470</v>
      </c>
      <c r="J294" s="16"/>
      <c r="K294" s="16">
        <v>33000</v>
      </c>
      <c r="L294" s="18">
        <f t="shared" si="28"/>
        <v>0.52939393939393942</v>
      </c>
      <c r="M294" s="16"/>
      <c r="N294" s="16">
        <f t="shared" si="26"/>
        <v>0</v>
      </c>
      <c r="O294" s="16"/>
      <c r="P294" s="16">
        <v>35328.14</v>
      </c>
      <c r="Q294" s="30"/>
    </row>
    <row r="295" spans="1:17" s="7" customFormat="1" ht="15" customHeight="1">
      <c r="A295" s="29" t="s">
        <v>246</v>
      </c>
      <c r="B295" s="29"/>
      <c r="C295" s="16">
        <v>12000</v>
      </c>
      <c r="D295" s="16"/>
      <c r="E295" s="16">
        <v>12000</v>
      </c>
      <c r="F295" s="16"/>
      <c r="G295" s="16">
        <v>5290</v>
      </c>
      <c r="H295" s="17"/>
      <c r="I295" s="16">
        <f t="shared" si="27"/>
        <v>6710</v>
      </c>
      <c r="J295" s="16"/>
      <c r="K295" s="16">
        <v>12000</v>
      </c>
      <c r="L295" s="18">
        <f t="shared" si="28"/>
        <v>0.5591666666666667</v>
      </c>
      <c r="M295" s="16"/>
      <c r="N295" s="16">
        <f t="shared" si="26"/>
        <v>0</v>
      </c>
      <c r="O295" s="16"/>
      <c r="P295" s="16">
        <v>5448.7</v>
      </c>
      <c r="Q295" s="30"/>
    </row>
    <row r="296" spans="1:17" s="7" customFormat="1" ht="15" customHeight="1">
      <c r="A296" s="29" t="s">
        <v>247</v>
      </c>
      <c r="B296" s="29"/>
      <c r="C296" s="16">
        <v>60000</v>
      </c>
      <c r="D296" s="16"/>
      <c r="E296" s="16">
        <v>60000</v>
      </c>
      <c r="F296" s="16"/>
      <c r="G296" s="16">
        <v>43920</v>
      </c>
      <c r="H296" s="17"/>
      <c r="I296" s="16">
        <f t="shared" si="27"/>
        <v>16080</v>
      </c>
      <c r="J296" s="16"/>
      <c r="K296" s="16">
        <v>0</v>
      </c>
      <c r="L296" s="18">
        <f t="shared" si="28"/>
        <v>0.26800000000000002</v>
      </c>
      <c r="M296" s="16"/>
      <c r="N296" s="16">
        <f t="shared" si="26"/>
        <v>60000</v>
      </c>
      <c r="O296" s="16"/>
      <c r="P296" s="16">
        <v>12720</v>
      </c>
      <c r="Q296" s="30"/>
    </row>
    <row r="297" spans="1:17" s="7" customFormat="1" ht="15" customHeight="1">
      <c r="A297" s="29" t="s">
        <v>248</v>
      </c>
      <c r="B297" s="29"/>
      <c r="C297" s="16">
        <v>60000</v>
      </c>
      <c r="D297" s="16"/>
      <c r="E297" s="16">
        <v>60000</v>
      </c>
      <c r="F297" s="16"/>
      <c r="G297" s="16">
        <v>62155</v>
      </c>
      <c r="H297" s="17"/>
      <c r="I297" s="16">
        <f t="shared" si="27"/>
        <v>-2155</v>
      </c>
      <c r="J297" s="16"/>
      <c r="K297" s="16">
        <v>0</v>
      </c>
      <c r="L297" s="18">
        <f t="shared" si="28"/>
        <v>-3.5916666666666666E-2</v>
      </c>
      <c r="M297" s="16"/>
      <c r="N297" s="16">
        <f t="shared" si="26"/>
        <v>60000</v>
      </c>
      <c r="O297" s="16"/>
      <c r="P297" s="16">
        <v>0</v>
      </c>
      <c r="Q297" s="30"/>
    </row>
    <row r="298" spans="1:17" s="7" customFormat="1" ht="15" customHeight="1">
      <c r="A298" s="29" t="s">
        <v>249</v>
      </c>
      <c r="B298" s="29"/>
      <c r="C298" s="16"/>
      <c r="D298" s="16"/>
      <c r="E298" s="16">
        <v>0</v>
      </c>
      <c r="F298" s="16"/>
      <c r="G298" s="16">
        <v>37370</v>
      </c>
      <c r="H298" s="17"/>
      <c r="I298" s="16">
        <f t="shared" si="27"/>
        <v>-37370</v>
      </c>
      <c r="J298" s="16"/>
      <c r="K298" s="16"/>
      <c r="L298" s="18">
        <v>0</v>
      </c>
      <c r="M298" s="16"/>
      <c r="N298" s="16"/>
      <c r="O298" s="16"/>
      <c r="P298" s="16">
        <v>0</v>
      </c>
      <c r="Q298" s="30"/>
    </row>
    <row r="299" spans="1:17" s="7" customFormat="1" ht="15" customHeight="1">
      <c r="A299" s="29" t="s">
        <v>250</v>
      </c>
      <c r="B299" s="29"/>
      <c r="C299" s="16"/>
      <c r="D299" s="16"/>
      <c r="E299" s="16">
        <v>0</v>
      </c>
      <c r="F299" s="16"/>
      <c r="G299" s="16">
        <v>37100</v>
      </c>
      <c r="H299" s="17"/>
      <c r="I299" s="16">
        <f t="shared" si="27"/>
        <v>-37100</v>
      </c>
      <c r="J299" s="16"/>
      <c r="K299" s="16"/>
      <c r="L299" s="18">
        <v>0</v>
      </c>
      <c r="M299" s="16"/>
      <c r="N299" s="16"/>
      <c r="O299" s="16"/>
      <c r="P299" s="16">
        <v>0</v>
      </c>
      <c r="Q299" s="30"/>
    </row>
    <row r="300" spans="1:17" s="7" customFormat="1" ht="15" customHeight="1">
      <c r="A300" s="29" t="s">
        <v>251</v>
      </c>
      <c r="B300" s="29"/>
      <c r="C300" s="16">
        <v>40000</v>
      </c>
      <c r="D300" s="16"/>
      <c r="E300" s="16">
        <v>40000</v>
      </c>
      <c r="F300" s="16"/>
      <c r="G300" s="16">
        <v>48755.68</v>
      </c>
      <c r="H300" s="17"/>
      <c r="I300" s="16">
        <f t="shared" si="27"/>
        <v>-8755.68</v>
      </c>
      <c r="J300" s="16"/>
      <c r="K300" s="16">
        <v>0</v>
      </c>
      <c r="L300" s="18">
        <f t="shared" si="28"/>
        <v>-0.218892</v>
      </c>
      <c r="M300" s="16"/>
      <c r="N300" s="16">
        <f t="shared" si="26"/>
        <v>40000</v>
      </c>
      <c r="O300" s="16"/>
      <c r="P300" s="16">
        <v>0</v>
      </c>
      <c r="Q300" s="30"/>
    </row>
    <row r="301" spans="1:17" s="7" customFormat="1" ht="15" customHeight="1">
      <c r="A301" s="29" t="s">
        <v>252</v>
      </c>
      <c r="B301" s="29"/>
      <c r="C301" s="16">
        <v>4000</v>
      </c>
      <c r="D301" s="16"/>
      <c r="E301" s="16">
        <v>4000</v>
      </c>
      <c r="F301" s="16"/>
      <c r="G301" s="16">
        <v>3545</v>
      </c>
      <c r="H301" s="17"/>
      <c r="I301" s="16">
        <f t="shared" si="27"/>
        <v>455</v>
      </c>
      <c r="J301" s="16"/>
      <c r="K301" s="16">
        <v>0</v>
      </c>
      <c r="L301" s="18">
        <f t="shared" si="28"/>
        <v>0.11375</v>
      </c>
      <c r="M301" s="16"/>
      <c r="N301" s="16">
        <f t="shared" si="26"/>
        <v>4000</v>
      </c>
      <c r="O301" s="16"/>
      <c r="P301" s="16">
        <v>3281.76</v>
      </c>
      <c r="Q301" s="30"/>
    </row>
    <row r="302" spans="1:17" s="7" customFormat="1" ht="15" customHeight="1">
      <c r="A302" s="29" t="s">
        <v>253</v>
      </c>
      <c r="B302" s="29"/>
      <c r="C302" s="16">
        <v>3000</v>
      </c>
      <c r="D302" s="16"/>
      <c r="E302" s="16">
        <v>3000</v>
      </c>
      <c r="F302" s="16"/>
      <c r="G302" s="16">
        <v>920</v>
      </c>
      <c r="H302" s="17"/>
      <c r="I302" s="16">
        <f t="shared" si="27"/>
        <v>2080</v>
      </c>
      <c r="J302" s="16"/>
      <c r="K302" s="16">
        <v>3300</v>
      </c>
      <c r="L302" s="18">
        <f t="shared" si="28"/>
        <v>0.69333333333333336</v>
      </c>
      <c r="M302" s="16"/>
      <c r="N302" s="16">
        <f t="shared" si="26"/>
        <v>-300</v>
      </c>
      <c r="O302" s="16"/>
      <c r="P302" s="16">
        <v>1958.8</v>
      </c>
      <c r="Q302" s="30"/>
    </row>
    <row r="303" spans="1:17" s="7" customFormat="1" ht="15" customHeight="1">
      <c r="A303" s="29" t="s">
        <v>254</v>
      </c>
      <c r="B303" s="29"/>
      <c r="C303" s="16">
        <v>0</v>
      </c>
      <c r="D303" s="16"/>
      <c r="E303" s="16">
        <v>0</v>
      </c>
      <c r="F303" s="16"/>
      <c r="G303" s="16">
        <v>6530</v>
      </c>
      <c r="H303" s="17"/>
      <c r="I303" s="16">
        <f t="shared" si="27"/>
        <v>-6530</v>
      </c>
      <c r="J303" s="16"/>
      <c r="K303" s="16"/>
      <c r="L303" s="18">
        <v>0</v>
      </c>
      <c r="M303" s="16"/>
      <c r="N303" s="16"/>
      <c r="O303" s="16"/>
      <c r="P303" s="16">
        <v>0</v>
      </c>
      <c r="Q303" s="30"/>
    </row>
    <row r="304" spans="1:17" s="29" customFormat="1" ht="15" customHeight="1">
      <c r="A304" s="29" t="s">
        <v>255</v>
      </c>
      <c r="C304" s="16">
        <v>0</v>
      </c>
      <c r="D304" s="16"/>
      <c r="E304" s="16">
        <v>0</v>
      </c>
      <c r="F304" s="16"/>
      <c r="G304" s="16">
        <v>8480</v>
      </c>
      <c r="H304" s="17"/>
      <c r="I304" s="16">
        <f t="shared" si="27"/>
        <v>-8480</v>
      </c>
      <c r="J304" s="16"/>
      <c r="K304" s="16">
        <v>27000</v>
      </c>
      <c r="L304" s="18">
        <v>0</v>
      </c>
      <c r="M304" s="16"/>
      <c r="N304" s="16">
        <f>C304-K304</f>
        <v>-27000</v>
      </c>
      <c r="O304" s="16"/>
      <c r="P304" s="16">
        <v>8480</v>
      </c>
      <c r="Q304" s="30"/>
    </row>
    <row r="305" spans="1:17" s="29" customFormat="1" ht="15" customHeight="1">
      <c r="A305" s="103" t="s">
        <v>256</v>
      </c>
      <c r="C305" s="16">
        <v>0</v>
      </c>
      <c r="D305" s="16"/>
      <c r="E305" s="16">
        <v>12000</v>
      </c>
      <c r="F305" s="16"/>
      <c r="G305" s="16">
        <v>11500</v>
      </c>
      <c r="H305" s="17"/>
      <c r="I305" s="16">
        <f t="shared" si="27"/>
        <v>500</v>
      </c>
      <c r="J305" s="16"/>
      <c r="K305" s="16"/>
      <c r="L305" s="18">
        <v>0</v>
      </c>
      <c r="M305" s="16"/>
      <c r="N305" s="16"/>
      <c r="O305" s="16"/>
      <c r="P305" s="16">
        <v>0</v>
      </c>
      <c r="Q305" s="30"/>
    </row>
    <row r="306" spans="1:17" s="7" customFormat="1" ht="15.75">
      <c r="A306" s="103" t="s">
        <v>257</v>
      </c>
      <c r="B306" s="103"/>
      <c r="C306" s="16">
        <v>9000</v>
      </c>
      <c r="D306" s="16"/>
      <c r="E306" s="16">
        <v>9000</v>
      </c>
      <c r="F306" s="16"/>
      <c r="G306" s="16">
        <v>1134</v>
      </c>
      <c r="H306" s="17"/>
      <c r="I306" s="16">
        <f t="shared" si="27"/>
        <v>7866</v>
      </c>
      <c r="J306" s="16"/>
      <c r="K306" s="16">
        <v>9000</v>
      </c>
      <c r="L306" s="18">
        <f>I306/E306*100%</f>
        <v>0.874</v>
      </c>
      <c r="M306" s="16"/>
      <c r="N306" s="16">
        <f t="shared" ref="N306:N311" si="29">C306-K306</f>
        <v>0</v>
      </c>
      <c r="O306" s="16"/>
      <c r="P306" s="16">
        <v>1929.2</v>
      </c>
      <c r="Q306" s="96"/>
    </row>
    <row r="307" spans="1:17" s="7" customFormat="1" ht="15.75">
      <c r="A307" s="1" t="s">
        <v>258</v>
      </c>
      <c r="B307" s="1"/>
      <c r="C307" s="16">
        <v>200000</v>
      </c>
      <c r="D307" s="16"/>
      <c r="E307" s="16">
        <v>200000</v>
      </c>
      <c r="F307" s="16"/>
      <c r="G307" s="16">
        <v>0</v>
      </c>
      <c r="H307" s="17"/>
      <c r="I307" s="16">
        <f t="shared" si="27"/>
        <v>200000</v>
      </c>
      <c r="J307" s="16"/>
      <c r="K307" s="16">
        <v>200000</v>
      </c>
      <c r="L307" s="18">
        <f>I307/E307*100%</f>
        <v>1</v>
      </c>
      <c r="M307" s="16"/>
      <c r="N307" s="16">
        <f t="shared" si="29"/>
        <v>0</v>
      </c>
      <c r="O307" s="16"/>
      <c r="P307" s="16">
        <v>157168</v>
      </c>
      <c r="Q307" s="19"/>
    </row>
    <row r="308" spans="1:17" s="7" customFormat="1" ht="15.75">
      <c r="A308" s="10" t="s">
        <v>259</v>
      </c>
      <c r="B308" s="10"/>
      <c r="C308" s="16">
        <v>30000</v>
      </c>
      <c r="D308" s="16"/>
      <c r="E308" s="16">
        <v>35000</v>
      </c>
      <c r="F308" s="16"/>
      <c r="G308" s="16">
        <v>32864.51</v>
      </c>
      <c r="H308" s="17"/>
      <c r="I308" s="16">
        <f t="shared" si="27"/>
        <v>2135.489999999998</v>
      </c>
      <c r="J308" s="16"/>
      <c r="K308" s="16">
        <v>30000</v>
      </c>
      <c r="L308" s="18">
        <f>I308/E308*100%</f>
        <v>6.1013999999999943E-2</v>
      </c>
      <c r="M308" s="16"/>
      <c r="N308" s="16">
        <f t="shared" si="29"/>
        <v>0</v>
      </c>
      <c r="O308" s="16"/>
      <c r="P308" s="16">
        <v>29354.84</v>
      </c>
      <c r="Q308" s="30"/>
    </row>
    <row r="309" spans="1:17" s="7" customFormat="1" ht="15.75">
      <c r="A309" s="1" t="s">
        <v>260</v>
      </c>
      <c r="B309" s="1"/>
      <c r="C309" s="16">
        <v>20000</v>
      </c>
      <c r="D309" s="16"/>
      <c r="E309" s="16">
        <v>3000</v>
      </c>
      <c r="F309" s="16"/>
      <c r="G309" s="16">
        <v>0</v>
      </c>
      <c r="H309" s="17"/>
      <c r="I309" s="16">
        <f t="shared" si="27"/>
        <v>3000</v>
      </c>
      <c r="J309" s="16"/>
      <c r="K309" s="16">
        <v>20000</v>
      </c>
      <c r="L309" s="18">
        <f>I309/E309*100%</f>
        <v>1</v>
      </c>
      <c r="M309" s="16"/>
      <c r="N309" s="16">
        <f t="shared" si="29"/>
        <v>0</v>
      </c>
      <c r="O309" s="16"/>
      <c r="P309" s="16">
        <v>0</v>
      </c>
      <c r="Q309" s="19"/>
    </row>
    <row r="310" spans="1:17" s="102" customFormat="1" ht="15.75">
      <c r="A310" s="176" t="s">
        <v>261</v>
      </c>
      <c r="B310" s="176"/>
      <c r="C310" s="98">
        <v>0</v>
      </c>
      <c r="D310" s="98"/>
      <c r="E310" s="98">
        <v>0</v>
      </c>
      <c r="F310" s="98"/>
      <c r="G310" s="98">
        <v>0</v>
      </c>
      <c r="H310" s="99"/>
      <c r="I310" s="98">
        <f t="shared" si="27"/>
        <v>0</v>
      </c>
      <c r="J310" s="98"/>
      <c r="K310" s="98">
        <v>90000</v>
      </c>
      <c r="L310" s="100">
        <v>0</v>
      </c>
      <c r="M310" s="98"/>
      <c r="N310" s="98">
        <f t="shared" si="29"/>
        <v>-90000</v>
      </c>
      <c r="O310" s="98"/>
      <c r="P310" s="98">
        <v>0</v>
      </c>
      <c r="Q310" s="177"/>
    </row>
    <row r="311" spans="1:17" s="7" customFormat="1" ht="15.75">
      <c r="A311" s="178"/>
      <c r="B311" s="178"/>
      <c r="C311" s="43">
        <f>SUM(C286:C310)</f>
        <v>1059000</v>
      </c>
      <c r="D311" s="26"/>
      <c r="E311" s="43">
        <f>SUM(E286:E310)</f>
        <v>1059000</v>
      </c>
      <c r="F311" s="26"/>
      <c r="G311" s="43">
        <f>SUM(G286:G310)</f>
        <v>761201.99000000011</v>
      </c>
      <c r="H311" s="27"/>
      <c r="I311" s="43">
        <f>SUM(I286:I310)</f>
        <v>297798.01</v>
      </c>
      <c r="J311" s="26"/>
      <c r="K311" s="43">
        <f>SUM(K286:K310)</f>
        <v>981300</v>
      </c>
      <c r="L311" s="44">
        <f>I311/E311*100%</f>
        <v>0.28120680830972616</v>
      </c>
      <c r="M311" s="26"/>
      <c r="N311" s="43">
        <f t="shared" si="29"/>
        <v>77700</v>
      </c>
      <c r="O311" s="26"/>
      <c r="P311" s="43">
        <f>SUM(P286:P310)</f>
        <v>638931.99</v>
      </c>
      <c r="Q311" s="19"/>
    </row>
    <row r="312" spans="1:17" s="7" customFormat="1" ht="11.25" customHeight="1">
      <c r="A312" s="54"/>
      <c r="B312" s="54"/>
      <c r="C312" s="55"/>
      <c r="D312" s="55"/>
      <c r="E312" s="55"/>
      <c r="F312" s="55"/>
      <c r="G312" s="55"/>
      <c r="H312" s="56"/>
      <c r="I312" s="55"/>
      <c r="J312" s="55"/>
      <c r="K312" s="55"/>
      <c r="L312" s="57"/>
      <c r="M312" s="55"/>
      <c r="N312" s="55"/>
      <c r="O312" s="55"/>
      <c r="P312" s="55"/>
      <c r="Q312" s="58"/>
    </row>
    <row r="313" spans="1:17" s="1" customFormat="1" ht="15.75" customHeight="1">
      <c r="A313" s="179" t="s">
        <v>262</v>
      </c>
      <c r="B313" s="179"/>
      <c r="C313" s="171">
        <f>C311</f>
        <v>1059000</v>
      </c>
      <c r="D313" s="171"/>
      <c r="E313" s="171">
        <f>E311</f>
        <v>1059000</v>
      </c>
      <c r="F313" s="171"/>
      <c r="G313" s="171">
        <f>G311</f>
        <v>761201.99000000011</v>
      </c>
      <c r="H313" s="172"/>
      <c r="I313" s="171">
        <f>I311</f>
        <v>297798.01</v>
      </c>
      <c r="J313" s="171"/>
      <c r="K313" s="171">
        <f>K311</f>
        <v>981300</v>
      </c>
      <c r="L313" s="173">
        <f>L311</f>
        <v>0.28120680830972616</v>
      </c>
      <c r="M313" s="171"/>
      <c r="N313" s="171">
        <f>C313-K313</f>
        <v>77700</v>
      </c>
      <c r="O313" s="171"/>
      <c r="P313" s="171">
        <f>P311</f>
        <v>638931.99</v>
      </c>
      <c r="Q313" s="180"/>
    </row>
    <row r="314" spans="1:17" s="1" customFormat="1" ht="15.75" customHeight="1">
      <c r="A314" s="10"/>
      <c r="B314" s="10"/>
      <c r="C314" s="26"/>
      <c r="D314" s="26"/>
      <c r="E314" s="26"/>
      <c r="F314" s="26"/>
      <c r="G314" s="26"/>
      <c r="H314" s="27"/>
      <c r="I314" s="26"/>
      <c r="J314" s="26"/>
      <c r="K314" s="26"/>
      <c r="L314" s="28"/>
      <c r="M314" s="26"/>
      <c r="N314" s="26"/>
      <c r="O314" s="26"/>
      <c r="P314" s="26"/>
      <c r="Q314" s="15"/>
    </row>
    <row r="315" spans="1:17" s="1" customFormat="1" ht="15.75" customHeight="1">
      <c r="A315" s="10" t="s">
        <v>263</v>
      </c>
      <c r="B315" s="10"/>
      <c r="C315" s="26">
        <v>350000</v>
      </c>
      <c r="D315" s="26"/>
      <c r="E315" s="26">
        <v>150000</v>
      </c>
      <c r="F315" s="26"/>
      <c r="G315" s="26">
        <v>57382.27</v>
      </c>
      <c r="H315" s="27"/>
      <c r="I315" s="26">
        <f>E315-G315</f>
        <v>92617.73000000001</v>
      </c>
      <c r="J315" s="26"/>
      <c r="K315" s="26">
        <v>150000</v>
      </c>
      <c r="L315" s="28">
        <f>I315/E315*100%</f>
        <v>0.61745153333333336</v>
      </c>
      <c r="M315" s="26"/>
      <c r="N315" s="26">
        <v>200000</v>
      </c>
      <c r="O315" s="26"/>
      <c r="P315" s="26">
        <v>0</v>
      </c>
      <c r="Q315" s="15"/>
    </row>
    <row r="316" spans="1:17" s="1" customFormat="1" ht="15.75" customHeight="1">
      <c r="A316" s="29" t="s">
        <v>264</v>
      </c>
      <c r="B316" s="10"/>
      <c r="C316" s="26"/>
      <c r="D316" s="26"/>
      <c r="E316" s="26">
        <v>0</v>
      </c>
      <c r="F316" s="26"/>
      <c r="G316" s="16">
        <v>-11500</v>
      </c>
      <c r="H316" s="17"/>
      <c r="I316" s="16">
        <f>E316-G316</f>
        <v>11500</v>
      </c>
      <c r="J316" s="26"/>
      <c r="K316" s="26"/>
      <c r="L316" s="28"/>
      <c r="M316" s="26"/>
      <c r="N316" s="26"/>
      <c r="O316" s="26"/>
      <c r="P316" s="26"/>
      <c r="Q316" s="15"/>
    </row>
    <row r="317" spans="1:17" s="1" customFormat="1" ht="15.75" customHeight="1">
      <c r="A317" s="10" t="s">
        <v>265</v>
      </c>
      <c r="B317" s="10"/>
      <c r="C317" s="43">
        <f>SUM(C315:C316)</f>
        <v>350000</v>
      </c>
      <c r="D317" s="26"/>
      <c r="E317" s="43">
        <f>SUM(E315:E316)</f>
        <v>150000</v>
      </c>
      <c r="F317" s="26"/>
      <c r="G317" s="43">
        <f>SUM(G315:G316)</f>
        <v>45882.27</v>
      </c>
      <c r="H317" s="27"/>
      <c r="I317" s="43">
        <f>SUM(I315:I316)</f>
        <v>104117.73000000001</v>
      </c>
      <c r="J317" s="26"/>
      <c r="K317" s="26"/>
      <c r="L317" s="44">
        <f>I317/E317*100%</f>
        <v>0.69411820000000002</v>
      </c>
      <c r="M317" s="26"/>
      <c r="N317" s="26"/>
      <c r="O317" s="26"/>
      <c r="P317" s="43"/>
      <c r="Q317" s="15"/>
    </row>
    <row r="318" spans="1:17" s="1" customFormat="1" ht="15.75" customHeight="1">
      <c r="A318" s="10"/>
      <c r="B318" s="10"/>
      <c r="C318" s="181"/>
      <c r="E318" s="181"/>
      <c r="F318" s="181"/>
      <c r="G318" s="181"/>
      <c r="H318" s="182"/>
      <c r="I318" s="181"/>
      <c r="L318" s="183"/>
      <c r="Q318" s="15"/>
    </row>
    <row r="319" spans="1:17" s="1" customFormat="1" ht="15.75" customHeight="1">
      <c r="A319" s="10" t="s">
        <v>266</v>
      </c>
      <c r="B319" s="10"/>
      <c r="C319" s="26">
        <v>330000</v>
      </c>
      <c r="D319" s="26"/>
      <c r="E319" s="26">
        <v>150000</v>
      </c>
      <c r="F319" s="26"/>
      <c r="G319" s="181">
        <v>154569.08000000002</v>
      </c>
      <c r="H319" s="182"/>
      <c r="I319" s="26">
        <f>E319-G319</f>
        <v>-4569.0800000000163</v>
      </c>
      <c r="J319" s="26"/>
      <c r="K319" s="26">
        <v>150000</v>
      </c>
      <c r="L319" s="28">
        <f>I319/E319*100%</f>
        <v>-3.0460533333333442E-2</v>
      </c>
      <c r="M319" s="26"/>
      <c r="N319" s="26">
        <v>180000</v>
      </c>
      <c r="O319" s="26"/>
      <c r="P319" s="26">
        <v>0</v>
      </c>
      <c r="Q319" s="15"/>
    </row>
    <row r="320" spans="1:17" s="1" customFormat="1" ht="15.75" customHeight="1">
      <c r="A320" s="29" t="s">
        <v>267</v>
      </c>
      <c r="B320" s="10"/>
      <c r="C320" s="26"/>
      <c r="D320" s="26"/>
      <c r="E320" s="26">
        <v>0</v>
      </c>
      <c r="F320" s="26"/>
      <c r="G320" s="184">
        <v>-32000</v>
      </c>
      <c r="H320" s="185"/>
      <c r="I320" s="16">
        <f>E320-G320</f>
        <v>32000</v>
      </c>
      <c r="J320" s="26"/>
      <c r="K320" s="26"/>
      <c r="L320" s="28"/>
      <c r="M320" s="26"/>
      <c r="N320" s="26"/>
      <c r="O320" s="26"/>
      <c r="P320" s="26"/>
      <c r="Q320" s="15"/>
    </row>
    <row r="321" spans="1:17" s="1" customFormat="1" ht="15.75" customHeight="1">
      <c r="A321" s="10" t="s">
        <v>268</v>
      </c>
      <c r="B321" s="10"/>
      <c r="C321" s="43">
        <f>SUM(C319:C320)</f>
        <v>330000</v>
      </c>
      <c r="D321" s="26"/>
      <c r="E321" s="43">
        <f>SUM(E319:E320)</f>
        <v>150000</v>
      </c>
      <c r="F321" s="26"/>
      <c r="G321" s="186">
        <f>SUM(G319:G320)</f>
        <v>122569.08000000002</v>
      </c>
      <c r="H321" s="182"/>
      <c r="I321" s="43">
        <f>SUM(I319:I320)</f>
        <v>27430.919999999984</v>
      </c>
      <c r="J321" s="26"/>
      <c r="K321" s="26"/>
      <c r="L321" s="44">
        <f>I321/E321*100%</f>
        <v>0.18287279999999989</v>
      </c>
      <c r="M321" s="26"/>
      <c r="N321" s="26"/>
      <c r="O321" s="26"/>
      <c r="P321" s="43"/>
      <c r="Q321" s="15"/>
    </row>
    <row r="322" spans="1:17" s="1" customFormat="1" ht="8.25" customHeight="1">
      <c r="A322" s="10"/>
      <c r="B322" s="10"/>
      <c r="C322" s="26"/>
      <c r="D322" s="26"/>
      <c r="E322" s="26"/>
      <c r="F322" s="26"/>
      <c r="G322" s="26"/>
      <c r="H322" s="27"/>
      <c r="I322" s="26"/>
      <c r="J322" s="26"/>
      <c r="K322" s="26"/>
      <c r="L322" s="28"/>
      <c r="M322" s="26"/>
      <c r="N322" s="26"/>
      <c r="O322" s="26"/>
      <c r="P322" s="26"/>
      <c r="Q322" s="15"/>
    </row>
    <row r="323" spans="1:17" s="1" customFormat="1" ht="6.75" customHeight="1">
      <c r="A323" s="10"/>
      <c r="B323" s="10"/>
      <c r="C323" s="26"/>
      <c r="D323" s="26"/>
      <c r="E323" s="26"/>
      <c r="F323" s="26"/>
      <c r="G323" s="26"/>
      <c r="H323" s="27"/>
      <c r="I323" s="26"/>
      <c r="J323" s="26"/>
      <c r="K323" s="26"/>
      <c r="L323" s="28"/>
      <c r="M323" s="26"/>
      <c r="N323" s="26"/>
      <c r="O323" s="26"/>
      <c r="P323" s="26"/>
      <c r="Q323" s="15"/>
    </row>
    <row r="324" spans="1:17" s="1" customFormat="1" ht="17.25" customHeight="1" thickBot="1">
      <c r="A324" s="187" t="s">
        <v>269</v>
      </c>
      <c r="B324" s="187"/>
      <c r="C324" s="188">
        <f>C92+C112+C223+C272+C283+C313+C315+C319</f>
        <v>15646349.939999999</v>
      </c>
      <c r="D324" s="188"/>
      <c r="E324" s="188">
        <f>E92+E112+E223+E272+E283+E313+E317+E321</f>
        <v>10136349.939999999</v>
      </c>
      <c r="F324" s="188"/>
      <c r="G324" s="188">
        <f>G92+G112+G223+G272+G283+G313+G317+G321</f>
        <v>8568399.3200000003</v>
      </c>
      <c r="H324" s="189"/>
      <c r="I324" s="188">
        <f>I92+I112+I223+I272+I283+I313+I317+I321</f>
        <v>1567950.6199999999</v>
      </c>
      <c r="J324" s="188"/>
      <c r="K324" s="188">
        <f>K92+K112+K223+K272+K283+K313+K315+K319</f>
        <v>11296342.780000001</v>
      </c>
      <c r="L324" s="190">
        <f>I324/E324*100%</f>
        <v>0.15468592040341494</v>
      </c>
      <c r="M324" s="188"/>
      <c r="N324" s="188">
        <f>C324-K324</f>
        <v>4350007.1599999983</v>
      </c>
      <c r="O324" s="188"/>
      <c r="P324" s="188">
        <f>P92+P112+P223+P272+P283+P313</f>
        <v>7670679.6900000004</v>
      </c>
      <c r="Q324" s="191"/>
    </row>
    <row r="325" spans="1:17" s="1" customFormat="1" ht="10.5" customHeight="1">
      <c r="A325" s="10"/>
      <c r="B325" s="10"/>
      <c r="C325" s="26"/>
      <c r="D325" s="26"/>
      <c r="E325" s="26"/>
      <c r="F325" s="26"/>
      <c r="G325" s="26"/>
      <c r="H325" s="27"/>
      <c r="I325" s="26"/>
      <c r="J325" s="26"/>
      <c r="K325" s="26"/>
      <c r="L325" s="28"/>
      <c r="M325" s="26"/>
      <c r="N325" s="26"/>
      <c r="O325" s="26"/>
      <c r="P325" s="26"/>
      <c r="Q325" s="15"/>
    </row>
    <row r="326" spans="1:17" s="1" customFormat="1" ht="15.75">
      <c r="A326" s="192" t="s">
        <v>270</v>
      </c>
      <c r="B326" s="10"/>
      <c r="C326" s="26"/>
      <c r="D326" s="26"/>
      <c r="E326" s="26"/>
      <c r="F326" s="26"/>
      <c r="G326" s="26"/>
      <c r="H326" s="27"/>
      <c r="I326" s="26"/>
      <c r="J326" s="26"/>
      <c r="K326" s="26"/>
      <c r="L326" s="28"/>
      <c r="M326" s="26"/>
      <c r="N326" s="26"/>
      <c r="O326" s="26"/>
      <c r="P326" s="26"/>
      <c r="Q326" s="15"/>
    </row>
    <row r="327" spans="1:17" s="1" customFormat="1" ht="10.5" customHeight="1">
      <c r="A327" s="10"/>
      <c r="B327" s="10"/>
      <c r="C327" s="26"/>
      <c r="D327" s="26"/>
      <c r="E327" s="26"/>
      <c r="F327" s="26"/>
      <c r="G327" s="26"/>
      <c r="H327" s="27"/>
      <c r="I327" s="26"/>
      <c r="J327" s="26"/>
      <c r="K327" s="26"/>
      <c r="L327" s="28"/>
      <c r="M327" s="26"/>
      <c r="N327" s="26"/>
      <c r="O327" s="26"/>
      <c r="P327" s="26"/>
      <c r="Q327" s="15"/>
    </row>
    <row r="328" spans="1:17" s="7" customFormat="1" ht="20.25" customHeight="1">
      <c r="A328" s="29" t="s">
        <v>271</v>
      </c>
      <c r="B328" s="29"/>
      <c r="C328" s="16">
        <v>600000</v>
      </c>
      <c r="D328" s="16"/>
      <c r="E328" s="16">
        <v>600000</v>
      </c>
      <c r="F328" s="16"/>
      <c r="G328" s="16">
        <v>497894.96</v>
      </c>
      <c r="H328" s="17"/>
      <c r="I328" s="16">
        <f>E328-G328</f>
        <v>102105.03999999998</v>
      </c>
      <c r="J328" s="16"/>
      <c r="K328" s="16"/>
      <c r="L328" s="18">
        <f>I328/E328*100%</f>
        <v>0.17017506666666662</v>
      </c>
      <c r="M328" s="16"/>
      <c r="N328" s="16"/>
      <c r="O328" s="16"/>
      <c r="P328" s="16">
        <v>0</v>
      </c>
      <c r="Q328" s="30"/>
    </row>
    <row r="329" spans="1:17" s="7" customFormat="1" ht="15">
      <c r="A329" s="29" t="s">
        <v>272</v>
      </c>
      <c r="B329" s="29"/>
      <c r="C329" s="16">
        <v>413940</v>
      </c>
      <c r="D329" s="16"/>
      <c r="E329" s="16">
        <v>413940</v>
      </c>
      <c r="F329" s="16"/>
      <c r="G329" s="16">
        <v>413940</v>
      </c>
      <c r="H329" s="17"/>
      <c r="I329" s="16">
        <f>E329-G329</f>
        <v>0</v>
      </c>
      <c r="J329" s="16"/>
      <c r="K329" s="16"/>
      <c r="L329" s="18">
        <f>I329/E329*100%</f>
        <v>0</v>
      </c>
      <c r="M329" s="16"/>
      <c r="N329" s="16"/>
      <c r="O329" s="16"/>
      <c r="P329" s="16">
        <v>0</v>
      </c>
      <c r="Q329" s="30"/>
    </row>
    <row r="330" spans="1:17" s="1" customFormat="1" ht="15.75" customHeight="1">
      <c r="A330" s="10"/>
      <c r="B330" s="10"/>
      <c r="C330" s="43">
        <f>SUM(C328:C329)</f>
        <v>1013940</v>
      </c>
      <c r="D330" s="26"/>
      <c r="E330" s="43">
        <f>SUM(E328:E329)</f>
        <v>1013940</v>
      </c>
      <c r="F330" s="26"/>
      <c r="G330" s="43">
        <f>SUM(G328:G329)</f>
        <v>911834.96</v>
      </c>
      <c r="H330" s="27"/>
      <c r="I330" s="43">
        <f>SUM(I328:I329)</f>
        <v>102105.03999999998</v>
      </c>
      <c r="J330" s="26"/>
      <c r="K330" s="26"/>
      <c r="L330" s="44">
        <f>I330/E330*100%</f>
        <v>0.10070126437461781</v>
      </c>
      <c r="M330" s="26"/>
      <c r="N330" s="26"/>
      <c r="O330" s="26"/>
      <c r="P330" s="43">
        <f>SUM(P328:P329)</f>
        <v>0</v>
      </c>
      <c r="Q330" s="15"/>
    </row>
    <row r="331" spans="1:17" s="1" customFormat="1" ht="10.5" customHeight="1">
      <c r="A331" s="10"/>
      <c r="B331" s="10"/>
      <c r="C331" s="26"/>
      <c r="D331" s="26"/>
      <c r="E331" s="26"/>
      <c r="F331" s="26"/>
      <c r="G331" s="26"/>
      <c r="H331" s="27"/>
      <c r="I331" s="26"/>
      <c r="J331" s="26"/>
      <c r="K331" s="26"/>
      <c r="L331" s="28"/>
      <c r="M331" s="26"/>
      <c r="N331" s="26"/>
      <c r="O331" s="26"/>
      <c r="P331" s="26"/>
      <c r="Q331" s="15"/>
    </row>
    <row r="332" spans="1:17" ht="15.75">
      <c r="A332" s="10" t="s">
        <v>273</v>
      </c>
      <c r="B332" s="10"/>
    </row>
    <row r="333" spans="1:17" ht="15.75">
      <c r="A333" s="29" t="s">
        <v>274</v>
      </c>
      <c r="B333" s="10"/>
      <c r="C333" s="16">
        <v>300000</v>
      </c>
      <c r="D333" s="16"/>
      <c r="E333" s="16">
        <v>300000</v>
      </c>
      <c r="F333" s="16"/>
      <c r="G333" s="16">
        <f>60350+420</f>
        <v>60770</v>
      </c>
      <c r="H333" s="17"/>
      <c r="I333" s="16">
        <f t="shared" ref="I333:I345" si="30">E333-G333</f>
        <v>239230</v>
      </c>
      <c r="J333" s="16"/>
      <c r="K333" s="16">
        <v>0</v>
      </c>
      <c r="L333" s="18">
        <f>I333/E333*100%</f>
        <v>0.79743333333333333</v>
      </c>
      <c r="M333" s="16"/>
      <c r="N333" s="16">
        <f>C333-K333</f>
        <v>300000</v>
      </c>
      <c r="O333" s="16"/>
      <c r="P333" s="16">
        <v>0</v>
      </c>
    </row>
    <row r="334" spans="1:17" ht="15.75">
      <c r="A334" s="29" t="s">
        <v>275</v>
      </c>
      <c r="B334" s="10"/>
      <c r="C334" s="16">
        <v>0</v>
      </c>
      <c r="D334" s="16"/>
      <c r="E334" s="16">
        <v>0</v>
      </c>
      <c r="F334" s="16"/>
      <c r="G334" s="16">
        <v>81411.5</v>
      </c>
      <c r="H334" s="17"/>
      <c r="I334" s="16">
        <f t="shared" si="30"/>
        <v>-81411.5</v>
      </c>
      <c r="J334" s="16"/>
      <c r="K334" s="16"/>
      <c r="L334" s="18">
        <v>0</v>
      </c>
      <c r="M334" s="16"/>
      <c r="N334" s="16"/>
      <c r="O334" s="16"/>
      <c r="P334" s="16"/>
    </row>
    <row r="335" spans="1:17" ht="15">
      <c r="A335" s="29" t="s">
        <v>276</v>
      </c>
      <c r="B335" s="29"/>
      <c r="C335" s="16">
        <v>250000</v>
      </c>
      <c r="D335" s="16"/>
      <c r="E335" s="16">
        <v>250000</v>
      </c>
      <c r="F335" s="16"/>
      <c r="G335" s="16">
        <v>305186.21999999997</v>
      </c>
      <c r="H335" s="17"/>
      <c r="I335" s="16">
        <f t="shared" si="30"/>
        <v>-55186.219999999972</v>
      </c>
      <c r="J335" s="16"/>
      <c r="K335" s="16">
        <v>100000</v>
      </c>
      <c r="L335" s="18">
        <f>I335/E335*100%</f>
        <v>-0.22074487999999989</v>
      </c>
      <c r="M335" s="16"/>
      <c r="N335" s="16">
        <f>C335-K335</f>
        <v>150000</v>
      </c>
      <c r="O335" s="16"/>
      <c r="P335" s="16">
        <v>93552</v>
      </c>
    </row>
    <row r="336" spans="1:17" ht="15.75">
      <c r="A336" s="29" t="s">
        <v>277</v>
      </c>
      <c r="B336" s="10"/>
      <c r="C336" s="16">
        <v>200000</v>
      </c>
      <c r="D336" s="16"/>
      <c r="E336" s="16">
        <v>200000</v>
      </c>
      <c r="F336" s="16"/>
      <c r="G336" s="16">
        <v>53862.97</v>
      </c>
      <c r="H336" s="17"/>
      <c r="I336" s="16">
        <f t="shared" si="30"/>
        <v>146137.03</v>
      </c>
      <c r="J336" s="16"/>
      <c r="K336" s="16">
        <v>0</v>
      </c>
      <c r="L336" s="18">
        <f>I336/E336*100%</f>
        <v>0.73068515000000001</v>
      </c>
      <c r="M336" s="16"/>
      <c r="N336" s="16">
        <f>C336-K336</f>
        <v>200000</v>
      </c>
      <c r="O336" s="16"/>
      <c r="P336" s="16">
        <v>0</v>
      </c>
    </row>
    <row r="337" spans="1:17" ht="15.75">
      <c r="A337" s="29" t="s">
        <v>278</v>
      </c>
      <c r="B337" s="10"/>
      <c r="C337" s="16">
        <v>200000</v>
      </c>
      <c r="D337" s="16"/>
      <c r="E337" s="16">
        <v>200000</v>
      </c>
      <c r="F337" s="16"/>
      <c r="G337" s="16">
        <v>201156.35</v>
      </c>
      <c r="H337" s="17"/>
      <c r="I337" s="16">
        <f t="shared" si="30"/>
        <v>-1156.3500000000058</v>
      </c>
      <c r="J337" s="16"/>
      <c r="K337" s="16">
        <v>0</v>
      </c>
      <c r="L337" s="18">
        <f>I337/E337*100%</f>
        <v>-5.7817500000000291E-3</v>
      </c>
      <c r="M337" s="16"/>
      <c r="N337" s="16">
        <f>C337-K337</f>
        <v>200000</v>
      </c>
      <c r="O337" s="16"/>
      <c r="P337" s="16">
        <v>0</v>
      </c>
    </row>
    <row r="338" spans="1:17" ht="15.75">
      <c r="A338" s="29" t="s">
        <v>279</v>
      </c>
      <c r="B338" s="10"/>
      <c r="C338" s="16">
        <v>200000</v>
      </c>
      <c r="D338" s="16"/>
      <c r="E338" s="16">
        <v>200000</v>
      </c>
      <c r="F338" s="16"/>
      <c r="G338" s="16">
        <v>150000</v>
      </c>
      <c r="H338" s="17"/>
      <c r="I338" s="16">
        <f t="shared" si="30"/>
        <v>50000</v>
      </c>
      <c r="J338" s="16"/>
      <c r="K338" s="16">
        <v>0</v>
      </c>
      <c r="L338" s="18">
        <f>I338/E338*100%</f>
        <v>0.25</v>
      </c>
      <c r="M338" s="16"/>
      <c r="N338" s="16">
        <f>C338-K338</f>
        <v>200000</v>
      </c>
      <c r="O338" s="16"/>
      <c r="P338" s="16">
        <v>0</v>
      </c>
    </row>
    <row r="339" spans="1:17" ht="15.75">
      <c r="A339" s="29" t="s">
        <v>280</v>
      </c>
      <c r="B339" s="10"/>
      <c r="C339" s="16">
        <v>200000</v>
      </c>
      <c r="D339" s="16"/>
      <c r="E339" s="16">
        <v>200000</v>
      </c>
      <c r="F339" s="16"/>
      <c r="G339" s="16">
        <v>0</v>
      </c>
      <c r="H339" s="17"/>
      <c r="I339" s="16">
        <f t="shared" si="30"/>
        <v>200000</v>
      </c>
      <c r="J339" s="16"/>
      <c r="K339" s="16">
        <v>0</v>
      </c>
      <c r="L339" s="18">
        <f>I339/E339*100%</f>
        <v>1</v>
      </c>
      <c r="M339" s="16"/>
      <c r="N339" s="16">
        <f>C339-K339</f>
        <v>200000</v>
      </c>
      <c r="O339" s="16"/>
      <c r="P339" s="16">
        <v>0</v>
      </c>
    </row>
    <row r="340" spans="1:17" ht="15.75">
      <c r="A340" s="29" t="s">
        <v>281</v>
      </c>
      <c r="B340" s="10"/>
      <c r="C340" s="16"/>
      <c r="D340" s="16"/>
      <c r="E340" s="16">
        <v>0</v>
      </c>
      <c r="F340" s="16"/>
      <c r="G340" s="16">
        <v>6101.13</v>
      </c>
      <c r="H340" s="17"/>
      <c r="I340" s="16">
        <f t="shared" si="30"/>
        <v>-6101.13</v>
      </c>
      <c r="J340" s="16"/>
      <c r="K340" s="16"/>
      <c r="L340" s="18">
        <v>0</v>
      </c>
      <c r="M340" s="16"/>
      <c r="N340" s="16"/>
      <c r="O340" s="16"/>
      <c r="P340" s="16">
        <v>0</v>
      </c>
    </row>
    <row r="341" spans="1:17" ht="15.75">
      <c r="A341" s="29" t="s">
        <v>282</v>
      </c>
      <c r="B341" s="10"/>
      <c r="C341" s="16"/>
      <c r="D341" s="16"/>
      <c r="E341" s="16">
        <v>0</v>
      </c>
      <c r="F341" s="16"/>
      <c r="G341" s="16">
        <v>9864.9599999999991</v>
      </c>
      <c r="H341" s="17"/>
      <c r="I341" s="16">
        <f t="shared" si="30"/>
        <v>-9864.9599999999991</v>
      </c>
      <c r="J341" s="16"/>
      <c r="K341" s="16"/>
      <c r="L341" s="18">
        <v>0</v>
      </c>
      <c r="M341" s="16"/>
      <c r="N341" s="16"/>
      <c r="O341" s="16"/>
      <c r="P341" s="16">
        <v>0</v>
      </c>
    </row>
    <row r="342" spans="1:17" ht="15.75">
      <c r="A342" s="29" t="s">
        <v>283</v>
      </c>
      <c r="B342" s="10"/>
      <c r="C342" s="16"/>
      <c r="D342" s="16"/>
      <c r="E342" s="16">
        <v>0</v>
      </c>
      <c r="F342" s="16"/>
      <c r="G342" s="16">
        <v>33813.31</v>
      </c>
      <c r="H342" s="17"/>
      <c r="I342" s="16">
        <f t="shared" si="30"/>
        <v>-33813.31</v>
      </c>
      <c r="J342" s="16"/>
      <c r="K342" s="16"/>
      <c r="L342" s="18">
        <v>0</v>
      </c>
      <c r="M342" s="16"/>
      <c r="N342" s="16"/>
      <c r="O342" s="16"/>
      <c r="P342" s="16"/>
    </row>
    <row r="343" spans="1:17" ht="15.75">
      <c r="A343" s="29" t="s">
        <v>284</v>
      </c>
      <c r="B343" s="10"/>
      <c r="C343" s="16"/>
      <c r="D343" s="16"/>
      <c r="E343" s="16">
        <v>0</v>
      </c>
      <c r="F343" s="16"/>
      <c r="G343" s="16">
        <v>90115.89</v>
      </c>
      <c r="H343" s="17"/>
      <c r="I343" s="16">
        <f t="shared" si="30"/>
        <v>-90115.89</v>
      </c>
      <c r="J343" s="16"/>
      <c r="K343" s="16"/>
      <c r="L343" s="18">
        <v>0</v>
      </c>
      <c r="M343" s="16"/>
      <c r="N343" s="16"/>
      <c r="O343" s="16"/>
      <c r="P343" s="16">
        <v>0</v>
      </c>
    </row>
    <row r="344" spans="1:17" ht="15.75">
      <c r="A344" s="29" t="s">
        <v>285</v>
      </c>
      <c r="B344" s="10"/>
      <c r="C344" s="16">
        <v>0</v>
      </c>
      <c r="D344" s="16"/>
      <c r="E344" s="16">
        <v>0</v>
      </c>
      <c r="F344" s="16"/>
      <c r="G344" s="16">
        <v>1233.0999999999999</v>
      </c>
      <c r="H344" s="17"/>
      <c r="I344" s="16">
        <f t="shared" si="30"/>
        <v>-1233.0999999999999</v>
      </c>
      <c r="J344" s="16"/>
      <c r="K344" s="16"/>
      <c r="L344" s="18">
        <v>0</v>
      </c>
      <c r="M344" s="16"/>
      <c r="N344" s="16"/>
      <c r="O344" s="16"/>
      <c r="P344" s="16">
        <v>0</v>
      </c>
    </row>
    <row r="345" spans="1:17" s="194" customFormat="1" ht="15">
      <c r="A345" s="102" t="s">
        <v>286</v>
      </c>
      <c r="B345" s="102"/>
      <c r="C345" s="98">
        <v>0</v>
      </c>
      <c r="D345" s="98"/>
      <c r="E345" s="98">
        <v>0</v>
      </c>
      <c r="F345" s="98"/>
      <c r="G345" s="98">
        <v>0</v>
      </c>
      <c r="H345" s="99"/>
      <c r="I345" s="98">
        <f t="shared" si="30"/>
        <v>0</v>
      </c>
      <c r="J345" s="98"/>
      <c r="K345" s="98">
        <v>250000</v>
      </c>
      <c r="L345" s="100">
        <v>0</v>
      </c>
      <c r="M345" s="98"/>
      <c r="N345" s="98">
        <f t="shared" ref="N345:N355" si="31">C345-K345</f>
        <v>-250000</v>
      </c>
      <c r="O345" s="98"/>
      <c r="P345" s="98">
        <v>6812.21</v>
      </c>
      <c r="Q345" s="193"/>
    </row>
    <row r="346" spans="1:17" s="194" customFormat="1" ht="15">
      <c r="A346" s="102" t="s">
        <v>287</v>
      </c>
      <c r="B346" s="102"/>
      <c r="C346" s="98">
        <v>0</v>
      </c>
      <c r="D346" s="98"/>
      <c r="E346" s="98">
        <v>0</v>
      </c>
      <c r="F346" s="98"/>
      <c r="G346" s="98">
        <v>0</v>
      </c>
      <c r="H346" s="99"/>
      <c r="I346" s="98">
        <v>0</v>
      </c>
      <c r="J346" s="98"/>
      <c r="K346" s="98">
        <v>200000</v>
      </c>
      <c r="L346" s="100">
        <v>0</v>
      </c>
      <c r="M346" s="98"/>
      <c r="N346" s="98">
        <f t="shared" si="31"/>
        <v>-200000</v>
      </c>
      <c r="O346" s="98"/>
      <c r="P346" s="98">
        <v>365860.89</v>
      </c>
      <c r="Q346" s="193"/>
    </row>
    <row r="347" spans="1:17" s="194" customFormat="1" ht="15">
      <c r="A347" s="102" t="s">
        <v>288</v>
      </c>
      <c r="B347" s="102"/>
      <c r="C347" s="98">
        <v>0</v>
      </c>
      <c r="D347" s="98"/>
      <c r="E347" s="98">
        <v>0</v>
      </c>
      <c r="F347" s="98"/>
      <c r="G347" s="98">
        <v>0</v>
      </c>
      <c r="H347" s="99"/>
      <c r="I347" s="98">
        <v>0</v>
      </c>
      <c r="J347" s="98"/>
      <c r="K347" s="98">
        <v>200000</v>
      </c>
      <c r="L347" s="100">
        <v>0</v>
      </c>
      <c r="M347" s="98"/>
      <c r="N347" s="98">
        <f t="shared" si="31"/>
        <v>-200000</v>
      </c>
      <c r="O347" s="98"/>
      <c r="P347" s="98">
        <v>198546.8</v>
      </c>
      <c r="Q347" s="193"/>
    </row>
    <row r="348" spans="1:17" s="194" customFormat="1" ht="15">
      <c r="A348" s="102" t="s">
        <v>289</v>
      </c>
      <c r="B348" s="102"/>
      <c r="C348" s="98">
        <v>0</v>
      </c>
      <c r="D348" s="98"/>
      <c r="E348" s="195">
        <v>0</v>
      </c>
      <c r="F348" s="98"/>
      <c r="G348" s="195">
        <v>0</v>
      </c>
      <c r="H348" s="99"/>
      <c r="I348" s="195">
        <v>0</v>
      </c>
      <c r="J348" s="98"/>
      <c r="K348" s="98">
        <v>0</v>
      </c>
      <c r="L348" s="196">
        <v>0</v>
      </c>
      <c r="M348" s="98"/>
      <c r="N348" s="98">
        <f t="shared" si="31"/>
        <v>0</v>
      </c>
      <c r="O348" s="98"/>
      <c r="P348" s="195">
        <v>19387.41</v>
      </c>
      <c r="Q348" s="193"/>
    </row>
    <row r="349" spans="1:17" s="194" customFormat="1" ht="15" hidden="1">
      <c r="A349" s="102" t="s">
        <v>290</v>
      </c>
      <c r="B349" s="102"/>
      <c r="C349" s="98">
        <v>0</v>
      </c>
      <c r="D349" s="98"/>
      <c r="E349" s="98">
        <v>0</v>
      </c>
      <c r="F349" s="98"/>
      <c r="G349" s="98">
        <v>0</v>
      </c>
      <c r="H349" s="99"/>
      <c r="I349" s="98">
        <v>0</v>
      </c>
      <c r="J349" s="98"/>
      <c r="K349" s="98">
        <v>30000</v>
      </c>
      <c r="L349" s="100">
        <v>0</v>
      </c>
      <c r="M349" s="98"/>
      <c r="N349" s="98">
        <f t="shared" si="31"/>
        <v>-30000</v>
      </c>
      <c r="O349" s="98"/>
      <c r="P349" s="98">
        <v>0</v>
      </c>
      <c r="Q349" s="193"/>
    </row>
    <row r="350" spans="1:17" s="194" customFormat="1" ht="15" hidden="1">
      <c r="A350" s="102" t="s">
        <v>291</v>
      </c>
      <c r="B350" s="102"/>
      <c r="C350" s="98">
        <v>0</v>
      </c>
      <c r="D350" s="98"/>
      <c r="E350" s="98">
        <v>0</v>
      </c>
      <c r="F350" s="98"/>
      <c r="G350" s="98">
        <v>0</v>
      </c>
      <c r="H350" s="99"/>
      <c r="I350" s="98">
        <v>0</v>
      </c>
      <c r="J350" s="98"/>
      <c r="K350" s="98">
        <v>250000</v>
      </c>
      <c r="L350" s="100">
        <v>0</v>
      </c>
      <c r="M350" s="98"/>
      <c r="N350" s="98">
        <f t="shared" si="31"/>
        <v>-250000</v>
      </c>
      <c r="O350" s="98"/>
      <c r="P350" s="98">
        <v>0</v>
      </c>
      <c r="Q350" s="193"/>
    </row>
    <row r="351" spans="1:17" s="194" customFormat="1" ht="15" hidden="1">
      <c r="A351" s="102" t="s">
        <v>292</v>
      </c>
      <c r="B351" s="102"/>
      <c r="C351" s="98">
        <v>0</v>
      </c>
      <c r="D351" s="98"/>
      <c r="E351" s="98">
        <v>0</v>
      </c>
      <c r="F351" s="98"/>
      <c r="G351" s="98">
        <v>0</v>
      </c>
      <c r="H351" s="99"/>
      <c r="I351" s="98">
        <v>0</v>
      </c>
      <c r="J351" s="98"/>
      <c r="K351" s="98">
        <v>250000</v>
      </c>
      <c r="L351" s="100">
        <v>0</v>
      </c>
      <c r="M351" s="98"/>
      <c r="N351" s="98">
        <f t="shared" si="31"/>
        <v>-250000</v>
      </c>
      <c r="O351" s="98"/>
      <c r="P351" s="98">
        <v>0</v>
      </c>
      <c r="Q351" s="193"/>
    </row>
    <row r="352" spans="1:17" s="194" customFormat="1" ht="15" hidden="1">
      <c r="A352" s="102" t="s">
        <v>293</v>
      </c>
      <c r="B352" s="102"/>
      <c r="C352" s="98">
        <v>0</v>
      </c>
      <c r="D352" s="98"/>
      <c r="E352" s="98">
        <v>0</v>
      </c>
      <c r="F352" s="98"/>
      <c r="G352" s="98">
        <v>0</v>
      </c>
      <c r="H352" s="99"/>
      <c r="I352" s="98">
        <v>0</v>
      </c>
      <c r="J352" s="98"/>
      <c r="K352" s="98">
        <v>200000</v>
      </c>
      <c r="L352" s="100">
        <v>0</v>
      </c>
      <c r="M352" s="98"/>
      <c r="N352" s="98">
        <f t="shared" si="31"/>
        <v>-200000</v>
      </c>
      <c r="O352" s="98"/>
      <c r="P352" s="98">
        <v>0</v>
      </c>
      <c r="Q352" s="193"/>
    </row>
    <row r="353" spans="1:17" s="194" customFormat="1" ht="15" hidden="1">
      <c r="A353" s="102" t="s">
        <v>294</v>
      </c>
      <c r="B353" s="102"/>
      <c r="C353" s="98">
        <v>0</v>
      </c>
      <c r="D353" s="98"/>
      <c r="E353" s="98">
        <v>0</v>
      </c>
      <c r="F353" s="98"/>
      <c r="G353" s="98">
        <v>0</v>
      </c>
      <c r="H353" s="99"/>
      <c r="I353" s="98">
        <v>0</v>
      </c>
      <c r="J353" s="98"/>
      <c r="K353" s="98">
        <v>200000</v>
      </c>
      <c r="L353" s="100">
        <v>0</v>
      </c>
      <c r="M353" s="98"/>
      <c r="N353" s="98">
        <f t="shared" si="31"/>
        <v>-200000</v>
      </c>
      <c r="O353" s="98"/>
      <c r="P353" s="98">
        <v>0</v>
      </c>
      <c r="Q353" s="193"/>
    </row>
    <row r="354" spans="1:17" s="194" customFormat="1" ht="15" hidden="1">
      <c r="A354" s="102" t="s">
        <v>295</v>
      </c>
      <c r="B354" s="102"/>
      <c r="C354" s="195">
        <v>0</v>
      </c>
      <c r="D354" s="98"/>
      <c r="E354" s="195">
        <v>0</v>
      </c>
      <c r="F354" s="98"/>
      <c r="G354" s="195">
        <v>0</v>
      </c>
      <c r="H354" s="99"/>
      <c r="I354" s="195">
        <v>0</v>
      </c>
      <c r="J354" s="98"/>
      <c r="K354" s="195">
        <v>300000</v>
      </c>
      <c r="L354" s="196">
        <v>0</v>
      </c>
      <c r="M354" s="98"/>
      <c r="N354" s="195">
        <f t="shared" si="31"/>
        <v>-300000</v>
      </c>
      <c r="O354" s="98"/>
      <c r="P354" s="195">
        <v>0</v>
      </c>
      <c r="Q354" s="193"/>
    </row>
    <row r="355" spans="1:17" ht="15">
      <c r="A355" s="29"/>
      <c r="B355" s="29"/>
      <c r="C355" s="16">
        <f>SUM(C333:C354)</f>
        <v>1350000</v>
      </c>
      <c r="D355" s="16"/>
      <c r="E355" s="16">
        <f>SUM(E333:E354)</f>
        <v>1350000</v>
      </c>
      <c r="F355" s="16"/>
      <c r="G355" s="16">
        <f>SUM(G333:G354)</f>
        <v>993515.42999999993</v>
      </c>
      <c r="H355" s="17"/>
      <c r="I355" s="16">
        <f>SUM(I333:I354)</f>
        <v>356484.57</v>
      </c>
      <c r="J355" s="16"/>
      <c r="K355" s="16">
        <f>SUM(K333:K354)</f>
        <v>1980000</v>
      </c>
      <c r="L355" s="18">
        <f>I355/E355*100%</f>
        <v>0.26406264444444444</v>
      </c>
      <c r="M355" s="16"/>
      <c r="N355" s="16">
        <f t="shared" si="31"/>
        <v>-630000</v>
      </c>
      <c r="O355" s="16"/>
      <c r="P355" s="16">
        <f>SUM(P333:P354)</f>
        <v>684159.31</v>
      </c>
    </row>
    <row r="356" spans="1:17" ht="13.5" customHeight="1">
      <c r="A356" s="29"/>
      <c r="B356" s="29"/>
      <c r="C356" s="16"/>
      <c r="D356" s="16"/>
      <c r="E356" s="16"/>
      <c r="F356" s="16"/>
      <c r="G356" s="16"/>
      <c r="H356" s="17"/>
      <c r="I356" s="16"/>
      <c r="J356" s="16"/>
      <c r="K356" s="16"/>
      <c r="L356" s="18"/>
      <c r="M356" s="16"/>
      <c r="N356" s="16"/>
      <c r="O356" s="16"/>
      <c r="P356" s="16"/>
    </row>
    <row r="357" spans="1:17" ht="15.75">
      <c r="A357" s="10" t="s">
        <v>296</v>
      </c>
      <c r="B357" s="10"/>
      <c r="C357" s="16">
        <v>1500000</v>
      </c>
      <c r="D357" s="16"/>
      <c r="E357" s="16">
        <v>1500000</v>
      </c>
      <c r="F357" s="16"/>
      <c r="G357" s="16">
        <v>1500820.22</v>
      </c>
      <c r="H357" s="17"/>
      <c r="I357" s="16">
        <f t="shared" ref="I357:I374" si="32">E357-G357</f>
        <v>-820.21999999997206</v>
      </c>
      <c r="J357" s="16"/>
      <c r="K357" s="16">
        <v>1570000</v>
      </c>
      <c r="L357" s="18">
        <f t="shared" ref="L357:L362" si="33">I357/E357*100%</f>
        <v>-5.4681333333331467E-4</v>
      </c>
      <c r="M357" s="16"/>
      <c r="N357" s="16">
        <f>C357-K357</f>
        <v>-70000</v>
      </c>
      <c r="O357" s="16"/>
      <c r="P357" s="16">
        <v>1555858.25</v>
      </c>
    </row>
    <row r="358" spans="1:17" ht="15.75">
      <c r="A358" s="10" t="s">
        <v>297</v>
      </c>
      <c r="B358" s="10"/>
      <c r="C358" s="16">
        <v>1000000</v>
      </c>
      <c r="D358" s="16"/>
      <c r="E358" s="16">
        <v>1000000</v>
      </c>
      <c r="F358" s="16"/>
      <c r="G358" s="16">
        <v>714958.28</v>
      </c>
      <c r="H358" s="17"/>
      <c r="I358" s="16">
        <f t="shared" si="32"/>
        <v>285041.71999999997</v>
      </c>
      <c r="J358" s="16"/>
      <c r="K358" s="16"/>
      <c r="L358" s="18">
        <f t="shared" si="33"/>
        <v>0.28504172</v>
      </c>
      <c r="M358" s="16"/>
      <c r="N358" s="16"/>
      <c r="O358" s="16"/>
      <c r="P358" s="16">
        <v>0</v>
      </c>
    </row>
    <row r="359" spans="1:17" ht="15.75">
      <c r="A359" s="10" t="s">
        <v>298</v>
      </c>
      <c r="B359" s="10"/>
      <c r="C359" s="16">
        <v>800000</v>
      </c>
      <c r="D359" s="16"/>
      <c r="E359" s="16">
        <v>800000</v>
      </c>
      <c r="F359" s="16"/>
      <c r="G359" s="16">
        <v>731891.3</v>
      </c>
      <c r="H359" s="17"/>
      <c r="I359" s="16">
        <f t="shared" si="32"/>
        <v>68108.699999999953</v>
      </c>
      <c r="J359" s="16"/>
      <c r="K359" s="16">
        <v>0</v>
      </c>
      <c r="L359" s="18">
        <f t="shared" si="33"/>
        <v>8.5135874999999944E-2</v>
      </c>
      <c r="M359" s="16"/>
      <c r="N359" s="16">
        <f>C359-K359</f>
        <v>800000</v>
      </c>
      <c r="O359" s="16"/>
      <c r="P359" s="16">
        <v>0</v>
      </c>
    </row>
    <row r="360" spans="1:17" ht="15.75">
      <c r="A360" s="10" t="s">
        <v>299</v>
      </c>
      <c r="B360" s="10"/>
      <c r="C360" s="16">
        <v>1200000</v>
      </c>
      <c r="D360" s="16"/>
      <c r="E360" s="16">
        <v>1200000</v>
      </c>
      <c r="F360" s="16"/>
      <c r="G360" s="16">
        <v>881702.42</v>
      </c>
      <c r="H360" s="17"/>
      <c r="I360" s="16">
        <f t="shared" si="32"/>
        <v>318297.57999999996</v>
      </c>
      <c r="J360" s="16"/>
      <c r="K360" s="16">
        <v>900000</v>
      </c>
      <c r="L360" s="18">
        <f t="shared" si="33"/>
        <v>0.26524798333333333</v>
      </c>
      <c r="M360" s="16"/>
      <c r="N360" s="16">
        <f>C360-K360</f>
        <v>300000</v>
      </c>
      <c r="O360" s="16"/>
      <c r="P360" s="16">
        <f>798075.75+900</f>
        <v>798975.75</v>
      </c>
    </row>
    <row r="361" spans="1:17" ht="15.75">
      <c r="A361" s="10" t="s">
        <v>300</v>
      </c>
      <c r="B361" s="10"/>
      <c r="C361" s="16">
        <v>1200000</v>
      </c>
      <c r="D361" s="16"/>
      <c r="E361" s="16">
        <v>1200000</v>
      </c>
      <c r="F361" s="16"/>
      <c r="G361" s="16">
        <v>720000</v>
      </c>
      <c r="H361" s="17"/>
      <c r="I361" s="16">
        <f t="shared" si="32"/>
        <v>480000</v>
      </c>
      <c r="J361" s="16"/>
      <c r="K361" s="16"/>
      <c r="L361" s="18">
        <f t="shared" si="33"/>
        <v>0.4</v>
      </c>
      <c r="M361" s="16"/>
      <c r="N361" s="16"/>
      <c r="O361" s="16"/>
      <c r="P361" s="16">
        <v>0</v>
      </c>
    </row>
    <row r="362" spans="1:17" ht="15.75">
      <c r="A362" s="10" t="s">
        <v>301</v>
      </c>
      <c r="B362" s="10"/>
      <c r="C362" s="16">
        <v>1000000</v>
      </c>
      <c r="D362" s="16"/>
      <c r="E362" s="16">
        <v>1000000</v>
      </c>
      <c r="F362" s="16"/>
      <c r="G362" s="16">
        <v>1000035.3</v>
      </c>
      <c r="H362" s="17"/>
      <c r="I362" s="16">
        <f t="shared" si="32"/>
        <v>-35.300000000046566</v>
      </c>
      <c r="J362" s="16"/>
      <c r="K362" s="16"/>
      <c r="L362" s="18">
        <f t="shared" si="33"/>
        <v>-3.5300000000046564E-5</v>
      </c>
      <c r="M362" s="16"/>
      <c r="N362" s="16"/>
      <c r="O362" s="16"/>
      <c r="P362" s="16">
        <v>0</v>
      </c>
    </row>
    <row r="363" spans="1:17" s="7" customFormat="1" ht="15.75">
      <c r="A363" s="144" t="s">
        <v>302</v>
      </c>
      <c r="B363" s="165"/>
      <c r="C363" s="16">
        <v>0</v>
      </c>
      <c r="D363" s="16"/>
      <c r="E363" s="16">
        <v>0</v>
      </c>
      <c r="F363" s="16"/>
      <c r="G363" s="16">
        <v>0</v>
      </c>
      <c r="H363" s="17"/>
      <c r="I363" s="16">
        <f t="shared" si="32"/>
        <v>0</v>
      </c>
      <c r="J363" s="16"/>
      <c r="K363" s="16">
        <v>100000</v>
      </c>
      <c r="L363" s="18">
        <v>0</v>
      </c>
      <c r="M363" s="16"/>
      <c r="N363" s="16">
        <f>C363-K363</f>
        <v>-100000</v>
      </c>
      <c r="O363" s="16"/>
      <c r="P363" s="16">
        <v>149743.5</v>
      </c>
      <c r="Q363" s="145"/>
    </row>
    <row r="364" spans="1:17" ht="15.75">
      <c r="A364" s="10" t="s">
        <v>303</v>
      </c>
      <c r="B364" s="10"/>
      <c r="C364" s="16">
        <v>0</v>
      </c>
      <c r="D364" s="16"/>
      <c r="E364" s="16">
        <v>0</v>
      </c>
      <c r="F364" s="16"/>
      <c r="G364" s="16">
        <v>0</v>
      </c>
      <c r="H364" s="17"/>
      <c r="I364" s="16">
        <f t="shared" si="32"/>
        <v>0</v>
      </c>
      <c r="J364" s="16"/>
      <c r="K364" s="16">
        <v>550000</v>
      </c>
      <c r="L364" s="18">
        <v>0</v>
      </c>
      <c r="M364" s="16"/>
      <c r="N364" s="16">
        <f>C364-K364</f>
        <v>-550000</v>
      </c>
      <c r="O364" s="16"/>
      <c r="P364" s="16">
        <v>550000</v>
      </c>
    </row>
    <row r="365" spans="1:17" ht="15.75">
      <c r="A365" s="10" t="s">
        <v>304</v>
      </c>
      <c r="B365" s="10"/>
      <c r="C365" s="16"/>
      <c r="D365" s="16"/>
      <c r="E365" s="16">
        <v>0</v>
      </c>
      <c r="F365" s="16"/>
      <c r="G365" s="16">
        <v>0</v>
      </c>
      <c r="H365" s="17"/>
      <c r="I365" s="16">
        <f t="shared" si="32"/>
        <v>0</v>
      </c>
      <c r="J365" s="16"/>
      <c r="K365" s="16"/>
      <c r="L365" s="18">
        <v>0</v>
      </c>
      <c r="M365" s="16"/>
      <c r="N365" s="16">
        <f>C365-K365</f>
        <v>0</v>
      </c>
      <c r="O365" s="16"/>
      <c r="P365" s="16">
        <v>139724.51999999999</v>
      </c>
    </row>
    <row r="366" spans="1:17" s="198" customFormat="1" ht="15.75">
      <c r="A366" s="10" t="s">
        <v>305</v>
      </c>
      <c r="B366" s="10"/>
      <c r="C366" s="16"/>
      <c r="D366" s="16"/>
      <c r="E366" s="16">
        <v>0</v>
      </c>
      <c r="F366" s="16"/>
      <c r="G366" s="16">
        <v>0</v>
      </c>
      <c r="H366" s="17"/>
      <c r="I366" s="16">
        <f t="shared" si="32"/>
        <v>0</v>
      </c>
      <c r="J366" s="16"/>
      <c r="K366" s="16"/>
      <c r="L366" s="18">
        <v>0</v>
      </c>
      <c r="M366" s="16"/>
      <c r="N366" s="16">
        <f>C366-K366</f>
        <v>0</v>
      </c>
      <c r="O366" s="16"/>
      <c r="P366" s="16">
        <v>99806.43</v>
      </c>
      <c r="Q366" s="197"/>
    </row>
    <row r="367" spans="1:17" s="198" customFormat="1" ht="15.75">
      <c r="A367" s="10" t="s">
        <v>306</v>
      </c>
      <c r="B367" s="10"/>
      <c r="C367" s="16"/>
      <c r="D367" s="16"/>
      <c r="E367" s="16">
        <v>530000</v>
      </c>
      <c r="F367" s="16"/>
      <c r="G367" s="16">
        <v>304458.07999999996</v>
      </c>
      <c r="H367" s="17"/>
      <c r="I367" s="16">
        <f t="shared" si="32"/>
        <v>225541.92000000004</v>
      </c>
      <c r="J367" s="16"/>
      <c r="K367" s="16"/>
      <c r="L367" s="18">
        <f>I367/E367*100%</f>
        <v>0.42555079245283028</v>
      </c>
      <c r="M367" s="16"/>
      <c r="N367" s="16"/>
      <c r="O367" s="16"/>
      <c r="P367" s="16">
        <v>0</v>
      </c>
      <c r="Q367" s="197"/>
    </row>
    <row r="368" spans="1:17" s="198" customFormat="1" ht="15.75">
      <c r="A368" s="10" t="s">
        <v>307</v>
      </c>
      <c r="B368" s="10"/>
      <c r="C368" s="16">
        <v>0</v>
      </c>
      <c r="D368" s="16"/>
      <c r="E368" s="16">
        <v>400000</v>
      </c>
      <c r="F368" s="16"/>
      <c r="G368" s="16">
        <v>422757.28</v>
      </c>
      <c r="H368" s="17"/>
      <c r="I368" s="16">
        <f t="shared" si="32"/>
        <v>-22757.280000000028</v>
      </c>
      <c r="J368" s="16"/>
      <c r="K368" s="16">
        <v>420000</v>
      </c>
      <c r="L368" s="18">
        <v>0</v>
      </c>
      <c r="M368" s="16"/>
      <c r="N368" s="16">
        <f t="shared" ref="N368:N374" si="34">C368-K368</f>
        <v>-420000</v>
      </c>
      <c r="O368" s="16"/>
      <c r="P368" s="16">
        <v>420725.59</v>
      </c>
      <c r="Q368" s="197"/>
    </row>
    <row r="369" spans="1:17" s="194" customFormat="1" ht="15.75">
      <c r="A369" s="10" t="s">
        <v>308</v>
      </c>
      <c r="B369" s="176"/>
      <c r="C369" s="98">
        <v>0</v>
      </c>
      <c r="D369" s="98"/>
      <c r="E369" s="16">
        <v>360000</v>
      </c>
      <c r="F369" s="16">
        <v>149999.97</v>
      </c>
      <c r="G369" s="16">
        <v>339873.73</v>
      </c>
      <c r="H369" s="17"/>
      <c r="I369" s="16">
        <f t="shared" si="32"/>
        <v>20126.270000000019</v>
      </c>
      <c r="J369" s="98"/>
      <c r="K369" s="98">
        <v>400000</v>
      </c>
      <c r="L369" s="18">
        <v>0</v>
      </c>
      <c r="M369" s="98"/>
      <c r="N369" s="98">
        <f t="shared" si="34"/>
        <v>-400000</v>
      </c>
      <c r="O369" s="98"/>
      <c r="P369" s="16">
        <v>400353</v>
      </c>
      <c r="Q369" s="193"/>
    </row>
    <row r="370" spans="1:17" s="194" customFormat="1" ht="15.75">
      <c r="A370" s="176" t="s">
        <v>309</v>
      </c>
      <c r="B370" s="176"/>
      <c r="C370" s="98">
        <v>0</v>
      </c>
      <c r="D370" s="98"/>
      <c r="E370" s="16">
        <v>0</v>
      </c>
      <c r="F370" s="16"/>
      <c r="G370" s="16">
        <v>0</v>
      </c>
      <c r="H370" s="17"/>
      <c r="I370" s="16">
        <f t="shared" si="32"/>
        <v>0</v>
      </c>
      <c r="J370" s="98"/>
      <c r="K370" s="98">
        <v>500000</v>
      </c>
      <c r="L370" s="18">
        <v>0</v>
      </c>
      <c r="M370" s="98"/>
      <c r="N370" s="98">
        <f t="shared" si="34"/>
        <v>-500000</v>
      </c>
      <c r="O370" s="98"/>
      <c r="P370" s="98">
        <v>486555.09</v>
      </c>
      <c r="Q370" s="193"/>
    </row>
    <row r="371" spans="1:17" s="194" customFormat="1" ht="15.75">
      <c r="A371" s="176" t="s">
        <v>310</v>
      </c>
      <c r="B371" s="176"/>
      <c r="C371" s="98">
        <v>0</v>
      </c>
      <c r="D371" s="98"/>
      <c r="E371" s="16">
        <v>0</v>
      </c>
      <c r="F371" s="16"/>
      <c r="G371" s="16">
        <v>0</v>
      </c>
      <c r="H371" s="17"/>
      <c r="I371" s="16">
        <f t="shared" si="32"/>
        <v>0</v>
      </c>
      <c r="J371" s="98"/>
      <c r="K371" s="98">
        <v>250000</v>
      </c>
      <c r="L371" s="18">
        <v>0</v>
      </c>
      <c r="M371" s="98"/>
      <c r="N371" s="98">
        <f t="shared" si="34"/>
        <v>-250000</v>
      </c>
      <c r="O371" s="98"/>
      <c r="P371" s="98">
        <v>252682.89</v>
      </c>
      <c r="Q371" s="193"/>
    </row>
    <row r="372" spans="1:17" s="194" customFormat="1" ht="15.75">
      <c r="A372" s="176" t="s">
        <v>311</v>
      </c>
      <c r="B372" s="176"/>
      <c r="C372" s="98">
        <v>0</v>
      </c>
      <c r="D372" s="98"/>
      <c r="E372" s="16">
        <v>0</v>
      </c>
      <c r="F372" s="16"/>
      <c r="G372" s="16">
        <v>0</v>
      </c>
      <c r="H372" s="17"/>
      <c r="I372" s="16">
        <f t="shared" si="32"/>
        <v>0</v>
      </c>
      <c r="J372" s="98"/>
      <c r="K372" s="98">
        <v>218600</v>
      </c>
      <c r="L372" s="18">
        <v>0</v>
      </c>
      <c r="M372" s="98"/>
      <c r="N372" s="98">
        <f t="shared" si="34"/>
        <v>-218600</v>
      </c>
      <c r="O372" s="98"/>
      <c r="P372" s="98">
        <v>207449.66999999998</v>
      </c>
      <c r="Q372" s="193"/>
    </row>
    <row r="373" spans="1:17" s="194" customFormat="1" ht="15.75">
      <c r="A373" s="176" t="s">
        <v>312</v>
      </c>
      <c r="B373" s="176"/>
      <c r="C373" s="98"/>
      <c r="D373" s="98"/>
      <c r="E373" s="16">
        <v>0</v>
      </c>
      <c r="F373" s="16"/>
      <c r="G373" s="16">
        <v>112667.16</v>
      </c>
      <c r="H373" s="17"/>
      <c r="I373" s="16">
        <f t="shared" si="32"/>
        <v>-112667.16</v>
      </c>
      <c r="J373" s="98"/>
      <c r="K373" s="98">
        <v>500000</v>
      </c>
      <c r="L373" s="18">
        <v>0</v>
      </c>
      <c r="M373" s="98"/>
      <c r="N373" s="98">
        <f t="shared" si="34"/>
        <v>-500000</v>
      </c>
      <c r="O373" s="98"/>
      <c r="P373" s="98">
        <v>420193.42</v>
      </c>
      <c r="Q373" s="193"/>
    </row>
    <row r="374" spans="1:17" s="194" customFormat="1" ht="15.75">
      <c r="A374" s="176" t="s">
        <v>313</v>
      </c>
      <c r="B374" s="176"/>
      <c r="C374" s="98">
        <v>0</v>
      </c>
      <c r="D374" s="98"/>
      <c r="E374" s="16">
        <v>0</v>
      </c>
      <c r="F374" s="16"/>
      <c r="G374" s="16">
        <v>0</v>
      </c>
      <c r="H374" s="17"/>
      <c r="I374" s="16">
        <f t="shared" si="32"/>
        <v>0</v>
      </c>
      <c r="J374" s="98"/>
      <c r="K374" s="98">
        <v>400000</v>
      </c>
      <c r="L374" s="18">
        <v>0</v>
      </c>
      <c r="M374" s="98"/>
      <c r="N374" s="98">
        <f t="shared" si="34"/>
        <v>-400000</v>
      </c>
      <c r="O374" s="98"/>
      <c r="P374" s="98">
        <v>100000</v>
      </c>
      <c r="Q374" s="193"/>
    </row>
    <row r="375" spans="1:17" s="45" customFormat="1" ht="15">
      <c r="A375" s="94"/>
      <c r="B375" s="94"/>
      <c r="H375" s="46"/>
      <c r="L375" s="47"/>
      <c r="Q375" s="48"/>
    </row>
    <row r="376" spans="1:17" s="45" customFormat="1" ht="16.5" thickBot="1">
      <c r="A376" s="187" t="s">
        <v>314</v>
      </c>
      <c r="B376" s="187"/>
      <c r="C376" s="188">
        <f>SUM(C357:C374)+C355+C330</f>
        <v>9063940</v>
      </c>
      <c r="D376" s="188"/>
      <c r="E376" s="188">
        <f>SUM(E357:E374)+E355+E330</f>
        <v>10353940</v>
      </c>
      <c r="F376" s="188"/>
      <c r="G376" s="188">
        <f>SUM(G357:G374)+G355+G330</f>
        <v>8634514.1600000001</v>
      </c>
      <c r="H376" s="189"/>
      <c r="I376" s="188">
        <f>SUM(I357:I374)+I355+I330</f>
        <v>1719425.84</v>
      </c>
      <c r="J376" s="188"/>
      <c r="K376" s="188">
        <f>SUM(K357:K374)+K355</f>
        <v>7788600</v>
      </c>
      <c r="L376" s="190">
        <f>I376/E376*100%</f>
        <v>0.16606488351294291</v>
      </c>
      <c r="M376" s="188"/>
      <c r="N376" s="188">
        <f>C376-K376</f>
        <v>1275340</v>
      </c>
      <c r="O376" s="188"/>
      <c r="P376" s="188">
        <f>SUM(P357:P374)+P355+P330</f>
        <v>6266227.4199999999</v>
      </c>
      <c r="Q376" s="191"/>
    </row>
    <row r="377" spans="1:17" s="45" customFormat="1" ht="15">
      <c r="A377" s="29"/>
      <c r="B377" s="29"/>
      <c r="H377" s="46"/>
      <c r="L377" s="47"/>
      <c r="Q377" s="48"/>
    </row>
    <row r="378" spans="1:17" s="45" customFormat="1" ht="15">
      <c r="A378" s="94"/>
      <c r="B378" s="94"/>
      <c r="H378" s="46"/>
      <c r="L378" s="47"/>
      <c r="Q378" s="48"/>
    </row>
    <row r="379" spans="1:17" s="45" customFormat="1" ht="15">
      <c r="A379" s="29"/>
      <c r="B379" s="29"/>
      <c r="H379" s="46"/>
      <c r="L379" s="47"/>
      <c r="Q379" s="48"/>
    </row>
    <row r="380" spans="1:17" s="45" customFormat="1" ht="15">
      <c r="A380" s="29"/>
      <c r="B380" s="29"/>
      <c r="H380" s="46"/>
      <c r="L380" s="47"/>
      <c r="Q380" s="48"/>
    </row>
    <row r="381" spans="1:17" s="45" customFormat="1" ht="15">
      <c r="A381" s="7"/>
      <c r="B381" s="7"/>
      <c r="G381" s="46">
        <f>G376+G324-G112</f>
        <v>17051984.280000001</v>
      </c>
      <c r="H381" s="46"/>
      <c r="L381" s="47"/>
      <c r="Q381" s="48"/>
    </row>
    <row r="382" spans="1:17">
      <c r="G382" s="46">
        <v>17051984.280000001</v>
      </c>
    </row>
    <row r="383" spans="1:17">
      <c r="G383" s="46"/>
    </row>
    <row r="384" spans="1:17">
      <c r="G384" s="46">
        <f>G381-G382</f>
        <v>0</v>
      </c>
    </row>
    <row r="385" spans="7:17">
      <c r="G385" s="46"/>
    </row>
    <row r="386" spans="7:17">
      <c r="G386" s="46"/>
    </row>
    <row r="387" spans="7:17">
      <c r="G387" s="45">
        <v>8521847</v>
      </c>
      <c r="K387" s="45">
        <v>6812.21</v>
      </c>
      <c r="M387" s="25"/>
      <c r="N387" s="25"/>
      <c r="O387" s="25"/>
      <c r="P387" s="25"/>
      <c r="Q387" s="25"/>
    </row>
    <row r="388" spans="7:17">
      <c r="G388" s="45">
        <f>G376-G387</f>
        <v>112667.16000000015</v>
      </c>
      <c r="K388" s="45">
        <v>257560.81</v>
      </c>
      <c r="M388" s="25"/>
      <c r="N388" s="25"/>
      <c r="O388" s="25"/>
      <c r="P388" s="25"/>
      <c r="Q388" s="25"/>
    </row>
    <row r="391" spans="7:17">
      <c r="K391" s="45">
        <v>198546.8</v>
      </c>
      <c r="M391" s="25"/>
      <c r="N391" s="25"/>
      <c r="O391" s="25"/>
      <c r="P391" s="25"/>
      <c r="Q391" s="25"/>
    </row>
    <row r="392" spans="7:17">
      <c r="K392" s="45">
        <v>0</v>
      </c>
      <c r="M392" s="25"/>
      <c r="N392" s="25"/>
      <c r="O392" s="25"/>
      <c r="P392" s="25"/>
      <c r="Q392" s="25"/>
    </row>
    <row r="393" spans="7:17">
      <c r="K393" s="45">
        <v>93552</v>
      </c>
      <c r="M393" s="25"/>
      <c r="N393" s="25"/>
      <c r="O393" s="25"/>
      <c r="P393" s="25"/>
      <c r="Q393" s="25"/>
    </row>
    <row r="394" spans="7:17">
      <c r="K394" s="45">
        <v>0</v>
      </c>
      <c r="M394" s="25"/>
      <c r="N394" s="25"/>
      <c r="O394" s="25"/>
      <c r="P394" s="25"/>
      <c r="Q394" s="25"/>
    </row>
    <row r="395" spans="7:17">
      <c r="K395" s="45">
        <v>0</v>
      </c>
      <c r="M395" s="25"/>
      <c r="N395" s="25"/>
      <c r="O395" s="25"/>
      <c r="P395" s="25"/>
      <c r="Q395" s="25"/>
    </row>
    <row r="396" spans="7:17">
      <c r="K396" s="45">
        <v>0</v>
      </c>
      <c r="M396" s="25"/>
      <c r="N396" s="25"/>
      <c r="O396" s="25"/>
      <c r="P396" s="25"/>
      <c r="Q396" s="25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&amp;L&amp;10Budget Tracking as of Sept 2019&amp;R&amp;Pof &amp;N</oddFooter>
  </headerFooter>
  <rowBreaks count="7" manualBreakCount="7">
    <brk id="44" max="15" man="1"/>
    <brk id="92" max="16383" man="1"/>
    <brk id="114" max="16383" man="1"/>
    <brk id="167" max="15" man="1"/>
    <brk id="223" max="16383" man="1"/>
    <brk id="273" max="15" man="1"/>
    <brk id="324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6F47-FE4C-4038-BF5F-7E7F977F0E1D}">
  <dimension ref="A2:D63"/>
  <sheetViews>
    <sheetView tabSelected="1" workbookViewId="0">
      <selection activeCell="A11" sqref="A11"/>
    </sheetView>
  </sheetViews>
  <sheetFormatPr defaultRowHeight="15"/>
  <cols>
    <col min="1" max="1" width="62.42578125" style="201" customWidth="1"/>
    <col min="2" max="2" width="16" style="201" bestFit="1" customWidth="1"/>
    <col min="3" max="3" width="5.7109375" style="201" customWidth="1"/>
    <col min="4" max="4" width="16" style="201" bestFit="1" customWidth="1"/>
    <col min="5" max="16384" width="9.140625" style="201"/>
  </cols>
  <sheetData>
    <row r="2" spans="1:4" ht="31.5">
      <c r="A2" s="225" t="s">
        <v>336</v>
      </c>
      <c r="B2" s="224" t="s">
        <v>340</v>
      </c>
      <c r="C2" s="223"/>
      <c r="D2" s="224" t="s">
        <v>341</v>
      </c>
    </row>
    <row r="3" spans="1:4" ht="15.75">
      <c r="A3" s="200" t="s">
        <v>335</v>
      </c>
      <c r="D3" s="227">
        <v>2436350</v>
      </c>
    </row>
    <row r="4" spans="1:4" ht="15.75">
      <c r="A4" s="210" t="s">
        <v>339</v>
      </c>
      <c r="B4" s="222"/>
      <c r="C4" s="222"/>
      <c r="D4" s="222"/>
    </row>
    <row r="5" spans="1:4" s="208" customFormat="1" ht="15.75">
      <c r="A5" s="206" t="s">
        <v>99</v>
      </c>
      <c r="B5" s="207">
        <v>35000</v>
      </c>
      <c r="C5" s="207"/>
      <c r="D5" s="207">
        <v>35376.99</v>
      </c>
    </row>
    <row r="6" spans="1:4" s="208" customFormat="1" ht="15.75">
      <c r="A6" s="206" t="s">
        <v>100</v>
      </c>
      <c r="B6" s="207">
        <v>15000</v>
      </c>
      <c r="C6" s="207"/>
      <c r="D6" s="207">
        <v>15647.5</v>
      </c>
    </row>
    <row r="7" spans="1:4" s="208" customFormat="1" ht="15.75">
      <c r="A7" s="206" t="s">
        <v>101</v>
      </c>
      <c r="B7" s="207">
        <v>90000</v>
      </c>
      <c r="C7" s="207"/>
      <c r="D7" s="207">
        <v>70000</v>
      </c>
    </row>
    <row r="8" spans="1:4" ht="15.75">
      <c r="A8" s="202"/>
      <c r="B8" s="209">
        <f>SUM(B5:B7)</f>
        <v>140000</v>
      </c>
      <c r="C8" s="205"/>
      <c r="D8" s="209">
        <f>SUM(D5:D7)</f>
        <v>121024.48999999999</v>
      </c>
    </row>
    <row r="9" spans="1:4" ht="15.75">
      <c r="A9" s="202"/>
      <c r="B9" s="203"/>
      <c r="C9" s="203"/>
      <c r="D9" s="203"/>
    </row>
    <row r="10" spans="1:4" ht="15.75">
      <c r="A10" s="210" t="s">
        <v>103</v>
      </c>
      <c r="B10" s="205"/>
      <c r="C10" s="205"/>
      <c r="D10" s="205"/>
    </row>
    <row r="11" spans="1:4" ht="15.75">
      <c r="A11" s="211" t="s">
        <v>315</v>
      </c>
      <c r="B11" s="203">
        <v>220000</v>
      </c>
      <c r="C11" s="203"/>
      <c r="D11" s="203">
        <v>165053.29999999999</v>
      </c>
    </row>
    <row r="12" spans="1:4" ht="15.75">
      <c r="A12" s="211" t="s">
        <v>316</v>
      </c>
      <c r="B12" s="203">
        <v>55000</v>
      </c>
      <c r="C12" s="203"/>
      <c r="D12" s="203">
        <v>52017.1</v>
      </c>
    </row>
    <row r="13" spans="1:4" ht="15.75">
      <c r="A13" s="211" t="s">
        <v>317</v>
      </c>
      <c r="B13" s="203">
        <v>33000</v>
      </c>
      <c r="C13" s="203"/>
      <c r="D13" s="203">
        <v>31555.7</v>
      </c>
    </row>
    <row r="14" spans="1:4" ht="15.75">
      <c r="A14" s="211" t="s">
        <v>318</v>
      </c>
      <c r="B14" s="203">
        <v>0</v>
      </c>
      <c r="C14" s="203"/>
      <c r="D14" s="203">
        <v>28039.200000000001</v>
      </c>
    </row>
    <row r="15" spans="1:4" ht="15.75">
      <c r="A15" s="213" t="s">
        <v>117</v>
      </c>
      <c r="B15" s="203"/>
      <c r="C15" s="203"/>
      <c r="D15" s="203"/>
    </row>
    <row r="16" spans="1:4" ht="15.75">
      <c r="A16" s="211" t="s">
        <v>320</v>
      </c>
      <c r="B16" s="203">
        <v>0</v>
      </c>
      <c r="C16" s="203"/>
      <c r="D16" s="203">
        <v>0</v>
      </c>
    </row>
    <row r="17" spans="1:4" ht="15.75">
      <c r="A17" s="211" t="s">
        <v>321</v>
      </c>
      <c r="B17" s="203">
        <v>112350</v>
      </c>
      <c r="C17" s="203"/>
      <c r="D17" s="203">
        <v>0</v>
      </c>
    </row>
    <row r="18" spans="1:4" ht="15.75">
      <c r="A18" s="211" t="s">
        <v>322</v>
      </c>
      <c r="B18" s="203">
        <v>257000</v>
      </c>
      <c r="C18" s="203"/>
      <c r="D18" s="203">
        <v>259221.96</v>
      </c>
    </row>
    <row r="19" spans="1:4" ht="15.75">
      <c r="A19" s="213" t="s">
        <v>126</v>
      </c>
      <c r="B19" s="203"/>
      <c r="C19" s="203"/>
      <c r="D19" s="203"/>
    </row>
    <row r="20" spans="1:4" ht="15.75">
      <c r="A20" s="211" t="s">
        <v>319</v>
      </c>
      <c r="B20" s="214">
        <v>50000</v>
      </c>
      <c r="C20" s="214"/>
      <c r="D20" s="203">
        <v>68754.38</v>
      </c>
    </row>
    <row r="21" spans="1:4" ht="15.75">
      <c r="A21" s="211" t="s">
        <v>323</v>
      </c>
      <c r="B21" s="214">
        <v>150000</v>
      </c>
      <c r="C21" s="214"/>
      <c r="D21" s="203">
        <v>174781.05</v>
      </c>
    </row>
    <row r="22" spans="1:4" ht="15.75">
      <c r="A22" s="213" t="s">
        <v>131</v>
      </c>
      <c r="B22" s="203"/>
      <c r="C22" s="203"/>
      <c r="D22" s="203"/>
    </row>
    <row r="23" spans="1:4" ht="15.75">
      <c r="A23" s="211" t="s">
        <v>324</v>
      </c>
      <c r="B23" s="203">
        <v>50000</v>
      </c>
      <c r="C23" s="203"/>
      <c r="D23" s="203">
        <v>0</v>
      </c>
    </row>
    <row r="24" spans="1:4" ht="15.75">
      <c r="A24" s="211" t="s">
        <v>325</v>
      </c>
      <c r="B24" s="203">
        <v>150000</v>
      </c>
      <c r="C24" s="203"/>
      <c r="D24" s="203">
        <v>154530.60999999999</v>
      </c>
    </row>
    <row r="25" spans="1:4" ht="15.75">
      <c r="A25" s="211" t="s">
        <v>326</v>
      </c>
      <c r="B25" s="212">
        <v>0</v>
      </c>
      <c r="C25" s="212"/>
      <c r="D25" s="203">
        <v>1478.88</v>
      </c>
    </row>
    <row r="26" spans="1:4" ht="15.75">
      <c r="A26" s="213" t="s">
        <v>136</v>
      </c>
      <c r="B26" s="203"/>
      <c r="C26" s="203"/>
      <c r="D26" s="203"/>
    </row>
    <row r="27" spans="1:4" s="208" customFormat="1" ht="15.75">
      <c r="A27" s="215" t="s">
        <v>327</v>
      </c>
      <c r="B27" s="207">
        <v>70000</v>
      </c>
      <c r="C27" s="207"/>
      <c r="D27" s="207">
        <v>63218.97</v>
      </c>
    </row>
    <row r="28" spans="1:4" ht="15.75">
      <c r="A28" s="211" t="s">
        <v>328</v>
      </c>
      <c r="B28" s="203">
        <v>151000</v>
      </c>
      <c r="C28" s="203"/>
      <c r="D28" s="203">
        <v>150060</v>
      </c>
    </row>
    <row r="29" spans="1:4" ht="15.75">
      <c r="A29" s="211" t="s">
        <v>329</v>
      </c>
      <c r="B29" s="203">
        <v>150000</v>
      </c>
      <c r="C29" s="203"/>
      <c r="D29" s="203">
        <v>214250.91</v>
      </c>
    </row>
    <row r="30" spans="1:4" ht="15.75">
      <c r="A30" s="221" t="s">
        <v>144</v>
      </c>
      <c r="B30" s="214"/>
      <c r="C30" s="214"/>
      <c r="D30" s="214"/>
    </row>
    <row r="31" spans="1:4" ht="15.75">
      <c r="A31" s="215" t="s">
        <v>330</v>
      </c>
      <c r="B31" s="214">
        <v>200000</v>
      </c>
      <c r="C31" s="214"/>
      <c r="D31" s="214">
        <v>196807.05</v>
      </c>
    </row>
    <row r="32" spans="1:4" ht="15.75">
      <c r="A32" s="215" t="s">
        <v>331</v>
      </c>
      <c r="B32" s="214">
        <v>43000</v>
      </c>
      <c r="C32" s="214"/>
      <c r="D32" s="203">
        <v>35544.71</v>
      </c>
    </row>
    <row r="33" spans="1:4" ht="15.75">
      <c r="A33" s="215" t="s">
        <v>332</v>
      </c>
      <c r="B33" s="214">
        <v>85000</v>
      </c>
      <c r="C33" s="214"/>
      <c r="D33" s="203">
        <v>87000</v>
      </c>
    </row>
    <row r="34" spans="1:4" ht="15.75">
      <c r="A34" s="221" t="s">
        <v>151</v>
      </c>
      <c r="B34" s="214"/>
      <c r="C34" s="214"/>
      <c r="D34" s="214"/>
    </row>
    <row r="35" spans="1:4" ht="15.75">
      <c r="A35" s="215" t="s">
        <v>337</v>
      </c>
      <c r="B35" s="214">
        <v>80000</v>
      </c>
      <c r="C35" s="214"/>
      <c r="D35" s="203">
        <v>58988.07</v>
      </c>
    </row>
    <row r="36" spans="1:4" ht="15.75">
      <c r="A36" s="215" t="s">
        <v>319</v>
      </c>
      <c r="B36" s="214">
        <v>100000</v>
      </c>
      <c r="C36" s="214"/>
      <c r="D36" s="203">
        <f>34669.5+38285</f>
        <v>72954.5</v>
      </c>
    </row>
    <row r="37" spans="1:4" ht="15.75">
      <c r="A37" s="213" t="s">
        <v>155</v>
      </c>
      <c r="B37" s="214"/>
      <c r="C37" s="214"/>
      <c r="D37" s="214"/>
    </row>
    <row r="38" spans="1:4" ht="15.75">
      <c r="A38" s="211" t="s">
        <v>338</v>
      </c>
      <c r="B38" s="214">
        <v>100000</v>
      </c>
      <c r="C38" s="214"/>
      <c r="D38" s="214">
        <v>79330.429999999993</v>
      </c>
    </row>
    <row r="39" spans="1:4" ht="15.75">
      <c r="A39" s="210" t="s">
        <v>167</v>
      </c>
      <c r="B39" s="203"/>
      <c r="C39" s="203"/>
      <c r="D39" s="203"/>
    </row>
    <row r="40" spans="1:4" ht="15.75">
      <c r="A40" s="211" t="s">
        <v>333</v>
      </c>
      <c r="B40" s="203">
        <v>50000</v>
      </c>
      <c r="C40" s="203"/>
      <c r="D40" s="203">
        <v>41432</v>
      </c>
    </row>
    <row r="41" spans="1:4" ht="15.75">
      <c r="A41" s="213" t="s">
        <v>171</v>
      </c>
      <c r="B41" s="203"/>
      <c r="C41" s="203"/>
      <c r="D41" s="203"/>
    </row>
    <row r="42" spans="1:4" ht="15.75">
      <c r="A42" s="211" t="s">
        <v>334</v>
      </c>
      <c r="B42" s="203">
        <v>110000</v>
      </c>
      <c r="C42" s="203"/>
      <c r="D42" s="203">
        <v>118547.62</v>
      </c>
    </row>
    <row r="43" spans="1:4" ht="15.75">
      <c r="A43" s="211"/>
      <c r="B43" s="216"/>
      <c r="C43" s="203"/>
      <c r="D43" s="216"/>
    </row>
    <row r="44" spans="1:4" ht="15.75">
      <c r="A44" s="211" t="s">
        <v>342</v>
      </c>
      <c r="B44" s="217">
        <f>SUM(B10:B42)</f>
        <v>2216350</v>
      </c>
      <c r="C44" s="217"/>
      <c r="D44" s="217">
        <f>SUM(D10:D42)</f>
        <v>2053566.44</v>
      </c>
    </row>
    <row r="45" spans="1:4" ht="15.75">
      <c r="A45" s="204"/>
      <c r="B45" s="203"/>
      <c r="C45" s="203"/>
      <c r="D45" s="203"/>
    </row>
    <row r="46" spans="1:4" ht="15.75">
      <c r="A46" s="210" t="s">
        <v>343</v>
      </c>
      <c r="B46" s="219">
        <f>B8+B44</f>
        <v>2356350</v>
      </c>
      <c r="C46" s="218"/>
      <c r="D46" s="219">
        <f>D8+D44</f>
        <v>2174590.9299999997</v>
      </c>
    </row>
    <row r="47" spans="1:4" ht="15.75">
      <c r="A47" s="202"/>
      <c r="B47" s="220"/>
      <c r="C47" s="220"/>
      <c r="D47" s="220"/>
    </row>
    <row r="48" spans="1:4" ht="15.75">
      <c r="A48" s="210" t="s">
        <v>344</v>
      </c>
      <c r="D48" s="228">
        <f>D3-D46</f>
        <v>261759.0700000003</v>
      </c>
    </row>
    <row r="50" spans="1:4" ht="31.5">
      <c r="A50" s="232" t="s">
        <v>347</v>
      </c>
      <c r="B50" s="234" t="s">
        <v>340</v>
      </c>
      <c r="C50" s="233"/>
      <c r="D50" s="234" t="s">
        <v>341</v>
      </c>
    </row>
    <row r="51" spans="1:4" s="229" customFormat="1" ht="15.75">
      <c r="D51" s="226"/>
    </row>
    <row r="52" spans="1:4" s="229" customFormat="1" ht="15.75">
      <c r="A52" s="200" t="s">
        <v>345</v>
      </c>
      <c r="D52" s="227">
        <v>300000</v>
      </c>
    </row>
    <row r="53" spans="1:4" s="229" customFormat="1" ht="15.75">
      <c r="B53" s="226"/>
      <c r="C53" s="226"/>
      <c r="D53" s="226"/>
    </row>
    <row r="54" spans="1:4" s="229" customFormat="1" ht="15.75">
      <c r="A54" s="200" t="s">
        <v>263</v>
      </c>
      <c r="B54" s="226">
        <v>150000</v>
      </c>
      <c r="C54" s="226"/>
      <c r="D54" s="226">
        <v>45882.27</v>
      </c>
    </row>
    <row r="55" spans="1:4" s="229" customFormat="1" ht="15.75">
      <c r="A55" s="200"/>
      <c r="B55" s="226"/>
      <c r="C55" s="226"/>
      <c r="D55" s="226"/>
    </row>
    <row r="56" spans="1:4" s="229" customFormat="1" ht="15.75">
      <c r="A56" s="200" t="s">
        <v>266</v>
      </c>
      <c r="B56" s="226">
        <v>150000</v>
      </c>
      <c r="C56" s="226"/>
      <c r="D56" s="226">
        <v>122569.08000000002</v>
      </c>
    </row>
    <row r="57" spans="1:4" s="229" customFormat="1" ht="15.75">
      <c r="A57" s="200"/>
      <c r="B57" s="226"/>
      <c r="C57" s="226"/>
      <c r="D57" s="226"/>
    </row>
    <row r="58" spans="1:4" s="229" customFormat="1" ht="15.75">
      <c r="A58" s="211" t="s">
        <v>342</v>
      </c>
      <c r="B58" s="230">
        <f>SUM(B54:B57)</f>
        <v>300000</v>
      </c>
      <c r="C58" s="226"/>
      <c r="D58" s="230">
        <f>SUM(D54:D56)</f>
        <v>168451.35</v>
      </c>
    </row>
    <row r="59" spans="1:4" s="229" customFormat="1" ht="15.75">
      <c r="B59" s="226"/>
      <c r="C59" s="226"/>
      <c r="D59" s="226"/>
    </row>
    <row r="60" spans="1:4" s="229" customFormat="1" ht="15.75">
      <c r="A60" s="210" t="s">
        <v>344</v>
      </c>
      <c r="D60" s="227">
        <f>D52-D58</f>
        <v>131548.65</v>
      </c>
    </row>
    <row r="61" spans="1:4">
      <c r="D61" s="199"/>
    </row>
    <row r="62" spans="1:4" ht="16.5" thickBot="1">
      <c r="A62" s="235" t="s">
        <v>346</v>
      </c>
      <c r="B62" s="235"/>
      <c r="C62" s="235"/>
      <c r="D62" s="231">
        <f>D48+D60</f>
        <v>393307.72000000032</v>
      </c>
    </row>
    <row r="63" spans="1:4" ht="15.75" thickTop="1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2019</vt:lpstr>
      <vt:lpstr>Sheet2</vt:lpstr>
      <vt:lpstr>'Budget 2019'!Print_Area</vt:lpstr>
      <vt:lpstr>'Budget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2020-03-04T03:29:30Z</dcterms:created>
  <dcterms:modified xsi:type="dcterms:W3CDTF">2020-03-04T06:07:31Z</dcterms:modified>
</cp:coreProperties>
</file>