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9\"/>
    </mc:Choice>
  </mc:AlternateContent>
  <xr:revisionPtr revIDLastSave="0" documentId="13_ncr:1_{D9275D70-501C-4C27-B719-E48A4409665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Budget Tracking for 2019" sheetId="3" r:id="rId1"/>
    <sheet name="Sheet1" sheetId="5" r:id="rId2"/>
    <sheet name="Dashboards" sheetId="4" r:id="rId3"/>
  </sheets>
  <definedNames>
    <definedName name="_xlnm._FilterDatabase" localSheetId="0" hidden="1">'Budget Tracking for 2019'!$A$4:$Q$240</definedName>
    <definedName name="_xlnm.Print_Area" localSheetId="0">'Budget Tracking for 2019'!$A$2:$P$264</definedName>
    <definedName name="_xlnm.Print_Area" localSheetId="2">Dashboards!$A$1:$Q$138</definedName>
    <definedName name="_xlnm.Print_Titles" localSheetId="0">'Budget Tracking for 2019'!$1:$4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61" i="3" l="1"/>
  <c r="H207" i="3" l="1"/>
  <c r="Q112" i="3"/>
  <c r="Q113" i="3"/>
  <c r="Q114" i="3"/>
  <c r="Q115" i="3"/>
  <c r="Q116" i="3"/>
  <c r="Q117" i="3"/>
  <c r="Q118" i="3"/>
  <c r="Q119" i="3"/>
  <c r="Q120" i="3"/>
  <c r="Q121" i="3"/>
  <c r="Q122" i="3"/>
  <c r="Q123" i="3"/>
  <c r="I201" i="3"/>
  <c r="L198" i="3"/>
  <c r="J196" i="3"/>
  <c r="P197" i="3"/>
  <c r="P198" i="3"/>
  <c r="P199" i="3"/>
  <c r="P200" i="3"/>
  <c r="P201" i="3"/>
  <c r="P202" i="3"/>
  <c r="P203" i="3"/>
  <c r="P204" i="3"/>
  <c r="Q170" i="3"/>
  <c r="Q171" i="3"/>
  <c r="Q172" i="3"/>
  <c r="Q173" i="3"/>
  <c r="Q174" i="3"/>
  <c r="Q175" i="3"/>
  <c r="Q176" i="3"/>
  <c r="Q131" i="3"/>
  <c r="Q132" i="3"/>
  <c r="Q133" i="3"/>
  <c r="Q134" i="3"/>
  <c r="Q135" i="3"/>
  <c r="Q136" i="3"/>
  <c r="Q124" i="3"/>
  <c r="Q125" i="3"/>
  <c r="Q126" i="3"/>
  <c r="Q127" i="3"/>
  <c r="Q128" i="3"/>
  <c r="Q129" i="3"/>
  <c r="Q130" i="3"/>
  <c r="Q110" i="3"/>
  <c r="Q111" i="3"/>
  <c r="T239" i="3" l="1"/>
  <c r="T222" i="3"/>
  <c r="T215" i="3"/>
  <c r="T208" i="3"/>
  <c r="T185" i="3"/>
  <c r="T177" i="3"/>
  <c r="T141" i="3"/>
  <c r="T139" i="3"/>
  <c r="T137" i="3"/>
  <c r="T123" i="3"/>
  <c r="T96" i="3"/>
  <c r="T87" i="3"/>
  <c r="T82" i="3"/>
  <c r="T78" i="3"/>
  <c r="T62" i="3"/>
  <c r="R222" i="3"/>
  <c r="S222" i="3" s="1"/>
  <c r="R215" i="3"/>
  <c r="S215" i="3" s="1"/>
  <c r="R208" i="3"/>
  <c r="S208" i="3" s="1"/>
  <c r="R185" i="3"/>
  <c r="S185" i="3" s="1"/>
  <c r="R177" i="3"/>
  <c r="S177" i="3" s="1"/>
  <c r="R141" i="3"/>
  <c r="S141" i="3" s="1"/>
  <c r="R139" i="3"/>
  <c r="S139" i="3" s="1"/>
  <c r="R137" i="3"/>
  <c r="S137" i="3" s="1"/>
  <c r="R96" i="3"/>
  <c r="S96" i="3" s="1"/>
  <c r="R87" i="3"/>
  <c r="S87" i="3" s="1"/>
  <c r="R82" i="3"/>
  <c r="S82" i="3" s="1"/>
  <c r="R78" i="3"/>
  <c r="S78" i="3" s="1"/>
  <c r="R62" i="3"/>
  <c r="S62" i="3" s="1"/>
  <c r="P21" i="3"/>
  <c r="R21" i="3" s="1"/>
  <c r="S21" i="3" s="1"/>
  <c r="Q21" i="3"/>
  <c r="T21" i="3" s="1"/>
  <c r="P259" i="3"/>
  <c r="P258" i="3"/>
  <c r="P257" i="3"/>
  <c r="P256" i="3"/>
  <c r="P255" i="3"/>
  <c r="P254" i="3"/>
  <c r="P253" i="3"/>
  <c r="P252" i="3"/>
  <c r="P250" i="3"/>
  <c r="P249" i="3"/>
  <c r="P241" i="3"/>
  <c r="P231" i="3"/>
  <c r="P230" i="3"/>
  <c r="P229" i="3"/>
  <c r="P228" i="3"/>
  <c r="P221" i="3"/>
  <c r="R221" i="3" s="1"/>
  <c r="S221" i="3" s="1"/>
  <c r="P220" i="3"/>
  <c r="R220" i="3" s="1"/>
  <c r="S220" i="3" s="1"/>
  <c r="P214" i="3"/>
  <c r="R214" i="3" s="1"/>
  <c r="S214" i="3" s="1"/>
  <c r="P213" i="3"/>
  <c r="R213" i="3" s="1"/>
  <c r="S213" i="3" s="1"/>
  <c r="P207" i="3"/>
  <c r="R207" i="3" s="1"/>
  <c r="S207" i="3" s="1"/>
  <c r="P206" i="3"/>
  <c r="R206" i="3" s="1"/>
  <c r="S206" i="3" s="1"/>
  <c r="P205" i="3"/>
  <c r="R205" i="3" s="1"/>
  <c r="S205" i="3" s="1"/>
  <c r="R204" i="3"/>
  <c r="S204" i="3" s="1"/>
  <c r="R203" i="3"/>
  <c r="S203" i="3" s="1"/>
  <c r="R202" i="3"/>
  <c r="S202" i="3" s="1"/>
  <c r="R201" i="3"/>
  <c r="S201" i="3" s="1"/>
  <c r="R200" i="3"/>
  <c r="S200" i="3" s="1"/>
  <c r="R199" i="3"/>
  <c r="S199" i="3" s="1"/>
  <c r="R198" i="3"/>
  <c r="S198" i="3" s="1"/>
  <c r="R197" i="3"/>
  <c r="S197" i="3" s="1"/>
  <c r="P196" i="3"/>
  <c r="R196" i="3" s="1"/>
  <c r="S196" i="3" s="1"/>
  <c r="P195" i="3"/>
  <c r="R195" i="3" s="1"/>
  <c r="S195" i="3" s="1"/>
  <c r="P194" i="3"/>
  <c r="R194" i="3" s="1"/>
  <c r="S194" i="3" s="1"/>
  <c r="P193" i="3"/>
  <c r="R193" i="3" s="1"/>
  <c r="S193" i="3" s="1"/>
  <c r="P192" i="3"/>
  <c r="R192" i="3" s="1"/>
  <c r="S192" i="3" s="1"/>
  <c r="P191" i="3"/>
  <c r="R191" i="3" s="1"/>
  <c r="S191" i="3" s="1"/>
  <c r="P190" i="3"/>
  <c r="R190" i="3" s="1"/>
  <c r="S190" i="3" s="1"/>
  <c r="P184" i="3"/>
  <c r="R184" i="3" s="1"/>
  <c r="S184" i="3" s="1"/>
  <c r="P183" i="3"/>
  <c r="R183" i="3" s="1"/>
  <c r="S183" i="3" s="1"/>
  <c r="P182" i="3"/>
  <c r="R182" i="3" s="1"/>
  <c r="S182" i="3" s="1"/>
  <c r="P176" i="3"/>
  <c r="R176" i="3" s="1"/>
  <c r="S176" i="3" s="1"/>
  <c r="P175" i="3"/>
  <c r="R175" i="3" s="1"/>
  <c r="S175" i="3" s="1"/>
  <c r="P174" i="3"/>
  <c r="R174" i="3" s="1"/>
  <c r="S174" i="3" s="1"/>
  <c r="P173" i="3"/>
  <c r="R173" i="3" s="1"/>
  <c r="S173" i="3" s="1"/>
  <c r="P172" i="3"/>
  <c r="R172" i="3" s="1"/>
  <c r="S172" i="3" s="1"/>
  <c r="P171" i="3"/>
  <c r="R171" i="3" s="1"/>
  <c r="S171" i="3" s="1"/>
  <c r="P170" i="3"/>
  <c r="R170" i="3" s="1"/>
  <c r="S170" i="3" s="1"/>
  <c r="P169" i="3"/>
  <c r="R169" i="3" s="1"/>
  <c r="S169" i="3" s="1"/>
  <c r="P168" i="3"/>
  <c r="R168" i="3" s="1"/>
  <c r="S168" i="3" s="1"/>
  <c r="P167" i="3"/>
  <c r="R167" i="3" s="1"/>
  <c r="S167" i="3" s="1"/>
  <c r="P166" i="3"/>
  <c r="R166" i="3" s="1"/>
  <c r="S166" i="3" s="1"/>
  <c r="P165" i="3"/>
  <c r="R165" i="3" s="1"/>
  <c r="S165" i="3" s="1"/>
  <c r="P164" i="3"/>
  <c r="R164" i="3" s="1"/>
  <c r="S164" i="3" s="1"/>
  <c r="P163" i="3"/>
  <c r="R163" i="3" s="1"/>
  <c r="S163" i="3" s="1"/>
  <c r="P162" i="3"/>
  <c r="R162" i="3" s="1"/>
  <c r="S162" i="3" s="1"/>
  <c r="P161" i="3"/>
  <c r="R161" i="3" s="1"/>
  <c r="S161" i="3" s="1"/>
  <c r="P160" i="3"/>
  <c r="R160" i="3" s="1"/>
  <c r="S160" i="3" s="1"/>
  <c r="P159" i="3"/>
  <c r="R159" i="3" s="1"/>
  <c r="S159" i="3" s="1"/>
  <c r="P158" i="3"/>
  <c r="R158" i="3" s="1"/>
  <c r="S158" i="3" s="1"/>
  <c r="P157" i="3"/>
  <c r="R157" i="3" s="1"/>
  <c r="S157" i="3" s="1"/>
  <c r="P156" i="3"/>
  <c r="R156" i="3" s="1"/>
  <c r="S156" i="3" s="1"/>
  <c r="P155" i="3"/>
  <c r="R155" i="3" s="1"/>
  <c r="S155" i="3" s="1"/>
  <c r="P154" i="3"/>
  <c r="R154" i="3" s="1"/>
  <c r="S154" i="3" s="1"/>
  <c r="P153" i="3"/>
  <c r="R153" i="3" s="1"/>
  <c r="S153" i="3" s="1"/>
  <c r="P152" i="3"/>
  <c r="R152" i="3" s="1"/>
  <c r="S152" i="3" s="1"/>
  <c r="P151" i="3"/>
  <c r="R151" i="3" s="1"/>
  <c r="S151" i="3" s="1"/>
  <c r="P150" i="3"/>
  <c r="R150" i="3" s="1"/>
  <c r="S150" i="3" s="1"/>
  <c r="P149" i="3"/>
  <c r="R149" i="3" s="1"/>
  <c r="S149" i="3" s="1"/>
  <c r="P148" i="3"/>
  <c r="R148" i="3" s="1"/>
  <c r="S148" i="3" s="1"/>
  <c r="P147" i="3"/>
  <c r="R147" i="3" s="1"/>
  <c r="S147" i="3" s="1"/>
  <c r="P146" i="3"/>
  <c r="R146" i="3" s="1"/>
  <c r="S146" i="3" s="1"/>
  <c r="P140" i="3"/>
  <c r="R140" i="3" s="1"/>
  <c r="S140" i="3" s="1"/>
  <c r="P138" i="3"/>
  <c r="R138" i="3" s="1"/>
  <c r="S138" i="3" s="1"/>
  <c r="P136" i="3"/>
  <c r="R136" i="3" s="1"/>
  <c r="S136" i="3" s="1"/>
  <c r="P135" i="3"/>
  <c r="R135" i="3" s="1"/>
  <c r="S135" i="3" s="1"/>
  <c r="P134" i="3"/>
  <c r="R134" i="3" s="1"/>
  <c r="S134" i="3" s="1"/>
  <c r="P133" i="3"/>
  <c r="R133" i="3" s="1"/>
  <c r="S133" i="3" s="1"/>
  <c r="P132" i="3"/>
  <c r="R132" i="3" s="1"/>
  <c r="S132" i="3" s="1"/>
  <c r="P131" i="3"/>
  <c r="R131" i="3" s="1"/>
  <c r="S131" i="3" s="1"/>
  <c r="P130" i="3"/>
  <c r="R130" i="3" s="1"/>
  <c r="S130" i="3" s="1"/>
  <c r="P129" i="3"/>
  <c r="R129" i="3" s="1"/>
  <c r="S129" i="3" s="1"/>
  <c r="P128" i="3"/>
  <c r="R128" i="3" s="1"/>
  <c r="S128" i="3" s="1"/>
  <c r="P127" i="3"/>
  <c r="R127" i="3" s="1"/>
  <c r="S127" i="3" s="1"/>
  <c r="P126" i="3"/>
  <c r="R126" i="3" s="1"/>
  <c r="S126" i="3" s="1"/>
  <c r="P125" i="3"/>
  <c r="R125" i="3" s="1"/>
  <c r="S125" i="3" s="1"/>
  <c r="P124" i="3"/>
  <c r="R124" i="3" s="1"/>
  <c r="S124" i="3" s="1"/>
  <c r="P123" i="3"/>
  <c r="R123" i="3" s="1"/>
  <c r="S123" i="3" s="1"/>
  <c r="P122" i="3"/>
  <c r="R122" i="3" s="1"/>
  <c r="S122" i="3" s="1"/>
  <c r="P121" i="3"/>
  <c r="R121" i="3" s="1"/>
  <c r="S121" i="3" s="1"/>
  <c r="P120" i="3"/>
  <c r="R120" i="3" s="1"/>
  <c r="S120" i="3" s="1"/>
  <c r="P119" i="3"/>
  <c r="R119" i="3" s="1"/>
  <c r="S119" i="3" s="1"/>
  <c r="P118" i="3"/>
  <c r="R118" i="3" s="1"/>
  <c r="S118" i="3" s="1"/>
  <c r="P117" i="3"/>
  <c r="R117" i="3" s="1"/>
  <c r="S117" i="3" s="1"/>
  <c r="P116" i="3"/>
  <c r="R116" i="3" s="1"/>
  <c r="S116" i="3" s="1"/>
  <c r="P115" i="3"/>
  <c r="R115" i="3" s="1"/>
  <c r="S115" i="3" s="1"/>
  <c r="P114" i="3"/>
  <c r="R114" i="3" s="1"/>
  <c r="S114" i="3" s="1"/>
  <c r="P113" i="3"/>
  <c r="R113" i="3" s="1"/>
  <c r="S113" i="3" s="1"/>
  <c r="P111" i="3"/>
  <c r="R111" i="3" s="1"/>
  <c r="S111" i="3" s="1"/>
  <c r="P110" i="3"/>
  <c r="R110" i="3" s="1"/>
  <c r="S110" i="3" s="1"/>
  <c r="P109" i="3"/>
  <c r="R109" i="3" s="1"/>
  <c r="S109" i="3" s="1"/>
  <c r="P108" i="3"/>
  <c r="R108" i="3" s="1"/>
  <c r="S108" i="3" s="1"/>
  <c r="P107" i="3"/>
  <c r="R107" i="3" s="1"/>
  <c r="S107" i="3" s="1"/>
  <c r="P106" i="3"/>
  <c r="R106" i="3" s="1"/>
  <c r="S106" i="3" s="1"/>
  <c r="P105" i="3"/>
  <c r="R105" i="3" s="1"/>
  <c r="S105" i="3" s="1"/>
  <c r="P104" i="3"/>
  <c r="R104" i="3" s="1"/>
  <c r="S104" i="3" s="1"/>
  <c r="P103" i="3"/>
  <c r="R103" i="3" s="1"/>
  <c r="S103" i="3" s="1"/>
  <c r="P102" i="3"/>
  <c r="R102" i="3" s="1"/>
  <c r="S102" i="3" s="1"/>
  <c r="P101" i="3"/>
  <c r="R101" i="3" s="1"/>
  <c r="S101" i="3" s="1"/>
  <c r="P95" i="3"/>
  <c r="R95" i="3" s="1"/>
  <c r="S95" i="3" s="1"/>
  <c r="P94" i="3"/>
  <c r="R94" i="3" s="1"/>
  <c r="S94" i="3" s="1"/>
  <c r="P93" i="3"/>
  <c r="R93" i="3" s="1"/>
  <c r="S93" i="3" s="1"/>
  <c r="P92" i="3"/>
  <c r="R92" i="3" s="1"/>
  <c r="S92" i="3" s="1"/>
  <c r="P86" i="3"/>
  <c r="R86" i="3" s="1"/>
  <c r="S86" i="3" s="1"/>
  <c r="P85" i="3"/>
  <c r="R85" i="3" s="1"/>
  <c r="S85" i="3" s="1"/>
  <c r="P84" i="3"/>
  <c r="R84" i="3" s="1"/>
  <c r="S84" i="3" s="1"/>
  <c r="P83" i="3"/>
  <c r="R83" i="3" s="1"/>
  <c r="S83" i="3" s="1"/>
  <c r="P77" i="3"/>
  <c r="R77" i="3" s="1"/>
  <c r="S77" i="3" s="1"/>
  <c r="P76" i="3"/>
  <c r="R76" i="3" s="1"/>
  <c r="S76" i="3" s="1"/>
  <c r="P75" i="3"/>
  <c r="R75" i="3" s="1"/>
  <c r="S75" i="3" s="1"/>
  <c r="P74" i="3"/>
  <c r="R74" i="3" s="1"/>
  <c r="S74" i="3" s="1"/>
  <c r="P73" i="3"/>
  <c r="R73" i="3" s="1"/>
  <c r="S73" i="3" s="1"/>
  <c r="P72" i="3"/>
  <c r="R72" i="3" s="1"/>
  <c r="S72" i="3" s="1"/>
  <c r="P71" i="3"/>
  <c r="R71" i="3" s="1"/>
  <c r="S71" i="3" s="1"/>
  <c r="P70" i="3"/>
  <c r="R70" i="3" s="1"/>
  <c r="S70" i="3" s="1"/>
  <c r="P69" i="3"/>
  <c r="R69" i="3" s="1"/>
  <c r="S69" i="3" s="1"/>
  <c r="P68" i="3"/>
  <c r="R68" i="3" s="1"/>
  <c r="S68" i="3" s="1"/>
  <c r="P67" i="3"/>
  <c r="R67" i="3" s="1"/>
  <c r="S67" i="3" s="1"/>
  <c r="P61" i="3"/>
  <c r="R61" i="3" s="1"/>
  <c r="S61" i="3" s="1"/>
  <c r="P60" i="3"/>
  <c r="R60" i="3" s="1"/>
  <c r="S60" i="3" s="1"/>
  <c r="P59" i="3"/>
  <c r="R59" i="3" s="1"/>
  <c r="S59" i="3" s="1"/>
  <c r="P58" i="3"/>
  <c r="R58" i="3" s="1"/>
  <c r="S58" i="3" s="1"/>
  <c r="P57" i="3"/>
  <c r="R57" i="3" s="1"/>
  <c r="S57" i="3" s="1"/>
  <c r="P56" i="3"/>
  <c r="R56" i="3" s="1"/>
  <c r="S56" i="3" s="1"/>
  <c r="P55" i="3"/>
  <c r="R55" i="3" s="1"/>
  <c r="S55" i="3" s="1"/>
  <c r="P54" i="3"/>
  <c r="R54" i="3" s="1"/>
  <c r="S54" i="3" s="1"/>
  <c r="P53" i="3"/>
  <c r="R53" i="3" s="1"/>
  <c r="S53" i="3" s="1"/>
  <c r="P52" i="3"/>
  <c r="R52" i="3" s="1"/>
  <c r="S52" i="3" s="1"/>
  <c r="P51" i="3"/>
  <c r="R51" i="3" s="1"/>
  <c r="S51" i="3" s="1"/>
  <c r="P50" i="3"/>
  <c r="R50" i="3" s="1"/>
  <c r="S50" i="3" s="1"/>
  <c r="P49" i="3"/>
  <c r="R49" i="3" s="1"/>
  <c r="S49" i="3" s="1"/>
  <c r="P48" i="3"/>
  <c r="R48" i="3" s="1"/>
  <c r="S48" i="3" s="1"/>
  <c r="P47" i="3"/>
  <c r="R47" i="3" s="1"/>
  <c r="S47" i="3" s="1"/>
  <c r="P46" i="3"/>
  <c r="R46" i="3" s="1"/>
  <c r="S46" i="3" s="1"/>
  <c r="P45" i="3"/>
  <c r="R45" i="3" s="1"/>
  <c r="S45" i="3" s="1"/>
  <c r="P44" i="3"/>
  <c r="R44" i="3" s="1"/>
  <c r="S44" i="3" s="1"/>
  <c r="P43" i="3"/>
  <c r="R43" i="3" s="1"/>
  <c r="S43" i="3" s="1"/>
  <c r="P42" i="3"/>
  <c r="R42" i="3" s="1"/>
  <c r="S42" i="3" s="1"/>
  <c r="P41" i="3"/>
  <c r="R41" i="3" s="1"/>
  <c r="S41" i="3" s="1"/>
  <c r="P40" i="3"/>
  <c r="R40" i="3" s="1"/>
  <c r="S40" i="3" s="1"/>
  <c r="P39" i="3"/>
  <c r="R39" i="3" s="1"/>
  <c r="S39" i="3" s="1"/>
  <c r="P38" i="3"/>
  <c r="R38" i="3" s="1"/>
  <c r="S38" i="3" s="1"/>
  <c r="P37" i="3"/>
  <c r="R37" i="3" s="1"/>
  <c r="S37" i="3" s="1"/>
  <c r="P36" i="3"/>
  <c r="R36" i="3" s="1"/>
  <c r="S36" i="3" s="1"/>
  <c r="P35" i="3"/>
  <c r="R35" i="3" s="1"/>
  <c r="S35" i="3" s="1"/>
  <c r="P34" i="3"/>
  <c r="R34" i="3" s="1"/>
  <c r="S34" i="3" s="1"/>
  <c r="P33" i="3"/>
  <c r="R33" i="3" s="1"/>
  <c r="S33" i="3" s="1"/>
  <c r="P32" i="3"/>
  <c r="R32" i="3" s="1"/>
  <c r="S32" i="3" s="1"/>
  <c r="P31" i="3"/>
  <c r="R31" i="3" s="1"/>
  <c r="S31" i="3" s="1"/>
  <c r="P30" i="3"/>
  <c r="R30" i="3" s="1"/>
  <c r="S30" i="3" s="1"/>
  <c r="P29" i="3"/>
  <c r="R29" i="3" s="1"/>
  <c r="S29" i="3" s="1"/>
  <c r="P28" i="3"/>
  <c r="R28" i="3" s="1"/>
  <c r="S28" i="3" s="1"/>
  <c r="P27" i="3"/>
  <c r="R27" i="3" s="1"/>
  <c r="S27" i="3" s="1"/>
  <c r="P26" i="3"/>
  <c r="R26" i="3" s="1"/>
  <c r="S26" i="3" s="1"/>
  <c r="P25" i="3"/>
  <c r="R25" i="3" s="1"/>
  <c r="S25" i="3" s="1"/>
  <c r="P24" i="3"/>
  <c r="R24" i="3" s="1"/>
  <c r="S24" i="3" s="1"/>
  <c r="P23" i="3"/>
  <c r="R23" i="3" s="1"/>
  <c r="S23" i="3" s="1"/>
  <c r="P22" i="3"/>
  <c r="R22" i="3" s="1"/>
  <c r="S22" i="3" s="1"/>
  <c r="G251" i="3"/>
  <c r="P251" i="3" s="1"/>
  <c r="C223" i="3" l="1"/>
  <c r="C63" i="3"/>
  <c r="Q140" i="3" l="1"/>
  <c r="T140" i="3" s="1"/>
  <c r="Q138" i="3"/>
  <c r="T138" i="3" s="1"/>
  <c r="T136" i="3"/>
  <c r="T135" i="3"/>
  <c r="T134" i="3"/>
  <c r="T133" i="3"/>
  <c r="T132" i="3"/>
  <c r="T131" i="3"/>
  <c r="T130" i="3"/>
  <c r="T129" i="3"/>
  <c r="T128" i="3"/>
  <c r="T127" i="3"/>
  <c r="T126" i="3"/>
  <c r="T125" i="3"/>
  <c r="T124" i="3"/>
  <c r="T122" i="3"/>
  <c r="T121" i="3"/>
  <c r="T120" i="3"/>
  <c r="T119" i="3"/>
  <c r="T118" i="3"/>
  <c r="T117" i="3"/>
  <c r="T116" i="3"/>
  <c r="T115" i="3"/>
  <c r="T114" i="3"/>
  <c r="T113" i="3"/>
  <c r="T111" i="3"/>
  <c r="T110" i="3"/>
  <c r="Q109" i="3"/>
  <c r="T109" i="3" s="1"/>
  <c r="Q108" i="3"/>
  <c r="T108" i="3" s="1"/>
  <c r="Q107" i="3"/>
  <c r="T107" i="3" s="1"/>
  <c r="Q157" i="3"/>
  <c r="T157" i="3" s="1"/>
  <c r="Q204" i="3"/>
  <c r="T204" i="3" s="1"/>
  <c r="Q203" i="3"/>
  <c r="T203" i="3" s="1"/>
  <c r="Q202" i="3"/>
  <c r="T202" i="3" s="1"/>
  <c r="Q201" i="3"/>
  <c r="T201" i="3" s="1"/>
  <c r="Q200" i="3"/>
  <c r="T200" i="3" s="1"/>
  <c r="T176" i="3"/>
  <c r="T175" i="3"/>
  <c r="T174" i="3"/>
  <c r="T173" i="3"/>
  <c r="T172" i="3"/>
  <c r="T171" i="3"/>
  <c r="T170" i="3"/>
  <c r="Q169" i="3"/>
  <c r="T169" i="3" s="1"/>
  <c r="Q160" i="3"/>
  <c r="T160" i="3" s="1"/>
  <c r="C142" i="3" l="1"/>
  <c r="P8" i="3"/>
  <c r="Q8" i="3"/>
  <c r="O240" i="3" l="1"/>
  <c r="K233" i="3"/>
  <c r="L233" i="3"/>
  <c r="M233" i="3"/>
  <c r="N233" i="3"/>
  <c r="O233" i="3"/>
  <c r="Q190" i="3"/>
  <c r="T190" i="3" s="1"/>
  <c r="O223" i="3"/>
  <c r="O216" i="3"/>
  <c r="O209" i="3"/>
  <c r="O186" i="3"/>
  <c r="O178" i="3"/>
  <c r="O142" i="3"/>
  <c r="O97" i="3"/>
  <c r="O88" i="3"/>
  <c r="O79" i="3"/>
  <c r="O63" i="3"/>
  <c r="O261" i="3" l="1"/>
  <c r="O239" i="3"/>
  <c r="O244" i="3"/>
  <c r="Q199" i="3"/>
  <c r="T199" i="3" s="1"/>
  <c r="N240" i="3"/>
  <c r="O264" i="3" l="1"/>
  <c r="O242" i="3"/>
  <c r="R29" i="5"/>
  <c r="R32" i="5" l="1"/>
  <c r="R18" i="5" l="1"/>
  <c r="R17" i="5"/>
  <c r="R26" i="5"/>
  <c r="R30" i="5"/>
  <c r="R25" i="5"/>
  <c r="R20" i="5"/>
  <c r="R22" i="5"/>
  <c r="R24" i="5"/>
  <c r="R31" i="5"/>
  <c r="R10" i="5"/>
  <c r="R34" i="5"/>
  <c r="R35" i="5"/>
  <c r="R28" i="5"/>
  <c r="R33" i="5"/>
  <c r="R23" i="5"/>
  <c r="R13" i="5"/>
  <c r="R27" i="5"/>
  <c r="R9" i="5"/>
  <c r="R16" i="5"/>
  <c r="R15" i="5"/>
  <c r="R21" i="5"/>
  <c r="R14" i="5"/>
  <c r="R11" i="5"/>
  <c r="R12" i="5"/>
  <c r="R8" i="5"/>
  <c r="R19" i="5"/>
  <c r="Q84" i="3" l="1"/>
  <c r="T84" i="3" s="1"/>
  <c r="N79" i="3"/>
  <c r="N63" i="3"/>
  <c r="M63" i="3"/>
  <c r="M79" i="3"/>
  <c r="M142" i="3"/>
  <c r="M178" i="3"/>
  <c r="M186" i="3"/>
  <c r="M209" i="3"/>
  <c r="M216" i="3"/>
  <c r="M223" i="3"/>
  <c r="N142" i="3"/>
  <c r="N209" i="3"/>
  <c r="M240" i="3"/>
  <c r="N223" i="3"/>
  <c r="N216" i="3"/>
  <c r="N186" i="3"/>
  <c r="N178" i="3"/>
  <c r="M97" i="3"/>
  <c r="N97" i="3"/>
  <c r="M88" i="3"/>
  <c r="N88" i="3"/>
  <c r="M261" i="3" l="1"/>
  <c r="N261" i="3"/>
  <c r="M239" i="3"/>
  <c r="M242" i="3" s="1"/>
  <c r="N239" i="3"/>
  <c r="N244" i="3"/>
  <c r="M244" i="3"/>
  <c r="N264" i="3" l="1"/>
  <c r="M264" i="3"/>
  <c r="N242" i="3"/>
  <c r="Q249" i="3" l="1"/>
  <c r="L240" i="3"/>
  <c r="L209" i="3"/>
  <c r="L186" i="3"/>
  <c r="L178" i="3"/>
  <c r="L142" i="3"/>
  <c r="L97" i="3"/>
  <c r="K97" i="3"/>
  <c r="L88" i="3"/>
  <c r="L79" i="3"/>
  <c r="L63" i="3"/>
  <c r="L216" i="3"/>
  <c r="L223" i="3"/>
  <c r="L239" i="3" l="1"/>
  <c r="L261" i="3"/>
  <c r="L244" i="3"/>
  <c r="L264" i="3" l="1"/>
  <c r="L242" i="3"/>
  <c r="Q159" i="3" l="1"/>
  <c r="T159" i="3" s="1"/>
  <c r="Q158" i="3"/>
  <c r="T158" i="3" s="1"/>
  <c r="Q251" i="3"/>
  <c r="R251" i="3" s="1"/>
  <c r="Q252" i="3"/>
  <c r="R252" i="3" s="1"/>
  <c r="Q253" i="3"/>
  <c r="R253" i="3" s="1"/>
  <c r="Q254" i="3"/>
  <c r="R254" i="3" s="1"/>
  <c r="Q259" i="3"/>
  <c r="K240" i="3"/>
  <c r="K223" i="3"/>
  <c r="K216" i="3"/>
  <c r="K209" i="3"/>
  <c r="K186" i="3"/>
  <c r="K178" i="3"/>
  <c r="K142" i="3"/>
  <c r="K88" i="3"/>
  <c r="K79" i="3"/>
  <c r="K63" i="3"/>
  <c r="K261" i="3" l="1"/>
  <c r="K239" i="3"/>
  <c r="K244" i="3"/>
  <c r="K264" i="3" l="1"/>
  <c r="K242" i="3"/>
  <c r="R249" i="3" l="1"/>
  <c r="E25" i="4"/>
  <c r="F25" i="4"/>
  <c r="G25" i="4"/>
  <c r="H25" i="4"/>
  <c r="I25" i="4"/>
  <c r="J25" i="4"/>
  <c r="K25" i="4"/>
  <c r="L25" i="4"/>
  <c r="M25" i="4"/>
  <c r="N25" i="4"/>
  <c r="O25" i="4"/>
  <c r="D25" i="4"/>
  <c r="J240" i="3"/>
  <c r="J233" i="3" l="1"/>
  <c r="J223" i="3"/>
  <c r="J216" i="3"/>
  <c r="J209" i="3"/>
  <c r="I186" i="3"/>
  <c r="J186" i="3"/>
  <c r="J178" i="3"/>
  <c r="J142" i="3"/>
  <c r="J97" i="3"/>
  <c r="J88" i="3"/>
  <c r="J79" i="3"/>
  <c r="J63" i="3"/>
  <c r="J261" i="3" l="1"/>
  <c r="J239" i="3"/>
  <c r="I26" i="4"/>
  <c r="J244" i="3"/>
  <c r="J264" i="3" l="1"/>
  <c r="J242" i="3"/>
  <c r="F240" i="3"/>
  <c r="G240" i="3"/>
  <c r="H240" i="3"/>
  <c r="I240" i="3"/>
  <c r="Q193" i="3"/>
  <c r="T193" i="3" s="1"/>
  <c r="Q194" i="3"/>
  <c r="T194" i="3" s="1"/>
  <c r="G63" i="3" l="1"/>
  <c r="H233" i="3"/>
  <c r="G233" i="3"/>
  <c r="H223" i="3"/>
  <c r="G223" i="3"/>
  <c r="H216" i="3"/>
  <c r="G216" i="3"/>
  <c r="H209" i="3"/>
  <c r="G209" i="3"/>
  <c r="H186" i="3"/>
  <c r="G186" i="3"/>
  <c r="H178" i="3"/>
  <c r="G178" i="3"/>
  <c r="H142" i="3"/>
  <c r="G142" i="3"/>
  <c r="H97" i="3"/>
  <c r="G97" i="3"/>
  <c r="H88" i="3"/>
  <c r="G88" i="3"/>
  <c r="H79" i="3"/>
  <c r="G79" i="3"/>
  <c r="H63" i="3"/>
  <c r="F233" i="3"/>
  <c r="H261" i="3" l="1"/>
  <c r="G261" i="3"/>
  <c r="H239" i="3"/>
  <c r="G239" i="3"/>
  <c r="G26" i="4"/>
  <c r="F26" i="4"/>
  <c r="G244" i="3"/>
  <c r="H244" i="3"/>
  <c r="F223" i="3"/>
  <c r="F216" i="3"/>
  <c r="F209" i="3"/>
  <c r="F186" i="3"/>
  <c r="F178" i="3"/>
  <c r="F142" i="3"/>
  <c r="F97" i="3"/>
  <c r="F88" i="3"/>
  <c r="F79" i="3"/>
  <c r="F63" i="3"/>
  <c r="F244" i="3" l="1"/>
  <c r="G264" i="3"/>
  <c r="G268" i="3" s="1"/>
  <c r="F261" i="3"/>
  <c r="H264" i="3"/>
  <c r="H268" i="3" s="1"/>
  <c r="F239" i="3"/>
  <c r="E26" i="4"/>
  <c r="H242" i="3"/>
  <c r="G242" i="3"/>
  <c r="F242" i="3" l="1"/>
  <c r="F264" i="3"/>
  <c r="F268" i="3" s="1"/>
  <c r="Q22" i="3" l="1"/>
  <c r="T22" i="3" s="1"/>
  <c r="Q23" i="3"/>
  <c r="T23" i="3" s="1"/>
  <c r="Q24" i="3"/>
  <c r="T24" i="3" s="1"/>
  <c r="Q25" i="3"/>
  <c r="T25" i="3" s="1"/>
  <c r="Q26" i="3"/>
  <c r="T26" i="3" s="1"/>
  <c r="Q27" i="3"/>
  <c r="T27" i="3" s="1"/>
  <c r="Q28" i="3"/>
  <c r="T28" i="3" s="1"/>
  <c r="Q29" i="3"/>
  <c r="T29" i="3" s="1"/>
  <c r="Q30" i="3"/>
  <c r="T30" i="3" s="1"/>
  <c r="Q31" i="3"/>
  <c r="T31" i="3" s="1"/>
  <c r="Q32" i="3"/>
  <c r="T32" i="3" s="1"/>
  <c r="Q33" i="3"/>
  <c r="T33" i="3" s="1"/>
  <c r="Q34" i="3"/>
  <c r="T34" i="3" s="1"/>
  <c r="Q35" i="3"/>
  <c r="T35" i="3" s="1"/>
  <c r="Q36" i="3"/>
  <c r="T36" i="3" s="1"/>
  <c r="Q37" i="3"/>
  <c r="T37" i="3" s="1"/>
  <c r="Q38" i="3"/>
  <c r="T38" i="3" s="1"/>
  <c r="Q39" i="3"/>
  <c r="T39" i="3" s="1"/>
  <c r="Q40" i="3"/>
  <c r="T40" i="3" s="1"/>
  <c r="Q41" i="3"/>
  <c r="T41" i="3" s="1"/>
  <c r="Q42" i="3"/>
  <c r="T42" i="3" s="1"/>
  <c r="Q43" i="3"/>
  <c r="T43" i="3" s="1"/>
  <c r="Q44" i="3"/>
  <c r="T44" i="3" s="1"/>
  <c r="Q45" i="3"/>
  <c r="T45" i="3" s="1"/>
  <c r="Q46" i="3"/>
  <c r="T46" i="3" s="1"/>
  <c r="Q47" i="3"/>
  <c r="T47" i="3" s="1"/>
  <c r="Q48" i="3"/>
  <c r="T48" i="3" s="1"/>
  <c r="Q49" i="3"/>
  <c r="T49" i="3" s="1"/>
  <c r="Q50" i="3"/>
  <c r="T50" i="3" s="1"/>
  <c r="Q51" i="3"/>
  <c r="T51" i="3" s="1"/>
  <c r="Q52" i="3"/>
  <c r="T52" i="3" s="1"/>
  <c r="Q53" i="3"/>
  <c r="T53" i="3" s="1"/>
  <c r="Q54" i="3"/>
  <c r="T54" i="3" s="1"/>
  <c r="Q55" i="3"/>
  <c r="T55" i="3" s="1"/>
  <c r="Q56" i="3"/>
  <c r="T56" i="3" s="1"/>
  <c r="Q57" i="3"/>
  <c r="T57" i="3" s="1"/>
  <c r="Q58" i="3"/>
  <c r="T58" i="3" s="1"/>
  <c r="Q59" i="3"/>
  <c r="T59" i="3" s="1"/>
  <c r="Q60" i="3"/>
  <c r="T60" i="3" s="1"/>
  <c r="Q61" i="3"/>
  <c r="T61" i="3" s="1"/>
  <c r="Q71" i="3"/>
  <c r="T71" i="3" s="1"/>
  <c r="Q72" i="3"/>
  <c r="T72" i="3" s="1"/>
  <c r="Q83" i="3"/>
  <c r="T83" i="3" s="1"/>
  <c r="Q95" i="3"/>
  <c r="T95" i="3" s="1"/>
  <c r="Q94" i="3"/>
  <c r="T94" i="3" s="1"/>
  <c r="Q93" i="3"/>
  <c r="T93" i="3" s="1"/>
  <c r="Q92" i="3"/>
  <c r="T92" i="3" s="1"/>
  <c r="Q86" i="3"/>
  <c r="T86" i="3" s="1"/>
  <c r="Q85" i="3"/>
  <c r="T85" i="3" s="1"/>
  <c r="Q67" i="3"/>
  <c r="T67" i="3" s="1"/>
  <c r="D240" i="3" l="1"/>
  <c r="D233" i="3"/>
  <c r="D216" i="3"/>
  <c r="D209" i="3"/>
  <c r="D186" i="3"/>
  <c r="D178" i="3"/>
  <c r="D142" i="3"/>
  <c r="D63" i="3"/>
  <c r="D79" i="3"/>
  <c r="C26" i="4" l="1"/>
  <c r="Q191" i="3" l="1"/>
  <c r="T191" i="3" s="1"/>
  <c r="Q192" i="3"/>
  <c r="T192" i="3" s="1"/>
  <c r="Q195" i="3"/>
  <c r="T195" i="3" s="1"/>
  <c r="Q196" i="3"/>
  <c r="T196" i="3" s="1"/>
  <c r="Q197" i="3"/>
  <c r="T197" i="3" s="1"/>
  <c r="Q198" i="3"/>
  <c r="T198" i="3" s="1"/>
  <c r="Q206" i="3"/>
  <c r="T206" i="3" s="1"/>
  <c r="Q207" i="3"/>
  <c r="T207" i="3" s="1"/>
  <c r="Q205" i="3"/>
  <c r="T205" i="3" s="1"/>
  <c r="Q101" i="3"/>
  <c r="T101" i="3" s="1"/>
  <c r="P10" i="3"/>
  <c r="P11" i="3"/>
  <c r="P12" i="3"/>
  <c r="N26" i="4" l="1"/>
  <c r="M26" i="4" l="1"/>
  <c r="Q76" i="3" l="1"/>
  <c r="T76" i="3" s="1"/>
  <c r="Q150" i="3" l="1"/>
  <c r="T150" i="3" s="1"/>
  <c r="L26" i="4" l="1"/>
  <c r="Q228" i="3" l="1"/>
  <c r="I223" i="3"/>
  <c r="C216" i="3" l="1"/>
  <c r="C209" i="3"/>
  <c r="C186" i="3"/>
  <c r="C178" i="3"/>
  <c r="C97" i="3"/>
  <c r="C88" i="3"/>
  <c r="C79" i="3"/>
  <c r="C235" i="3" l="1"/>
  <c r="C264" i="3" s="1"/>
  <c r="E240" i="3" l="1"/>
  <c r="P240" i="3" s="1"/>
  <c r="P9" i="3"/>
  <c r="Q240" i="3" l="1"/>
  <c r="R259" i="3"/>
  <c r="R228" i="3" l="1"/>
  <c r="D14" i="3"/>
  <c r="E14" i="3"/>
  <c r="E238" i="3" s="1"/>
  <c r="D238" i="3" l="1"/>
  <c r="P238" i="3" s="1"/>
  <c r="Q155" i="3"/>
  <c r="T155" i="3" s="1"/>
  <c r="Q231" i="3" l="1"/>
  <c r="Q230" i="3"/>
  <c r="Q229" i="3"/>
  <c r="Q221" i="3"/>
  <c r="T221" i="3" s="1"/>
  <c r="Q220" i="3"/>
  <c r="T220" i="3" s="1"/>
  <c r="Q214" i="3"/>
  <c r="T214" i="3" s="1"/>
  <c r="Q213" i="3"/>
  <c r="T213" i="3" s="1"/>
  <c r="Q209" i="3"/>
  <c r="T209" i="3" s="1"/>
  <c r="Q184" i="3"/>
  <c r="T184" i="3" s="1"/>
  <c r="Q183" i="3"/>
  <c r="T183" i="3" s="1"/>
  <c r="Q182" i="3"/>
  <c r="T182" i="3" s="1"/>
  <c r="Q168" i="3"/>
  <c r="T168" i="3" s="1"/>
  <c r="Q167" i="3"/>
  <c r="T167" i="3" s="1"/>
  <c r="Q166" i="3"/>
  <c r="T166" i="3" s="1"/>
  <c r="Q165" i="3"/>
  <c r="T165" i="3" s="1"/>
  <c r="Q164" i="3"/>
  <c r="T164" i="3" s="1"/>
  <c r="Q163" i="3"/>
  <c r="T163" i="3" s="1"/>
  <c r="Q162" i="3"/>
  <c r="T162" i="3" s="1"/>
  <c r="Q161" i="3"/>
  <c r="T161" i="3" s="1"/>
  <c r="Q156" i="3"/>
  <c r="T156" i="3" s="1"/>
  <c r="Q154" i="3"/>
  <c r="T154" i="3" s="1"/>
  <c r="Q153" i="3"/>
  <c r="T153" i="3" s="1"/>
  <c r="Q152" i="3"/>
  <c r="T152" i="3" s="1"/>
  <c r="Q151" i="3"/>
  <c r="T151" i="3" s="1"/>
  <c r="Q149" i="3"/>
  <c r="T149" i="3" s="1"/>
  <c r="Q148" i="3"/>
  <c r="T148" i="3" s="1"/>
  <c r="Q147" i="3"/>
  <c r="T147" i="3" s="1"/>
  <c r="Q146" i="3"/>
  <c r="T146" i="3" s="1"/>
  <c r="Q106" i="3"/>
  <c r="T106" i="3" s="1"/>
  <c r="Q105" i="3"/>
  <c r="T105" i="3" s="1"/>
  <c r="Q104" i="3"/>
  <c r="T104" i="3" s="1"/>
  <c r="Q103" i="3"/>
  <c r="T103" i="3" s="1"/>
  <c r="Q102" i="3"/>
  <c r="T102" i="3" s="1"/>
  <c r="Q77" i="3"/>
  <c r="T77" i="3" s="1"/>
  <c r="Q75" i="3"/>
  <c r="T75" i="3" s="1"/>
  <c r="Q74" i="3"/>
  <c r="T74" i="3" s="1"/>
  <c r="Q73" i="3"/>
  <c r="T73" i="3" s="1"/>
  <c r="Q70" i="3"/>
  <c r="T70" i="3" s="1"/>
  <c r="Q69" i="3"/>
  <c r="T69" i="3" s="1"/>
  <c r="Q68" i="3"/>
  <c r="T68" i="3" s="1"/>
  <c r="Q79" i="3" l="1"/>
  <c r="T79" i="3" s="1"/>
  <c r="Q142" i="3"/>
  <c r="Q233" i="3"/>
  <c r="Q223" i="3"/>
  <c r="T223" i="3" s="1"/>
  <c r="Q97" i="3"/>
  <c r="T97" i="3" s="1"/>
  <c r="Q216" i="3"/>
  <c r="T216" i="3" s="1"/>
  <c r="Q186" i="3"/>
  <c r="T186" i="3" s="1"/>
  <c r="T142" i="3" l="1"/>
  <c r="E223" i="3"/>
  <c r="E233" i="3"/>
  <c r="I233" i="3"/>
  <c r="P233" i="3" l="1"/>
  <c r="Q178" i="3"/>
  <c r="T178" i="3" s="1"/>
  <c r="E186" i="3"/>
  <c r="P186" i="3" s="1"/>
  <c r="R186" i="3" s="1"/>
  <c r="S186" i="3" s="1"/>
  <c r="Q9" i="3" l="1"/>
  <c r="B34" i="4" l="1"/>
  <c r="B33" i="4"/>
  <c r="A233" i="3"/>
  <c r="C34" i="4"/>
  <c r="D34" i="4"/>
  <c r="E34" i="4"/>
  <c r="F34" i="4"/>
  <c r="G34" i="4"/>
  <c r="H34" i="4"/>
  <c r="I34" i="4"/>
  <c r="J34" i="4"/>
  <c r="K34" i="4"/>
  <c r="L34" i="4"/>
  <c r="M34" i="4"/>
  <c r="N34" i="4"/>
  <c r="C233" i="3"/>
  <c r="A223" i="3"/>
  <c r="C25" i="4"/>
  <c r="D33" i="4" l="1"/>
  <c r="D223" i="3"/>
  <c r="E216" i="3"/>
  <c r="P216" i="3" s="1"/>
  <c r="R216" i="3" s="1"/>
  <c r="S216" i="3" s="1"/>
  <c r="D261" i="3" l="1"/>
  <c r="P223" i="3"/>
  <c r="R223" i="3" s="1"/>
  <c r="S223" i="3" s="1"/>
  <c r="E261" i="3"/>
  <c r="C32" i="4"/>
  <c r="C33" i="4"/>
  <c r="D32" i="4"/>
  <c r="C31" i="4"/>
  <c r="E209" i="3"/>
  <c r="P209" i="3" s="1"/>
  <c r="R209" i="3" s="1"/>
  <c r="S209" i="3" s="1"/>
  <c r="D30" i="4"/>
  <c r="C30" i="4"/>
  <c r="E178" i="3"/>
  <c r="P178" i="3" s="1"/>
  <c r="R178" i="3" s="1"/>
  <c r="S178" i="3" s="1"/>
  <c r="E142" i="3"/>
  <c r="P142" i="3" s="1"/>
  <c r="R142" i="3" s="1"/>
  <c r="S142" i="3" s="1"/>
  <c r="E97" i="3"/>
  <c r="D97" i="3"/>
  <c r="E88" i="3"/>
  <c r="D27" i="4" s="1"/>
  <c r="D88" i="3"/>
  <c r="E79" i="3"/>
  <c r="P79" i="3" s="1"/>
  <c r="R79" i="3" s="1"/>
  <c r="S79" i="3" s="1"/>
  <c r="E63" i="3"/>
  <c r="P63" i="3" s="1"/>
  <c r="R63" i="3" s="1"/>
  <c r="S63" i="3" s="1"/>
  <c r="P261" i="3" l="1"/>
  <c r="D244" i="3"/>
  <c r="E239" i="3"/>
  <c r="E264" i="3" s="1"/>
  <c r="E268" i="3" s="1"/>
  <c r="D239" i="3"/>
  <c r="D26" i="4"/>
  <c r="D31" i="4"/>
  <c r="C27" i="4"/>
  <c r="C29" i="4"/>
  <c r="E244" i="3"/>
  <c r="C28" i="4"/>
  <c r="D28" i="4"/>
  <c r="D29" i="4"/>
  <c r="P244" i="3" l="1"/>
  <c r="P239" i="3"/>
  <c r="D264" i="3"/>
  <c r="D242" i="3"/>
  <c r="E242" i="3"/>
  <c r="D268" i="3" l="1"/>
  <c r="P264" i="3"/>
  <c r="P242" i="3"/>
  <c r="Q10" i="3"/>
  <c r="Q11" i="3"/>
  <c r="Q12" i="3"/>
  <c r="O34" i="4" l="1"/>
  <c r="I209" i="3" l="1"/>
  <c r="C244" i="3"/>
  <c r="M33" i="4"/>
  <c r="L33" i="4"/>
  <c r="K33" i="4"/>
  <c r="J33" i="4"/>
  <c r="I33" i="4"/>
  <c r="H33" i="4"/>
  <c r="G33" i="4"/>
  <c r="E33" i="4"/>
  <c r="N33" i="4" l="1"/>
  <c r="F33" i="4"/>
  <c r="O33" i="4"/>
  <c r="I63" i="3" l="1"/>
  <c r="A142" i="3"/>
  <c r="I97" i="3"/>
  <c r="P97" i="3" s="1"/>
  <c r="R97" i="3" s="1"/>
  <c r="S97" i="3" s="1"/>
  <c r="A97" i="3"/>
  <c r="I79" i="3"/>
  <c r="J26" i="4"/>
  <c r="A79" i="3"/>
  <c r="A63" i="3"/>
  <c r="H26" i="4" l="1"/>
  <c r="K26" i="4"/>
  <c r="I88" i="3"/>
  <c r="P88" i="3" s="1"/>
  <c r="R88" i="3" s="1"/>
  <c r="S88" i="3" s="1"/>
  <c r="I142" i="3"/>
  <c r="F29" i="4"/>
  <c r="G29" i="4"/>
  <c r="I178" i="3"/>
  <c r="J29" i="4"/>
  <c r="L29" i="4"/>
  <c r="M29" i="4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I216" i="3"/>
  <c r="I32" i="4"/>
  <c r="J32" i="4"/>
  <c r="K32" i="4"/>
  <c r="L32" i="4"/>
  <c r="M32" i="4"/>
  <c r="N35" i="4"/>
  <c r="N36" i="4"/>
  <c r="M35" i="4"/>
  <c r="M36" i="4"/>
  <c r="L35" i="4"/>
  <c r="L36" i="4"/>
  <c r="K35" i="4"/>
  <c r="K36" i="4"/>
  <c r="J35" i="4"/>
  <c r="J36" i="4"/>
  <c r="I35" i="4"/>
  <c r="I36" i="4"/>
  <c r="I14" i="3"/>
  <c r="H35" i="4"/>
  <c r="H36" i="4"/>
  <c r="G35" i="4"/>
  <c r="G36" i="4"/>
  <c r="F35" i="4"/>
  <c r="F36" i="4"/>
  <c r="E35" i="4"/>
  <c r="E36" i="4"/>
  <c r="D35" i="4"/>
  <c r="D36" i="4"/>
  <c r="C36" i="4"/>
  <c r="B36" i="4"/>
  <c r="C35" i="4"/>
  <c r="B35" i="4"/>
  <c r="B31" i="4"/>
  <c r="B32" i="4"/>
  <c r="B30" i="4"/>
  <c r="B29" i="4"/>
  <c r="B28" i="4"/>
  <c r="B27" i="4"/>
  <c r="B26" i="4"/>
  <c r="A216" i="3"/>
  <c r="A209" i="3"/>
  <c r="A186" i="3"/>
  <c r="A178" i="3"/>
  <c r="A88" i="3"/>
  <c r="A14" i="3"/>
  <c r="I239" i="3" l="1"/>
  <c r="I261" i="3"/>
  <c r="H32" i="4"/>
  <c r="I244" i="3"/>
  <c r="I29" i="4"/>
  <c r="H29" i="4"/>
  <c r="P14" i="3"/>
  <c r="K29" i="4"/>
  <c r="N32" i="4"/>
  <c r="G32" i="4"/>
  <c r="K30" i="4"/>
  <c r="K27" i="4"/>
  <c r="J27" i="4"/>
  <c r="I27" i="4"/>
  <c r="L27" i="4"/>
  <c r="H27" i="4"/>
  <c r="I238" i="3"/>
  <c r="E29" i="4"/>
  <c r="F28" i="4"/>
  <c r="H28" i="4"/>
  <c r="K28" i="4"/>
  <c r="N28" i="4"/>
  <c r="J28" i="4"/>
  <c r="L28" i="4"/>
  <c r="G28" i="4"/>
  <c r="M28" i="4"/>
  <c r="I28" i="4"/>
  <c r="E28" i="4"/>
  <c r="O36" i="4"/>
  <c r="Q88" i="3"/>
  <c r="T88" i="3" s="1"/>
  <c r="M27" i="4"/>
  <c r="O29" i="4"/>
  <c r="E27" i="4"/>
  <c r="Q14" i="3"/>
  <c r="O35" i="4"/>
  <c r="F27" i="4"/>
  <c r="N27" i="4"/>
  <c r="O31" i="4"/>
  <c r="G27" i="4"/>
  <c r="Q239" i="3" l="1"/>
  <c r="Q261" i="3"/>
  <c r="I264" i="3"/>
  <c r="Q238" i="3"/>
  <c r="O30" i="4"/>
  <c r="O32" i="4"/>
  <c r="O27" i="4"/>
  <c r="I242" i="3"/>
  <c r="O28" i="4"/>
  <c r="Q63" i="3" l="1"/>
  <c r="Q242" i="3"/>
  <c r="T63" i="3" l="1"/>
  <c r="Q235" i="3"/>
  <c r="Q244" i="3"/>
  <c r="O2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O124" authorId="0" shapeId="0" xr:uid="{4849877C-4F6B-4771-8375-331F74356B08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Savings</t>
        </r>
      </text>
    </comment>
    <comment ref="O131" authorId="0" shapeId="0" xr:uid="{B0AB4825-67BE-452B-AB04-42A63FEB64D2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Savings</t>
        </r>
      </text>
    </comment>
    <comment ref="O132" authorId="0" shapeId="0" xr:uid="{4B8C4E26-8AC0-465F-A966-BBEC52247E8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Savings</t>
        </r>
      </text>
    </comment>
    <comment ref="E251" authorId="0" shapeId="0" xr:uid="{9E9A0753-BF33-42BC-8292-4369057A1D7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Courtesy Visit to Shenzhen</t>
        </r>
      </text>
    </comment>
    <comment ref="G251" authorId="0" shapeId="0" xr:uid="{3DB664DB-8C45-4364-BD93-FFF4AF3C340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 - RM171,775.73
Xiamen Leisure Expo - RM76,697.35</t>
        </r>
      </text>
    </comment>
  </commentList>
</comments>
</file>

<file path=xl/sharedStrings.xml><?xml version="1.0" encoding="utf-8"?>
<sst xmlns="http://schemas.openxmlformats.org/spreadsheetml/2006/main" count="452" uniqueCount="324">
  <si>
    <t>Insurance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</si>
  <si>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</si>
  <si>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</si>
  <si>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</si>
  <si>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</si>
  <si>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</si>
  <si>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</si>
  <si>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</si>
  <si>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</si>
  <si>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</si>
  <si>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</si>
  <si>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</si>
  <si>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DEC</t>
  </si>
  <si>
    <t>PERSONAL BUDGET - DASHBOARDS</t>
  </si>
  <si>
    <t>TOTAL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</si>
  <si>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</si>
  <si>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</si>
  <si>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</si>
  <si>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</si>
  <si>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</si>
  <si>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</si>
  <si>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</si>
  <si>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</si>
  <si>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</si>
  <si>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</si>
  <si>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</si>
  <si>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</si>
  <si>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</si>
  <si>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</si>
  <si>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</si>
  <si>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</si>
  <si>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</si>
  <si>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</si>
  <si>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</si>
  <si>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</si>
  <si>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</si>
  <si>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</si>
  <si>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</si>
  <si>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</si>
  <si>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</si>
  <si>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</si>
  <si>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</si>
  <si>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</si>
  <si>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</si>
  <si>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</si>
  <si>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</si>
  <si>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</si>
  <si>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</si>
  <si>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</si>
  <si>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</si>
  <si>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</si>
  <si>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</si>
  <si>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</si>
  <si>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</si>
  <si>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</si>
  <si>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</si>
  <si>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</si>
  <si>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</si>
  <si>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</si>
  <si>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</si>
  <si>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</si>
  <si>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</si>
  <si>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</si>
  <si>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</si>
  <si>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</si>
  <si>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</si>
  <si>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</si>
  <si>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</si>
  <si>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</si>
  <si>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</si>
  <si>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</si>
  <si>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</si>
  <si>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</si>
  <si>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</si>
  <si>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</si>
  <si>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</si>
  <si>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</si>
  <si>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Tourism Malaysia (Business to Business)</t>
  </si>
  <si>
    <t xml:space="preserve">Europe - ITB Berlin (Germany) </t>
  </si>
  <si>
    <t xml:space="preserve">Provisional </t>
  </si>
  <si>
    <t>COMMUNICATIONS</t>
  </si>
  <si>
    <t>Photo/Video Archiving</t>
  </si>
  <si>
    <t>Advertisement in Magazines</t>
  </si>
  <si>
    <t xml:space="preserve">Production cost of ads on Billboards / CAT buses / CUBE </t>
  </si>
  <si>
    <t>Singapore Media Campaign</t>
  </si>
  <si>
    <t>LED advertising - Domestic (for events)</t>
  </si>
  <si>
    <t>Radio Advertising (ASTRO - LiteFM, Mix, Sinar &amp; Melody) - whole year advertising</t>
  </si>
  <si>
    <t>Provisional</t>
  </si>
  <si>
    <t>EVENTS</t>
  </si>
  <si>
    <t>Last Fri, Sat &amp; Sun for the month (12 months)</t>
  </si>
  <si>
    <t>Raja Muda S'gor International Regatta</t>
  </si>
  <si>
    <t>Souvenirs/Gifts</t>
  </si>
  <si>
    <t xml:space="preserve">Heritage walk &amp; tour / Car Free Day Event </t>
  </si>
  <si>
    <t>George Town Heritage Site Map</t>
  </si>
  <si>
    <t>Heritage Walkabout Brochure</t>
  </si>
  <si>
    <t>PGT Networking with Tourism Players</t>
  </si>
  <si>
    <t xml:space="preserve">Development of surveys </t>
  </si>
  <si>
    <t xml:space="preserve">PENANG CENTRE OF EDUCATION TOURISM 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</si>
  <si>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</si>
  <si>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</si>
  <si>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</si>
  <si>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</si>
  <si>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</si>
  <si>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</si>
  <si>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</si>
  <si>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</si>
  <si>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</si>
  <si>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</si>
  <si>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</si>
  <si>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</si>
  <si>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</si>
  <si>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</si>
  <si>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</si>
  <si>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</si>
  <si>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</si>
  <si>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</si>
  <si>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</si>
  <si>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</si>
  <si>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</si>
  <si>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</si>
  <si>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</si>
  <si>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</si>
  <si>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</si>
  <si>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</si>
  <si>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</si>
  <si>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</si>
  <si>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</si>
  <si>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Computer</t>
  </si>
  <si>
    <t>O.Equipemnt</t>
  </si>
  <si>
    <t>FF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</si>
  <si>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</si>
  <si>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</si>
  <si>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</si>
  <si>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</si>
  <si>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</si>
  <si>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</si>
  <si>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</si>
  <si>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</si>
  <si>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</si>
  <si>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Media Campaign</t>
  </si>
  <si>
    <t>Publicity</t>
  </si>
  <si>
    <t>Ads - Outdoor</t>
  </si>
  <si>
    <t>Ads - Social Media</t>
  </si>
  <si>
    <t>Ads - Radio</t>
  </si>
  <si>
    <t>Souvenirs</t>
  </si>
  <si>
    <t>Survey</t>
  </si>
  <si>
    <t>State Exco - Trade fairs &amp; Roadshow (by Isabella)</t>
  </si>
  <si>
    <t>Ebuzz - EDMs/ Newsletter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</si>
  <si>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</si>
  <si>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</si>
  <si>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</si>
  <si>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</si>
  <si>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</si>
  <si>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</si>
  <si>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Accrual</t>
  </si>
  <si>
    <t xml:space="preserve">Accrual </t>
  </si>
  <si>
    <t>Payment on behalf (Hai Ki Xin Lor)</t>
  </si>
  <si>
    <t>Payment on behalf</t>
  </si>
  <si>
    <t>Video Production</t>
  </si>
  <si>
    <t>ACTUAL</t>
  </si>
  <si>
    <t>ACCRUAL</t>
  </si>
  <si>
    <t>Gain</t>
  </si>
  <si>
    <t>OTHERS</t>
  </si>
  <si>
    <t>Publicity - Penang Yosakoi Parade</t>
  </si>
  <si>
    <t>Fund from Levy</t>
  </si>
  <si>
    <t>UK - World Travel Mart London</t>
  </si>
  <si>
    <t>LEVY FUND</t>
  </si>
  <si>
    <t>Levy</t>
  </si>
  <si>
    <t xml:space="preserve">Allowance - BOD </t>
  </si>
  <si>
    <t>Allowance - BOD</t>
  </si>
  <si>
    <t>Prepayments</t>
  </si>
  <si>
    <t xml:space="preserve">Pg Centre of Education Tourism </t>
  </si>
  <si>
    <t xml:space="preserve">Trade Mark </t>
  </si>
  <si>
    <t>Trade Mark</t>
  </si>
  <si>
    <t>Singapore - Tactical Campaign with Airlines/OTA/Wholsaler</t>
  </si>
  <si>
    <t>Thailand - Thai International Travel Fair</t>
  </si>
  <si>
    <t>Korea -Tactical Campaign with Airlines and Agents</t>
  </si>
  <si>
    <t>UAE - Tactical Campaign B2B</t>
  </si>
  <si>
    <t>Website Revamp</t>
  </si>
  <si>
    <t>Indonesia Media Campaign</t>
  </si>
  <si>
    <t>Publicity - George Town Heritage Celebration</t>
  </si>
  <si>
    <t>Publicity - George Town Festival</t>
  </si>
  <si>
    <t>Publicity - Hot Air Balloon</t>
  </si>
  <si>
    <t>Trishaw Entourage (Domestic)</t>
  </si>
  <si>
    <t>Prepayment</t>
  </si>
  <si>
    <t>Australia Media Campaign</t>
  </si>
  <si>
    <t>China Roadshow/Trade show</t>
  </si>
  <si>
    <t>Recce (HAB)</t>
  </si>
  <si>
    <t>Grand Total (PGT + Levy)</t>
  </si>
  <si>
    <t>TOTAL LEVY</t>
  </si>
  <si>
    <t>TOTAL PGT BUDGET</t>
  </si>
  <si>
    <t>TOTAL (YEARLY)</t>
  </si>
  <si>
    <t>China Campaign</t>
  </si>
  <si>
    <t>Ads - Billboard</t>
  </si>
  <si>
    <t>State Exco</t>
  </si>
  <si>
    <t>Depreciate</t>
  </si>
  <si>
    <t>Mobile Apps</t>
  </si>
  <si>
    <t>Fixed Asset Written off</t>
  </si>
  <si>
    <t xml:space="preserve">Fixed Asset </t>
  </si>
  <si>
    <t>SEPT</t>
  </si>
  <si>
    <t>NOV</t>
  </si>
  <si>
    <t>Singapore  - ITB Asia (Travelling Expenses)</t>
  </si>
  <si>
    <t>Wedding Tourism</t>
  </si>
  <si>
    <t>Ebuzz</t>
  </si>
  <si>
    <t xml:space="preserve">Hong Kong Media Campaign </t>
  </si>
  <si>
    <t>Europe/US Media Campaign</t>
  </si>
  <si>
    <t>Japan Media Campaign</t>
  </si>
  <si>
    <t>Taiwan Media Campaign</t>
  </si>
  <si>
    <t xml:space="preserve">Thailand Media Campaign </t>
  </si>
  <si>
    <t>Penang Hot Air Balloon</t>
  </si>
  <si>
    <t>EIS</t>
  </si>
  <si>
    <t>New Brochures</t>
  </si>
  <si>
    <t>Social Media</t>
  </si>
  <si>
    <t>Publicity - Other Events</t>
  </si>
  <si>
    <t>E-Coupon</t>
  </si>
  <si>
    <t>Online Ads</t>
  </si>
  <si>
    <t>Penang International Food Festival</t>
  </si>
  <si>
    <t>Domestic Campaign</t>
  </si>
  <si>
    <t>PCET</t>
  </si>
  <si>
    <t>PMED</t>
  </si>
  <si>
    <t>Copywriting/Translation</t>
  </si>
  <si>
    <t>Japan - Tactical Campaign</t>
  </si>
  <si>
    <t>Australia -   Tactical Promotion - OTA/Wholesaler</t>
  </si>
  <si>
    <t>Commitment in Dec</t>
  </si>
  <si>
    <t>Cheese Advertising Co Ltd</t>
  </si>
  <si>
    <t>PR Seminar Taipei</t>
  </si>
  <si>
    <t>9400/150</t>
  </si>
  <si>
    <t>9221/008</t>
  </si>
  <si>
    <t>Tac Campaign - Korea</t>
  </si>
  <si>
    <t>Mode Tour (Korea)</t>
  </si>
  <si>
    <t>9221/009</t>
  </si>
  <si>
    <t>Tac Campaign - UK</t>
  </si>
  <si>
    <t>Malaysia Airlines</t>
  </si>
  <si>
    <t>(Partnership Campaign with MAS)</t>
  </si>
  <si>
    <t>Motor Vechile</t>
  </si>
  <si>
    <t>M/V</t>
  </si>
  <si>
    <t>9300/005</t>
  </si>
  <si>
    <t>9300/004</t>
  </si>
  <si>
    <t>9400/152</t>
  </si>
  <si>
    <t>9218/002</t>
  </si>
  <si>
    <t>Welcoming Reception</t>
  </si>
  <si>
    <t>FAM</t>
  </si>
  <si>
    <t>Penang Seminar @ Japan</t>
  </si>
  <si>
    <t>Publicity - GTLF</t>
  </si>
  <si>
    <t>9108/001</t>
  </si>
  <si>
    <t>9300/002</t>
  </si>
  <si>
    <t>Heritage Walkabout Tour</t>
  </si>
  <si>
    <t>9102/000</t>
  </si>
  <si>
    <t>Postage</t>
  </si>
  <si>
    <t>9201/006</t>
  </si>
  <si>
    <t>9201/005</t>
  </si>
  <si>
    <t>9400/034</t>
  </si>
  <si>
    <t>AirAsia Bazaar</t>
  </si>
  <si>
    <t>9201/001</t>
  </si>
  <si>
    <t>9212/011</t>
  </si>
  <si>
    <t>US Market</t>
  </si>
  <si>
    <t>Ads - Magazine</t>
  </si>
  <si>
    <t>9106/000</t>
  </si>
  <si>
    <t>9108/000</t>
  </si>
  <si>
    <t>Office Upkeep - TIC</t>
  </si>
  <si>
    <t>9016/000</t>
  </si>
  <si>
    <t xml:space="preserve">Trainig </t>
  </si>
  <si>
    <t>9212/001</t>
  </si>
  <si>
    <t>9204/000</t>
  </si>
  <si>
    <t>9202/004</t>
  </si>
  <si>
    <t>9224/000</t>
  </si>
  <si>
    <t>9300/024</t>
  </si>
  <si>
    <t>LFSS</t>
  </si>
  <si>
    <t>Thai Media Campaign</t>
  </si>
  <si>
    <t>9212/010</t>
  </si>
  <si>
    <t>Aus Media Campaign</t>
  </si>
  <si>
    <t>9215/000</t>
  </si>
  <si>
    <t>Dev of Website</t>
  </si>
  <si>
    <t>9218/009</t>
  </si>
  <si>
    <t xml:space="preserve">Publicity - Others </t>
  </si>
  <si>
    <t>9300/053</t>
  </si>
  <si>
    <t>Hot Air Balloon</t>
  </si>
  <si>
    <t>9105/000</t>
  </si>
  <si>
    <t xml:space="preserve">Stationery </t>
  </si>
  <si>
    <t>WTM London</t>
  </si>
  <si>
    <t>9400/121</t>
  </si>
  <si>
    <t>9015/000</t>
  </si>
  <si>
    <t xml:space="preserve"> </t>
  </si>
  <si>
    <t>Qatar Marketing Campaign</t>
  </si>
  <si>
    <t>China Airlines Marketing Campaign</t>
  </si>
  <si>
    <t>Tactical Campaign - Malaysia Airlines UK Tactical Campaign</t>
  </si>
  <si>
    <t xml:space="preserve">Hong Kong - Tactical Campaign </t>
  </si>
  <si>
    <t>Singapore - Visit Penang Year 2020 Launch</t>
  </si>
  <si>
    <t xml:space="preserve">Taiwan - Tactical Campaign </t>
  </si>
  <si>
    <t>Taiwan - VPY 2020 Launch</t>
  </si>
  <si>
    <t>Indonesia - Tactical Campaign with Airlines</t>
  </si>
  <si>
    <t>Indonesia - VPY 2020 Launch</t>
  </si>
  <si>
    <t>Thailand - Tactical Campaign</t>
  </si>
  <si>
    <t>Thailand - VPY 2020 Launch</t>
  </si>
  <si>
    <t>Japan - JATA Tourism Expo</t>
  </si>
  <si>
    <t>Vietnam - Asean Travel Fair Vietnam</t>
  </si>
  <si>
    <t>Vietnam - Travel Fairn in HCM</t>
  </si>
  <si>
    <t>Vietnam - Tactical Campaign</t>
  </si>
  <si>
    <t>Cruise Tourism</t>
  </si>
  <si>
    <t>South Korea Media Campaing</t>
  </si>
  <si>
    <t>Publicity - Hari Raya Celebration</t>
  </si>
  <si>
    <t>Publicity - Butterworth Fringe Festival</t>
  </si>
  <si>
    <t>Publicity - Pg Island Jazz Festival</t>
  </si>
  <si>
    <t>Trade Show Booklet&amp;Brochure  (8 Languages)</t>
  </si>
  <si>
    <t xml:space="preserve">Marking Georgetown Brochure (2 Languages) </t>
  </si>
  <si>
    <t xml:space="preserve">Peranakan Brochure &amp; Booklet </t>
  </si>
  <si>
    <t>Penang Travellers Map (2 Languages)</t>
  </si>
  <si>
    <t>Food Trails (2 Languages)</t>
  </si>
  <si>
    <t>Calendar of Events</t>
  </si>
  <si>
    <t>Tour &amp; Incentive Booklet</t>
  </si>
  <si>
    <t>Korea - EPY Penang Roadshow</t>
  </si>
  <si>
    <t>Publicity - G'town Literary Festival</t>
  </si>
  <si>
    <t>FORECAST</t>
  </si>
  <si>
    <t>Fund from State Govt - 2019</t>
  </si>
  <si>
    <t>BUDGET TRACKING FOR 2019</t>
  </si>
  <si>
    <t>China Roadshow (3 locations)</t>
  </si>
  <si>
    <t>Penang Esports 2019</t>
  </si>
  <si>
    <t xml:space="preserve"> - In-flight Magazine (Qatar,Qantas, Wesmile &amp; Citilink) *New</t>
  </si>
  <si>
    <t>Indonesia - Medan Fair</t>
  </si>
  <si>
    <t>Hot Air Balloon Pre Event</t>
  </si>
  <si>
    <t>TOTAL 
(TILL APR)</t>
  </si>
  <si>
    <t>Qatar Airways Europe Tactical Campaign</t>
  </si>
  <si>
    <t>Publicity - Penang Esports</t>
  </si>
  <si>
    <t>Upkeep M/V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</si>
</sst>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4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sz val="10"/>
      <color theme="3" tint="-0.49998474074526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3"/>
      <name val="Arial"/>
      <family val="2"/>
    </font>
    <font>
      <sz val="11"/>
      <color theme="3"/>
      <name val="Arial"/>
      <family val="2"/>
    </font>
    <font>
      <sz val="10"/>
      <color theme="3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sz val="12"/>
      <color theme="3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0" fontId="31" fillId="0" borderId="0"/>
  </cellStyleXfs>
  <cellXfs count="185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19" fillId="0" borderId="0" xfId="1" applyFont="1" applyFill="1" applyBorder="1" applyAlignment="1" applyProtection="1">
      <alignment vertic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20" fillId="6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locked="0" hidden="1"/>
    </xf>
    <xf numFmtId="40" fontId="20" fillId="7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horizontal="left" vertical="center" indent="1"/>
      <protection hidden="1"/>
    </xf>
    <xf numFmtId="0" fontId="2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20" fillId="9" borderId="0" xfId="0" applyFont="1" applyFill="1" applyBorder="1" applyAlignment="1">
      <alignment horizontal="left" vertical="center" indent="1"/>
    </xf>
    <xf numFmtId="165" fontId="6" fillId="0" borderId="0" xfId="2" applyNumberFormat="1" applyFont="1" applyFill="1" applyBorder="1"/>
    <xf numFmtId="165" fontId="24" fillId="0" borderId="0" xfId="2" applyNumberFormat="1" applyFont="1" applyFill="1" applyBorder="1" applyAlignment="1" applyProtection="1">
      <alignment vertical="center"/>
    </xf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25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6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26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7" fillId="0" borderId="0" xfId="2" applyNumberFormat="1" applyFont="1" applyFill="1" applyBorder="1" applyAlignment="1" applyProtection="1">
      <alignment vertical="center"/>
    </xf>
    <xf numFmtId="165" fontId="28" fillId="0" borderId="0" xfId="2" applyNumberFormat="1" applyFont="1" applyFill="1" applyBorder="1" applyAlignment="1">
      <alignment horizontal="center"/>
    </xf>
    <xf numFmtId="165" fontId="26" fillId="0" borderId="0" xfId="2" applyNumberFormat="1" applyFont="1" applyFill="1" applyBorder="1" applyAlignment="1">
      <alignment horizontal="center" vertical="center"/>
    </xf>
    <xf numFmtId="165" fontId="14" fillId="0" borderId="0" xfId="2" applyNumberFormat="1" applyFont="1" applyFill="1" applyBorder="1" applyAlignment="1">
      <alignment vertical="center"/>
    </xf>
    <xf numFmtId="165" fontId="28" fillId="0" borderId="0" xfId="2" applyNumberFormat="1" applyFont="1" applyFill="1" applyBorder="1" applyAlignment="1" applyProtection="1">
      <alignment vertical="center"/>
      <protection locked="0" hidden="1"/>
    </xf>
    <xf numFmtId="165" fontId="28" fillId="6" borderId="0" xfId="2" applyNumberFormat="1" applyFont="1" applyFill="1" applyBorder="1" applyAlignment="1" applyProtection="1">
      <alignment horizontal="left" vertical="center" indent="1"/>
      <protection hidden="1"/>
    </xf>
    <xf numFmtId="165" fontId="28" fillId="0" borderId="0" xfId="2" applyNumberFormat="1" applyFont="1" applyFill="1" applyBorder="1" applyAlignment="1" applyProtection="1">
      <alignment vertical="center"/>
      <protection hidden="1"/>
    </xf>
    <xf numFmtId="165" fontId="29" fillId="0" borderId="0" xfId="2" applyNumberFormat="1" applyFont="1" applyFill="1" applyBorder="1" applyAlignment="1" applyProtection="1">
      <alignment vertical="center"/>
      <protection locked="0" hidden="1"/>
    </xf>
    <xf numFmtId="165" fontId="28" fillId="7" borderId="0" xfId="2" applyNumberFormat="1" applyFont="1" applyFill="1" applyBorder="1" applyAlignment="1" applyProtection="1">
      <alignment horizontal="left" vertical="center" indent="1"/>
      <protection hidden="1"/>
    </xf>
    <xf numFmtId="165" fontId="28" fillId="0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>
      <alignment vertical="center"/>
    </xf>
    <xf numFmtId="165" fontId="26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26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26" fillId="0" borderId="0" xfId="2" applyNumberFormat="1" applyFont="1" applyFill="1" applyBorder="1"/>
    <xf numFmtId="0" fontId="14" fillId="0" borderId="0" xfId="0" applyFont="1" applyFill="1" applyBorder="1" applyAlignment="1" applyProtection="1">
      <alignment horizontal="left" vertical="center" indent="1"/>
      <protection locked="0" hidden="1"/>
    </xf>
    <xf numFmtId="165" fontId="28" fillId="0" borderId="0" xfId="2" applyNumberFormat="1" applyFont="1" applyFill="1" applyBorder="1" applyAlignment="1">
      <alignment vertical="center"/>
    </xf>
    <xf numFmtId="165" fontId="26" fillId="8" borderId="0" xfId="2" applyNumberFormat="1" applyFont="1" applyFill="1" applyBorder="1"/>
    <xf numFmtId="165" fontId="26" fillId="8" borderId="0" xfId="2" applyNumberFormat="1" applyFont="1" applyFill="1" applyBorder="1" applyAlignment="1">
      <alignment horizontal="left" vertical="center" indent="1"/>
    </xf>
    <xf numFmtId="165" fontId="28" fillId="9" borderId="0" xfId="2" applyNumberFormat="1" applyFont="1" applyFill="1" applyBorder="1" applyAlignment="1">
      <alignment horizontal="left" vertical="center" indent="1"/>
    </xf>
    <xf numFmtId="0" fontId="2" fillId="0" borderId="4" xfId="0" applyFont="1" applyFill="1" applyBorder="1"/>
    <xf numFmtId="0" fontId="20" fillId="0" borderId="4" xfId="0" applyFont="1" applyFill="1" applyBorder="1"/>
    <xf numFmtId="165" fontId="2" fillId="0" borderId="4" xfId="2" applyNumberFormat="1" applyFont="1" applyFill="1" applyBorder="1"/>
    <xf numFmtId="0" fontId="6" fillId="12" borderId="0" xfId="0" applyFont="1" applyFill="1" applyBorder="1" applyAlignment="1" applyProtection="1">
      <alignment horizontal="left" vertical="center" indent="1"/>
      <protection locked="0" hidden="1"/>
    </xf>
    <xf numFmtId="0" fontId="3" fillId="12" borderId="0" xfId="0" applyFont="1" applyFill="1" applyBorder="1"/>
    <xf numFmtId="165" fontId="26" fillId="12" borderId="0" xfId="2" applyNumberFormat="1" applyFont="1" applyFill="1" applyBorder="1"/>
    <xf numFmtId="165" fontId="6" fillId="12" borderId="0" xfId="2" applyNumberFormat="1" applyFont="1" applyFill="1" applyBorder="1"/>
    <xf numFmtId="165" fontId="9" fillId="12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horizontal="centerContinuous" vertical="center" wrapText="1"/>
    </xf>
    <xf numFmtId="43" fontId="6" fillId="0" borderId="0" xfId="2" applyNumberFormat="1" applyFont="1" applyFill="1" applyBorder="1"/>
    <xf numFmtId="165" fontId="32" fillId="0" borderId="5" xfId="2" applyNumberFormat="1" applyFont="1" applyFill="1" applyBorder="1" applyAlignment="1">
      <alignment horizontal="centerContinuous" vertical="center"/>
    </xf>
    <xf numFmtId="0" fontId="25" fillId="0" borderId="0" xfId="0" applyFont="1" applyFill="1" applyBorder="1" applyAlignment="1">
      <alignment horizontal="left" vertical="center" indent="1"/>
    </xf>
    <xf numFmtId="43" fontId="6" fillId="0" borderId="1" xfId="0" applyNumberFormat="1" applyFont="1" applyFill="1" applyBorder="1" applyAlignment="1">
      <alignment vertical="center"/>
    </xf>
    <xf numFmtId="165" fontId="6" fillId="0" borderId="6" xfId="2" applyNumberFormat="1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centerContinuous" vertical="center"/>
    </xf>
    <xf numFmtId="165" fontId="6" fillId="0" borderId="7" xfId="2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vertical="center"/>
    </xf>
    <xf numFmtId="165" fontId="25" fillId="0" borderId="0" xfId="0" applyNumberFormat="1" applyFont="1" applyFill="1" applyBorder="1" applyAlignment="1">
      <alignment horizontal="left" vertical="center" indent="1"/>
    </xf>
    <xf numFmtId="43" fontId="2" fillId="0" borderId="4" xfId="2" applyNumberFormat="1" applyFont="1" applyFill="1" applyBorder="1"/>
    <xf numFmtId="0" fontId="6" fillId="0" borderId="0" xfId="0" applyFont="1"/>
    <xf numFmtId="43" fontId="6" fillId="0" borderId="0" xfId="2" applyFont="1"/>
    <xf numFmtId="43" fontId="0" fillId="0" borderId="0" xfId="2" applyFont="1"/>
    <xf numFmtId="43" fontId="6" fillId="0" borderId="0" xfId="2" applyFont="1" applyAlignment="1">
      <alignment wrapText="1"/>
    </xf>
    <xf numFmtId="0" fontId="2" fillId="0" borderId="0" xfId="0" applyFont="1"/>
    <xf numFmtId="43" fontId="2" fillId="0" borderId="0" xfId="0" applyNumberFormat="1" applyFont="1"/>
    <xf numFmtId="0" fontId="6" fillId="13" borderId="0" xfId="0" applyFont="1" applyFill="1"/>
    <xf numFmtId="43" fontId="0" fillId="13" borderId="0" xfId="2" applyFont="1" applyFill="1"/>
    <xf numFmtId="0" fontId="0" fillId="13" borderId="0" xfId="0" applyFill="1"/>
    <xf numFmtId="43" fontId="2" fillId="13" borderId="0" xfId="0" applyNumberFormat="1" applyFont="1" applyFill="1"/>
    <xf numFmtId="0" fontId="6" fillId="0" borderId="0" xfId="2" applyNumberFormat="1" applyFont="1" applyAlignment="1">
      <alignment horizontal="left"/>
    </xf>
    <xf numFmtId="0" fontId="6" fillId="13" borderId="0" xfId="2" applyNumberFormat="1" applyFont="1" applyFill="1" applyAlignment="1">
      <alignment horizontal="left"/>
    </xf>
    <xf numFmtId="0" fontId="6" fillId="0" borderId="0" xfId="0" applyNumberFormat="1" applyFont="1" applyAlignment="1">
      <alignment horizontal="left"/>
    </xf>
    <xf numFmtId="43" fontId="10" fillId="0" borderId="0" xfId="2" applyNumberFormat="1" applyFont="1" applyFill="1" applyBorder="1"/>
    <xf numFmtId="43" fontId="6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165" fontId="6" fillId="0" borderId="11" xfId="2" applyNumberFormat="1" applyFont="1" applyFill="1" applyBorder="1" applyAlignment="1">
      <alignment vertical="center"/>
    </xf>
    <xf numFmtId="165" fontId="35" fillId="0" borderId="0" xfId="2" applyNumberFormat="1" applyFont="1" applyFill="1" applyBorder="1" applyAlignment="1" applyProtection="1">
      <alignment vertical="center"/>
    </xf>
    <xf numFmtId="165" fontId="37" fillId="0" borderId="5" xfId="2" applyNumberFormat="1" applyFont="1" applyFill="1" applyBorder="1" applyAlignment="1">
      <alignment horizontal="center" vertical="center"/>
    </xf>
    <xf numFmtId="165" fontId="37" fillId="0" borderId="6" xfId="2" applyNumberFormat="1" applyFont="1" applyFill="1" applyBorder="1" applyAlignment="1">
      <alignment horizontal="center" vertical="center"/>
    </xf>
    <xf numFmtId="165" fontId="37" fillId="0" borderId="0" xfId="2" applyNumberFormat="1" applyFont="1" applyFill="1" applyBorder="1" applyAlignment="1">
      <alignment horizontal="centerContinuous" vertical="center"/>
    </xf>
    <xf numFmtId="165" fontId="38" fillId="0" borderId="0" xfId="2" applyNumberFormat="1" applyFont="1" applyFill="1" applyBorder="1" applyAlignment="1">
      <alignment vertical="center"/>
    </xf>
    <xf numFmtId="165" fontId="37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37" fillId="0" borderId="0" xfId="2" applyNumberFormat="1" applyFont="1" applyFill="1" applyBorder="1" applyAlignment="1" applyProtection="1">
      <alignment vertical="center"/>
      <protection locked="0" hidden="1"/>
    </xf>
    <xf numFmtId="165" fontId="39" fillId="6" borderId="0" xfId="2" applyNumberFormat="1" applyFont="1" applyFill="1" applyBorder="1" applyAlignment="1" applyProtection="1">
      <alignment horizontal="right" vertical="center"/>
      <protection hidden="1"/>
    </xf>
    <xf numFmtId="165" fontId="39" fillId="0" borderId="0" xfId="2" applyNumberFormat="1" applyFont="1" applyFill="1" applyBorder="1" applyAlignment="1" applyProtection="1">
      <alignment vertical="center"/>
      <protection hidden="1"/>
    </xf>
    <xf numFmtId="165" fontId="40" fillId="0" borderId="0" xfId="2" applyNumberFormat="1" applyFont="1" applyFill="1" applyBorder="1" applyAlignment="1">
      <alignment vertical="center"/>
    </xf>
    <xf numFmtId="165" fontId="37" fillId="0" borderId="1" xfId="2" applyNumberFormat="1" applyFont="1" applyFill="1" applyBorder="1" applyAlignment="1" applyProtection="1">
      <alignment vertical="center"/>
      <protection locked="0" hidden="1"/>
    </xf>
    <xf numFmtId="165" fontId="39" fillId="7" borderId="0" xfId="2" applyNumberFormat="1" applyFont="1" applyFill="1" applyBorder="1" applyAlignment="1" applyProtection="1">
      <alignment vertical="center"/>
      <protection hidden="1"/>
    </xf>
    <xf numFmtId="165" fontId="39" fillId="0" borderId="0" xfId="2" applyNumberFormat="1" applyFont="1" applyFill="1" applyBorder="1" applyAlignment="1">
      <alignment vertical="center"/>
    </xf>
    <xf numFmtId="165" fontId="37" fillId="0" borderId="2" xfId="2" applyNumberFormat="1" applyFont="1" applyFill="1" applyBorder="1" applyAlignment="1" applyProtection="1">
      <alignment vertical="center"/>
      <protection locked="0" hidden="1"/>
    </xf>
    <xf numFmtId="165" fontId="37" fillId="0" borderId="3" xfId="2" applyNumberFormat="1" applyFont="1" applyFill="1" applyBorder="1" applyAlignment="1" applyProtection="1">
      <alignment vertical="center"/>
      <protection locked="0" hidden="1"/>
    </xf>
    <xf numFmtId="165" fontId="37" fillId="0" borderId="1" xfId="2" applyNumberFormat="1" applyFont="1" applyFill="1" applyBorder="1" applyAlignment="1" applyProtection="1">
      <alignment vertical="center"/>
      <protection hidden="1"/>
    </xf>
    <xf numFmtId="165" fontId="37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37" fillId="0" borderId="0" xfId="2" applyNumberFormat="1" applyFont="1" applyFill="1" applyBorder="1" applyAlignment="1" applyProtection="1">
      <alignment vertical="center"/>
      <protection hidden="1"/>
    </xf>
    <xf numFmtId="43" fontId="37" fillId="0" borderId="1" xfId="0" applyNumberFormat="1" applyFont="1" applyFill="1" applyBorder="1" applyAlignment="1">
      <alignment vertical="center"/>
    </xf>
    <xf numFmtId="165" fontId="37" fillId="0" borderId="0" xfId="2" applyNumberFormat="1" applyFont="1" applyFill="1" applyBorder="1"/>
    <xf numFmtId="0" fontId="40" fillId="0" borderId="0" xfId="0" applyFont="1" applyFill="1" applyBorder="1" applyAlignment="1">
      <alignment horizontal="left" vertical="center" indent="1"/>
    </xf>
    <xf numFmtId="165" fontId="39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7" fillId="0" borderId="0" xfId="2" applyNumberFormat="1" applyFont="1" applyFill="1" applyBorder="1" applyAlignment="1">
      <alignment vertical="center"/>
    </xf>
    <xf numFmtId="165" fontId="37" fillId="8" borderId="0" xfId="2" applyNumberFormat="1" applyFont="1" applyFill="1" applyBorder="1"/>
    <xf numFmtId="165" fontId="37" fillId="8" borderId="0" xfId="2" applyNumberFormat="1" applyFont="1" applyFill="1" applyBorder="1" applyAlignment="1">
      <alignment vertical="center"/>
    </xf>
    <xf numFmtId="165" fontId="39" fillId="9" borderId="0" xfId="2" applyNumberFormat="1" applyFont="1" applyFill="1" applyBorder="1" applyAlignment="1">
      <alignment vertical="center"/>
    </xf>
    <xf numFmtId="43" fontId="37" fillId="0" borderId="0" xfId="2" applyNumberFormat="1" applyFont="1" applyFill="1" applyBorder="1"/>
    <xf numFmtId="165" fontId="37" fillId="12" borderId="0" xfId="2" applyNumberFormat="1" applyFont="1" applyFill="1" applyBorder="1"/>
    <xf numFmtId="165" fontId="39" fillId="0" borderId="4" xfId="2" applyNumberFormat="1" applyFont="1" applyFill="1" applyBorder="1"/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4" fillId="11" borderId="0" xfId="0" applyFont="1" applyFill="1" applyBorder="1" applyAlignment="1" applyProtection="1">
      <alignment horizontal="left" vertical="center" indent="1"/>
      <protection locked="0" hidden="1"/>
    </xf>
    <xf numFmtId="0" fontId="4" fillId="11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165" fontId="16" fillId="2" borderId="0" xfId="2" applyNumberFormat="1" applyFont="1" applyFill="1" applyBorder="1" applyAlignment="1">
      <alignment horizontal="center" vertical="center" wrapText="1"/>
    </xf>
    <xf numFmtId="165" fontId="13" fillId="10" borderId="9" xfId="2" applyNumberFormat="1" applyFont="1" applyFill="1" applyBorder="1" applyAlignment="1">
      <alignment horizontal="center" vertical="center" wrapText="1"/>
    </xf>
    <xf numFmtId="165" fontId="13" fillId="10" borderId="10" xfId="2" applyNumberFormat="1" applyFont="1" applyFill="1" applyBorder="1" applyAlignment="1">
      <alignment horizontal="center" vertical="center" wrapText="1"/>
    </xf>
    <xf numFmtId="165" fontId="13" fillId="10" borderId="8" xfId="2" applyNumberFormat="1" applyFont="1" applyFill="1" applyBorder="1" applyAlignment="1">
      <alignment horizontal="center" vertical="center" wrapText="1"/>
    </xf>
    <xf numFmtId="165" fontId="36" fillId="14" borderId="9" xfId="2" applyNumberFormat="1" applyFont="1" applyFill="1" applyBorder="1" applyAlignment="1">
      <alignment horizontal="center" vertical="center" wrapText="1"/>
    </xf>
    <xf numFmtId="165" fontId="36" fillId="14" borderId="10" xfId="2" applyNumberFormat="1" applyFont="1" applyFill="1" applyBorder="1" applyAlignment="1">
      <alignment horizontal="center" vertical="center" wrapText="1"/>
    </xf>
    <xf numFmtId="165" fontId="36" fillId="14" borderId="8" xfId="2" applyNumberFormat="1" applyFont="1" applyFill="1" applyBorder="1" applyAlignment="1">
      <alignment horizontal="center" vertical="center" wrapText="1"/>
    </xf>
    <xf numFmtId="0" fontId="17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</cellXfs>
  <cellStyles count="4">
    <cellStyle name="Comma" xfId="2" builtinId="3"/>
    <cellStyle name="Excel Built-in Normal" xfId="3" xr:uid="{00000000-0005-0000-0000-000001000000}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 Tracking for 2019'!$A$8:$A$12</c:f>
              <c:strCache>
                <c:ptCount val="5"/>
                <c:pt idx="0">
                  <c:v>Fund from State Govt - 2019</c:v>
                </c:pt>
                <c:pt idx="1">
                  <c:v>Fund from Levy</c:v>
                </c:pt>
                <c:pt idx="2">
                  <c:v>Sales - TIC</c:v>
                </c:pt>
                <c:pt idx="3">
                  <c:v>Other Income</c:v>
                </c:pt>
                <c:pt idx="4">
                  <c:v>Dividen Income</c:v>
                </c:pt>
              </c:strCache>
            </c:strRef>
          </c:cat>
          <c:val>
            <c:numRef>
              <c:f>'Budget Tracking for 2019'!$Q$8:$Q$12</c:f>
              <c:numCache>
                <c:formatCode>_(* #,##0_);_(* \(#,##0\);_(*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'Budget Tracking for 2019'!$A$238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2019'!$D$238:$O$238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2019'!$D$4:$Q$4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'Budget Tracking for 2019'!$A$239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2019'!$D$239:$O$239</c:f>
              <c:numCache>
                <c:formatCode>_(* #,##0_);_(* \(#,##0\);_(* "-"??_);_(@_)</c:formatCode>
                <c:ptCount val="12"/>
                <c:pt idx="0">
                  <c:v>298257</c:v>
                </c:pt>
                <c:pt idx="1">
                  <c:v>604235.72</c:v>
                </c:pt>
                <c:pt idx="2">
                  <c:v>934258.44</c:v>
                </c:pt>
                <c:pt idx="3">
                  <c:v>550138.44999999984</c:v>
                </c:pt>
                <c:pt idx="4">
                  <c:v>680041.70493977389</c:v>
                </c:pt>
                <c:pt idx="5">
                  <c:v>992625.7349397738</c:v>
                </c:pt>
                <c:pt idx="6">
                  <c:v>1042329.7349397739</c:v>
                </c:pt>
                <c:pt idx="7">
                  <c:v>680270.7349397738</c:v>
                </c:pt>
                <c:pt idx="8">
                  <c:v>921790.73493977392</c:v>
                </c:pt>
                <c:pt idx="9">
                  <c:v>1173939.7349397738</c:v>
                </c:pt>
                <c:pt idx="10">
                  <c:v>629302.93493977387</c:v>
                </c:pt>
                <c:pt idx="11">
                  <c:v>1168900.8354215829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2019'!$D$4:$Q$4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'Budget Tracking for 2019'!$A$242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2019'!$D$242:$O$242</c:f>
              <c:numCache>
                <c:formatCode>_(* #,##0_);_(* \(#,##0\);_(* "-"??_);_(@_)</c:formatCode>
                <c:ptCount val="12"/>
                <c:pt idx="0">
                  <c:v>-298257</c:v>
                </c:pt>
                <c:pt idx="1">
                  <c:v>-604235.72</c:v>
                </c:pt>
                <c:pt idx="2">
                  <c:v>-934258.44</c:v>
                </c:pt>
                <c:pt idx="3">
                  <c:v>-550138.44999999984</c:v>
                </c:pt>
                <c:pt idx="4">
                  <c:v>-680041.70493977389</c:v>
                </c:pt>
                <c:pt idx="5">
                  <c:v>-992625.7349397738</c:v>
                </c:pt>
                <c:pt idx="6">
                  <c:v>-1042329.7349397739</c:v>
                </c:pt>
                <c:pt idx="7">
                  <c:v>-680270.7349397738</c:v>
                </c:pt>
                <c:pt idx="8">
                  <c:v>-921790.73493977392</c:v>
                </c:pt>
                <c:pt idx="9">
                  <c:v>-1173939.7349397738</c:v>
                </c:pt>
                <c:pt idx="10">
                  <c:v>-629302.93493977387</c:v>
                </c:pt>
                <c:pt idx="11">
                  <c:v>-1168900.8354215829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2019'!$D$4:$Q$4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TOTAL (YEARLY)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1891281.9400000004</c:v>
                </c:pt>
                <c:pt idx="1">
                  <c:v>186803.20000000001</c:v>
                </c:pt>
                <c:pt idx="2">
                  <c:v>3503499.61</c:v>
                </c:pt>
                <c:pt idx="3">
                  <c:v>2710344.56</c:v>
                </c:pt>
                <c:pt idx="4">
                  <c:v>185504.16</c:v>
                </c:pt>
                <c:pt idx="5">
                  <c:v>857108.29</c:v>
                </c:pt>
                <c:pt idx="6">
                  <c:v>150000</c:v>
                </c:pt>
                <c:pt idx="7">
                  <c:v>149999.99999999997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126921.65</c:v>
                </c:pt>
                <c:pt idx="1">
                  <c:v>169634.71999999997</c:v>
                </c:pt>
                <c:pt idx="2">
                  <c:v>135131.44</c:v>
                </c:pt>
                <c:pt idx="3">
                  <c:v>140631.78999999998</c:v>
                </c:pt>
                <c:pt idx="4">
                  <c:v>233471.42993977387</c:v>
                </c:pt>
                <c:pt idx="5">
                  <c:v>175912.42993977387</c:v>
                </c:pt>
                <c:pt idx="6">
                  <c:v>178186.42993977387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106977.9</c:v>
                </c:pt>
                <c:pt idx="1">
                  <c:v>317981.47000000003</c:v>
                </c:pt>
                <c:pt idx="2">
                  <c:v>0</c:v>
                </c:pt>
                <c:pt idx="3">
                  <c:v>206583.63999999998</c:v>
                </c:pt>
                <c:pt idx="4">
                  <c:v>166004.72750000001</c:v>
                </c:pt>
                <c:pt idx="5">
                  <c:v>458947.75750000001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35507.050000000003</c:v>
                </c:pt>
                <c:pt idx="1">
                  <c:v>99050.190000000017</c:v>
                </c:pt>
                <c:pt idx="2">
                  <c:v>0</c:v>
                </c:pt>
                <c:pt idx="3">
                  <c:v>123516.35</c:v>
                </c:pt>
                <c:pt idx="4">
                  <c:v>179721.86874999999</c:v>
                </c:pt>
                <c:pt idx="5">
                  <c:v>269721.86874999997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9805.16</c:v>
                </c:pt>
                <c:pt idx="4">
                  <c:v>18798.375</c:v>
                </c:pt>
                <c:pt idx="5">
                  <c:v>18798.375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28850.400000000001</c:v>
                </c:pt>
                <c:pt idx="1">
                  <c:v>17569.34</c:v>
                </c:pt>
                <c:pt idx="2">
                  <c:v>0</c:v>
                </c:pt>
                <c:pt idx="3">
                  <c:v>69601.509999999995</c:v>
                </c:pt>
                <c:pt idx="4">
                  <c:v>82045.303749999992</c:v>
                </c:pt>
                <c:pt idx="5">
                  <c:v>69245.303749999992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-5500</c:v>
                </c:pt>
                <c:pt idx="1">
                  <c:v>-741.2</c:v>
                </c:pt>
                <c:pt idx="2">
                  <c:v>0</c:v>
                </c:pt>
                <c:pt idx="3">
                  <c:v>2000</c:v>
                </c:pt>
                <c:pt idx="4">
                  <c:v>19373.900000000001</c:v>
                </c:pt>
                <c:pt idx="5">
                  <c:v>19373.900000000001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-12000</c:v>
                </c:pt>
                <c:pt idx="1">
                  <c:v>1416.8</c:v>
                </c:pt>
                <c:pt idx="2">
                  <c:v>0</c:v>
                </c:pt>
                <c:pt idx="3">
                  <c:v>954</c:v>
                </c:pt>
                <c:pt idx="4">
                  <c:v>20078.650000000001</c:v>
                </c:pt>
                <c:pt idx="5">
                  <c:v>20078.650000000001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126921.65</c:v>
                </c:pt>
                <c:pt idx="1">
                  <c:v>0</c:v>
                </c:pt>
                <c:pt idx="2">
                  <c:v>106977.9</c:v>
                </c:pt>
                <c:pt idx="3">
                  <c:v>35507.050000000003</c:v>
                </c:pt>
                <c:pt idx="4">
                  <c:v>0</c:v>
                </c:pt>
                <c:pt idx="5">
                  <c:v>28850.400000000001</c:v>
                </c:pt>
                <c:pt idx="6">
                  <c:v>-5500</c:v>
                </c:pt>
                <c:pt idx="7">
                  <c:v>-12000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126921.65</c:v>
                </c:pt>
                <c:pt idx="1">
                  <c:v>0</c:v>
                </c:pt>
                <c:pt idx="2">
                  <c:v>106977.9</c:v>
                </c:pt>
                <c:pt idx="3">
                  <c:v>35507.050000000003</c:v>
                </c:pt>
                <c:pt idx="4">
                  <c:v>0</c:v>
                </c:pt>
                <c:pt idx="5">
                  <c:v>28850.400000000001</c:v>
                </c:pt>
                <c:pt idx="6">
                  <c:v>-5500</c:v>
                </c:pt>
                <c:pt idx="7">
                  <c:v>-12000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169634.71999999997</c:v>
                </c:pt>
                <c:pt idx="1">
                  <c:v>0</c:v>
                </c:pt>
                <c:pt idx="2">
                  <c:v>317981.47000000003</c:v>
                </c:pt>
                <c:pt idx="3">
                  <c:v>99050.190000000017</c:v>
                </c:pt>
                <c:pt idx="4">
                  <c:v>0</c:v>
                </c:pt>
                <c:pt idx="5">
                  <c:v>17569.34</c:v>
                </c:pt>
                <c:pt idx="6">
                  <c:v>-741.2</c:v>
                </c:pt>
                <c:pt idx="7">
                  <c:v>1416.8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135131.44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140631.78999999998</c:v>
                </c:pt>
                <c:pt idx="1">
                  <c:v>0</c:v>
                </c:pt>
                <c:pt idx="2">
                  <c:v>206583.63999999998</c:v>
                </c:pt>
                <c:pt idx="3">
                  <c:v>123516.35</c:v>
                </c:pt>
                <c:pt idx="4">
                  <c:v>9805.16</c:v>
                </c:pt>
                <c:pt idx="5">
                  <c:v>69601.509999999995</c:v>
                </c:pt>
                <c:pt idx="6">
                  <c:v>2000</c:v>
                </c:pt>
                <c:pt idx="7">
                  <c:v>954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233471.42993977387</c:v>
                </c:pt>
                <c:pt idx="1">
                  <c:v>0</c:v>
                </c:pt>
                <c:pt idx="2">
                  <c:v>166004.72750000001</c:v>
                </c:pt>
                <c:pt idx="3">
                  <c:v>179721.86874999999</c:v>
                </c:pt>
                <c:pt idx="4">
                  <c:v>18798.375</c:v>
                </c:pt>
                <c:pt idx="5">
                  <c:v>82045.303749999992</c:v>
                </c:pt>
                <c:pt idx="6">
                  <c:v>19373.900000000001</c:v>
                </c:pt>
                <c:pt idx="7">
                  <c:v>20078.650000000001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175912.42993977387</c:v>
                </c:pt>
                <c:pt idx="1">
                  <c:v>0</c:v>
                </c:pt>
                <c:pt idx="2">
                  <c:v>458947.75750000001</c:v>
                </c:pt>
                <c:pt idx="3">
                  <c:v>269721.86874999997</c:v>
                </c:pt>
                <c:pt idx="4">
                  <c:v>18798.375</c:v>
                </c:pt>
                <c:pt idx="5">
                  <c:v>69245.303749999992</c:v>
                </c:pt>
                <c:pt idx="6">
                  <c:v>19373.900000000001</c:v>
                </c:pt>
                <c:pt idx="7">
                  <c:v>20078.650000000001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178186.42993977387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708772</xdr:colOff>
      <xdr:row>33</xdr:row>
      <xdr:rowOff>114861</xdr:rowOff>
    </xdr:from>
    <xdr:to>
      <xdr:col>19</xdr:col>
      <xdr:colOff>425823</xdr:colOff>
      <xdr:row>56</xdr:row>
      <xdr:rowOff>22413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11272654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273"/>
  <sheetViews>
    <sheetView showGridLines="0" tabSelected="1" zoomScale="85" zoomScaleNormal="85" zoomScaleSheetLayoutView="85" workbookViewId="0">
      <pane xSplit="3" ySplit="7" topLeftCell="G8" activePane="bottomRight" state="frozen"/>
      <selection pane="topRight" activeCell="D1" sqref="D1"/>
      <selection pane="bottomLeft" activeCell="A8" sqref="A8"/>
      <selection pane="bottomRight" activeCell="I126" sqref="I126"/>
    </sheetView>
  </sheetViews>
  <sheetFormatPr defaultRowHeight="12.75" x14ac:dyDescent="0.2"/>
  <cols>
    <col min="1" max="1" width="35.28515625" style="3" customWidth="1"/>
    <col min="2" max="2" width="13.140625" style="64" customWidth="1"/>
    <col min="3" max="3" width="14.28515625" style="96" customWidth="1"/>
    <col min="4" max="7" width="13.5703125" style="157" customWidth="1"/>
    <col min="8" max="15" width="13.5703125" style="68" customWidth="1"/>
    <col min="16" max="16" width="14.5703125" style="47" customWidth="1"/>
    <col min="17" max="17" width="13.5703125" style="47" customWidth="1"/>
    <col min="18" max="18" width="13.85546875" style="68" customWidth="1"/>
    <col min="19" max="19" width="15" style="68" customWidth="1"/>
    <col min="20" max="20" width="11.5703125" style="47" customWidth="1"/>
    <col min="21" max="21" width="9.140625" style="3" customWidth="1"/>
    <col min="22" max="16384" width="9.140625" style="3"/>
  </cols>
  <sheetData>
    <row r="1" spans="1:20" s="2" customFormat="1" ht="35.1" customHeight="1" x14ac:dyDescent="0.2">
      <c r="A1" s="173" t="s">
        <v>314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68"/>
      <c r="S1" s="68"/>
      <c r="T1" s="68"/>
    </row>
    <row r="2" spans="1:20" s="8" customFormat="1" ht="18" customHeight="1" x14ac:dyDescent="0.2">
      <c r="A2" s="17"/>
      <c r="B2" s="51"/>
      <c r="C2" s="83"/>
      <c r="D2" s="138"/>
      <c r="E2" s="138"/>
      <c r="F2" s="138"/>
      <c r="G2" s="138"/>
      <c r="H2" s="69"/>
      <c r="I2" s="79"/>
      <c r="J2" s="79"/>
      <c r="K2" s="79"/>
      <c r="L2" s="79"/>
      <c r="M2" s="79"/>
      <c r="N2" s="79"/>
      <c r="O2" s="79"/>
      <c r="P2" s="28"/>
      <c r="Q2" s="28"/>
      <c r="R2" s="27"/>
      <c r="S2" s="79"/>
      <c r="T2" s="27"/>
    </row>
    <row r="3" spans="1:20" s="2" customFormat="1" ht="19.5" customHeight="1" x14ac:dyDescent="0.25">
      <c r="A3" s="5"/>
      <c r="B3" s="52"/>
      <c r="C3" s="84" t="s">
        <v>14</v>
      </c>
      <c r="D3" s="180" t="s">
        <v>159</v>
      </c>
      <c r="E3" s="181"/>
      <c r="F3" s="181"/>
      <c r="G3" s="182"/>
      <c r="H3" s="177" t="s">
        <v>312</v>
      </c>
      <c r="I3" s="178"/>
      <c r="J3" s="178"/>
      <c r="K3" s="178"/>
      <c r="L3" s="178"/>
      <c r="M3" s="178"/>
      <c r="N3" s="178"/>
      <c r="O3" s="179"/>
      <c r="P3" s="176" t="s">
        <v>320</v>
      </c>
      <c r="Q3" s="176" t="s">
        <v>191</v>
      </c>
      <c r="R3" s="68"/>
      <c r="S3" s="68"/>
      <c r="T3" s="68"/>
    </row>
    <row r="4" spans="1:20" s="7" customFormat="1" ht="21" customHeight="1" x14ac:dyDescent="0.2">
      <c r="A4" s="6"/>
      <c r="B4" s="53"/>
      <c r="C4" s="85" t="s">
        <v>153</v>
      </c>
      <c r="D4" s="139" t="s">
        <v>3</v>
      </c>
      <c r="E4" s="140" t="s">
        <v>4</v>
      </c>
      <c r="F4" s="140" t="s">
        <v>5</v>
      </c>
      <c r="G4" s="140" t="s">
        <v>6</v>
      </c>
      <c r="H4" s="116" t="s">
        <v>7</v>
      </c>
      <c r="I4" s="117" t="s">
        <v>8</v>
      </c>
      <c r="J4" s="112" t="s">
        <v>9</v>
      </c>
      <c r="K4" s="115" t="s">
        <v>10</v>
      </c>
      <c r="L4" s="115" t="s">
        <v>199</v>
      </c>
      <c r="M4" s="115" t="s">
        <v>11</v>
      </c>
      <c r="N4" s="115" t="s">
        <v>200</v>
      </c>
      <c r="O4" s="117" t="s">
        <v>12</v>
      </c>
      <c r="P4" s="176"/>
      <c r="Q4" s="176"/>
      <c r="R4" s="79"/>
      <c r="S4" s="79"/>
      <c r="T4" s="79"/>
    </row>
    <row r="5" spans="1:20" s="7" customFormat="1" ht="6.95" customHeight="1" x14ac:dyDescent="0.2">
      <c r="A5" s="6"/>
      <c r="B5" s="53"/>
      <c r="C5" s="86"/>
      <c r="D5" s="141"/>
      <c r="E5" s="141"/>
      <c r="F5" s="141"/>
      <c r="G5" s="141"/>
      <c r="H5" s="29"/>
      <c r="I5" s="29"/>
      <c r="J5" s="29"/>
      <c r="K5" s="29"/>
      <c r="L5" s="29"/>
      <c r="M5" s="29"/>
      <c r="N5" s="29"/>
      <c r="O5" s="29"/>
      <c r="P5" s="110"/>
      <c r="Q5" s="110"/>
      <c r="R5" s="79"/>
      <c r="S5" s="79"/>
      <c r="T5" s="79"/>
    </row>
    <row r="6" spans="1:20" s="7" customFormat="1" ht="20.100000000000001" customHeight="1" x14ac:dyDescent="0.2">
      <c r="A6" s="174" t="s">
        <v>101</v>
      </c>
      <c r="B6" s="174"/>
      <c r="C6" s="174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79"/>
      <c r="S6" s="79"/>
      <c r="T6" s="79"/>
    </row>
    <row r="7" spans="1:20" s="7" customFormat="1" ht="6.75" customHeight="1" x14ac:dyDescent="0.2">
      <c r="A7" s="1"/>
      <c r="B7" s="54"/>
      <c r="C7" s="87"/>
      <c r="D7" s="142"/>
      <c r="E7" s="142"/>
      <c r="F7" s="142"/>
      <c r="G7" s="142"/>
      <c r="H7" s="30"/>
      <c r="I7" s="30"/>
      <c r="J7" s="30"/>
      <c r="K7" s="30"/>
      <c r="L7" s="30"/>
      <c r="M7" s="30"/>
      <c r="N7" s="30"/>
      <c r="O7" s="30"/>
      <c r="P7" s="30"/>
      <c r="Q7" s="30"/>
      <c r="R7" s="79"/>
      <c r="S7" s="79"/>
      <c r="T7" s="79"/>
    </row>
    <row r="8" spans="1:20" s="8" customFormat="1" ht="15" customHeight="1" x14ac:dyDescent="0.2">
      <c r="A8" s="12" t="s">
        <v>313</v>
      </c>
      <c r="B8" s="55"/>
      <c r="C8" s="82"/>
      <c r="D8" s="143"/>
      <c r="E8" s="143"/>
      <c r="F8" s="143"/>
      <c r="G8" s="143"/>
      <c r="H8" s="31"/>
      <c r="I8" s="31"/>
      <c r="J8" s="31"/>
      <c r="K8" s="31"/>
      <c r="L8" s="31"/>
      <c r="M8" s="31"/>
      <c r="N8" s="31"/>
      <c r="O8" s="31"/>
      <c r="P8" s="32">
        <f>SUM(D8:N8)</f>
        <v>0</v>
      </c>
      <c r="Q8" s="32">
        <f>SUM(D8:O8)</f>
        <v>0</v>
      </c>
      <c r="R8" s="27"/>
      <c r="S8" s="79"/>
      <c r="T8" s="27"/>
    </row>
    <row r="9" spans="1:20" s="8" customFormat="1" ht="15" customHeight="1" x14ac:dyDescent="0.2">
      <c r="A9" s="12" t="s">
        <v>164</v>
      </c>
      <c r="B9" s="55"/>
      <c r="C9" s="82"/>
      <c r="D9" s="143"/>
      <c r="E9" s="143"/>
      <c r="F9" s="143"/>
      <c r="G9" s="143"/>
      <c r="H9" s="31"/>
      <c r="I9" s="31"/>
      <c r="J9" s="31"/>
      <c r="K9" s="31"/>
      <c r="L9" s="31"/>
      <c r="M9" s="31"/>
      <c r="N9" s="31"/>
      <c r="O9" s="31"/>
      <c r="P9" s="32">
        <f>SUM(D9:N9)</f>
        <v>0</v>
      </c>
      <c r="Q9" s="32">
        <f>SUM(D9:O9)</f>
        <v>0</v>
      </c>
      <c r="R9" s="27"/>
      <c r="S9" s="79"/>
      <c r="T9" s="27"/>
    </row>
    <row r="10" spans="1:20" s="8" customFormat="1" ht="15" customHeight="1" x14ac:dyDescent="0.2">
      <c r="A10" s="12" t="s">
        <v>16</v>
      </c>
      <c r="B10" s="55"/>
      <c r="C10" s="82"/>
      <c r="D10" s="143"/>
      <c r="E10" s="143"/>
      <c r="F10" s="143"/>
      <c r="G10" s="143"/>
      <c r="H10" s="31"/>
      <c r="I10" s="31"/>
      <c r="J10" s="31"/>
      <c r="K10" s="31"/>
      <c r="L10" s="31"/>
      <c r="M10" s="31"/>
      <c r="N10" s="31"/>
      <c r="O10" s="31"/>
      <c r="P10" s="32">
        <f>SUM(D10:N10)</f>
        <v>0</v>
      </c>
      <c r="Q10" s="32">
        <f>SUM(D10:O10)</f>
        <v>0</v>
      </c>
      <c r="R10" s="27"/>
      <c r="S10" s="79"/>
      <c r="T10" s="27"/>
    </row>
    <row r="11" spans="1:20" s="8" customFormat="1" ht="15" customHeight="1" x14ac:dyDescent="0.2">
      <c r="A11" s="12" t="s">
        <v>17</v>
      </c>
      <c r="B11" s="55"/>
      <c r="C11" s="82"/>
      <c r="D11" s="143"/>
      <c r="E11" s="143"/>
      <c r="F11" s="143"/>
      <c r="G11" s="143"/>
      <c r="H11" s="31"/>
      <c r="I11" s="31"/>
      <c r="J11" s="31"/>
      <c r="K11" s="31"/>
      <c r="L11" s="31"/>
      <c r="M11" s="31"/>
      <c r="N11" s="31"/>
      <c r="O11" s="31"/>
      <c r="P11" s="32">
        <f>SUM(D11:N11)</f>
        <v>0</v>
      </c>
      <c r="Q11" s="32">
        <f>SUM(D11:O11)</f>
        <v>0</v>
      </c>
      <c r="R11" s="27"/>
      <c r="S11" s="79"/>
      <c r="T11" s="27"/>
    </row>
    <row r="12" spans="1:20" s="7" customFormat="1" ht="15" customHeight="1" x14ac:dyDescent="0.2">
      <c r="A12" s="12" t="s">
        <v>18</v>
      </c>
      <c r="B12" s="55"/>
      <c r="C12" s="82"/>
      <c r="D12" s="143"/>
      <c r="E12" s="143"/>
      <c r="F12" s="143"/>
      <c r="G12" s="143"/>
      <c r="H12" s="31"/>
      <c r="I12" s="31"/>
      <c r="J12" s="31"/>
      <c r="K12" s="31"/>
      <c r="L12" s="31"/>
      <c r="M12" s="31"/>
      <c r="N12" s="31"/>
      <c r="O12" s="31"/>
      <c r="P12" s="32">
        <f>SUM(D12:N12)</f>
        <v>0</v>
      </c>
      <c r="Q12" s="32">
        <f>SUM(D12:O12)</f>
        <v>0</v>
      </c>
      <c r="R12" s="79"/>
      <c r="S12" s="79"/>
      <c r="T12" s="79"/>
    </row>
    <row r="13" spans="1:20" s="7" customFormat="1" ht="6.95" customHeight="1" x14ac:dyDescent="0.2">
      <c r="A13" s="13"/>
      <c r="B13" s="55"/>
      <c r="C13" s="82"/>
      <c r="D13" s="144"/>
      <c r="E13" s="144"/>
      <c r="F13" s="144"/>
      <c r="G13" s="144"/>
      <c r="H13" s="39"/>
      <c r="I13" s="39"/>
      <c r="J13" s="39"/>
      <c r="K13" s="39"/>
      <c r="L13" s="39"/>
      <c r="M13" s="39"/>
      <c r="N13" s="39"/>
      <c r="O13" s="39"/>
      <c r="P13" s="32"/>
      <c r="Q13" s="33"/>
      <c r="R13" s="79"/>
      <c r="S13" s="79"/>
      <c r="T13" s="79"/>
    </row>
    <row r="14" spans="1:20" s="8" customFormat="1" ht="15" customHeight="1" x14ac:dyDescent="0.2">
      <c r="A14" s="14" t="str">
        <f>"TOTAL "&amp;A6</f>
        <v>TOTAL ESTIMATED INCOME</v>
      </c>
      <c r="B14" s="56"/>
      <c r="C14" s="88"/>
      <c r="D14" s="145">
        <f>SUM(D8:D12)</f>
        <v>0</v>
      </c>
      <c r="E14" s="145">
        <f>SUM(E8:E12)</f>
        <v>0</v>
      </c>
      <c r="F14" s="145"/>
      <c r="G14" s="145"/>
      <c r="H14" s="70"/>
      <c r="I14" s="70">
        <f>SUM(I8:I12)</f>
        <v>0</v>
      </c>
      <c r="J14" s="70"/>
      <c r="K14" s="70"/>
      <c r="L14" s="70"/>
      <c r="M14" s="70"/>
      <c r="N14" s="70"/>
      <c r="O14" s="70"/>
      <c r="P14" s="34">
        <f>SUM(D14:N14)</f>
        <v>0</v>
      </c>
      <c r="Q14" s="34">
        <f>SUM(Q8:Q12)</f>
        <v>0</v>
      </c>
      <c r="R14" s="27"/>
      <c r="S14" s="79"/>
      <c r="T14" s="27"/>
    </row>
    <row r="15" spans="1:20" s="7" customFormat="1" ht="6.95" customHeight="1" x14ac:dyDescent="0.2">
      <c r="A15" s="9"/>
      <c r="B15" s="57"/>
      <c r="C15" s="89"/>
      <c r="D15" s="146"/>
      <c r="E15" s="146"/>
      <c r="F15" s="146"/>
      <c r="G15" s="146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79"/>
      <c r="S15" s="79"/>
      <c r="T15" s="79"/>
    </row>
    <row r="16" spans="1:20" s="7" customFormat="1" ht="6.95" customHeight="1" x14ac:dyDescent="0.2">
      <c r="A16" s="9"/>
      <c r="B16" s="57"/>
      <c r="C16" s="89"/>
      <c r="D16" s="146"/>
      <c r="E16" s="146"/>
      <c r="F16" s="146"/>
      <c r="G16" s="146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79"/>
      <c r="S16" s="79"/>
      <c r="T16" s="79"/>
    </row>
    <row r="17" spans="1:20" s="7" customFormat="1" ht="20.100000000000001" customHeight="1" x14ac:dyDescent="0.2">
      <c r="A17" s="171" t="s">
        <v>2</v>
      </c>
      <c r="B17" s="171"/>
      <c r="C17" s="171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79"/>
      <c r="S17" s="79"/>
      <c r="T17" s="79"/>
    </row>
    <row r="18" spans="1:20" s="7" customFormat="1" ht="6.95" customHeight="1" x14ac:dyDescent="0.2">
      <c r="A18" s="1"/>
      <c r="B18" s="54"/>
      <c r="C18" s="87"/>
      <c r="D18" s="147"/>
      <c r="E18" s="147"/>
      <c r="F18" s="147"/>
      <c r="G18" s="147"/>
      <c r="H18" s="71"/>
      <c r="I18" s="71"/>
      <c r="J18" s="71"/>
      <c r="K18" s="71"/>
      <c r="L18" s="71"/>
      <c r="M18" s="71"/>
      <c r="N18" s="71"/>
      <c r="O18" s="71"/>
      <c r="P18" s="35"/>
      <c r="Q18" s="35"/>
      <c r="R18" s="79"/>
      <c r="S18" s="79"/>
      <c r="T18" s="79"/>
    </row>
    <row r="19" spans="1:20" s="7" customFormat="1" ht="18" customHeight="1" x14ac:dyDescent="0.2">
      <c r="A19" s="167" t="s">
        <v>19</v>
      </c>
      <c r="B19" s="167"/>
      <c r="C19" s="167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79"/>
      <c r="S19" s="79"/>
      <c r="T19" s="79"/>
    </row>
    <row r="20" spans="1:20" s="7" customFormat="1" ht="6.95" customHeight="1" x14ac:dyDescent="0.2">
      <c r="A20" s="10"/>
      <c r="B20" s="58"/>
      <c r="C20" s="90"/>
      <c r="D20" s="147"/>
      <c r="E20" s="147"/>
      <c r="F20" s="147"/>
      <c r="G20" s="147"/>
      <c r="H20" s="71"/>
      <c r="I20" s="71"/>
      <c r="J20" s="71"/>
      <c r="K20" s="71"/>
      <c r="L20" s="71"/>
      <c r="M20" s="71"/>
      <c r="N20" s="71"/>
      <c r="O20" s="71"/>
      <c r="P20" s="36"/>
      <c r="Q20" s="36"/>
      <c r="R20" s="79"/>
      <c r="S20" s="79"/>
      <c r="T20" s="79"/>
    </row>
    <row r="21" spans="1:20" s="8" customFormat="1" ht="15" customHeight="1" x14ac:dyDescent="0.2">
      <c r="A21" s="12" t="s">
        <v>20</v>
      </c>
      <c r="B21" s="55" t="s">
        <v>102</v>
      </c>
      <c r="C21" s="82">
        <v>1153112.2438544738</v>
      </c>
      <c r="D21" s="148">
        <v>81813.22</v>
      </c>
      <c r="E21" s="148">
        <v>84991.43</v>
      </c>
      <c r="F21" s="148">
        <v>84427.1</v>
      </c>
      <c r="G21" s="148">
        <v>83307</v>
      </c>
      <c r="H21" s="37">
        <v>102321.68673180923</v>
      </c>
      <c r="I21" s="37">
        <v>102321.68673180923</v>
      </c>
      <c r="J21" s="37">
        <v>102321.68673180923</v>
      </c>
      <c r="K21" s="37">
        <v>102321.68673180923</v>
      </c>
      <c r="L21" s="37">
        <v>102321.68673180923</v>
      </c>
      <c r="M21" s="37">
        <v>102321.68673180923</v>
      </c>
      <c r="N21" s="37">
        <v>102321.68673180923</v>
      </c>
      <c r="O21" s="37">
        <v>102321.68673180923</v>
      </c>
      <c r="P21" s="38">
        <f>SUM(D21:G21)</f>
        <v>334538.75</v>
      </c>
      <c r="Q21" s="38">
        <f>SUM(D21:O21)</f>
        <v>1153112.243854474</v>
      </c>
      <c r="R21" s="79">
        <f>C21-P21</f>
        <v>818573.49385447381</v>
      </c>
      <c r="S21" s="79">
        <f>R21/8</f>
        <v>102321.68673180923</v>
      </c>
      <c r="T21" s="27">
        <f>C21-Q21</f>
        <v>0</v>
      </c>
    </row>
    <row r="22" spans="1:20" s="7" customFormat="1" ht="15" customHeight="1" x14ac:dyDescent="0.2">
      <c r="A22" s="12" t="s">
        <v>21</v>
      </c>
      <c r="B22" s="55" t="s">
        <v>21</v>
      </c>
      <c r="C22" s="82">
        <v>14400</v>
      </c>
      <c r="D22" s="148">
        <v>700</v>
      </c>
      <c r="E22" s="148">
        <v>700</v>
      </c>
      <c r="F22" s="148">
        <v>700</v>
      </c>
      <c r="G22" s="148">
        <v>2700</v>
      </c>
      <c r="H22" s="37">
        <v>1200</v>
      </c>
      <c r="I22" s="37">
        <v>1200</v>
      </c>
      <c r="J22" s="37">
        <v>1200</v>
      </c>
      <c r="K22" s="37">
        <v>1200</v>
      </c>
      <c r="L22" s="37">
        <v>1200</v>
      </c>
      <c r="M22" s="37">
        <v>1200</v>
      </c>
      <c r="N22" s="37">
        <v>1200</v>
      </c>
      <c r="O22" s="37">
        <v>1200</v>
      </c>
      <c r="P22" s="38">
        <f t="shared" ref="P22:P63" si="0">SUM(D22:G22)</f>
        <v>4800</v>
      </c>
      <c r="Q22" s="38">
        <f t="shared" ref="Q22:Q61" si="1">SUM(D22:O22)</f>
        <v>14400</v>
      </c>
      <c r="R22" s="79">
        <f t="shared" ref="R22:R84" si="2">C22-P22</f>
        <v>9600</v>
      </c>
      <c r="S22" s="79">
        <f t="shared" ref="S22:S84" si="3">R22/8</f>
        <v>1200</v>
      </c>
      <c r="T22" s="27">
        <f t="shared" ref="T22:T63" si="4">C22-Q22</f>
        <v>0</v>
      </c>
    </row>
    <row r="23" spans="1:20" s="7" customFormat="1" ht="15" customHeight="1" x14ac:dyDescent="0.2">
      <c r="A23" s="12" t="s">
        <v>22</v>
      </c>
      <c r="B23" s="55" t="s">
        <v>103</v>
      </c>
      <c r="C23" s="82">
        <v>144139.03048180923</v>
      </c>
      <c r="D23" s="148"/>
      <c r="E23" s="148"/>
      <c r="F23" s="148"/>
      <c r="G23" s="148"/>
      <c r="H23" s="37">
        <v>51661</v>
      </c>
      <c r="I23" s="37"/>
      <c r="J23" s="37"/>
      <c r="K23" s="37"/>
      <c r="L23" s="37"/>
      <c r="M23" s="37"/>
      <c r="N23" s="37"/>
      <c r="O23" s="37">
        <v>92478.030481809226</v>
      </c>
      <c r="P23" s="38">
        <f t="shared" si="0"/>
        <v>0</v>
      </c>
      <c r="Q23" s="38">
        <f t="shared" si="1"/>
        <v>144139.03048180923</v>
      </c>
      <c r="R23" s="79">
        <f t="shared" si="2"/>
        <v>144139.03048180923</v>
      </c>
      <c r="S23" s="135">
        <f>R23/8</f>
        <v>18017.378810226153</v>
      </c>
      <c r="T23" s="27">
        <f t="shared" si="4"/>
        <v>0</v>
      </c>
    </row>
    <row r="24" spans="1:20" s="7" customFormat="1" ht="15" customHeight="1" x14ac:dyDescent="0.2">
      <c r="A24" s="12" t="s">
        <v>23</v>
      </c>
      <c r="B24" s="55" t="s">
        <v>23</v>
      </c>
      <c r="C24" s="82">
        <v>168642.66566371682</v>
      </c>
      <c r="D24" s="148">
        <v>10417</v>
      </c>
      <c r="E24" s="148">
        <v>10844</v>
      </c>
      <c r="F24" s="148">
        <v>10762</v>
      </c>
      <c r="G24" s="148">
        <v>10621</v>
      </c>
      <c r="H24" s="37">
        <v>15749.833207964602</v>
      </c>
      <c r="I24" s="37">
        <v>15749.833207964602</v>
      </c>
      <c r="J24" s="37">
        <v>15749.833207964602</v>
      </c>
      <c r="K24" s="37">
        <v>15749.833207964602</v>
      </c>
      <c r="L24" s="37">
        <v>15749.833207964602</v>
      </c>
      <c r="M24" s="37">
        <v>15749.833207964602</v>
      </c>
      <c r="N24" s="37">
        <v>15749.833207964602</v>
      </c>
      <c r="O24" s="37">
        <v>15749.833207964602</v>
      </c>
      <c r="P24" s="38">
        <f t="shared" si="0"/>
        <v>42644</v>
      </c>
      <c r="Q24" s="38">
        <f t="shared" si="1"/>
        <v>168642.66566371685</v>
      </c>
      <c r="R24" s="79">
        <f t="shared" si="2"/>
        <v>125998.66566371682</v>
      </c>
      <c r="S24" s="79">
        <f t="shared" si="3"/>
        <v>15749.833207964602</v>
      </c>
      <c r="T24" s="27">
        <f t="shared" si="4"/>
        <v>0</v>
      </c>
    </row>
    <row r="25" spans="1:20" s="7" customFormat="1" ht="15" customHeight="1" x14ac:dyDescent="0.2">
      <c r="A25" s="12" t="s">
        <v>24</v>
      </c>
      <c r="B25" s="55" t="s">
        <v>24</v>
      </c>
      <c r="C25" s="82">
        <v>13000</v>
      </c>
      <c r="D25" s="148">
        <v>1007.5</v>
      </c>
      <c r="E25" s="148">
        <v>1058.3</v>
      </c>
      <c r="F25" s="148">
        <v>1049.5</v>
      </c>
      <c r="G25" s="148">
        <v>1031.9000000000001</v>
      </c>
      <c r="H25" s="37">
        <v>1106.5999999999999</v>
      </c>
      <c r="I25" s="37">
        <v>1106.5999999999999</v>
      </c>
      <c r="J25" s="37">
        <v>1106.5999999999999</v>
      </c>
      <c r="K25" s="37">
        <v>1106.5999999999999</v>
      </c>
      <c r="L25" s="37">
        <v>1106.5999999999999</v>
      </c>
      <c r="M25" s="37">
        <v>1106.5999999999999</v>
      </c>
      <c r="N25" s="37">
        <v>1106.5999999999999</v>
      </c>
      <c r="O25" s="37">
        <v>1106.5999999999999</v>
      </c>
      <c r="P25" s="38">
        <f t="shared" si="0"/>
        <v>4147.2000000000007</v>
      </c>
      <c r="Q25" s="38">
        <f t="shared" si="1"/>
        <v>13000.000000000004</v>
      </c>
      <c r="R25" s="79">
        <f t="shared" si="2"/>
        <v>8852.7999999999993</v>
      </c>
      <c r="S25" s="79">
        <f t="shared" si="3"/>
        <v>1106.5999999999999</v>
      </c>
      <c r="T25" s="27">
        <f t="shared" si="4"/>
        <v>0</v>
      </c>
    </row>
    <row r="26" spans="1:20" s="7" customFormat="1" ht="15" customHeight="1" x14ac:dyDescent="0.2">
      <c r="A26" s="12" t="s">
        <v>210</v>
      </c>
      <c r="B26" s="55" t="s">
        <v>210</v>
      </c>
      <c r="C26" s="82">
        <v>1440</v>
      </c>
      <c r="D26" s="148">
        <v>115.2</v>
      </c>
      <c r="E26" s="148">
        <v>121</v>
      </c>
      <c r="F26" s="148">
        <v>120</v>
      </c>
      <c r="G26" s="148">
        <v>118</v>
      </c>
      <c r="H26" s="37">
        <v>120.72499999999999</v>
      </c>
      <c r="I26" s="37">
        <v>120.72499999999999</v>
      </c>
      <c r="J26" s="37">
        <v>120.72499999999999</v>
      </c>
      <c r="K26" s="37">
        <v>120.72499999999999</v>
      </c>
      <c r="L26" s="37">
        <v>120.72499999999999</v>
      </c>
      <c r="M26" s="37">
        <v>120.72499999999999</v>
      </c>
      <c r="N26" s="37">
        <v>120.72499999999999</v>
      </c>
      <c r="O26" s="37">
        <v>120.72499999999999</v>
      </c>
      <c r="P26" s="38">
        <f t="shared" si="0"/>
        <v>474.2</v>
      </c>
      <c r="Q26" s="38">
        <f t="shared" si="1"/>
        <v>1439.9999999999998</v>
      </c>
      <c r="R26" s="79">
        <f t="shared" si="2"/>
        <v>965.8</v>
      </c>
      <c r="S26" s="79">
        <f t="shared" si="3"/>
        <v>120.72499999999999</v>
      </c>
      <c r="T26" s="27">
        <f t="shared" si="4"/>
        <v>0</v>
      </c>
    </row>
    <row r="27" spans="1:20" s="7" customFormat="1" ht="15" customHeight="1" x14ac:dyDescent="0.2">
      <c r="A27" s="12" t="s">
        <v>25</v>
      </c>
      <c r="B27" s="55" t="s">
        <v>25</v>
      </c>
      <c r="C27" s="82">
        <v>3000</v>
      </c>
      <c r="D27" s="148">
        <v>80</v>
      </c>
      <c r="E27" s="148">
        <v>90</v>
      </c>
      <c r="F27" s="148">
        <v>0</v>
      </c>
      <c r="G27" s="148">
        <v>2</v>
      </c>
      <c r="H27" s="37">
        <v>353.5</v>
      </c>
      <c r="I27" s="37">
        <v>353.5</v>
      </c>
      <c r="J27" s="37">
        <v>353.5</v>
      </c>
      <c r="K27" s="37">
        <v>353.5</v>
      </c>
      <c r="L27" s="37">
        <v>353.5</v>
      </c>
      <c r="M27" s="37">
        <v>353.5</v>
      </c>
      <c r="N27" s="37">
        <v>353.5</v>
      </c>
      <c r="O27" s="37">
        <v>353.5</v>
      </c>
      <c r="P27" s="38">
        <f t="shared" si="0"/>
        <v>172</v>
      </c>
      <c r="Q27" s="38">
        <f t="shared" si="1"/>
        <v>3000</v>
      </c>
      <c r="R27" s="79">
        <f t="shared" si="2"/>
        <v>2828</v>
      </c>
      <c r="S27" s="79">
        <f t="shared" si="3"/>
        <v>353.5</v>
      </c>
      <c r="T27" s="27">
        <f t="shared" si="4"/>
        <v>0</v>
      </c>
    </row>
    <row r="28" spans="1:20" s="7" customFormat="1" ht="15" customHeight="1" x14ac:dyDescent="0.2">
      <c r="A28" s="12" t="s">
        <v>26</v>
      </c>
      <c r="B28" s="55" t="s">
        <v>104</v>
      </c>
      <c r="C28" s="82">
        <v>2400</v>
      </c>
      <c r="D28" s="148">
        <v>180</v>
      </c>
      <c r="E28" s="148">
        <v>180</v>
      </c>
      <c r="F28" s="148">
        <v>180</v>
      </c>
      <c r="G28" s="148">
        <v>180</v>
      </c>
      <c r="H28" s="37">
        <v>210</v>
      </c>
      <c r="I28" s="37">
        <v>210</v>
      </c>
      <c r="J28" s="37">
        <v>210</v>
      </c>
      <c r="K28" s="37">
        <v>210</v>
      </c>
      <c r="L28" s="37">
        <v>210</v>
      </c>
      <c r="M28" s="37">
        <v>210</v>
      </c>
      <c r="N28" s="37">
        <v>210</v>
      </c>
      <c r="O28" s="37">
        <v>210</v>
      </c>
      <c r="P28" s="38">
        <f t="shared" si="0"/>
        <v>720</v>
      </c>
      <c r="Q28" s="38">
        <f t="shared" si="1"/>
        <v>2400</v>
      </c>
      <c r="R28" s="79">
        <f t="shared" si="2"/>
        <v>1680</v>
      </c>
      <c r="S28" s="79">
        <f t="shared" si="3"/>
        <v>210</v>
      </c>
      <c r="T28" s="27">
        <f t="shared" si="4"/>
        <v>0</v>
      </c>
    </row>
    <row r="29" spans="1:20" s="7" customFormat="1" ht="15" customHeight="1" x14ac:dyDescent="0.2">
      <c r="A29" s="12" t="s">
        <v>0</v>
      </c>
      <c r="B29" s="55" t="s">
        <v>0</v>
      </c>
      <c r="C29" s="82">
        <v>50000</v>
      </c>
      <c r="D29" s="148">
        <v>0</v>
      </c>
      <c r="E29" s="148">
        <v>36934.5</v>
      </c>
      <c r="F29" s="148">
        <v>-2849.1</v>
      </c>
      <c r="G29" s="148">
        <v>4601.93</v>
      </c>
      <c r="H29" s="37"/>
      <c r="I29" s="37"/>
      <c r="J29" s="37">
        <v>5000</v>
      </c>
      <c r="K29" s="37"/>
      <c r="L29" s="37"/>
      <c r="M29" s="37"/>
      <c r="N29" s="37"/>
      <c r="O29" s="37">
        <v>6312.6699999999983</v>
      </c>
      <c r="P29" s="38">
        <f t="shared" si="0"/>
        <v>38687.33</v>
      </c>
      <c r="Q29" s="38">
        <f t="shared" si="1"/>
        <v>50000</v>
      </c>
      <c r="R29" s="79">
        <f t="shared" si="2"/>
        <v>11312.669999999998</v>
      </c>
      <c r="S29" s="79">
        <f t="shared" si="3"/>
        <v>1414.0837499999998</v>
      </c>
      <c r="T29" s="27">
        <f t="shared" si="4"/>
        <v>0</v>
      </c>
    </row>
    <row r="30" spans="1:20" s="7" customFormat="1" ht="15" customHeight="1" x14ac:dyDescent="0.2">
      <c r="A30" s="12" t="s">
        <v>27</v>
      </c>
      <c r="B30" s="55" t="s">
        <v>105</v>
      </c>
      <c r="C30" s="82">
        <v>4800</v>
      </c>
      <c r="D30" s="148"/>
      <c r="E30" s="148"/>
      <c r="F30" s="148"/>
      <c r="G30" s="148"/>
      <c r="H30" s="136">
        <v>600</v>
      </c>
      <c r="I30" s="136">
        <v>600</v>
      </c>
      <c r="J30" s="136">
        <v>600</v>
      </c>
      <c r="K30" s="136">
        <v>600</v>
      </c>
      <c r="L30" s="136">
        <v>600</v>
      </c>
      <c r="M30" s="136">
        <v>600</v>
      </c>
      <c r="N30" s="136">
        <v>600</v>
      </c>
      <c r="O30" s="137">
        <v>600</v>
      </c>
      <c r="P30" s="38">
        <f t="shared" si="0"/>
        <v>0</v>
      </c>
      <c r="Q30" s="38">
        <f t="shared" si="1"/>
        <v>4800</v>
      </c>
      <c r="R30" s="79">
        <f t="shared" si="2"/>
        <v>4800</v>
      </c>
      <c r="S30" s="79">
        <f t="shared" si="3"/>
        <v>600</v>
      </c>
      <c r="T30" s="27">
        <f t="shared" si="4"/>
        <v>0</v>
      </c>
    </row>
    <row r="31" spans="1:20" s="7" customFormat="1" ht="15" customHeight="1" x14ac:dyDescent="0.2">
      <c r="A31" s="12" t="s">
        <v>28</v>
      </c>
      <c r="B31" s="55" t="s">
        <v>106</v>
      </c>
      <c r="C31" s="82">
        <v>15000</v>
      </c>
      <c r="D31" s="148">
        <v>582</v>
      </c>
      <c r="E31" s="148">
        <v>1439.99</v>
      </c>
      <c r="F31" s="148">
        <v>1591.82</v>
      </c>
      <c r="G31" s="148">
        <v>1565.39</v>
      </c>
      <c r="H31" s="37">
        <v>1227.5999999999999</v>
      </c>
      <c r="I31" s="37">
        <v>1227.5999999999999</v>
      </c>
      <c r="J31" s="37">
        <v>1227.5999999999999</v>
      </c>
      <c r="K31" s="37">
        <v>1227.5999999999999</v>
      </c>
      <c r="L31" s="37">
        <v>1227.5999999999999</v>
      </c>
      <c r="M31" s="37">
        <v>1227.5999999999999</v>
      </c>
      <c r="N31" s="37">
        <v>1227.5999999999999</v>
      </c>
      <c r="O31" s="37">
        <v>1227.5999999999999</v>
      </c>
      <c r="P31" s="38">
        <f t="shared" si="0"/>
        <v>5179.2</v>
      </c>
      <c r="Q31" s="38">
        <f t="shared" si="1"/>
        <v>15000.000000000002</v>
      </c>
      <c r="R31" s="79">
        <f t="shared" si="2"/>
        <v>9820.7999999999993</v>
      </c>
      <c r="S31" s="79">
        <f t="shared" si="3"/>
        <v>1227.5999999999999</v>
      </c>
      <c r="T31" s="27">
        <f t="shared" si="4"/>
        <v>0</v>
      </c>
    </row>
    <row r="32" spans="1:20" s="7" customFormat="1" ht="15" customHeight="1" x14ac:dyDescent="0.2">
      <c r="A32" s="12" t="s">
        <v>30</v>
      </c>
      <c r="B32" s="55" t="s">
        <v>107</v>
      </c>
      <c r="C32" s="82">
        <v>24000</v>
      </c>
      <c r="D32" s="148">
        <v>873.15</v>
      </c>
      <c r="E32" s="148">
        <v>446.79</v>
      </c>
      <c r="F32" s="148">
        <v>1514.4</v>
      </c>
      <c r="G32" s="148">
        <v>-525.1</v>
      </c>
      <c r="H32" s="37">
        <v>2711.3449999999998</v>
      </c>
      <c r="I32" s="37">
        <v>2711.3449999999998</v>
      </c>
      <c r="J32" s="37">
        <v>2711.3449999999998</v>
      </c>
      <c r="K32" s="37">
        <v>2711.3449999999998</v>
      </c>
      <c r="L32" s="37">
        <v>2711.3449999999998</v>
      </c>
      <c r="M32" s="37">
        <v>2711.3449999999998</v>
      </c>
      <c r="N32" s="37">
        <v>2711.3449999999998</v>
      </c>
      <c r="O32" s="37">
        <v>2711.3449999999998</v>
      </c>
      <c r="P32" s="38">
        <f t="shared" si="0"/>
        <v>2309.2400000000002</v>
      </c>
      <c r="Q32" s="38">
        <f t="shared" si="1"/>
        <v>24000</v>
      </c>
      <c r="R32" s="79">
        <f t="shared" si="2"/>
        <v>21690.76</v>
      </c>
      <c r="S32" s="79">
        <f t="shared" si="3"/>
        <v>2711.3449999999998</v>
      </c>
      <c r="T32" s="79">
        <f t="shared" si="4"/>
        <v>0</v>
      </c>
    </row>
    <row r="33" spans="1:20" s="7" customFormat="1" ht="15" customHeight="1" x14ac:dyDescent="0.2">
      <c r="A33" s="12" t="s">
        <v>31</v>
      </c>
      <c r="B33" s="55" t="s">
        <v>108</v>
      </c>
      <c r="C33" s="82">
        <v>20040</v>
      </c>
      <c r="D33" s="148">
        <v>0</v>
      </c>
      <c r="E33" s="148">
        <v>1354.42</v>
      </c>
      <c r="F33" s="148">
        <v>1360.23</v>
      </c>
      <c r="G33" s="148">
        <v>1717.75</v>
      </c>
      <c r="H33" s="37">
        <v>1950.95</v>
      </c>
      <c r="I33" s="37">
        <v>1950.95</v>
      </c>
      <c r="J33" s="37">
        <v>1950.95</v>
      </c>
      <c r="K33" s="37">
        <v>1950.95</v>
      </c>
      <c r="L33" s="37">
        <v>1950.95</v>
      </c>
      <c r="M33" s="37">
        <v>1950.95</v>
      </c>
      <c r="N33" s="37">
        <v>1950.95</v>
      </c>
      <c r="O33" s="37">
        <v>1950.95</v>
      </c>
      <c r="P33" s="38">
        <f t="shared" si="0"/>
        <v>4432.3999999999996</v>
      </c>
      <c r="Q33" s="38">
        <f t="shared" si="1"/>
        <v>20040.000000000004</v>
      </c>
      <c r="R33" s="79">
        <f t="shared" si="2"/>
        <v>15607.6</v>
      </c>
      <c r="S33" s="79">
        <f t="shared" si="3"/>
        <v>1950.95</v>
      </c>
      <c r="T33" s="79">
        <f t="shared" si="4"/>
        <v>0</v>
      </c>
    </row>
    <row r="34" spans="1:20" s="7" customFormat="1" ht="15" customHeight="1" x14ac:dyDescent="0.2">
      <c r="A34" s="12" t="s">
        <v>32</v>
      </c>
      <c r="B34" s="55" t="s">
        <v>109</v>
      </c>
      <c r="C34" s="82">
        <v>96480</v>
      </c>
      <c r="D34" s="148">
        <v>8040</v>
      </c>
      <c r="E34" s="148">
        <v>8040</v>
      </c>
      <c r="F34" s="148">
        <v>8040</v>
      </c>
      <c r="G34" s="148">
        <v>8040</v>
      </c>
      <c r="H34" s="37">
        <v>8040</v>
      </c>
      <c r="I34" s="37">
        <v>8040</v>
      </c>
      <c r="J34" s="37">
        <v>8040</v>
      </c>
      <c r="K34" s="37">
        <v>8040</v>
      </c>
      <c r="L34" s="37">
        <v>8040</v>
      </c>
      <c r="M34" s="37">
        <v>8040</v>
      </c>
      <c r="N34" s="37">
        <v>8040</v>
      </c>
      <c r="O34" s="37">
        <v>8040</v>
      </c>
      <c r="P34" s="38">
        <f t="shared" si="0"/>
        <v>32160</v>
      </c>
      <c r="Q34" s="38">
        <f t="shared" si="1"/>
        <v>96480</v>
      </c>
      <c r="R34" s="79">
        <f t="shared" si="2"/>
        <v>64320</v>
      </c>
      <c r="S34" s="79">
        <f t="shared" si="3"/>
        <v>8040</v>
      </c>
      <c r="T34" s="79">
        <f t="shared" si="4"/>
        <v>0</v>
      </c>
    </row>
    <row r="35" spans="1:20" s="7" customFormat="1" ht="15" customHeight="1" x14ac:dyDescent="0.2">
      <c r="A35" s="12" t="s">
        <v>33</v>
      </c>
      <c r="B35" s="55" t="s">
        <v>33</v>
      </c>
      <c r="C35" s="82">
        <v>7200</v>
      </c>
      <c r="D35" s="148"/>
      <c r="E35" s="148"/>
      <c r="F35" s="148"/>
      <c r="G35" s="148"/>
      <c r="H35" s="37"/>
      <c r="I35" s="37"/>
      <c r="J35" s="37"/>
      <c r="K35" s="37"/>
      <c r="L35" s="37"/>
      <c r="M35" s="37"/>
      <c r="N35" s="37"/>
      <c r="O35" s="37">
        <v>7200</v>
      </c>
      <c r="P35" s="38">
        <f t="shared" si="0"/>
        <v>0</v>
      </c>
      <c r="Q35" s="38">
        <f t="shared" si="1"/>
        <v>7200</v>
      </c>
      <c r="R35" s="79">
        <f t="shared" si="2"/>
        <v>7200</v>
      </c>
      <c r="S35" s="79">
        <f t="shared" si="3"/>
        <v>900</v>
      </c>
      <c r="T35" s="79">
        <f t="shared" si="4"/>
        <v>0</v>
      </c>
    </row>
    <row r="36" spans="1:20" s="7" customFormat="1" ht="15" customHeight="1" x14ac:dyDescent="0.2">
      <c r="A36" s="12" t="s">
        <v>34</v>
      </c>
      <c r="B36" s="55" t="s">
        <v>110</v>
      </c>
      <c r="C36" s="82">
        <v>24000</v>
      </c>
      <c r="D36" s="148">
        <v>159</v>
      </c>
      <c r="E36" s="148">
        <v>0</v>
      </c>
      <c r="F36" s="148">
        <v>0</v>
      </c>
      <c r="G36" s="148">
        <v>0</v>
      </c>
      <c r="H36" s="37">
        <v>2980.125</v>
      </c>
      <c r="I36" s="37">
        <v>2980.125</v>
      </c>
      <c r="J36" s="37">
        <v>2980.125</v>
      </c>
      <c r="K36" s="37">
        <v>2980.125</v>
      </c>
      <c r="L36" s="37">
        <v>2980.125</v>
      </c>
      <c r="M36" s="37">
        <v>2980.125</v>
      </c>
      <c r="N36" s="37">
        <v>2980.125</v>
      </c>
      <c r="O36" s="37">
        <v>2980.125</v>
      </c>
      <c r="P36" s="38">
        <f t="shared" si="0"/>
        <v>159</v>
      </c>
      <c r="Q36" s="38">
        <f t="shared" si="1"/>
        <v>24000</v>
      </c>
      <c r="R36" s="79">
        <f t="shared" si="2"/>
        <v>23841</v>
      </c>
      <c r="S36" s="79">
        <f t="shared" si="3"/>
        <v>2980.125</v>
      </c>
      <c r="T36" s="79">
        <f t="shared" si="4"/>
        <v>0</v>
      </c>
    </row>
    <row r="37" spans="1:20" s="7" customFormat="1" ht="15" customHeight="1" x14ac:dyDescent="0.2">
      <c r="A37" s="12" t="s">
        <v>35</v>
      </c>
      <c r="B37" s="55" t="s">
        <v>35</v>
      </c>
      <c r="C37" s="82">
        <v>12000</v>
      </c>
      <c r="D37" s="148">
        <v>0</v>
      </c>
      <c r="E37" s="148">
        <v>0</v>
      </c>
      <c r="F37" s="148">
        <v>2606.8000000000002</v>
      </c>
      <c r="G37" s="148">
        <v>0</v>
      </c>
      <c r="H37" s="37"/>
      <c r="I37" s="37"/>
      <c r="J37" s="37"/>
      <c r="K37" s="37"/>
      <c r="L37" s="37"/>
      <c r="M37" s="37"/>
      <c r="N37" s="37">
        <v>9393.2000000000007</v>
      </c>
      <c r="O37" s="37"/>
      <c r="P37" s="38">
        <f t="shared" si="0"/>
        <v>2606.8000000000002</v>
      </c>
      <c r="Q37" s="38">
        <f t="shared" si="1"/>
        <v>12000</v>
      </c>
      <c r="R37" s="79">
        <f t="shared" si="2"/>
        <v>9393.2000000000007</v>
      </c>
      <c r="S37" s="79">
        <f t="shared" si="3"/>
        <v>1174.1500000000001</v>
      </c>
      <c r="T37" s="79">
        <f t="shared" si="4"/>
        <v>0</v>
      </c>
    </row>
    <row r="38" spans="1:20" s="7" customFormat="1" ht="15" customHeight="1" x14ac:dyDescent="0.2">
      <c r="A38" s="12" t="s">
        <v>36</v>
      </c>
      <c r="B38" s="55" t="s">
        <v>111</v>
      </c>
      <c r="C38" s="82">
        <v>20000</v>
      </c>
      <c r="D38" s="148">
        <v>1122.53</v>
      </c>
      <c r="E38" s="148">
        <v>1865.73</v>
      </c>
      <c r="F38" s="148">
        <v>17.149999999999999</v>
      </c>
      <c r="G38" s="148">
        <v>21.15</v>
      </c>
      <c r="H38" s="37">
        <v>2121.6799999999998</v>
      </c>
      <c r="I38" s="37">
        <v>2121.6799999999998</v>
      </c>
      <c r="J38" s="37">
        <v>2121.6799999999998</v>
      </c>
      <c r="K38" s="37">
        <v>2121.6799999999998</v>
      </c>
      <c r="L38" s="37">
        <v>2121.6799999999998</v>
      </c>
      <c r="M38" s="37">
        <v>2121.6799999999998</v>
      </c>
      <c r="N38" s="37">
        <v>2121.6799999999998</v>
      </c>
      <c r="O38" s="37">
        <v>2121.6799999999998</v>
      </c>
      <c r="P38" s="38">
        <f t="shared" si="0"/>
        <v>3026.5600000000004</v>
      </c>
      <c r="Q38" s="38">
        <f t="shared" si="1"/>
        <v>20000</v>
      </c>
      <c r="R38" s="79">
        <f t="shared" si="2"/>
        <v>16973.439999999999</v>
      </c>
      <c r="S38" s="79">
        <f t="shared" si="3"/>
        <v>2121.6799999999998</v>
      </c>
      <c r="T38" s="79">
        <f t="shared" si="4"/>
        <v>0</v>
      </c>
    </row>
    <row r="39" spans="1:20" s="7" customFormat="1" ht="15" customHeight="1" x14ac:dyDescent="0.2">
      <c r="A39" s="12" t="s">
        <v>37</v>
      </c>
      <c r="B39" s="55" t="s">
        <v>112</v>
      </c>
      <c r="C39" s="82">
        <v>6000</v>
      </c>
      <c r="D39" s="148">
        <v>1220</v>
      </c>
      <c r="E39" s="148">
        <v>435.3</v>
      </c>
      <c r="F39" s="148">
        <v>249</v>
      </c>
      <c r="G39" s="148">
        <v>231.8</v>
      </c>
      <c r="H39" s="37">
        <v>482.98750000000001</v>
      </c>
      <c r="I39" s="37">
        <v>482.98750000000001</v>
      </c>
      <c r="J39" s="37">
        <v>482.98750000000001</v>
      </c>
      <c r="K39" s="37">
        <v>482.98750000000001</v>
      </c>
      <c r="L39" s="37">
        <v>482.98750000000001</v>
      </c>
      <c r="M39" s="37">
        <v>482.98750000000001</v>
      </c>
      <c r="N39" s="37">
        <v>482.98750000000001</v>
      </c>
      <c r="O39" s="37">
        <v>482.98750000000001</v>
      </c>
      <c r="P39" s="38">
        <f t="shared" si="0"/>
        <v>2136.1</v>
      </c>
      <c r="Q39" s="38">
        <f t="shared" si="1"/>
        <v>6000.0000000000009</v>
      </c>
      <c r="R39" s="79">
        <f t="shared" si="2"/>
        <v>3863.9</v>
      </c>
      <c r="S39" s="79">
        <f t="shared" si="3"/>
        <v>482.98750000000001</v>
      </c>
      <c r="T39" s="79">
        <f t="shared" si="4"/>
        <v>0</v>
      </c>
    </row>
    <row r="40" spans="1:20" s="7" customFormat="1" ht="15" customHeight="1" x14ac:dyDescent="0.2">
      <c r="A40" s="12" t="s">
        <v>38</v>
      </c>
      <c r="B40" s="55" t="s">
        <v>113</v>
      </c>
      <c r="C40" s="82">
        <v>20000</v>
      </c>
      <c r="D40" s="148">
        <v>1075.5999999999999</v>
      </c>
      <c r="E40" s="148">
        <v>5135.3599999999997</v>
      </c>
      <c r="F40" s="148">
        <v>3340.34</v>
      </c>
      <c r="G40" s="148">
        <v>3355.86</v>
      </c>
      <c r="H40" s="37">
        <v>886.60500000000002</v>
      </c>
      <c r="I40" s="37">
        <v>886.60500000000002</v>
      </c>
      <c r="J40" s="37">
        <v>886.60500000000002</v>
      </c>
      <c r="K40" s="118">
        <v>886.60500000000002</v>
      </c>
      <c r="L40" s="118">
        <v>886.60500000000002</v>
      </c>
      <c r="M40" s="118">
        <v>886.60500000000002</v>
      </c>
      <c r="N40" s="118">
        <v>886.60500000000002</v>
      </c>
      <c r="O40" s="118">
        <v>886.60500000000002</v>
      </c>
      <c r="P40" s="38">
        <f t="shared" si="0"/>
        <v>12907.16</v>
      </c>
      <c r="Q40" s="38">
        <f t="shared" si="1"/>
        <v>19999.999999999996</v>
      </c>
      <c r="R40" s="79">
        <f t="shared" si="2"/>
        <v>7092.84</v>
      </c>
      <c r="S40" s="79">
        <f t="shared" si="3"/>
        <v>886.60500000000002</v>
      </c>
      <c r="T40" s="79">
        <f t="shared" si="4"/>
        <v>0</v>
      </c>
    </row>
    <row r="41" spans="1:20" s="7" customFormat="1" ht="15" customHeight="1" x14ac:dyDescent="0.2">
      <c r="A41" s="12" t="s">
        <v>39</v>
      </c>
      <c r="B41" s="55" t="s">
        <v>114</v>
      </c>
      <c r="C41" s="82">
        <v>2100</v>
      </c>
      <c r="D41" s="148"/>
      <c r="E41" s="148"/>
      <c r="F41" s="148"/>
      <c r="G41" s="148"/>
      <c r="H41" s="37">
        <v>262.5</v>
      </c>
      <c r="I41" s="37">
        <v>262.5</v>
      </c>
      <c r="J41" s="37">
        <v>262.5</v>
      </c>
      <c r="K41" s="37">
        <v>262.5</v>
      </c>
      <c r="L41" s="37">
        <v>262.5</v>
      </c>
      <c r="M41" s="37">
        <v>262.5</v>
      </c>
      <c r="N41" s="37">
        <v>262.5</v>
      </c>
      <c r="O41" s="37">
        <v>262.5</v>
      </c>
      <c r="P41" s="38">
        <f t="shared" si="0"/>
        <v>0</v>
      </c>
      <c r="Q41" s="38">
        <f t="shared" si="1"/>
        <v>2100</v>
      </c>
      <c r="R41" s="79">
        <f t="shared" si="2"/>
        <v>2100</v>
      </c>
      <c r="S41" s="79">
        <f t="shared" si="3"/>
        <v>262.5</v>
      </c>
      <c r="T41" s="79">
        <f t="shared" si="4"/>
        <v>0</v>
      </c>
    </row>
    <row r="42" spans="1:20" s="7" customFormat="1" ht="15" customHeight="1" x14ac:dyDescent="0.2">
      <c r="A42" s="12" t="s">
        <v>40</v>
      </c>
      <c r="B42" s="55" t="s">
        <v>115</v>
      </c>
      <c r="C42" s="82">
        <v>33000</v>
      </c>
      <c r="D42" s="148">
        <v>1726.1</v>
      </c>
      <c r="E42" s="148">
        <v>1193.0999999999999</v>
      </c>
      <c r="F42" s="148">
        <v>1099.5</v>
      </c>
      <c r="G42" s="148">
        <v>3188</v>
      </c>
      <c r="H42" s="37">
        <v>3224.1624999999999</v>
      </c>
      <c r="I42" s="37">
        <v>3224.1624999999999</v>
      </c>
      <c r="J42" s="37">
        <v>3224.1624999999999</v>
      </c>
      <c r="K42" s="37">
        <v>3224.1624999999999</v>
      </c>
      <c r="L42" s="37">
        <v>3224.1624999999999</v>
      </c>
      <c r="M42" s="37">
        <v>3224.1624999999999</v>
      </c>
      <c r="N42" s="37">
        <v>3224.1624999999999</v>
      </c>
      <c r="O42" s="37">
        <v>3224.1624999999999</v>
      </c>
      <c r="P42" s="38">
        <f t="shared" si="0"/>
        <v>7206.7</v>
      </c>
      <c r="Q42" s="38">
        <f t="shared" si="1"/>
        <v>32999.999999999993</v>
      </c>
      <c r="R42" s="79">
        <f t="shared" si="2"/>
        <v>25793.3</v>
      </c>
      <c r="S42" s="79">
        <f t="shared" si="3"/>
        <v>3224.1624999999999</v>
      </c>
      <c r="T42" s="79">
        <f t="shared" si="4"/>
        <v>0</v>
      </c>
    </row>
    <row r="43" spans="1:20" s="7" customFormat="1" ht="15" customHeight="1" x14ac:dyDescent="0.2">
      <c r="A43" s="12" t="s">
        <v>41</v>
      </c>
      <c r="B43" s="55" t="s">
        <v>116</v>
      </c>
      <c r="C43" s="82">
        <v>8350</v>
      </c>
      <c r="D43" s="148">
        <v>515.20000000000005</v>
      </c>
      <c r="E43" s="148">
        <v>0</v>
      </c>
      <c r="F43" s="148">
        <v>1658.25</v>
      </c>
      <c r="G43" s="148">
        <v>0</v>
      </c>
      <c r="H43" s="37">
        <v>772.06875000000002</v>
      </c>
      <c r="I43" s="37">
        <v>772.06875000000002</v>
      </c>
      <c r="J43" s="37">
        <v>772.06875000000002</v>
      </c>
      <c r="K43" s="37">
        <v>772.06875000000002</v>
      </c>
      <c r="L43" s="37">
        <v>772.06875000000002</v>
      </c>
      <c r="M43" s="37">
        <v>772.06875000000002</v>
      </c>
      <c r="N43" s="37">
        <v>772.06875000000002</v>
      </c>
      <c r="O43" s="37">
        <v>772.06875000000002</v>
      </c>
      <c r="P43" s="38">
        <f t="shared" si="0"/>
        <v>2173.4499999999998</v>
      </c>
      <c r="Q43" s="38">
        <f t="shared" si="1"/>
        <v>8350.0000000000018</v>
      </c>
      <c r="R43" s="79">
        <f t="shared" si="2"/>
        <v>6176.55</v>
      </c>
      <c r="S43" s="79">
        <f t="shared" si="3"/>
        <v>772.06875000000002</v>
      </c>
      <c r="T43" s="79">
        <f t="shared" si="4"/>
        <v>0</v>
      </c>
    </row>
    <row r="44" spans="1:20" s="7" customFormat="1" ht="15" customHeight="1" x14ac:dyDescent="0.2">
      <c r="A44" s="12" t="s">
        <v>42</v>
      </c>
      <c r="B44" s="55" t="s">
        <v>117</v>
      </c>
      <c r="C44" s="82">
        <v>1000</v>
      </c>
      <c r="D44" s="148">
        <v>95</v>
      </c>
      <c r="E44" s="148">
        <v>12</v>
      </c>
      <c r="F44" s="148">
        <v>75</v>
      </c>
      <c r="G44" s="148">
        <v>0</v>
      </c>
      <c r="H44" s="37">
        <v>102.25</v>
      </c>
      <c r="I44" s="37">
        <v>102.25</v>
      </c>
      <c r="J44" s="37">
        <v>102.25</v>
      </c>
      <c r="K44" s="37">
        <v>102.25</v>
      </c>
      <c r="L44" s="37">
        <v>102.25</v>
      </c>
      <c r="M44" s="37">
        <v>102.25</v>
      </c>
      <c r="N44" s="37">
        <v>102.25</v>
      </c>
      <c r="O44" s="37">
        <v>102.25</v>
      </c>
      <c r="P44" s="38">
        <f t="shared" si="0"/>
        <v>182</v>
      </c>
      <c r="Q44" s="38">
        <f t="shared" si="1"/>
        <v>1000</v>
      </c>
      <c r="R44" s="79">
        <f t="shared" si="2"/>
        <v>818</v>
      </c>
      <c r="S44" s="79">
        <f t="shared" si="3"/>
        <v>102.25</v>
      </c>
      <c r="T44" s="79">
        <f t="shared" si="4"/>
        <v>0</v>
      </c>
    </row>
    <row r="45" spans="1:20" s="7" customFormat="1" ht="15" customHeight="1" x14ac:dyDescent="0.2">
      <c r="A45" s="12" t="s">
        <v>43</v>
      </c>
      <c r="B45" s="55" t="s">
        <v>323</v>
      </c>
      <c r="C45" s="82">
        <v>5500</v>
      </c>
      <c r="D45" s="148">
        <v>0</v>
      </c>
      <c r="E45" s="148">
        <v>113</v>
      </c>
      <c r="F45" s="148">
        <v>36</v>
      </c>
      <c r="G45" s="148">
        <v>37</v>
      </c>
      <c r="H45" s="37">
        <v>664.25</v>
      </c>
      <c r="I45" s="37">
        <v>664.25</v>
      </c>
      <c r="J45" s="37">
        <v>664.25</v>
      </c>
      <c r="K45" s="37">
        <v>664.25</v>
      </c>
      <c r="L45" s="37">
        <v>664.25</v>
      </c>
      <c r="M45" s="37">
        <v>664.25</v>
      </c>
      <c r="N45" s="37">
        <v>664.25</v>
      </c>
      <c r="O45" s="37">
        <v>664.25</v>
      </c>
      <c r="P45" s="38">
        <f t="shared" si="0"/>
        <v>186</v>
      </c>
      <c r="Q45" s="38">
        <f t="shared" si="1"/>
        <v>5500</v>
      </c>
      <c r="R45" s="79">
        <f t="shared" si="2"/>
        <v>5314</v>
      </c>
      <c r="S45" s="79">
        <f t="shared" si="3"/>
        <v>664.25</v>
      </c>
      <c r="T45" s="79">
        <f t="shared" si="4"/>
        <v>0</v>
      </c>
    </row>
    <row r="46" spans="1:20" s="7" customFormat="1" ht="15" customHeight="1" x14ac:dyDescent="0.2">
      <c r="A46" s="12" t="s">
        <v>44</v>
      </c>
      <c r="B46" s="55" t="s">
        <v>44</v>
      </c>
      <c r="C46" s="82">
        <v>4000</v>
      </c>
      <c r="D46" s="148">
        <v>0</v>
      </c>
      <c r="E46" s="148">
        <v>0</v>
      </c>
      <c r="F46" s="148">
        <v>0</v>
      </c>
      <c r="G46" s="148">
        <v>2000</v>
      </c>
      <c r="H46" s="37">
        <v>2000</v>
      </c>
      <c r="I46" s="37"/>
      <c r="J46" s="37"/>
      <c r="K46" s="37"/>
      <c r="L46" s="37"/>
      <c r="M46" s="37"/>
      <c r="N46" s="37"/>
      <c r="O46" s="37"/>
      <c r="P46" s="38">
        <f t="shared" si="0"/>
        <v>2000</v>
      </c>
      <c r="Q46" s="38">
        <f t="shared" si="1"/>
        <v>4000</v>
      </c>
      <c r="R46" s="79">
        <f t="shared" si="2"/>
        <v>2000</v>
      </c>
      <c r="S46" s="79">
        <f t="shared" si="3"/>
        <v>250</v>
      </c>
      <c r="T46" s="79">
        <f t="shared" si="4"/>
        <v>0</v>
      </c>
    </row>
    <row r="47" spans="1:20" s="7" customFormat="1" ht="15" customHeight="1" x14ac:dyDescent="0.2">
      <c r="A47" s="12" t="s">
        <v>45</v>
      </c>
      <c r="B47" s="55" t="s">
        <v>118</v>
      </c>
      <c r="C47" s="82">
        <v>5300</v>
      </c>
      <c r="D47" s="148"/>
      <c r="E47" s="148"/>
      <c r="F47" s="148"/>
      <c r="G47" s="148"/>
      <c r="H47" s="37"/>
      <c r="I47" s="37"/>
      <c r="J47" s="37"/>
      <c r="K47" s="37"/>
      <c r="L47" s="37"/>
      <c r="M47" s="37"/>
      <c r="N47" s="37"/>
      <c r="O47" s="37"/>
      <c r="P47" s="38">
        <f t="shared" si="0"/>
        <v>0</v>
      </c>
      <c r="Q47" s="38">
        <f t="shared" si="1"/>
        <v>0</v>
      </c>
      <c r="R47" s="79">
        <f t="shared" si="2"/>
        <v>5300</v>
      </c>
      <c r="S47" s="79">
        <f t="shared" si="3"/>
        <v>662.5</v>
      </c>
      <c r="T47" s="79">
        <f t="shared" si="4"/>
        <v>5300</v>
      </c>
    </row>
    <row r="48" spans="1:20" s="7" customFormat="1" ht="15" customHeight="1" x14ac:dyDescent="0.2">
      <c r="A48" s="12" t="s">
        <v>172</v>
      </c>
      <c r="B48" s="55" t="s">
        <v>173</v>
      </c>
      <c r="C48" s="82">
        <v>0</v>
      </c>
      <c r="D48" s="148"/>
      <c r="E48" s="148"/>
      <c r="F48" s="148"/>
      <c r="G48" s="148"/>
      <c r="H48" s="37"/>
      <c r="I48" s="37"/>
      <c r="J48" s="37"/>
      <c r="K48" s="37"/>
      <c r="L48" s="37"/>
      <c r="M48" s="37"/>
      <c r="N48" s="37"/>
      <c r="O48" s="37"/>
      <c r="P48" s="38">
        <f t="shared" si="0"/>
        <v>0</v>
      </c>
      <c r="Q48" s="38">
        <f t="shared" si="1"/>
        <v>0</v>
      </c>
      <c r="R48" s="79">
        <f t="shared" si="2"/>
        <v>0</v>
      </c>
      <c r="S48" s="79">
        <f t="shared" si="3"/>
        <v>0</v>
      </c>
      <c r="T48" s="79">
        <f t="shared" si="4"/>
        <v>0</v>
      </c>
    </row>
    <row r="49" spans="1:20" s="7" customFormat="1" ht="15" customHeight="1" x14ac:dyDescent="0.2">
      <c r="A49" s="12" t="s">
        <v>46</v>
      </c>
      <c r="B49" s="55" t="s">
        <v>119</v>
      </c>
      <c r="C49" s="82">
        <v>5000</v>
      </c>
      <c r="D49" s="148"/>
      <c r="E49" s="148"/>
      <c r="F49" s="148"/>
      <c r="G49" s="148"/>
      <c r="H49" s="37"/>
      <c r="I49" s="37"/>
      <c r="J49" s="37"/>
      <c r="K49" s="37"/>
      <c r="L49" s="37"/>
      <c r="M49" s="37"/>
      <c r="N49" s="37"/>
      <c r="O49" s="37">
        <v>5000</v>
      </c>
      <c r="P49" s="38">
        <f t="shared" si="0"/>
        <v>0</v>
      </c>
      <c r="Q49" s="38">
        <f t="shared" si="1"/>
        <v>5000</v>
      </c>
      <c r="R49" s="79">
        <f t="shared" si="2"/>
        <v>5000</v>
      </c>
      <c r="S49" s="79">
        <f t="shared" si="3"/>
        <v>625</v>
      </c>
      <c r="T49" s="79">
        <f t="shared" si="4"/>
        <v>0</v>
      </c>
    </row>
    <row r="50" spans="1:20" s="7" customFormat="1" ht="15" customHeight="1" x14ac:dyDescent="0.2">
      <c r="A50" s="12" t="s">
        <v>47</v>
      </c>
      <c r="B50" s="55" t="s">
        <v>120</v>
      </c>
      <c r="C50" s="82">
        <v>12000</v>
      </c>
      <c r="D50" s="148">
        <v>490</v>
      </c>
      <c r="E50" s="148">
        <v>0</v>
      </c>
      <c r="F50" s="148">
        <v>1422.8</v>
      </c>
      <c r="G50" s="148">
        <v>490</v>
      </c>
      <c r="H50" s="37">
        <v>1199.6500000000001</v>
      </c>
      <c r="I50" s="37">
        <v>1199.6500000000001</v>
      </c>
      <c r="J50" s="37">
        <v>1199.6500000000001</v>
      </c>
      <c r="K50" s="37">
        <v>1199.6500000000001</v>
      </c>
      <c r="L50" s="37">
        <v>1199.6500000000001</v>
      </c>
      <c r="M50" s="37">
        <v>1199.6500000000001</v>
      </c>
      <c r="N50" s="37">
        <v>1199.6500000000001</v>
      </c>
      <c r="O50" s="37">
        <v>1199.6500000000001</v>
      </c>
      <c r="P50" s="38">
        <f t="shared" si="0"/>
        <v>2402.8000000000002</v>
      </c>
      <c r="Q50" s="38">
        <f t="shared" si="1"/>
        <v>11999.999999999998</v>
      </c>
      <c r="R50" s="79">
        <f t="shared" si="2"/>
        <v>9597.2000000000007</v>
      </c>
      <c r="S50" s="79">
        <f t="shared" si="3"/>
        <v>1199.6500000000001</v>
      </c>
      <c r="T50" s="79">
        <f t="shared" si="4"/>
        <v>0</v>
      </c>
    </row>
    <row r="51" spans="1:20" s="7" customFormat="1" ht="15" customHeight="1" x14ac:dyDescent="0.2">
      <c r="A51" s="12" t="s">
        <v>48</v>
      </c>
      <c r="B51" s="55" t="s">
        <v>48</v>
      </c>
      <c r="C51" s="82">
        <v>3000</v>
      </c>
      <c r="D51" s="148">
        <v>0</v>
      </c>
      <c r="E51" s="148">
        <v>0</v>
      </c>
      <c r="F51" s="148">
        <v>0</v>
      </c>
      <c r="G51" s="148">
        <v>954</v>
      </c>
      <c r="H51" s="37"/>
      <c r="I51" s="37"/>
      <c r="J51" s="37">
        <v>954</v>
      </c>
      <c r="K51" s="37"/>
      <c r="L51" s="37"/>
      <c r="M51" s="37">
        <v>954</v>
      </c>
      <c r="N51" s="37"/>
      <c r="O51" s="37"/>
      <c r="P51" s="38">
        <f t="shared" si="0"/>
        <v>954</v>
      </c>
      <c r="Q51" s="38">
        <f t="shared" si="1"/>
        <v>2862</v>
      </c>
      <c r="R51" s="79">
        <f t="shared" si="2"/>
        <v>2046</v>
      </c>
      <c r="S51" s="79">
        <f t="shared" si="3"/>
        <v>255.75</v>
      </c>
      <c r="T51" s="79">
        <f t="shared" si="4"/>
        <v>138</v>
      </c>
    </row>
    <row r="52" spans="1:20" s="7" customFormat="1" ht="15" customHeight="1" x14ac:dyDescent="0.2">
      <c r="A52" s="12" t="s">
        <v>168</v>
      </c>
      <c r="B52" s="55" t="s">
        <v>169</v>
      </c>
      <c r="C52" s="82">
        <v>10250</v>
      </c>
      <c r="D52" s="148"/>
      <c r="E52" s="148"/>
      <c r="F52" s="148"/>
      <c r="G52" s="148"/>
      <c r="H52" s="37"/>
      <c r="I52" s="37"/>
      <c r="J52" s="37"/>
      <c r="K52" s="37"/>
      <c r="L52" s="37"/>
      <c r="M52" s="37"/>
      <c r="N52" s="37"/>
      <c r="O52" s="37">
        <v>10250</v>
      </c>
      <c r="P52" s="38">
        <f t="shared" si="0"/>
        <v>0</v>
      </c>
      <c r="Q52" s="38">
        <f t="shared" si="1"/>
        <v>10250</v>
      </c>
      <c r="R52" s="79">
        <f t="shared" si="2"/>
        <v>10250</v>
      </c>
      <c r="S52" s="79">
        <f t="shared" si="3"/>
        <v>1281.25</v>
      </c>
      <c r="T52" s="79">
        <f t="shared" si="4"/>
        <v>0</v>
      </c>
    </row>
    <row r="53" spans="1:20" s="7" customFormat="1" ht="15" customHeight="1" x14ac:dyDescent="0.2">
      <c r="A53" s="12" t="s">
        <v>49</v>
      </c>
      <c r="B53" s="55" t="s">
        <v>121</v>
      </c>
      <c r="C53" s="82">
        <v>5000</v>
      </c>
      <c r="D53" s="148"/>
      <c r="E53" s="148"/>
      <c r="F53" s="148"/>
      <c r="G53" s="148"/>
      <c r="H53" s="37"/>
      <c r="I53" s="37">
        <v>3500</v>
      </c>
      <c r="J53" s="37"/>
      <c r="K53" s="37"/>
      <c r="L53" s="37"/>
      <c r="M53" s="37"/>
      <c r="N53" s="37">
        <v>1500</v>
      </c>
      <c r="O53" s="37"/>
      <c r="P53" s="38">
        <f t="shared" si="0"/>
        <v>0</v>
      </c>
      <c r="Q53" s="38">
        <f t="shared" si="1"/>
        <v>5000</v>
      </c>
      <c r="R53" s="79">
        <f t="shared" si="2"/>
        <v>5000</v>
      </c>
      <c r="S53" s="79">
        <f t="shared" si="3"/>
        <v>625</v>
      </c>
      <c r="T53" s="79">
        <f t="shared" si="4"/>
        <v>0</v>
      </c>
    </row>
    <row r="54" spans="1:20" s="7" customFormat="1" ht="15" customHeight="1" x14ac:dyDescent="0.2">
      <c r="A54" s="12" t="s">
        <v>50</v>
      </c>
      <c r="B54" s="55" t="s">
        <v>122</v>
      </c>
      <c r="C54" s="82">
        <v>1000</v>
      </c>
      <c r="D54" s="148">
        <v>16.2</v>
      </c>
      <c r="E54" s="148">
        <v>131.4</v>
      </c>
      <c r="F54" s="148">
        <v>91.6</v>
      </c>
      <c r="G54" s="148">
        <v>14.3</v>
      </c>
      <c r="H54" s="37">
        <v>93.3125</v>
      </c>
      <c r="I54" s="37">
        <v>93.3125</v>
      </c>
      <c r="J54" s="37">
        <v>93.3125</v>
      </c>
      <c r="K54" s="37">
        <v>93.3125</v>
      </c>
      <c r="L54" s="37">
        <v>93.3125</v>
      </c>
      <c r="M54" s="37">
        <v>93.3125</v>
      </c>
      <c r="N54" s="37">
        <v>93.3125</v>
      </c>
      <c r="O54" s="37">
        <v>93.3125</v>
      </c>
      <c r="P54" s="38">
        <f t="shared" si="0"/>
        <v>253.5</v>
      </c>
      <c r="Q54" s="38">
        <f t="shared" si="1"/>
        <v>1000</v>
      </c>
      <c r="R54" s="79">
        <f t="shared" si="2"/>
        <v>746.5</v>
      </c>
      <c r="S54" s="79">
        <f t="shared" si="3"/>
        <v>93.3125</v>
      </c>
      <c r="T54" s="79">
        <f t="shared" si="4"/>
        <v>0</v>
      </c>
    </row>
    <row r="55" spans="1:20" s="7" customFormat="1" ht="15" customHeight="1" x14ac:dyDescent="0.2">
      <c r="A55" s="12" t="s">
        <v>51</v>
      </c>
      <c r="B55" s="55" t="s">
        <v>123</v>
      </c>
      <c r="C55" s="82">
        <v>180</v>
      </c>
      <c r="D55" s="148"/>
      <c r="E55" s="148"/>
      <c r="F55" s="148"/>
      <c r="G55" s="148"/>
      <c r="H55" s="37"/>
      <c r="I55" s="37">
        <v>180</v>
      </c>
      <c r="J55" s="37"/>
      <c r="K55" s="37"/>
      <c r="L55" s="37"/>
      <c r="M55" s="37"/>
      <c r="N55" s="37"/>
      <c r="O55" s="37"/>
      <c r="P55" s="38">
        <f t="shared" si="0"/>
        <v>0</v>
      </c>
      <c r="Q55" s="38">
        <f t="shared" si="1"/>
        <v>180</v>
      </c>
      <c r="R55" s="79">
        <f t="shared" si="2"/>
        <v>180</v>
      </c>
      <c r="S55" s="79">
        <f t="shared" si="3"/>
        <v>22.5</v>
      </c>
      <c r="T55" s="79">
        <f t="shared" si="4"/>
        <v>0</v>
      </c>
    </row>
    <row r="56" spans="1:20" s="7" customFormat="1" ht="15" customHeight="1" x14ac:dyDescent="0.2">
      <c r="A56" s="12" t="s">
        <v>52</v>
      </c>
      <c r="B56" s="55" t="s">
        <v>124</v>
      </c>
      <c r="C56" s="82">
        <v>1000</v>
      </c>
      <c r="D56" s="148"/>
      <c r="E56" s="148"/>
      <c r="F56" s="148"/>
      <c r="G56" s="148"/>
      <c r="H56" s="37"/>
      <c r="I56" s="37"/>
      <c r="J56" s="37"/>
      <c r="K56" s="37"/>
      <c r="L56" s="37"/>
      <c r="M56" s="37"/>
      <c r="N56" s="37"/>
      <c r="O56" s="37"/>
      <c r="P56" s="38">
        <f t="shared" si="0"/>
        <v>0</v>
      </c>
      <c r="Q56" s="38">
        <f t="shared" si="1"/>
        <v>0</v>
      </c>
      <c r="R56" s="79">
        <f t="shared" si="2"/>
        <v>1000</v>
      </c>
      <c r="S56" s="79">
        <f t="shared" si="3"/>
        <v>125</v>
      </c>
      <c r="T56" s="79">
        <f t="shared" si="4"/>
        <v>1000</v>
      </c>
    </row>
    <row r="57" spans="1:20" s="7" customFormat="1" ht="15" customHeight="1" x14ac:dyDescent="0.2">
      <c r="A57" s="12" t="s">
        <v>53</v>
      </c>
      <c r="B57" s="55" t="s">
        <v>125</v>
      </c>
      <c r="C57" s="82">
        <v>330</v>
      </c>
      <c r="D57" s="148">
        <v>330</v>
      </c>
      <c r="E57" s="148">
        <v>0</v>
      </c>
      <c r="F57" s="148">
        <v>0</v>
      </c>
      <c r="G57" s="148">
        <v>0</v>
      </c>
      <c r="H57" s="37"/>
      <c r="I57" s="37"/>
      <c r="J57" s="37"/>
      <c r="K57" s="37"/>
      <c r="L57" s="37"/>
      <c r="M57" s="37"/>
      <c r="N57" s="37"/>
      <c r="O57" s="37"/>
      <c r="P57" s="38">
        <f t="shared" si="0"/>
        <v>330</v>
      </c>
      <c r="Q57" s="38">
        <f t="shared" si="1"/>
        <v>330</v>
      </c>
      <c r="R57" s="79">
        <f t="shared" si="2"/>
        <v>0</v>
      </c>
      <c r="S57" s="79">
        <f t="shared" si="3"/>
        <v>0</v>
      </c>
      <c r="T57" s="79">
        <f t="shared" si="4"/>
        <v>0</v>
      </c>
    </row>
    <row r="58" spans="1:20" s="7" customFormat="1" ht="15" customHeight="1" x14ac:dyDescent="0.2">
      <c r="A58" s="12" t="s">
        <v>54</v>
      </c>
      <c r="B58" s="55" t="s">
        <v>126</v>
      </c>
      <c r="C58" s="82">
        <v>1500</v>
      </c>
      <c r="D58" s="148"/>
      <c r="E58" s="148"/>
      <c r="F58" s="148"/>
      <c r="G58" s="148"/>
      <c r="H58" s="37">
        <v>132</v>
      </c>
      <c r="I58" s="37">
        <v>132</v>
      </c>
      <c r="J58" s="37">
        <v>132</v>
      </c>
      <c r="K58" s="37">
        <v>132</v>
      </c>
      <c r="L58" s="37">
        <v>132</v>
      </c>
      <c r="M58" s="37">
        <v>132</v>
      </c>
      <c r="N58" s="37">
        <v>132</v>
      </c>
      <c r="O58" s="37">
        <v>132</v>
      </c>
      <c r="P58" s="38">
        <f t="shared" si="0"/>
        <v>0</v>
      </c>
      <c r="Q58" s="38">
        <f t="shared" si="1"/>
        <v>1056</v>
      </c>
      <c r="R58" s="79">
        <f t="shared" si="2"/>
        <v>1500</v>
      </c>
      <c r="S58" s="79">
        <f t="shared" si="3"/>
        <v>187.5</v>
      </c>
      <c r="T58" s="79">
        <f t="shared" si="4"/>
        <v>444</v>
      </c>
    </row>
    <row r="59" spans="1:20" s="7" customFormat="1" ht="15" customHeight="1" x14ac:dyDescent="0.2">
      <c r="A59" s="12" t="s">
        <v>55</v>
      </c>
      <c r="B59" s="55" t="s">
        <v>161</v>
      </c>
      <c r="C59" s="82">
        <v>1000</v>
      </c>
      <c r="D59" s="148"/>
      <c r="E59" s="148"/>
      <c r="F59" s="148"/>
      <c r="G59" s="148"/>
      <c r="H59" s="37"/>
      <c r="I59" s="37"/>
      <c r="J59" s="37"/>
      <c r="K59" s="37"/>
      <c r="L59" s="37"/>
      <c r="M59" s="37"/>
      <c r="N59" s="37"/>
      <c r="O59" s="37"/>
      <c r="P59" s="38">
        <f t="shared" si="0"/>
        <v>0</v>
      </c>
      <c r="Q59" s="38">
        <f t="shared" si="1"/>
        <v>0</v>
      </c>
      <c r="R59" s="79">
        <f t="shared" si="2"/>
        <v>1000</v>
      </c>
      <c r="S59" s="79">
        <f t="shared" si="3"/>
        <v>125</v>
      </c>
      <c r="T59" s="79">
        <f t="shared" si="4"/>
        <v>1000</v>
      </c>
    </row>
    <row r="60" spans="1:20" s="7" customFormat="1" ht="15" customHeight="1" x14ac:dyDescent="0.2">
      <c r="A60" s="12" t="s">
        <v>197</v>
      </c>
      <c r="B60" s="55" t="s">
        <v>198</v>
      </c>
      <c r="C60" s="82">
        <v>0</v>
      </c>
      <c r="D60" s="148"/>
      <c r="E60" s="148"/>
      <c r="F60" s="148"/>
      <c r="G60" s="148"/>
      <c r="H60" s="37"/>
      <c r="I60" s="37"/>
      <c r="J60" s="37"/>
      <c r="K60" s="37"/>
      <c r="L60" s="37"/>
      <c r="M60" s="37"/>
      <c r="N60" s="37"/>
      <c r="O60" s="37"/>
      <c r="P60" s="38">
        <f t="shared" si="0"/>
        <v>0</v>
      </c>
      <c r="Q60" s="38">
        <f t="shared" si="1"/>
        <v>0</v>
      </c>
      <c r="R60" s="79">
        <f t="shared" si="2"/>
        <v>0</v>
      </c>
      <c r="S60" s="79">
        <f t="shared" si="3"/>
        <v>0</v>
      </c>
      <c r="T60" s="79">
        <f t="shared" si="4"/>
        <v>0</v>
      </c>
    </row>
    <row r="61" spans="1:20" s="7" customFormat="1" ht="15" customHeight="1" x14ac:dyDescent="0.2">
      <c r="A61" s="12" t="s">
        <v>56</v>
      </c>
      <c r="B61" s="55" t="s">
        <v>195</v>
      </c>
      <c r="C61" s="82">
        <v>0</v>
      </c>
      <c r="D61" s="148"/>
      <c r="E61" s="148"/>
      <c r="F61" s="148"/>
      <c r="G61" s="148"/>
      <c r="H61" s="37"/>
      <c r="I61" s="37"/>
      <c r="J61" s="37"/>
      <c r="K61" s="37"/>
      <c r="L61" s="37"/>
      <c r="M61" s="37"/>
      <c r="N61" s="37"/>
      <c r="O61" s="37"/>
      <c r="P61" s="38">
        <f t="shared" si="0"/>
        <v>0</v>
      </c>
      <c r="Q61" s="38">
        <f t="shared" si="1"/>
        <v>0</v>
      </c>
      <c r="R61" s="79">
        <f t="shared" si="2"/>
        <v>0</v>
      </c>
      <c r="S61" s="79">
        <f t="shared" si="3"/>
        <v>0</v>
      </c>
      <c r="T61" s="79">
        <f t="shared" si="4"/>
        <v>0</v>
      </c>
    </row>
    <row r="62" spans="1:20" s="8" customFormat="1" ht="6.95" customHeight="1" x14ac:dyDescent="0.2">
      <c r="A62" s="12"/>
      <c r="B62" s="55"/>
      <c r="C62" s="82"/>
      <c r="D62" s="144"/>
      <c r="E62" s="144"/>
      <c r="F62" s="144"/>
      <c r="G62" s="144"/>
      <c r="H62" s="39"/>
      <c r="I62" s="39"/>
      <c r="J62" s="39"/>
      <c r="K62" s="39"/>
      <c r="L62" s="39"/>
      <c r="M62" s="39"/>
      <c r="N62" s="39"/>
      <c r="O62" s="39"/>
      <c r="P62" s="38"/>
      <c r="Q62" s="38"/>
      <c r="R62" s="79">
        <f t="shared" si="2"/>
        <v>0</v>
      </c>
      <c r="S62" s="79">
        <f t="shared" si="3"/>
        <v>0</v>
      </c>
      <c r="T62" s="27">
        <f t="shared" si="4"/>
        <v>0</v>
      </c>
    </row>
    <row r="63" spans="1:20" s="7" customFormat="1" ht="15" customHeight="1" x14ac:dyDescent="0.2">
      <c r="A63" s="15" t="str">
        <f>"TOTAL "&amp;A19</f>
        <v>TOTAL OPERATING EXPENSES (OPEX) - PGT</v>
      </c>
      <c r="B63" s="59"/>
      <c r="C63" s="91">
        <f>SUM(C21:C62)</f>
        <v>1899163.94</v>
      </c>
      <c r="D63" s="149">
        <f t="shared" ref="D63:O63" si="5">SUM(D21:D61)</f>
        <v>110557.7</v>
      </c>
      <c r="E63" s="149">
        <f t="shared" si="5"/>
        <v>155086.31999999998</v>
      </c>
      <c r="F63" s="149">
        <f t="shared" si="5"/>
        <v>117492.39</v>
      </c>
      <c r="G63" s="149">
        <f t="shared" si="5"/>
        <v>123651.97999999998</v>
      </c>
      <c r="H63" s="40">
        <f t="shared" si="5"/>
        <v>202174.83118977386</v>
      </c>
      <c r="I63" s="40">
        <f t="shared" si="5"/>
        <v>152193.83118977386</v>
      </c>
      <c r="J63" s="40">
        <f t="shared" si="5"/>
        <v>154467.83118977386</v>
      </c>
      <c r="K63" s="40">
        <f t="shared" si="5"/>
        <v>148513.83118977386</v>
      </c>
      <c r="L63" s="40">
        <f t="shared" si="5"/>
        <v>148513.83118977386</v>
      </c>
      <c r="M63" s="40">
        <f t="shared" si="5"/>
        <v>149467.83118977386</v>
      </c>
      <c r="N63" s="40">
        <f t="shared" si="5"/>
        <v>159407.03118977387</v>
      </c>
      <c r="O63" s="40">
        <f t="shared" si="5"/>
        <v>269754.53167158307</v>
      </c>
      <c r="P63" s="40">
        <f t="shared" si="0"/>
        <v>506788.38999999996</v>
      </c>
      <c r="Q63" s="40">
        <f>SUM(D63:O63)</f>
        <v>1891281.9400000004</v>
      </c>
      <c r="R63" s="79">
        <f t="shared" si="2"/>
        <v>1392375.55</v>
      </c>
      <c r="S63" s="79">
        <f t="shared" si="3"/>
        <v>174046.94375000001</v>
      </c>
      <c r="T63" s="79">
        <f t="shared" si="4"/>
        <v>7881.9999999995343</v>
      </c>
    </row>
    <row r="64" spans="1:20" s="7" customFormat="1" ht="15" customHeight="1" x14ac:dyDescent="0.2">
      <c r="A64" s="24"/>
      <c r="B64" s="60"/>
      <c r="C64" s="92"/>
      <c r="D64" s="146"/>
      <c r="E64" s="146"/>
      <c r="F64" s="146"/>
      <c r="G64" s="146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79"/>
      <c r="S64" s="79"/>
      <c r="T64" s="79"/>
    </row>
    <row r="65" spans="1:20" s="7" customFormat="1" ht="18" customHeight="1" x14ac:dyDescent="0.2">
      <c r="A65" s="167" t="s">
        <v>29</v>
      </c>
      <c r="B65" s="167"/>
      <c r="C65" s="167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  <c r="P65" s="168"/>
      <c r="Q65" s="168"/>
      <c r="R65" s="79"/>
      <c r="S65" s="79"/>
      <c r="T65" s="79"/>
    </row>
    <row r="66" spans="1:20" s="7" customFormat="1" ht="15" customHeight="1" x14ac:dyDescent="0.2">
      <c r="A66" s="24"/>
      <c r="B66" s="60"/>
      <c r="C66" s="92"/>
      <c r="D66" s="146"/>
      <c r="E66" s="146"/>
      <c r="F66" s="146"/>
      <c r="G66" s="146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79"/>
      <c r="S66" s="79"/>
      <c r="T66" s="79"/>
    </row>
    <row r="67" spans="1:20" s="7" customFormat="1" ht="15" customHeight="1" x14ac:dyDescent="0.2">
      <c r="A67" s="12" t="s">
        <v>20</v>
      </c>
      <c r="B67" s="55" t="s">
        <v>102</v>
      </c>
      <c r="C67" s="82">
        <v>170148</v>
      </c>
      <c r="D67" s="148">
        <v>13110</v>
      </c>
      <c r="E67" s="148">
        <v>10260</v>
      </c>
      <c r="F67" s="148">
        <v>13110</v>
      </c>
      <c r="G67" s="148">
        <v>12416.66</v>
      </c>
      <c r="H67" s="37">
        <v>15156.4175</v>
      </c>
      <c r="I67" s="37">
        <v>15156.4175</v>
      </c>
      <c r="J67" s="37">
        <v>15156.4175</v>
      </c>
      <c r="K67" s="37">
        <v>15156.4175</v>
      </c>
      <c r="L67" s="37">
        <v>15156.4175</v>
      </c>
      <c r="M67" s="37">
        <v>15156.4175</v>
      </c>
      <c r="N67" s="37">
        <v>15156.4175</v>
      </c>
      <c r="O67" s="37">
        <v>15156.4175</v>
      </c>
      <c r="P67" s="38">
        <f t="shared" ref="P67:P77" si="6">SUM(D67:G67)</f>
        <v>48896.66</v>
      </c>
      <c r="Q67" s="38">
        <f t="shared" ref="Q67:Q77" si="7">SUM(D67:O67)</f>
        <v>170148</v>
      </c>
      <c r="R67" s="79">
        <f t="shared" si="2"/>
        <v>121251.34</v>
      </c>
      <c r="S67" s="79">
        <f t="shared" si="3"/>
        <v>15156.4175</v>
      </c>
      <c r="T67" s="79">
        <f t="shared" ref="T67:T79" si="8">C67-Q67</f>
        <v>0</v>
      </c>
    </row>
    <row r="68" spans="1:20" s="7" customFormat="1" ht="15" customHeight="1" x14ac:dyDescent="0.2">
      <c r="A68" s="12" t="s">
        <v>57</v>
      </c>
      <c r="B68" s="55" t="s">
        <v>103</v>
      </c>
      <c r="C68" s="82">
        <v>21270</v>
      </c>
      <c r="D68" s="148"/>
      <c r="E68" s="148"/>
      <c r="F68" s="148"/>
      <c r="G68" s="148"/>
      <c r="H68" s="37">
        <v>7578</v>
      </c>
      <c r="I68" s="37"/>
      <c r="J68" s="37"/>
      <c r="K68" s="37"/>
      <c r="L68" s="37"/>
      <c r="M68" s="37"/>
      <c r="N68" s="37"/>
      <c r="O68" s="37">
        <v>13692</v>
      </c>
      <c r="P68" s="38">
        <f t="shared" si="6"/>
        <v>0</v>
      </c>
      <c r="Q68" s="38">
        <f t="shared" si="7"/>
        <v>21270</v>
      </c>
      <c r="R68" s="79">
        <f t="shared" si="2"/>
        <v>21270</v>
      </c>
      <c r="S68" s="79">
        <f t="shared" si="3"/>
        <v>2658.75</v>
      </c>
      <c r="T68" s="79">
        <f t="shared" si="8"/>
        <v>0</v>
      </c>
    </row>
    <row r="69" spans="1:20" s="7" customFormat="1" ht="15" customHeight="1" x14ac:dyDescent="0.2">
      <c r="A69" s="12" t="s">
        <v>23</v>
      </c>
      <c r="B69" s="55" t="s">
        <v>23</v>
      </c>
      <c r="C69" s="82">
        <v>24884</v>
      </c>
      <c r="D69" s="148">
        <v>1049</v>
      </c>
      <c r="E69" s="148">
        <v>936</v>
      </c>
      <c r="F69" s="148">
        <v>1049</v>
      </c>
      <c r="G69" s="148">
        <v>1022</v>
      </c>
      <c r="H69" s="37">
        <v>2603.5</v>
      </c>
      <c r="I69" s="37">
        <v>2603.5</v>
      </c>
      <c r="J69" s="37">
        <v>2603.5</v>
      </c>
      <c r="K69" s="37">
        <v>2603.5</v>
      </c>
      <c r="L69" s="37">
        <v>2603.5</v>
      </c>
      <c r="M69" s="37">
        <v>2603.5</v>
      </c>
      <c r="N69" s="37">
        <v>2603.5</v>
      </c>
      <c r="O69" s="37">
        <v>2603.5</v>
      </c>
      <c r="P69" s="38">
        <f t="shared" si="6"/>
        <v>4056</v>
      </c>
      <c r="Q69" s="38">
        <f t="shared" si="7"/>
        <v>24884</v>
      </c>
      <c r="R69" s="79">
        <f t="shared" si="2"/>
        <v>20828</v>
      </c>
      <c r="S69" s="79">
        <f t="shared" si="3"/>
        <v>2603.5</v>
      </c>
      <c r="T69" s="79">
        <f t="shared" si="8"/>
        <v>0</v>
      </c>
    </row>
    <row r="70" spans="1:20" s="7" customFormat="1" ht="15" customHeight="1" x14ac:dyDescent="0.2">
      <c r="A70" s="12" t="s">
        <v>24</v>
      </c>
      <c r="B70" s="55" t="s">
        <v>24</v>
      </c>
      <c r="C70" s="82">
        <v>3000</v>
      </c>
      <c r="D70" s="148">
        <v>169.45</v>
      </c>
      <c r="E70" s="148">
        <v>144.15</v>
      </c>
      <c r="F70" s="148">
        <v>169.45</v>
      </c>
      <c r="G70" s="148">
        <v>161.94999999999999</v>
      </c>
      <c r="H70" s="37">
        <v>294.375</v>
      </c>
      <c r="I70" s="37">
        <v>294.375</v>
      </c>
      <c r="J70" s="37">
        <v>294.375</v>
      </c>
      <c r="K70" s="37">
        <v>294.375</v>
      </c>
      <c r="L70" s="37">
        <v>294.375</v>
      </c>
      <c r="M70" s="37">
        <v>294.375</v>
      </c>
      <c r="N70" s="37">
        <v>294.375</v>
      </c>
      <c r="O70" s="37">
        <v>294.375</v>
      </c>
      <c r="P70" s="38">
        <f t="shared" si="6"/>
        <v>645</v>
      </c>
      <c r="Q70" s="38">
        <f t="shared" si="7"/>
        <v>3000</v>
      </c>
      <c r="R70" s="79">
        <f t="shared" si="2"/>
        <v>2355</v>
      </c>
      <c r="S70" s="79">
        <f t="shared" si="3"/>
        <v>294.375</v>
      </c>
      <c r="T70" s="79">
        <f t="shared" si="8"/>
        <v>0</v>
      </c>
    </row>
    <row r="71" spans="1:20" s="7" customFormat="1" ht="15" customHeight="1" x14ac:dyDescent="0.2">
      <c r="A71" s="12" t="s">
        <v>210</v>
      </c>
      <c r="B71" s="55" t="s">
        <v>210</v>
      </c>
      <c r="C71" s="82">
        <v>160</v>
      </c>
      <c r="D71" s="148">
        <v>11.5</v>
      </c>
      <c r="E71" s="148">
        <v>23</v>
      </c>
      <c r="F71" s="148">
        <v>11.5</v>
      </c>
      <c r="G71" s="148">
        <v>11.5</v>
      </c>
      <c r="H71" s="37">
        <v>12.8125</v>
      </c>
      <c r="I71" s="37">
        <v>12.8125</v>
      </c>
      <c r="J71" s="37">
        <v>12.8125</v>
      </c>
      <c r="K71" s="37">
        <v>12.8125</v>
      </c>
      <c r="L71" s="37">
        <v>12.8125</v>
      </c>
      <c r="M71" s="37">
        <v>12.8125</v>
      </c>
      <c r="N71" s="37">
        <v>12.8125</v>
      </c>
      <c r="O71" s="37">
        <v>12.8125</v>
      </c>
      <c r="P71" s="38">
        <f t="shared" si="6"/>
        <v>57.5</v>
      </c>
      <c r="Q71" s="38">
        <f t="shared" si="7"/>
        <v>160</v>
      </c>
      <c r="R71" s="79">
        <f t="shared" si="2"/>
        <v>102.5</v>
      </c>
      <c r="S71" s="79">
        <f t="shared" si="3"/>
        <v>12.8125</v>
      </c>
      <c r="T71" s="79">
        <f t="shared" si="8"/>
        <v>0</v>
      </c>
    </row>
    <row r="72" spans="1:20" s="7" customFormat="1" ht="15" customHeight="1" x14ac:dyDescent="0.2">
      <c r="A72" s="12" t="s">
        <v>58</v>
      </c>
      <c r="B72" s="55" t="s">
        <v>58</v>
      </c>
      <c r="C72" s="82">
        <v>1000</v>
      </c>
      <c r="D72" s="148"/>
      <c r="E72" s="148"/>
      <c r="F72" s="148"/>
      <c r="G72" s="148"/>
      <c r="H72" s="37">
        <v>125</v>
      </c>
      <c r="I72" s="37">
        <v>125</v>
      </c>
      <c r="J72" s="37">
        <v>125</v>
      </c>
      <c r="K72" s="37">
        <v>125</v>
      </c>
      <c r="L72" s="37">
        <v>125</v>
      </c>
      <c r="M72" s="37">
        <v>125</v>
      </c>
      <c r="N72" s="37">
        <v>125</v>
      </c>
      <c r="O72" s="37">
        <v>125</v>
      </c>
      <c r="P72" s="38">
        <f t="shared" si="6"/>
        <v>0</v>
      </c>
      <c r="Q72" s="38">
        <f t="shared" si="7"/>
        <v>1000</v>
      </c>
      <c r="R72" s="79">
        <f t="shared" si="2"/>
        <v>1000</v>
      </c>
      <c r="S72" s="79">
        <f t="shared" si="3"/>
        <v>125</v>
      </c>
      <c r="T72" s="79">
        <f t="shared" si="8"/>
        <v>0</v>
      </c>
    </row>
    <row r="73" spans="1:20" s="7" customFormat="1" ht="15" customHeight="1" x14ac:dyDescent="0.2">
      <c r="A73" s="12" t="s">
        <v>59</v>
      </c>
      <c r="B73" s="55" t="s">
        <v>105</v>
      </c>
      <c r="C73" s="82">
        <v>4800</v>
      </c>
      <c r="D73" s="148"/>
      <c r="E73" s="148"/>
      <c r="F73" s="148"/>
      <c r="G73" s="148"/>
      <c r="H73" s="37">
        <v>600</v>
      </c>
      <c r="I73" s="37">
        <v>600</v>
      </c>
      <c r="J73" s="37">
        <v>600</v>
      </c>
      <c r="K73" s="37">
        <v>600</v>
      </c>
      <c r="L73" s="37">
        <v>600</v>
      </c>
      <c r="M73" s="37">
        <v>600</v>
      </c>
      <c r="N73" s="37">
        <v>600</v>
      </c>
      <c r="O73" s="37">
        <v>600</v>
      </c>
      <c r="P73" s="38">
        <f t="shared" si="6"/>
        <v>0</v>
      </c>
      <c r="Q73" s="38">
        <f t="shared" si="7"/>
        <v>4800</v>
      </c>
      <c r="R73" s="79">
        <f t="shared" si="2"/>
        <v>4800</v>
      </c>
      <c r="S73" s="79">
        <f t="shared" si="3"/>
        <v>600</v>
      </c>
      <c r="T73" s="79">
        <f t="shared" si="8"/>
        <v>0</v>
      </c>
    </row>
    <row r="74" spans="1:20" s="7" customFormat="1" ht="15" customHeight="1" x14ac:dyDescent="0.2">
      <c r="A74" s="12" t="s">
        <v>60</v>
      </c>
      <c r="B74" s="55" t="s">
        <v>106</v>
      </c>
      <c r="C74" s="82">
        <v>4800</v>
      </c>
      <c r="D74" s="148">
        <v>0</v>
      </c>
      <c r="E74" s="148">
        <v>0</v>
      </c>
      <c r="F74" s="148">
        <v>0</v>
      </c>
      <c r="G74" s="148">
        <v>8.5</v>
      </c>
      <c r="H74" s="37">
        <v>598.9375</v>
      </c>
      <c r="I74" s="37">
        <v>598.9375</v>
      </c>
      <c r="J74" s="37">
        <v>598.9375</v>
      </c>
      <c r="K74" s="37">
        <v>598.9375</v>
      </c>
      <c r="L74" s="37">
        <v>598.9375</v>
      </c>
      <c r="M74" s="37">
        <v>598.9375</v>
      </c>
      <c r="N74" s="37">
        <v>598.9375</v>
      </c>
      <c r="O74" s="37">
        <v>598.9375</v>
      </c>
      <c r="P74" s="38">
        <f t="shared" si="6"/>
        <v>8.5</v>
      </c>
      <c r="Q74" s="38">
        <f t="shared" si="7"/>
        <v>4800</v>
      </c>
      <c r="R74" s="79">
        <f t="shared" si="2"/>
        <v>4791.5</v>
      </c>
      <c r="S74" s="79">
        <f t="shared" si="3"/>
        <v>598.9375</v>
      </c>
      <c r="T74" s="79">
        <f t="shared" si="8"/>
        <v>0</v>
      </c>
    </row>
    <row r="75" spans="1:20" s="7" customFormat="1" ht="15" customHeight="1" x14ac:dyDescent="0.2">
      <c r="A75" s="12" t="s">
        <v>30</v>
      </c>
      <c r="B75" s="55" t="s">
        <v>107</v>
      </c>
      <c r="C75" s="82">
        <v>12000</v>
      </c>
      <c r="D75" s="148">
        <v>0</v>
      </c>
      <c r="E75" s="148">
        <v>366.2</v>
      </c>
      <c r="F75" s="148">
        <v>544.85</v>
      </c>
      <c r="G75" s="148">
        <v>382.15</v>
      </c>
      <c r="H75" s="37">
        <v>1338.35</v>
      </c>
      <c r="I75" s="37">
        <v>1338.35</v>
      </c>
      <c r="J75" s="37">
        <v>1338.35</v>
      </c>
      <c r="K75" s="37">
        <v>1338.35</v>
      </c>
      <c r="L75" s="37">
        <v>1338.35</v>
      </c>
      <c r="M75" s="37">
        <v>1338.35</v>
      </c>
      <c r="N75" s="37">
        <v>1338.35</v>
      </c>
      <c r="O75" s="37">
        <v>1338.35</v>
      </c>
      <c r="P75" s="38">
        <f t="shared" si="6"/>
        <v>1293.1999999999998</v>
      </c>
      <c r="Q75" s="38">
        <f t="shared" si="7"/>
        <v>12000.000000000002</v>
      </c>
      <c r="R75" s="79">
        <f t="shared" si="2"/>
        <v>10706.8</v>
      </c>
      <c r="S75" s="79">
        <f t="shared" si="3"/>
        <v>1338.35</v>
      </c>
      <c r="T75" s="79">
        <f t="shared" si="8"/>
        <v>0</v>
      </c>
    </row>
    <row r="76" spans="1:20" s="7" customFormat="1" ht="15" customHeight="1" x14ac:dyDescent="0.2">
      <c r="A76" s="12" t="s">
        <v>31</v>
      </c>
      <c r="B76" s="55" t="s">
        <v>108</v>
      </c>
      <c r="C76" s="82">
        <v>10200</v>
      </c>
      <c r="D76" s="148">
        <v>0</v>
      </c>
      <c r="E76" s="148">
        <v>795.05</v>
      </c>
      <c r="F76" s="148">
        <v>730.25</v>
      </c>
      <c r="G76" s="148">
        <v>953.05</v>
      </c>
      <c r="H76" s="37">
        <v>965.20624999999995</v>
      </c>
      <c r="I76" s="37">
        <v>965.20624999999995</v>
      </c>
      <c r="J76" s="37">
        <v>965.20624999999995</v>
      </c>
      <c r="K76" s="37">
        <v>965.20624999999995</v>
      </c>
      <c r="L76" s="37">
        <v>965.20624999999995</v>
      </c>
      <c r="M76" s="37">
        <v>965.20624999999995</v>
      </c>
      <c r="N76" s="37">
        <v>965.20624999999995</v>
      </c>
      <c r="O76" s="37">
        <v>965.20624999999995</v>
      </c>
      <c r="P76" s="38">
        <f t="shared" si="6"/>
        <v>2478.35</v>
      </c>
      <c r="Q76" s="38">
        <f t="shared" si="7"/>
        <v>10199.999999999998</v>
      </c>
      <c r="R76" s="79">
        <f t="shared" si="2"/>
        <v>7721.65</v>
      </c>
      <c r="S76" s="79">
        <f t="shared" si="3"/>
        <v>965.20624999999995</v>
      </c>
      <c r="T76" s="79">
        <f t="shared" si="8"/>
        <v>0</v>
      </c>
    </row>
    <row r="77" spans="1:20" s="7" customFormat="1" ht="15" customHeight="1" x14ac:dyDescent="0.2">
      <c r="A77" s="12" t="s">
        <v>61</v>
      </c>
      <c r="B77" s="55" t="s">
        <v>109</v>
      </c>
      <c r="C77" s="82">
        <v>24288</v>
      </c>
      <c r="D77" s="148">
        <v>2024</v>
      </c>
      <c r="E77" s="148">
        <v>2024</v>
      </c>
      <c r="F77" s="148">
        <v>2024</v>
      </c>
      <c r="G77" s="148">
        <v>2024</v>
      </c>
      <c r="H77" s="37">
        <v>2024</v>
      </c>
      <c r="I77" s="37">
        <v>2024</v>
      </c>
      <c r="J77" s="37">
        <v>2024</v>
      </c>
      <c r="K77" s="37">
        <v>2024</v>
      </c>
      <c r="L77" s="37">
        <v>2024</v>
      </c>
      <c r="M77" s="37">
        <v>2024</v>
      </c>
      <c r="N77" s="37">
        <v>2024</v>
      </c>
      <c r="O77" s="37">
        <v>2024</v>
      </c>
      <c r="P77" s="38">
        <f t="shared" si="6"/>
        <v>8096</v>
      </c>
      <c r="Q77" s="38">
        <f t="shared" si="7"/>
        <v>24288</v>
      </c>
      <c r="R77" s="79">
        <f t="shared" si="2"/>
        <v>16192</v>
      </c>
      <c r="S77" s="79">
        <f t="shared" si="3"/>
        <v>2024</v>
      </c>
      <c r="T77" s="79">
        <f t="shared" si="8"/>
        <v>0</v>
      </c>
    </row>
    <row r="78" spans="1:20" s="7" customFormat="1" ht="10.5" customHeight="1" x14ac:dyDescent="0.2">
      <c r="A78" s="12"/>
      <c r="B78" s="55"/>
      <c r="C78" s="82"/>
      <c r="D78" s="144"/>
      <c r="E78" s="144"/>
      <c r="F78" s="144"/>
      <c r="G78" s="144"/>
      <c r="H78" s="39"/>
      <c r="I78" s="39"/>
      <c r="J78" s="39"/>
      <c r="K78" s="39"/>
      <c r="L78" s="39"/>
      <c r="M78" s="39"/>
      <c r="N78" s="39"/>
      <c r="O78" s="39"/>
      <c r="P78" s="38"/>
      <c r="Q78" s="38"/>
      <c r="R78" s="79">
        <f t="shared" si="2"/>
        <v>0</v>
      </c>
      <c r="S78" s="79">
        <f t="shared" si="3"/>
        <v>0</v>
      </c>
      <c r="T78" s="79">
        <f t="shared" si="8"/>
        <v>0</v>
      </c>
    </row>
    <row r="79" spans="1:20" s="7" customFormat="1" ht="15" customHeight="1" x14ac:dyDescent="0.2">
      <c r="A79" s="15" t="str">
        <f>"TOTAL "&amp;A65</f>
        <v>TOTAL OPERATING EXPENSES (OPEX) - TIC</v>
      </c>
      <c r="B79" s="59"/>
      <c r="C79" s="91">
        <f>SUM(C67:C78)</f>
        <v>276550</v>
      </c>
      <c r="D79" s="149">
        <f>SUM(D67:D77)</f>
        <v>16363.95</v>
      </c>
      <c r="E79" s="149">
        <f t="shared" ref="E79:L79" si="9">SUM(E67:E77)</f>
        <v>14548.4</v>
      </c>
      <c r="F79" s="149">
        <f t="shared" si="9"/>
        <v>17639.050000000003</v>
      </c>
      <c r="G79" s="149">
        <f t="shared" ref="G79:H79" si="10">SUM(G67:G77)</f>
        <v>16979.809999999998</v>
      </c>
      <c r="H79" s="40">
        <f t="shared" si="10"/>
        <v>31296.598749999997</v>
      </c>
      <c r="I79" s="40">
        <f t="shared" si="9"/>
        <v>23718.598749999997</v>
      </c>
      <c r="J79" s="40">
        <f t="shared" si="9"/>
        <v>23718.598749999997</v>
      </c>
      <c r="K79" s="40">
        <f t="shared" si="9"/>
        <v>23718.598749999997</v>
      </c>
      <c r="L79" s="40">
        <f t="shared" si="9"/>
        <v>23718.598749999997</v>
      </c>
      <c r="M79" s="40">
        <f>SUM(M67:M77)</f>
        <v>23718.598749999997</v>
      </c>
      <c r="N79" s="40">
        <f>SUM(N67:N77)</f>
        <v>23718.598749999997</v>
      </c>
      <c r="O79" s="40">
        <f>SUM(O67:O77)</f>
        <v>37410.598749999997</v>
      </c>
      <c r="P79" s="40">
        <f t="shared" ref="P79" si="11">SUM(D79:G79)</f>
        <v>65531.21</v>
      </c>
      <c r="Q79" s="40">
        <f>SUM(Q67:Q77)</f>
        <v>276550</v>
      </c>
      <c r="R79" s="79">
        <f t="shared" si="2"/>
        <v>211018.79</v>
      </c>
      <c r="S79" s="79">
        <f t="shared" si="3"/>
        <v>26377.348750000001</v>
      </c>
      <c r="T79" s="79">
        <f t="shared" si="8"/>
        <v>0</v>
      </c>
    </row>
    <row r="80" spans="1:20" s="7" customFormat="1" ht="6.95" customHeight="1" x14ac:dyDescent="0.2">
      <c r="A80" s="11"/>
      <c r="B80" s="61"/>
      <c r="C80" s="93"/>
      <c r="D80" s="150"/>
      <c r="E80" s="150"/>
      <c r="F80" s="150"/>
      <c r="G80" s="150"/>
      <c r="H80" s="72"/>
      <c r="I80" s="72"/>
      <c r="J80" s="72"/>
      <c r="K80" s="72"/>
      <c r="L80" s="72"/>
      <c r="M80" s="72"/>
      <c r="N80" s="72"/>
      <c r="O80" s="72"/>
      <c r="P80" s="41"/>
      <c r="Q80" s="41"/>
      <c r="R80" s="79"/>
      <c r="S80" s="79"/>
      <c r="T80" s="79"/>
    </row>
    <row r="81" spans="1:20" s="7" customFormat="1" ht="18" customHeight="1" x14ac:dyDescent="0.2">
      <c r="A81" s="167" t="s">
        <v>62</v>
      </c>
      <c r="B81" s="167"/>
      <c r="C81" s="167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79"/>
      <c r="S81" s="79"/>
      <c r="T81" s="79"/>
    </row>
    <row r="82" spans="1:20" s="7" customFormat="1" ht="6.95" customHeight="1" x14ac:dyDescent="0.2">
      <c r="A82" s="10"/>
      <c r="B82" s="58"/>
      <c r="C82" s="90"/>
      <c r="D82" s="147"/>
      <c r="E82" s="147"/>
      <c r="F82" s="147"/>
      <c r="G82" s="147"/>
      <c r="H82" s="71"/>
      <c r="I82" s="71"/>
      <c r="J82" s="71"/>
      <c r="K82" s="71"/>
      <c r="L82" s="71"/>
      <c r="M82" s="71"/>
      <c r="N82" s="71"/>
      <c r="O82" s="71"/>
      <c r="P82" s="36"/>
      <c r="Q82" s="36"/>
      <c r="R82" s="79">
        <f t="shared" si="2"/>
        <v>0</v>
      </c>
      <c r="S82" s="79">
        <f t="shared" si="3"/>
        <v>0</v>
      </c>
      <c r="T82" s="79">
        <f t="shared" ref="T82:T88" si="12">C82-Q82</f>
        <v>0</v>
      </c>
    </row>
    <row r="83" spans="1:20" s="8" customFormat="1" ht="15" customHeight="1" x14ac:dyDescent="0.2">
      <c r="A83" s="12" t="s">
        <v>64</v>
      </c>
      <c r="B83" s="55" t="s">
        <v>127</v>
      </c>
      <c r="C83" s="82">
        <v>20000</v>
      </c>
      <c r="D83" s="148"/>
      <c r="E83" s="148"/>
      <c r="F83" s="148"/>
      <c r="G83" s="148"/>
      <c r="H83" s="37"/>
      <c r="I83" s="37"/>
      <c r="J83" s="37"/>
      <c r="K83" s="37"/>
      <c r="L83" s="37"/>
      <c r="M83" s="37"/>
      <c r="N83" s="37"/>
      <c r="O83" s="37">
        <v>20000</v>
      </c>
      <c r="P83" s="38">
        <f t="shared" ref="P83:P86" si="13">SUM(D83:G83)</f>
        <v>0</v>
      </c>
      <c r="Q83" s="38">
        <f>SUM(D83:O83)</f>
        <v>20000</v>
      </c>
      <c r="R83" s="79">
        <f t="shared" si="2"/>
        <v>20000</v>
      </c>
      <c r="S83" s="79">
        <f t="shared" si="3"/>
        <v>2500</v>
      </c>
      <c r="T83" s="27">
        <f t="shared" si="12"/>
        <v>0</v>
      </c>
    </row>
    <row r="84" spans="1:20" s="8" customFormat="1" ht="15" customHeight="1" x14ac:dyDescent="0.2">
      <c r="A84" s="12" t="s">
        <v>234</v>
      </c>
      <c r="B84" s="55" t="s">
        <v>235</v>
      </c>
      <c r="C84" s="82">
        <v>135000</v>
      </c>
      <c r="D84" s="148"/>
      <c r="E84" s="148"/>
      <c r="F84" s="148">
        <v>145803.20000000001</v>
      </c>
      <c r="G84" s="148"/>
      <c r="H84" s="37"/>
      <c r="I84" s="37"/>
      <c r="J84" s="37"/>
      <c r="K84" s="37"/>
      <c r="L84" s="37"/>
      <c r="M84" s="37"/>
      <c r="N84" s="37"/>
      <c r="O84" s="37"/>
      <c r="P84" s="38">
        <f t="shared" si="13"/>
        <v>145803.20000000001</v>
      </c>
      <c r="Q84" s="38">
        <f>SUM(D84:O84)</f>
        <v>145803.20000000001</v>
      </c>
      <c r="R84" s="79">
        <f t="shared" si="2"/>
        <v>-10803.200000000012</v>
      </c>
      <c r="S84" s="79">
        <f t="shared" si="3"/>
        <v>-1350.4000000000015</v>
      </c>
      <c r="T84" s="27">
        <f t="shared" si="12"/>
        <v>-10803.200000000012</v>
      </c>
    </row>
    <row r="85" spans="1:20" s="7" customFormat="1" ht="15" customHeight="1" x14ac:dyDescent="0.2">
      <c r="A85" s="12" t="s">
        <v>65</v>
      </c>
      <c r="B85" s="55" t="s">
        <v>128</v>
      </c>
      <c r="C85" s="82">
        <v>6000</v>
      </c>
      <c r="D85" s="148"/>
      <c r="E85" s="148"/>
      <c r="F85" s="148"/>
      <c r="G85" s="148"/>
      <c r="H85" s="37"/>
      <c r="I85" s="37"/>
      <c r="J85" s="37"/>
      <c r="K85" s="37"/>
      <c r="L85" s="37"/>
      <c r="M85" s="37"/>
      <c r="N85" s="37"/>
      <c r="O85" s="37">
        <v>6000</v>
      </c>
      <c r="P85" s="38">
        <f t="shared" si="13"/>
        <v>0</v>
      </c>
      <c r="Q85" s="38">
        <f>SUM(D85:O85)</f>
        <v>6000</v>
      </c>
      <c r="R85" s="79">
        <f t="shared" ref="R85:R135" si="14">C85-P85</f>
        <v>6000</v>
      </c>
      <c r="S85" s="79">
        <f t="shared" ref="S85:S135" si="15">R85/8</f>
        <v>750</v>
      </c>
      <c r="T85" s="79">
        <f t="shared" si="12"/>
        <v>0</v>
      </c>
    </row>
    <row r="86" spans="1:20" s="8" customFormat="1" ht="15" customHeight="1" x14ac:dyDescent="0.2">
      <c r="A86" s="12" t="s">
        <v>66</v>
      </c>
      <c r="B86" s="55" t="s">
        <v>129</v>
      </c>
      <c r="C86" s="82">
        <v>15000</v>
      </c>
      <c r="D86" s="148"/>
      <c r="E86" s="148"/>
      <c r="F86" s="148"/>
      <c r="G86" s="148"/>
      <c r="H86" s="37"/>
      <c r="I86" s="37"/>
      <c r="J86" s="37"/>
      <c r="K86" s="37"/>
      <c r="L86" s="37"/>
      <c r="M86" s="37"/>
      <c r="N86" s="37"/>
      <c r="O86" s="37">
        <v>15000</v>
      </c>
      <c r="P86" s="38">
        <f t="shared" si="13"/>
        <v>0</v>
      </c>
      <c r="Q86" s="38">
        <f>SUM(D86:O86)</f>
        <v>15000</v>
      </c>
      <c r="R86" s="79">
        <f t="shared" si="14"/>
        <v>15000</v>
      </c>
      <c r="S86" s="79">
        <f t="shared" si="15"/>
        <v>1875</v>
      </c>
      <c r="T86" s="27">
        <f t="shared" si="12"/>
        <v>0</v>
      </c>
    </row>
    <row r="87" spans="1:20" s="8" customFormat="1" ht="6.95" customHeight="1" x14ac:dyDescent="0.2">
      <c r="A87" s="12"/>
      <c r="B87" s="55"/>
      <c r="C87" s="82"/>
      <c r="D87" s="144"/>
      <c r="E87" s="144"/>
      <c r="F87" s="144"/>
      <c r="G87" s="144"/>
      <c r="H87" s="39"/>
      <c r="I87" s="39"/>
      <c r="J87" s="39"/>
      <c r="K87" s="39"/>
      <c r="L87" s="39"/>
      <c r="M87" s="39"/>
      <c r="N87" s="39"/>
      <c r="O87" s="39"/>
      <c r="P87" s="43"/>
      <c r="Q87" s="43"/>
      <c r="R87" s="27">
        <f t="shared" si="14"/>
        <v>0</v>
      </c>
      <c r="S87" s="79">
        <f t="shared" si="15"/>
        <v>0</v>
      </c>
      <c r="T87" s="27">
        <f t="shared" si="12"/>
        <v>0</v>
      </c>
    </row>
    <row r="88" spans="1:20" s="7" customFormat="1" ht="15" customHeight="1" x14ac:dyDescent="0.2">
      <c r="A88" s="15" t="str">
        <f>"TOTAL "&amp;A81</f>
        <v>TOTAL CAPITAL EXPENDITURE (CAPEX) - PGT</v>
      </c>
      <c r="B88" s="59"/>
      <c r="C88" s="91">
        <f>SUM(C83:C87)</f>
        <v>176000</v>
      </c>
      <c r="D88" s="149">
        <f t="shared" ref="D88:O88" si="16">SUM(D83:D86)</f>
        <v>0</v>
      </c>
      <c r="E88" s="149">
        <f t="shared" si="16"/>
        <v>0</v>
      </c>
      <c r="F88" s="149">
        <f t="shared" si="16"/>
        <v>145803.20000000001</v>
      </c>
      <c r="G88" s="149">
        <f t="shared" ref="G88:H88" si="17">SUM(G83:G86)</f>
        <v>0</v>
      </c>
      <c r="H88" s="40">
        <f t="shared" si="17"/>
        <v>0</v>
      </c>
      <c r="I88" s="40">
        <f t="shared" si="16"/>
        <v>0</v>
      </c>
      <c r="J88" s="40">
        <f t="shared" si="16"/>
        <v>0</v>
      </c>
      <c r="K88" s="40">
        <f t="shared" si="16"/>
        <v>0</v>
      </c>
      <c r="L88" s="40">
        <f t="shared" si="16"/>
        <v>0</v>
      </c>
      <c r="M88" s="40">
        <f t="shared" si="16"/>
        <v>0</v>
      </c>
      <c r="N88" s="40">
        <f t="shared" si="16"/>
        <v>0</v>
      </c>
      <c r="O88" s="40">
        <f t="shared" si="16"/>
        <v>41000</v>
      </c>
      <c r="P88" s="40">
        <f>SUM(D88:O88)</f>
        <v>186803.20000000001</v>
      </c>
      <c r="Q88" s="40">
        <f>SUM(D88:O88)</f>
        <v>186803.20000000001</v>
      </c>
      <c r="R88" s="79">
        <f t="shared" si="14"/>
        <v>-10803.200000000012</v>
      </c>
      <c r="S88" s="79">
        <f t="shared" si="15"/>
        <v>-1350.4000000000015</v>
      </c>
      <c r="T88" s="79">
        <f t="shared" si="12"/>
        <v>-10803.200000000012</v>
      </c>
    </row>
    <row r="89" spans="1:20" s="7" customFormat="1" ht="6.95" customHeight="1" x14ac:dyDescent="0.2">
      <c r="A89" s="11"/>
      <c r="B89" s="61"/>
      <c r="C89" s="93"/>
      <c r="D89" s="150"/>
      <c r="E89" s="150"/>
      <c r="F89" s="150"/>
      <c r="G89" s="150"/>
      <c r="H89" s="72"/>
      <c r="I89" s="72"/>
      <c r="J89" s="72"/>
      <c r="K89" s="72"/>
      <c r="L89" s="72"/>
      <c r="M89" s="72"/>
      <c r="N89" s="72"/>
      <c r="O89" s="72"/>
      <c r="P89" s="41"/>
      <c r="Q89" s="41"/>
      <c r="R89" s="79"/>
      <c r="S89" s="79"/>
      <c r="T89" s="79"/>
    </row>
    <row r="90" spans="1:20" s="7" customFormat="1" ht="18" customHeight="1" x14ac:dyDescent="0.2">
      <c r="A90" s="167" t="s">
        <v>63</v>
      </c>
      <c r="B90" s="167"/>
      <c r="C90" s="167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  <c r="P90" s="168"/>
      <c r="Q90" s="168"/>
      <c r="R90" s="79"/>
      <c r="S90" s="79"/>
      <c r="T90" s="79"/>
    </row>
    <row r="91" spans="1:20" s="7" customFormat="1" ht="6.95" customHeight="1" x14ac:dyDescent="0.2">
      <c r="A91" s="10"/>
      <c r="B91" s="58"/>
      <c r="C91" s="90"/>
      <c r="D91" s="147"/>
      <c r="E91" s="147"/>
      <c r="F91" s="147"/>
      <c r="G91" s="147"/>
      <c r="H91" s="71"/>
      <c r="I91" s="71"/>
      <c r="J91" s="71"/>
      <c r="K91" s="71"/>
      <c r="L91" s="71"/>
      <c r="M91" s="71"/>
      <c r="N91" s="71"/>
      <c r="O91" s="71"/>
      <c r="P91" s="36"/>
      <c r="Q91" s="36"/>
      <c r="R91" s="79"/>
      <c r="S91" s="79"/>
      <c r="T91" s="79"/>
    </row>
    <row r="92" spans="1:20" s="8" customFormat="1" ht="15" customHeight="1" x14ac:dyDescent="0.2">
      <c r="A92" s="12" t="s">
        <v>67</v>
      </c>
      <c r="B92" s="55" t="s">
        <v>127</v>
      </c>
      <c r="C92" s="82">
        <v>5000</v>
      </c>
      <c r="D92" s="148"/>
      <c r="E92" s="148"/>
      <c r="F92" s="148"/>
      <c r="G92" s="148"/>
      <c r="H92" s="37"/>
      <c r="I92" s="37"/>
      <c r="J92" s="37"/>
      <c r="K92" s="37"/>
      <c r="L92" s="37"/>
      <c r="M92" s="37"/>
      <c r="N92" s="37"/>
      <c r="O92" s="37">
        <v>5000</v>
      </c>
      <c r="P92" s="43">
        <f t="shared" ref="P92:P95" si="18">SUM(D92:G92)</f>
        <v>0</v>
      </c>
      <c r="Q92" s="38">
        <f>SUM(D92:O92)</f>
        <v>5000</v>
      </c>
      <c r="R92" s="79">
        <f t="shared" si="14"/>
        <v>5000</v>
      </c>
      <c r="S92" s="79">
        <f t="shared" si="15"/>
        <v>625</v>
      </c>
      <c r="T92" s="27">
        <f t="shared" ref="T92:T97" si="19">C92-Q92</f>
        <v>0</v>
      </c>
    </row>
    <row r="93" spans="1:20" s="7" customFormat="1" ht="15" customHeight="1" x14ac:dyDescent="0.2">
      <c r="A93" s="12" t="s">
        <v>65</v>
      </c>
      <c r="B93" s="55" t="s">
        <v>128</v>
      </c>
      <c r="C93" s="82">
        <v>10000</v>
      </c>
      <c r="D93" s="148"/>
      <c r="E93" s="148"/>
      <c r="F93" s="148"/>
      <c r="G93" s="148"/>
      <c r="H93" s="37"/>
      <c r="I93" s="37"/>
      <c r="J93" s="37"/>
      <c r="K93" s="37"/>
      <c r="L93" s="37"/>
      <c r="M93" s="37"/>
      <c r="N93" s="37"/>
      <c r="O93" s="37">
        <v>10000</v>
      </c>
      <c r="P93" s="43">
        <f t="shared" si="18"/>
        <v>0</v>
      </c>
      <c r="Q93" s="38">
        <f>SUM(D93:O93)</f>
        <v>10000</v>
      </c>
      <c r="R93" s="79">
        <f t="shared" si="14"/>
        <v>10000</v>
      </c>
      <c r="S93" s="79">
        <f t="shared" si="15"/>
        <v>1250</v>
      </c>
      <c r="T93" s="79">
        <f t="shared" si="19"/>
        <v>0</v>
      </c>
    </row>
    <row r="94" spans="1:20" s="8" customFormat="1" ht="15" customHeight="1" x14ac:dyDescent="0.2">
      <c r="A94" s="12" t="s">
        <v>68</v>
      </c>
      <c r="B94" s="55" t="s">
        <v>129</v>
      </c>
      <c r="C94" s="82">
        <v>20000</v>
      </c>
      <c r="D94" s="148"/>
      <c r="E94" s="148"/>
      <c r="F94" s="148"/>
      <c r="G94" s="148"/>
      <c r="H94" s="37"/>
      <c r="I94" s="37"/>
      <c r="J94" s="37"/>
      <c r="K94" s="37"/>
      <c r="L94" s="37"/>
      <c r="M94" s="37"/>
      <c r="N94" s="37"/>
      <c r="O94" s="37">
        <v>20000</v>
      </c>
      <c r="P94" s="43">
        <f t="shared" si="18"/>
        <v>0</v>
      </c>
      <c r="Q94" s="38">
        <f>SUM(D94:O94)</f>
        <v>20000</v>
      </c>
      <c r="R94" s="79">
        <f t="shared" si="14"/>
        <v>20000</v>
      </c>
      <c r="S94" s="79">
        <f t="shared" si="15"/>
        <v>2500</v>
      </c>
      <c r="T94" s="27">
        <f t="shared" si="19"/>
        <v>0</v>
      </c>
    </row>
    <row r="95" spans="1:20" s="7" customFormat="1" ht="15" customHeight="1" x14ac:dyDescent="0.2">
      <c r="A95" s="12" t="s">
        <v>69</v>
      </c>
      <c r="B95" s="55" t="s">
        <v>69</v>
      </c>
      <c r="C95" s="82">
        <v>30000</v>
      </c>
      <c r="D95" s="148"/>
      <c r="E95" s="148"/>
      <c r="F95" s="148"/>
      <c r="G95" s="148"/>
      <c r="H95" s="37"/>
      <c r="I95" s="37"/>
      <c r="J95" s="37"/>
      <c r="K95" s="37"/>
      <c r="L95" s="37"/>
      <c r="M95" s="37">
        <v>30000</v>
      </c>
      <c r="N95" s="37"/>
      <c r="O95" s="37"/>
      <c r="P95" s="43">
        <f t="shared" si="18"/>
        <v>0</v>
      </c>
      <c r="Q95" s="38">
        <f>SUM(D95:O95)</f>
        <v>30000</v>
      </c>
      <c r="R95" s="79">
        <f t="shared" si="14"/>
        <v>30000</v>
      </c>
      <c r="S95" s="79">
        <f t="shared" si="15"/>
        <v>3750</v>
      </c>
      <c r="T95" s="79">
        <f t="shared" si="19"/>
        <v>0</v>
      </c>
    </row>
    <row r="96" spans="1:20" s="8" customFormat="1" ht="6.95" customHeight="1" x14ac:dyDescent="0.2">
      <c r="A96" s="12"/>
      <c r="B96" s="55"/>
      <c r="C96" s="82"/>
      <c r="D96" s="144"/>
      <c r="E96" s="144"/>
      <c r="F96" s="144"/>
      <c r="G96" s="144"/>
      <c r="H96" s="39"/>
      <c r="I96" s="39"/>
      <c r="J96" s="39"/>
      <c r="K96" s="39"/>
      <c r="L96" s="39"/>
      <c r="M96" s="39"/>
      <c r="N96" s="39"/>
      <c r="O96" s="39"/>
      <c r="P96" s="43"/>
      <c r="Q96" s="43"/>
      <c r="R96" s="27">
        <f t="shared" si="14"/>
        <v>0</v>
      </c>
      <c r="S96" s="79">
        <f t="shared" si="15"/>
        <v>0</v>
      </c>
      <c r="T96" s="27">
        <f t="shared" si="19"/>
        <v>0</v>
      </c>
    </row>
    <row r="97" spans="1:20" s="7" customFormat="1" ht="15" customHeight="1" x14ac:dyDescent="0.2">
      <c r="A97" s="15" t="str">
        <f>"TOTAL "&amp;A90</f>
        <v>TOTAL CAPITAL EXPENDITURE (CAPEX) - TIC</v>
      </c>
      <c r="B97" s="59"/>
      <c r="C97" s="91">
        <f>SUM(C92:C96)</f>
        <v>65000</v>
      </c>
      <c r="D97" s="149">
        <f t="shared" ref="D97:O97" si="20">SUM(D92:D95)</f>
        <v>0</v>
      </c>
      <c r="E97" s="149">
        <f t="shared" si="20"/>
        <v>0</v>
      </c>
      <c r="F97" s="149">
        <f t="shared" si="20"/>
        <v>0</v>
      </c>
      <c r="G97" s="149">
        <f t="shared" ref="G97:H97" si="21">SUM(G92:G95)</f>
        <v>0</v>
      </c>
      <c r="H97" s="40">
        <f t="shared" si="21"/>
        <v>0</v>
      </c>
      <c r="I97" s="40">
        <f t="shared" si="20"/>
        <v>0</v>
      </c>
      <c r="J97" s="40">
        <f t="shared" si="20"/>
        <v>0</v>
      </c>
      <c r="K97" s="40">
        <f t="shared" si="20"/>
        <v>0</v>
      </c>
      <c r="L97" s="40">
        <f t="shared" si="20"/>
        <v>0</v>
      </c>
      <c r="M97" s="40">
        <f t="shared" si="20"/>
        <v>30000</v>
      </c>
      <c r="N97" s="40">
        <f t="shared" si="20"/>
        <v>0</v>
      </c>
      <c r="O97" s="40">
        <f t="shared" si="20"/>
        <v>35000</v>
      </c>
      <c r="P97" s="40">
        <f>SUM(D97:O97)</f>
        <v>65000</v>
      </c>
      <c r="Q97" s="40">
        <f>SUM(Q92:Q95)</f>
        <v>65000</v>
      </c>
      <c r="R97" s="79">
        <f t="shared" si="14"/>
        <v>0</v>
      </c>
      <c r="S97" s="79">
        <f t="shared" si="15"/>
        <v>0</v>
      </c>
      <c r="T97" s="79">
        <f t="shared" si="19"/>
        <v>0</v>
      </c>
    </row>
    <row r="98" spans="1:20" s="7" customFormat="1" ht="7.5" customHeight="1" x14ac:dyDescent="0.2">
      <c r="A98" s="24"/>
      <c r="B98" s="60"/>
      <c r="C98" s="92"/>
      <c r="D98" s="146"/>
      <c r="E98" s="146"/>
      <c r="F98" s="146"/>
      <c r="G98" s="146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79"/>
      <c r="S98" s="79"/>
      <c r="T98" s="79"/>
    </row>
    <row r="99" spans="1:20" s="7" customFormat="1" ht="18" customHeight="1" x14ac:dyDescent="0.2">
      <c r="A99" s="167" t="s">
        <v>70</v>
      </c>
      <c r="B99" s="167"/>
      <c r="C99" s="167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79"/>
      <c r="S99" s="79"/>
      <c r="T99" s="79"/>
    </row>
    <row r="100" spans="1:20" s="7" customFormat="1" ht="6.95" customHeight="1" x14ac:dyDescent="0.2">
      <c r="A100" s="10"/>
      <c r="B100" s="58"/>
      <c r="C100" s="90"/>
      <c r="D100" s="147"/>
      <c r="E100" s="147"/>
      <c r="F100" s="147"/>
      <c r="G100" s="147"/>
      <c r="H100" s="71"/>
      <c r="I100" s="71"/>
      <c r="J100" s="71"/>
      <c r="K100" s="71"/>
      <c r="L100" s="71"/>
      <c r="M100" s="71"/>
      <c r="N100" s="71"/>
      <c r="O100" s="71"/>
      <c r="P100" s="36"/>
      <c r="Q100" s="36"/>
      <c r="R100" s="79"/>
      <c r="S100" s="79"/>
      <c r="T100" s="79"/>
    </row>
    <row r="101" spans="1:20" s="8" customFormat="1" ht="15" customHeight="1" x14ac:dyDescent="0.2">
      <c r="A101" s="12" t="s">
        <v>71</v>
      </c>
      <c r="B101" s="55" t="s">
        <v>130</v>
      </c>
      <c r="C101" s="82">
        <v>6000</v>
      </c>
      <c r="D101" s="148">
        <v>0</v>
      </c>
      <c r="E101" s="148">
        <v>0</v>
      </c>
      <c r="F101" s="148">
        <v>87</v>
      </c>
      <c r="G101" s="148">
        <v>0</v>
      </c>
      <c r="H101" s="37">
        <v>739.125</v>
      </c>
      <c r="I101" s="37">
        <v>739.125</v>
      </c>
      <c r="J101" s="37">
        <v>739.125</v>
      </c>
      <c r="K101" s="37">
        <v>739.125</v>
      </c>
      <c r="L101" s="37">
        <v>739.125</v>
      </c>
      <c r="M101" s="37">
        <v>739.125</v>
      </c>
      <c r="N101" s="37">
        <v>739.125</v>
      </c>
      <c r="O101" s="37">
        <v>739.125</v>
      </c>
      <c r="P101" s="43">
        <f t="shared" ref="P101:P136" si="22">SUM(D101:G101)</f>
        <v>87</v>
      </c>
      <c r="Q101" s="43">
        <f t="shared" ref="Q101:Q106" si="23">SUM(D101:O101)</f>
        <v>6000</v>
      </c>
      <c r="R101" s="79">
        <f t="shared" si="14"/>
        <v>5913</v>
      </c>
      <c r="S101" s="79">
        <f t="shared" si="15"/>
        <v>739.125</v>
      </c>
      <c r="T101" s="27">
        <f t="shared" ref="T101:T142" si="24">C101-Q101</f>
        <v>0</v>
      </c>
    </row>
    <row r="102" spans="1:20" s="8" customFormat="1" ht="15" customHeight="1" x14ac:dyDescent="0.2">
      <c r="A102" s="12" t="s">
        <v>72</v>
      </c>
      <c r="B102" s="55" t="s">
        <v>131</v>
      </c>
      <c r="C102" s="82">
        <v>2000</v>
      </c>
      <c r="D102" s="148">
        <v>0</v>
      </c>
      <c r="E102" s="148">
        <v>0</v>
      </c>
      <c r="F102" s="148">
        <v>456</v>
      </c>
      <c r="G102" s="148">
        <v>240</v>
      </c>
      <c r="H102" s="37"/>
      <c r="I102" s="37"/>
      <c r="J102" s="37">
        <v>500</v>
      </c>
      <c r="K102" s="37"/>
      <c r="L102" s="37"/>
      <c r="M102" s="37"/>
      <c r="N102" s="37">
        <v>804</v>
      </c>
      <c r="O102" s="37"/>
      <c r="P102" s="43">
        <f t="shared" si="22"/>
        <v>696</v>
      </c>
      <c r="Q102" s="43">
        <f t="shared" si="23"/>
        <v>2000</v>
      </c>
      <c r="R102" s="79">
        <f t="shared" si="14"/>
        <v>1304</v>
      </c>
      <c r="S102" s="79">
        <f t="shared" si="15"/>
        <v>163</v>
      </c>
      <c r="T102" s="27">
        <f t="shared" si="24"/>
        <v>0</v>
      </c>
    </row>
    <row r="103" spans="1:20" s="8" customFormat="1" ht="15" customHeight="1" x14ac:dyDescent="0.2">
      <c r="A103" s="12" t="s">
        <v>73</v>
      </c>
      <c r="B103" s="55" t="s">
        <v>132</v>
      </c>
      <c r="C103" s="82">
        <v>280000</v>
      </c>
      <c r="D103" s="148">
        <v>9000</v>
      </c>
      <c r="E103" s="148">
        <v>28878.9</v>
      </c>
      <c r="F103" s="148">
        <v>22002.799999999999</v>
      </c>
      <c r="G103" s="148">
        <v>69939.509999999995</v>
      </c>
      <c r="H103" s="37">
        <v>18772.348750000001</v>
      </c>
      <c r="I103" s="37">
        <v>18772.348750000001</v>
      </c>
      <c r="J103" s="37">
        <v>18772.348750000001</v>
      </c>
      <c r="K103" s="37">
        <v>18772.348750000001</v>
      </c>
      <c r="L103" s="37">
        <v>18772.348750000001</v>
      </c>
      <c r="M103" s="37">
        <v>18772.348750000001</v>
      </c>
      <c r="N103" s="37">
        <v>18772.348750000001</v>
      </c>
      <c r="O103" s="37">
        <v>18772.348750000001</v>
      </c>
      <c r="P103" s="43">
        <f t="shared" si="22"/>
        <v>129821.20999999999</v>
      </c>
      <c r="Q103" s="43">
        <f t="shared" si="23"/>
        <v>280000</v>
      </c>
      <c r="R103" s="79">
        <f t="shared" si="14"/>
        <v>150178.79</v>
      </c>
      <c r="S103" s="79">
        <f t="shared" si="15"/>
        <v>18772.348750000001</v>
      </c>
      <c r="T103" s="27">
        <f t="shared" si="24"/>
        <v>0</v>
      </c>
    </row>
    <row r="104" spans="1:20" s="8" customFormat="1" ht="15" customHeight="1" x14ac:dyDescent="0.2">
      <c r="A104" s="12" t="s">
        <v>75</v>
      </c>
      <c r="B104" s="55" t="s">
        <v>132</v>
      </c>
      <c r="C104" s="82">
        <v>15000</v>
      </c>
      <c r="D104" s="148"/>
      <c r="E104" s="148"/>
      <c r="F104" s="148"/>
      <c r="G104" s="148"/>
      <c r="H104" s="37">
        <v>1875</v>
      </c>
      <c r="I104" s="37">
        <v>1875</v>
      </c>
      <c r="J104" s="37">
        <v>1875</v>
      </c>
      <c r="K104" s="37">
        <v>1875</v>
      </c>
      <c r="L104" s="37">
        <v>1875</v>
      </c>
      <c r="M104" s="37">
        <v>1875</v>
      </c>
      <c r="N104" s="37">
        <v>1875</v>
      </c>
      <c r="O104" s="37">
        <v>1875</v>
      </c>
      <c r="P104" s="43">
        <f t="shared" si="22"/>
        <v>0</v>
      </c>
      <c r="Q104" s="43">
        <f t="shared" si="23"/>
        <v>15000</v>
      </c>
      <c r="R104" s="79">
        <f t="shared" si="14"/>
        <v>15000</v>
      </c>
      <c r="S104" s="79">
        <f t="shared" si="15"/>
        <v>1875</v>
      </c>
      <c r="T104" s="27">
        <f t="shared" si="24"/>
        <v>0</v>
      </c>
    </row>
    <row r="105" spans="1:20" s="8" customFormat="1" ht="8.25" customHeight="1" x14ac:dyDescent="0.2">
      <c r="A105" s="12"/>
      <c r="B105" s="55"/>
      <c r="C105" s="82"/>
      <c r="D105" s="151"/>
      <c r="E105" s="151"/>
      <c r="F105" s="151"/>
      <c r="G105" s="151"/>
      <c r="H105" s="45"/>
      <c r="I105" s="45"/>
      <c r="J105" s="45"/>
      <c r="K105" s="45"/>
      <c r="L105" s="45"/>
      <c r="M105" s="45"/>
      <c r="N105" s="45"/>
      <c r="O105" s="45"/>
      <c r="P105" s="43">
        <f t="shared" si="22"/>
        <v>0</v>
      </c>
      <c r="Q105" s="43">
        <f t="shared" si="23"/>
        <v>0</v>
      </c>
      <c r="R105" s="79">
        <f t="shared" si="14"/>
        <v>0</v>
      </c>
      <c r="S105" s="79">
        <f t="shared" si="15"/>
        <v>0</v>
      </c>
      <c r="T105" s="27">
        <f t="shared" si="24"/>
        <v>0</v>
      </c>
    </row>
    <row r="106" spans="1:20" s="8" customFormat="1" ht="15" customHeight="1" x14ac:dyDescent="0.2">
      <c r="A106" s="12" t="s">
        <v>76</v>
      </c>
      <c r="B106" s="55" t="s">
        <v>76</v>
      </c>
      <c r="C106" s="82">
        <v>25000</v>
      </c>
      <c r="D106" s="148">
        <v>0</v>
      </c>
      <c r="E106" s="148">
        <v>3771.12</v>
      </c>
      <c r="F106" s="148">
        <v>0</v>
      </c>
      <c r="G106" s="148">
        <v>1914.46</v>
      </c>
      <c r="H106" s="37">
        <v>2414.3024999999998</v>
      </c>
      <c r="I106" s="37">
        <v>2414.3024999999998</v>
      </c>
      <c r="J106" s="37">
        <v>2414.3024999999998</v>
      </c>
      <c r="K106" s="37">
        <v>2414.3024999999998</v>
      </c>
      <c r="L106" s="37">
        <v>2414.3024999999998</v>
      </c>
      <c r="M106" s="37">
        <v>2414.3024999999998</v>
      </c>
      <c r="N106" s="37">
        <v>2414.3024999999998</v>
      </c>
      <c r="O106" s="37">
        <v>2414.3024999999998</v>
      </c>
      <c r="P106" s="43">
        <f t="shared" si="22"/>
        <v>5685.58</v>
      </c>
      <c r="Q106" s="43">
        <f t="shared" si="23"/>
        <v>24999.999999999993</v>
      </c>
      <c r="R106" s="79">
        <f t="shared" si="14"/>
        <v>19314.419999999998</v>
      </c>
      <c r="S106" s="79">
        <f t="shared" si="15"/>
        <v>2414.3024999999998</v>
      </c>
      <c r="T106" s="27">
        <f t="shared" si="24"/>
        <v>0</v>
      </c>
    </row>
    <row r="107" spans="1:20" s="8" customFormat="1" ht="15" customHeight="1" x14ac:dyDescent="0.2">
      <c r="A107" s="12" t="s">
        <v>217</v>
      </c>
      <c r="B107" s="55" t="s">
        <v>134</v>
      </c>
      <c r="C107" s="82">
        <v>35000</v>
      </c>
      <c r="D107" s="148"/>
      <c r="E107" s="148"/>
      <c r="F107" s="148"/>
      <c r="G107" s="148"/>
      <c r="H107" s="37">
        <v>35000</v>
      </c>
      <c r="I107" s="37"/>
      <c r="J107" s="37"/>
      <c r="K107" s="37"/>
      <c r="L107" s="37"/>
      <c r="M107" s="37"/>
      <c r="N107" s="37"/>
      <c r="O107" s="37"/>
      <c r="P107" s="43">
        <f t="shared" si="22"/>
        <v>0</v>
      </c>
      <c r="Q107" s="43">
        <f t="shared" ref="Q107:Q136" si="25">SUM(D107:O107)</f>
        <v>35000</v>
      </c>
      <c r="R107" s="79">
        <f t="shared" si="14"/>
        <v>35000</v>
      </c>
      <c r="S107" s="79">
        <f t="shared" si="15"/>
        <v>4375</v>
      </c>
      <c r="T107" s="27">
        <f t="shared" si="24"/>
        <v>0</v>
      </c>
    </row>
    <row r="108" spans="1:20" s="8" customFormat="1" ht="15" customHeight="1" x14ac:dyDescent="0.2">
      <c r="A108" s="12" t="s">
        <v>214</v>
      </c>
      <c r="B108" s="55" t="s">
        <v>215</v>
      </c>
      <c r="C108" s="82">
        <v>2000</v>
      </c>
      <c r="D108" s="148"/>
      <c r="E108" s="148"/>
      <c r="F108" s="148"/>
      <c r="G108" s="148"/>
      <c r="H108" s="37"/>
      <c r="I108" s="37"/>
      <c r="J108" s="37">
        <v>1000</v>
      </c>
      <c r="K108" s="37"/>
      <c r="L108" s="37"/>
      <c r="M108" s="37"/>
      <c r="N108" s="37"/>
      <c r="O108" s="37">
        <v>1000</v>
      </c>
      <c r="P108" s="43">
        <f t="shared" si="22"/>
        <v>0</v>
      </c>
      <c r="Q108" s="43">
        <f t="shared" si="25"/>
        <v>2000</v>
      </c>
      <c r="R108" s="79">
        <f t="shared" si="14"/>
        <v>2000</v>
      </c>
      <c r="S108" s="79">
        <f t="shared" si="15"/>
        <v>250</v>
      </c>
      <c r="T108" s="27">
        <f t="shared" si="24"/>
        <v>0</v>
      </c>
    </row>
    <row r="109" spans="1:20" s="8" customFormat="1" ht="15" customHeight="1" x14ac:dyDescent="0.2">
      <c r="A109" s="12" t="s">
        <v>77</v>
      </c>
      <c r="B109" s="55" t="s">
        <v>76</v>
      </c>
      <c r="C109" s="82">
        <v>15000</v>
      </c>
      <c r="D109" s="148"/>
      <c r="E109" s="148"/>
      <c r="F109" s="148"/>
      <c r="G109" s="148"/>
      <c r="H109" s="37">
        <v>1875</v>
      </c>
      <c r="I109" s="37">
        <v>1875</v>
      </c>
      <c r="J109" s="37">
        <v>1875</v>
      </c>
      <c r="K109" s="37">
        <v>1875</v>
      </c>
      <c r="L109" s="37">
        <v>1875</v>
      </c>
      <c r="M109" s="37">
        <v>1875</v>
      </c>
      <c r="N109" s="37">
        <v>1875</v>
      </c>
      <c r="O109" s="37">
        <v>1875</v>
      </c>
      <c r="P109" s="43">
        <f t="shared" si="22"/>
        <v>0</v>
      </c>
      <c r="Q109" s="43">
        <f t="shared" si="25"/>
        <v>15000</v>
      </c>
      <c r="R109" s="79">
        <f t="shared" si="14"/>
        <v>15000</v>
      </c>
      <c r="S109" s="79">
        <f t="shared" si="15"/>
        <v>1875</v>
      </c>
      <c r="T109" s="27">
        <f t="shared" si="24"/>
        <v>0</v>
      </c>
    </row>
    <row r="110" spans="1:20" s="8" customFormat="1" ht="15" customHeight="1" x14ac:dyDescent="0.2">
      <c r="A110" s="12" t="s">
        <v>78</v>
      </c>
      <c r="B110" s="55" t="s">
        <v>133</v>
      </c>
      <c r="C110" s="82">
        <v>300000</v>
      </c>
      <c r="D110" s="148">
        <v>0</v>
      </c>
      <c r="E110" s="148">
        <v>147112.24</v>
      </c>
      <c r="F110" s="148">
        <v>31055.43</v>
      </c>
      <c r="G110" s="148">
        <v>33643.06</v>
      </c>
      <c r="H110" s="37"/>
      <c r="I110" s="37"/>
      <c r="J110" s="37"/>
      <c r="K110" s="37"/>
      <c r="L110" s="37"/>
      <c r="M110" s="37"/>
      <c r="N110" s="37"/>
      <c r="O110" s="37"/>
      <c r="P110" s="43">
        <f t="shared" si="22"/>
        <v>211810.72999999998</v>
      </c>
      <c r="Q110" s="43">
        <f t="shared" si="25"/>
        <v>211810.72999999998</v>
      </c>
      <c r="R110" s="79">
        <f t="shared" si="14"/>
        <v>88189.270000000019</v>
      </c>
      <c r="S110" s="79">
        <f t="shared" si="15"/>
        <v>11023.658750000002</v>
      </c>
      <c r="T110" s="27">
        <f t="shared" si="24"/>
        <v>88189.270000000019</v>
      </c>
    </row>
    <row r="111" spans="1:20" s="8" customFormat="1" ht="15" customHeight="1" x14ac:dyDescent="0.2">
      <c r="A111" s="12" t="s">
        <v>165</v>
      </c>
      <c r="B111" s="55" t="s">
        <v>133</v>
      </c>
      <c r="C111" s="82">
        <v>50000</v>
      </c>
      <c r="D111" s="148"/>
      <c r="E111" s="148"/>
      <c r="F111" s="148"/>
      <c r="G111" s="148"/>
      <c r="H111" s="37"/>
      <c r="I111" s="37"/>
      <c r="J111" s="37"/>
      <c r="K111" s="37"/>
      <c r="L111" s="37"/>
      <c r="M111" s="37"/>
      <c r="N111" s="37">
        <v>50000</v>
      </c>
      <c r="O111" s="37"/>
      <c r="P111" s="43">
        <f t="shared" si="22"/>
        <v>0</v>
      </c>
      <c r="Q111" s="43">
        <f t="shared" si="25"/>
        <v>50000</v>
      </c>
      <c r="R111" s="79">
        <f t="shared" si="14"/>
        <v>50000</v>
      </c>
      <c r="S111" s="79">
        <f t="shared" si="15"/>
        <v>6250</v>
      </c>
      <c r="T111" s="27">
        <f t="shared" si="24"/>
        <v>0</v>
      </c>
    </row>
    <row r="112" spans="1:20" s="8" customFormat="1" ht="15" customHeight="1" x14ac:dyDescent="0.2">
      <c r="A112" s="12" t="s">
        <v>321</v>
      </c>
      <c r="B112" s="55" t="s">
        <v>134</v>
      </c>
      <c r="C112" s="82"/>
      <c r="D112" s="148"/>
      <c r="E112" s="148"/>
      <c r="F112" s="148"/>
      <c r="G112" s="148"/>
      <c r="H112" s="37"/>
      <c r="I112" s="37">
        <v>80000</v>
      </c>
      <c r="J112" s="37"/>
      <c r="K112" s="37"/>
      <c r="L112" s="37"/>
      <c r="M112" s="37"/>
      <c r="N112" s="37"/>
      <c r="O112" s="37"/>
      <c r="P112" s="43"/>
      <c r="Q112" s="43">
        <f t="shared" si="25"/>
        <v>80000</v>
      </c>
      <c r="R112" s="79"/>
      <c r="S112" s="79"/>
      <c r="T112" s="27"/>
    </row>
    <row r="113" spans="1:20" s="8" customFormat="1" ht="15" customHeight="1" x14ac:dyDescent="0.2">
      <c r="A113" s="12" t="s">
        <v>285</v>
      </c>
      <c r="B113" s="55" t="s">
        <v>134</v>
      </c>
      <c r="C113" s="82">
        <v>220000</v>
      </c>
      <c r="D113" s="148"/>
      <c r="E113" s="148"/>
      <c r="F113" s="148"/>
      <c r="G113" s="148"/>
      <c r="H113" s="37"/>
      <c r="I113" s="37"/>
      <c r="J113" s="37"/>
      <c r="K113" s="37"/>
      <c r="L113" s="37"/>
      <c r="M113" s="37">
        <v>220000</v>
      </c>
      <c r="N113" s="37"/>
      <c r="O113" s="37"/>
      <c r="P113" s="43">
        <f t="shared" si="22"/>
        <v>0</v>
      </c>
      <c r="Q113" s="43">
        <f t="shared" si="25"/>
        <v>220000</v>
      </c>
      <c r="R113" s="79">
        <f t="shared" si="14"/>
        <v>220000</v>
      </c>
      <c r="S113" s="79">
        <f t="shared" si="15"/>
        <v>27500</v>
      </c>
      <c r="T113" s="27">
        <f t="shared" si="24"/>
        <v>0</v>
      </c>
    </row>
    <row r="114" spans="1:20" s="8" customFormat="1" ht="15" customHeight="1" x14ac:dyDescent="0.2">
      <c r="A114" s="12" t="s">
        <v>286</v>
      </c>
      <c r="B114" s="55" t="s">
        <v>134</v>
      </c>
      <c r="C114" s="82">
        <v>50000</v>
      </c>
      <c r="D114" s="148"/>
      <c r="E114" s="148"/>
      <c r="F114" s="148"/>
      <c r="G114" s="148"/>
      <c r="H114" s="37"/>
      <c r="I114" s="37"/>
      <c r="J114" s="37">
        <v>50000</v>
      </c>
      <c r="K114" s="37"/>
      <c r="L114" s="37"/>
      <c r="M114" s="37"/>
      <c r="N114" s="37"/>
      <c r="O114" s="37"/>
      <c r="P114" s="43">
        <f t="shared" si="22"/>
        <v>0</v>
      </c>
      <c r="Q114" s="43">
        <f t="shared" si="25"/>
        <v>50000</v>
      </c>
      <c r="R114" s="79">
        <f t="shared" si="14"/>
        <v>50000</v>
      </c>
      <c r="S114" s="79">
        <f t="shared" si="15"/>
        <v>6250</v>
      </c>
      <c r="T114" s="27">
        <f t="shared" si="24"/>
        <v>0</v>
      </c>
    </row>
    <row r="115" spans="1:20" s="8" customFormat="1" ht="25.5" x14ac:dyDescent="0.2">
      <c r="A115" s="25" t="s">
        <v>174</v>
      </c>
      <c r="B115" s="55" t="s">
        <v>134</v>
      </c>
      <c r="C115" s="82">
        <v>50000</v>
      </c>
      <c r="D115" s="148"/>
      <c r="E115" s="148"/>
      <c r="F115" s="148"/>
      <c r="G115" s="148"/>
      <c r="H115" s="37"/>
      <c r="I115" s="37">
        <v>50000</v>
      </c>
      <c r="J115" s="37"/>
      <c r="K115" s="37"/>
      <c r="L115" s="37"/>
      <c r="M115" s="37"/>
      <c r="N115" s="37"/>
      <c r="O115" s="37"/>
      <c r="P115" s="43">
        <f t="shared" si="22"/>
        <v>0</v>
      </c>
      <c r="Q115" s="43">
        <f t="shared" si="25"/>
        <v>50000</v>
      </c>
      <c r="R115" s="79">
        <f t="shared" si="14"/>
        <v>50000</v>
      </c>
      <c r="S115" s="79">
        <f t="shared" si="15"/>
        <v>6250</v>
      </c>
      <c r="T115" s="27">
        <f t="shared" si="24"/>
        <v>0</v>
      </c>
    </row>
    <row r="116" spans="1:20" s="8" customFormat="1" ht="15" customHeight="1" x14ac:dyDescent="0.2">
      <c r="A116" s="12" t="s">
        <v>201</v>
      </c>
      <c r="B116" s="55" t="s">
        <v>133</v>
      </c>
      <c r="C116" s="82">
        <v>400000</v>
      </c>
      <c r="D116" s="148"/>
      <c r="E116" s="148"/>
      <c r="F116" s="148"/>
      <c r="G116" s="148"/>
      <c r="H116" s="37"/>
      <c r="I116" s="37"/>
      <c r="J116" s="37"/>
      <c r="K116" s="37"/>
      <c r="L116" s="37">
        <v>200000</v>
      </c>
      <c r="M116" s="37">
        <v>200000</v>
      </c>
      <c r="N116" s="37"/>
      <c r="O116" s="37"/>
      <c r="P116" s="43">
        <f t="shared" si="22"/>
        <v>0</v>
      </c>
      <c r="Q116" s="43">
        <f t="shared" si="25"/>
        <v>400000</v>
      </c>
      <c r="R116" s="79">
        <f t="shared" si="14"/>
        <v>400000</v>
      </c>
      <c r="S116" s="79">
        <f t="shared" si="15"/>
        <v>50000</v>
      </c>
      <c r="T116" s="27">
        <f t="shared" si="24"/>
        <v>0</v>
      </c>
    </row>
    <row r="117" spans="1:20" s="8" customFormat="1" ht="25.5" x14ac:dyDescent="0.2">
      <c r="A117" s="25" t="s">
        <v>287</v>
      </c>
      <c r="B117" s="55" t="s">
        <v>133</v>
      </c>
      <c r="C117" s="82">
        <v>100000</v>
      </c>
      <c r="D117" s="148"/>
      <c r="E117" s="148"/>
      <c r="F117" s="148"/>
      <c r="G117" s="148"/>
      <c r="H117" s="37"/>
      <c r="I117" s="37"/>
      <c r="J117" s="37"/>
      <c r="K117" s="37"/>
      <c r="L117" s="37">
        <v>100000</v>
      </c>
      <c r="M117" s="37"/>
      <c r="N117" s="37"/>
      <c r="O117" s="37"/>
      <c r="P117" s="43">
        <f t="shared" si="22"/>
        <v>0</v>
      </c>
      <c r="Q117" s="43">
        <f t="shared" si="25"/>
        <v>100000</v>
      </c>
      <c r="R117" s="79">
        <f t="shared" si="14"/>
        <v>100000</v>
      </c>
      <c r="S117" s="79">
        <f t="shared" si="15"/>
        <v>12500</v>
      </c>
      <c r="T117" s="27">
        <f t="shared" si="24"/>
        <v>0</v>
      </c>
    </row>
    <row r="118" spans="1:20" s="8" customFormat="1" ht="15" customHeight="1" x14ac:dyDescent="0.2">
      <c r="A118" s="12" t="s">
        <v>222</v>
      </c>
      <c r="B118" s="55" t="s">
        <v>134</v>
      </c>
      <c r="C118" s="82">
        <v>80000</v>
      </c>
      <c r="D118" s="148"/>
      <c r="E118" s="148"/>
      <c r="F118" s="148"/>
      <c r="G118" s="148"/>
      <c r="H118" s="37">
        <v>80000</v>
      </c>
      <c r="I118" s="37"/>
      <c r="J118" s="37"/>
      <c r="K118" s="37"/>
      <c r="L118" s="37"/>
      <c r="M118" s="37"/>
      <c r="N118" s="37"/>
      <c r="O118" s="37"/>
      <c r="P118" s="43">
        <f t="shared" si="22"/>
        <v>0</v>
      </c>
      <c r="Q118" s="43">
        <f t="shared" si="25"/>
        <v>80000</v>
      </c>
      <c r="R118" s="79">
        <f t="shared" si="14"/>
        <v>80000</v>
      </c>
      <c r="S118" s="79">
        <f t="shared" si="15"/>
        <v>10000</v>
      </c>
      <c r="T118" s="27">
        <f t="shared" si="24"/>
        <v>0</v>
      </c>
    </row>
    <row r="119" spans="1:20" s="8" customFormat="1" ht="15" customHeight="1" x14ac:dyDescent="0.2">
      <c r="A119" s="12" t="s">
        <v>288</v>
      </c>
      <c r="B119" s="55" t="s">
        <v>134</v>
      </c>
      <c r="C119" s="82">
        <v>50000</v>
      </c>
      <c r="D119" s="148"/>
      <c r="E119" s="148"/>
      <c r="F119" s="148"/>
      <c r="G119" s="148"/>
      <c r="H119" s="37"/>
      <c r="I119" s="37"/>
      <c r="J119" s="37">
        <v>50000</v>
      </c>
      <c r="K119" s="37"/>
      <c r="L119" s="37"/>
      <c r="M119" s="37"/>
      <c r="N119" s="37"/>
      <c r="O119" s="37"/>
      <c r="P119" s="43">
        <f t="shared" si="22"/>
        <v>0</v>
      </c>
      <c r="Q119" s="43">
        <f t="shared" si="25"/>
        <v>50000</v>
      </c>
      <c r="R119" s="79">
        <f t="shared" si="14"/>
        <v>50000</v>
      </c>
      <c r="S119" s="79">
        <f t="shared" si="15"/>
        <v>6250</v>
      </c>
      <c r="T119" s="27">
        <f t="shared" si="24"/>
        <v>0</v>
      </c>
    </row>
    <row r="120" spans="1:20" s="8" customFormat="1" ht="15" customHeight="1" x14ac:dyDescent="0.2">
      <c r="A120" s="12" t="s">
        <v>289</v>
      </c>
      <c r="B120" s="55" t="s">
        <v>133</v>
      </c>
      <c r="C120" s="82">
        <v>150000</v>
      </c>
      <c r="D120" s="148"/>
      <c r="E120" s="148"/>
      <c r="F120" s="148"/>
      <c r="G120" s="148"/>
      <c r="H120" s="37"/>
      <c r="I120" s="37"/>
      <c r="J120" s="37">
        <v>150000</v>
      </c>
      <c r="K120" s="37"/>
      <c r="L120" s="37"/>
      <c r="M120" s="37"/>
      <c r="N120" s="37"/>
      <c r="O120" s="37"/>
      <c r="P120" s="43">
        <f t="shared" si="22"/>
        <v>0</v>
      </c>
      <c r="Q120" s="43">
        <f t="shared" si="25"/>
        <v>150000</v>
      </c>
      <c r="R120" s="79">
        <f t="shared" si="14"/>
        <v>150000</v>
      </c>
      <c r="S120" s="79">
        <f t="shared" si="15"/>
        <v>18750</v>
      </c>
      <c r="T120" s="27">
        <f t="shared" si="24"/>
        <v>0</v>
      </c>
    </row>
    <row r="121" spans="1:20" s="8" customFormat="1" ht="15" customHeight="1" x14ac:dyDescent="0.2">
      <c r="A121" s="12" t="s">
        <v>290</v>
      </c>
      <c r="B121" s="55" t="s">
        <v>134</v>
      </c>
      <c r="C121" s="82">
        <v>50000</v>
      </c>
      <c r="D121" s="148"/>
      <c r="E121" s="148"/>
      <c r="F121" s="148"/>
      <c r="G121" s="148"/>
      <c r="H121" s="37"/>
      <c r="I121" s="37"/>
      <c r="J121" s="37">
        <v>50000</v>
      </c>
      <c r="K121" s="37"/>
      <c r="L121" s="37"/>
      <c r="M121" s="37"/>
      <c r="N121" s="37"/>
      <c r="O121" s="37"/>
      <c r="P121" s="43">
        <f t="shared" si="22"/>
        <v>0</v>
      </c>
      <c r="Q121" s="43">
        <f t="shared" si="25"/>
        <v>50000</v>
      </c>
      <c r="R121" s="79">
        <f t="shared" si="14"/>
        <v>50000</v>
      </c>
      <c r="S121" s="79">
        <f t="shared" si="15"/>
        <v>6250</v>
      </c>
      <c r="T121" s="27">
        <f t="shared" si="24"/>
        <v>0</v>
      </c>
    </row>
    <row r="122" spans="1:20" s="8" customFormat="1" ht="15" customHeight="1" x14ac:dyDescent="0.2">
      <c r="A122" s="12" t="s">
        <v>291</v>
      </c>
      <c r="B122" s="55" t="s">
        <v>133</v>
      </c>
      <c r="C122" s="82">
        <v>150000</v>
      </c>
      <c r="D122" s="148"/>
      <c r="E122" s="148"/>
      <c r="F122" s="148"/>
      <c r="G122" s="148"/>
      <c r="H122" s="37"/>
      <c r="I122" s="37"/>
      <c r="J122" s="37"/>
      <c r="K122" s="37">
        <v>150000</v>
      </c>
      <c r="L122" s="37"/>
      <c r="M122" s="37"/>
      <c r="N122" s="37"/>
      <c r="O122" s="37"/>
      <c r="P122" s="43">
        <f t="shared" si="22"/>
        <v>0</v>
      </c>
      <c r="Q122" s="43">
        <f t="shared" si="25"/>
        <v>150000</v>
      </c>
      <c r="R122" s="79">
        <f t="shared" si="14"/>
        <v>150000</v>
      </c>
      <c r="S122" s="79">
        <f t="shared" si="15"/>
        <v>18750</v>
      </c>
      <c r="T122" s="27">
        <f t="shared" si="24"/>
        <v>0</v>
      </c>
    </row>
    <row r="123" spans="1:20" s="8" customFormat="1" ht="15" customHeight="1" x14ac:dyDescent="0.2">
      <c r="A123" s="12" t="s">
        <v>318</v>
      </c>
      <c r="B123" s="55" t="s">
        <v>133</v>
      </c>
      <c r="C123" s="82">
        <v>0</v>
      </c>
      <c r="D123" s="148">
        <v>0</v>
      </c>
      <c r="E123" s="148">
        <v>0</v>
      </c>
      <c r="F123" s="148">
        <v>0</v>
      </c>
      <c r="G123" s="148">
        <v>1478.88</v>
      </c>
      <c r="H123" s="37"/>
      <c r="I123" s="37"/>
      <c r="J123" s="37"/>
      <c r="K123" s="37"/>
      <c r="L123" s="37"/>
      <c r="M123" s="37"/>
      <c r="N123" s="37"/>
      <c r="O123" s="37"/>
      <c r="P123" s="43">
        <f t="shared" si="22"/>
        <v>1478.88</v>
      </c>
      <c r="Q123" s="43">
        <f t="shared" si="25"/>
        <v>1478.88</v>
      </c>
      <c r="R123" s="79">
        <f t="shared" si="14"/>
        <v>-1478.88</v>
      </c>
      <c r="S123" s="79">
        <f t="shared" si="15"/>
        <v>-184.86</v>
      </c>
      <c r="T123" s="27">
        <f t="shared" si="24"/>
        <v>-1478.88</v>
      </c>
    </row>
    <row r="124" spans="1:20" s="8" customFormat="1" ht="15" customHeight="1" x14ac:dyDescent="0.2">
      <c r="A124" s="12" t="s">
        <v>175</v>
      </c>
      <c r="B124" s="55" t="s">
        <v>133</v>
      </c>
      <c r="C124" s="82">
        <v>80000</v>
      </c>
      <c r="D124" s="148">
        <v>0</v>
      </c>
      <c r="E124" s="148">
        <v>38830.92</v>
      </c>
      <c r="F124" s="148">
        <v>21907.66</v>
      </c>
      <c r="G124" s="148">
        <v>2480.39</v>
      </c>
      <c r="H124" s="37"/>
      <c r="I124" s="37"/>
      <c r="J124" s="37"/>
      <c r="K124" s="37"/>
      <c r="L124" s="37"/>
      <c r="M124" s="37"/>
      <c r="N124" s="37"/>
      <c r="O124" s="37">
        <v>16781.03</v>
      </c>
      <c r="P124" s="43">
        <f t="shared" si="22"/>
        <v>63218.97</v>
      </c>
      <c r="Q124" s="43">
        <f t="shared" si="25"/>
        <v>80000</v>
      </c>
      <c r="R124" s="79">
        <f t="shared" si="14"/>
        <v>16781.03</v>
      </c>
      <c r="S124" s="79">
        <f t="shared" si="15"/>
        <v>2097.6287499999999</v>
      </c>
      <c r="T124" s="27">
        <f t="shared" si="24"/>
        <v>0</v>
      </c>
    </row>
    <row r="125" spans="1:20" s="8" customFormat="1" ht="15" customHeight="1" x14ac:dyDescent="0.2">
      <c r="A125" s="12" t="s">
        <v>292</v>
      </c>
      <c r="B125" s="55" t="s">
        <v>134</v>
      </c>
      <c r="C125" s="82">
        <v>50000</v>
      </c>
      <c r="D125" s="148"/>
      <c r="E125" s="148"/>
      <c r="F125" s="148"/>
      <c r="G125" s="148"/>
      <c r="H125" s="37"/>
      <c r="I125" s="37">
        <v>50000</v>
      </c>
      <c r="J125" s="37"/>
      <c r="K125" s="37"/>
      <c r="L125" s="37"/>
      <c r="M125" s="37"/>
      <c r="N125" s="37"/>
      <c r="O125" s="37"/>
      <c r="P125" s="43">
        <f t="shared" si="22"/>
        <v>0</v>
      </c>
      <c r="Q125" s="43">
        <f t="shared" si="25"/>
        <v>50000</v>
      </c>
      <c r="R125" s="79">
        <f t="shared" si="14"/>
        <v>50000</v>
      </c>
      <c r="S125" s="79">
        <f t="shared" si="15"/>
        <v>6250</v>
      </c>
      <c r="T125" s="27">
        <f t="shared" si="24"/>
        <v>0</v>
      </c>
    </row>
    <row r="126" spans="1:20" s="8" customFormat="1" ht="15" customHeight="1" x14ac:dyDescent="0.2">
      <c r="A126" s="12" t="s">
        <v>293</v>
      </c>
      <c r="B126" s="55" t="s">
        <v>133</v>
      </c>
      <c r="C126" s="82">
        <v>150000</v>
      </c>
      <c r="D126" s="148"/>
      <c r="E126" s="148"/>
      <c r="F126" s="148"/>
      <c r="G126" s="148"/>
      <c r="H126" s="37"/>
      <c r="I126" s="37">
        <v>150000</v>
      </c>
      <c r="J126" s="37"/>
      <c r="K126" s="37"/>
      <c r="L126" s="37"/>
      <c r="M126" s="37"/>
      <c r="N126" s="37"/>
      <c r="O126" s="37"/>
      <c r="P126" s="43">
        <f t="shared" si="22"/>
        <v>0</v>
      </c>
      <c r="Q126" s="43">
        <f t="shared" si="25"/>
        <v>150000</v>
      </c>
      <c r="R126" s="79">
        <f t="shared" si="14"/>
        <v>150000</v>
      </c>
      <c r="S126" s="79">
        <f t="shared" si="15"/>
        <v>18750</v>
      </c>
      <c r="T126" s="27">
        <f t="shared" si="24"/>
        <v>0</v>
      </c>
    </row>
    <row r="127" spans="1:20" s="8" customFormat="1" ht="15" customHeight="1" x14ac:dyDescent="0.2">
      <c r="A127" s="12" t="s">
        <v>310</v>
      </c>
      <c r="B127" s="55" t="s">
        <v>133</v>
      </c>
      <c r="C127" s="82">
        <v>200000</v>
      </c>
      <c r="D127" s="148">
        <v>0</v>
      </c>
      <c r="E127" s="148">
        <v>0</v>
      </c>
      <c r="F127" s="148">
        <v>130901.09</v>
      </c>
      <c r="G127" s="148">
        <v>47041.94</v>
      </c>
      <c r="H127" s="37">
        <v>22056.97</v>
      </c>
      <c r="I127" s="37"/>
      <c r="J127" s="37"/>
      <c r="K127" s="37"/>
      <c r="L127" s="37"/>
      <c r="M127" s="37"/>
      <c r="N127" s="37"/>
      <c r="O127" s="37"/>
      <c r="P127" s="43">
        <f t="shared" si="22"/>
        <v>177943.03</v>
      </c>
      <c r="Q127" s="43">
        <f t="shared" si="25"/>
        <v>200000</v>
      </c>
      <c r="R127" s="79">
        <f t="shared" si="14"/>
        <v>22056.97</v>
      </c>
      <c r="S127" s="79">
        <f t="shared" si="15"/>
        <v>2757.1212500000001</v>
      </c>
      <c r="T127" s="27">
        <f t="shared" si="24"/>
        <v>0</v>
      </c>
    </row>
    <row r="128" spans="1:20" s="8" customFormat="1" ht="15" customHeight="1" x14ac:dyDescent="0.2">
      <c r="A128" s="12" t="s">
        <v>176</v>
      </c>
      <c r="B128" s="55" t="s">
        <v>134</v>
      </c>
      <c r="C128" s="82">
        <v>45000</v>
      </c>
      <c r="D128" s="148"/>
      <c r="E128" s="148"/>
      <c r="F128" s="148"/>
      <c r="G128" s="148"/>
      <c r="H128" s="37"/>
      <c r="I128" s="37"/>
      <c r="J128" s="37">
        <v>45000</v>
      </c>
      <c r="K128" s="37"/>
      <c r="L128" s="37"/>
      <c r="M128" s="37"/>
      <c r="N128" s="37"/>
      <c r="O128" s="37"/>
      <c r="P128" s="43">
        <f t="shared" si="22"/>
        <v>0</v>
      </c>
      <c r="Q128" s="43">
        <f t="shared" si="25"/>
        <v>45000</v>
      </c>
      <c r="R128" s="79">
        <f t="shared" si="14"/>
        <v>45000</v>
      </c>
      <c r="S128" s="79">
        <f t="shared" si="15"/>
        <v>5625</v>
      </c>
      <c r="T128" s="27">
        <f t="shared" si="24"/>
        <v>0</v>
      </c>
    </row>
    <row r="129" spans="1:20" s="8" customFormat="1" ht="15" customHeight="1" x14ac:dyDescent="0.2">
      <c r="A129" s="12" t="s">
        <v>294</v>
      </c>
      <c r="B129" s="55" t="s">
        <v>133</v>
      </c>
      <c r="C129" s="82">
        <v>180000</v>
      </c>
      <c r="D129" s="148"/>
      <c r="E129" s="148"/>
      <c r="F129" s="148"/>
      <c r="G129" s="148"/>
      <c r="H129" s="37"/>
      <c r="I129" s="37"/>
      <c r="J129" s="37"/>
      <c r="K129" s="37"/>
      <c r="L129" s="37"/>
      <c r="M129" s="37">
        <v>180000</v>
      </c>
      <c r="N129" s="37"/>
      <c r="O129" s="37"/>
      <c r="P129" s="43">
        <f t="shared" si="22"/>
        <v>0</v>
      </c>
      <c r="Q129" s="43">
        <f t="shared" si="25"/>
        <v>180000</v>
      </c>
      <c r="R129" s="79">
        <f t="shared" si="14"/>
        <v>180000</v>
      </c>
      <c r="S129" s="79">
        <f t="shared" si="15"/>
        <v>22500</v>
      </c>
      <c r="T129" s="27">
        <f t="shared" si="24"/>
        <v>0</v>
      </c>
    </row>
    <row r="130" spans="1:20" s="7" customFormat="1" ht="15" customHeight="1" x14ac:dyDescent="0.2">
      <c r="A130" s="12" t="s">
        <v>221</v>
      </c>
      <c r="B130" s="55" t="s">
        <v>134</v>
      </c>
      <c r="C130" s="82">
        <v>50000</v>
      </c>
      <c r="D130" s="148">
        <v>0</v>
      </c>
      <c r="E130" s="148">
        <v>0</v>
      </c>
      <c r="F130" s="148">
        <v>210</v>
      </c>
      <c r="G130" s="148">
        <v>0</v>
      </c>
      <c r="H130" s="37"/>
      <c r="I130" s="37">
        <v>50000</v>
      </c>
      <c r="J130" s="37"/>
      <c r="K130" s="37"/>
      <c r="L130" s="37"/>
      <c r="M130" s="37"/>
      <c r="N130" s="37"/>
      <c r="O130" s="37"/>
      <c r="P130" s="43">
        <f t="shared" si="22"/>
        <v>210</v>
      </c>
      <c r="Q130" s="43">
        <f t="shared" si="25"/>
        <v>50210</v>
      </c>
      <c r="R130" s="79">
        <f t="shared" si="14"/>
        <v>49790</v>
      </c>
      <c r="S130" s="79">
        <f t="shared" si="15"/>
        <v>6223.75</v>
      </c>
      <c r="T130" s="79">
        <f t="shared" si="24"/>
        <v>-210</v>
      </c>
    </row>
    <row r="131" spans="1:20" s="7" customFormat="1" ht="15" customHeight="1" x14ac:dyDescent="0.2">
      <c r="A131" s="12" t="s">
        <v>295</v>
      </c>
      <c r="B131" s="55" t="s">
        <v>133</v>
      </c>
      <c r="C131" s="82">
        <v>220000</v>
      </c>
      <c r="D131" s="148">
        <v>96877.9</v>
      </c>
      <c r="E131" s="148">
        <v>95184.14</v>
      </c>
      <c r="F131" s="148">
        <v>14828.7</v>
      </c>
      <c r="G131" s="148">
        <v>0</v>
      </c>
      <c r="H131" s="37"/>
      <c r="I131" s="37"/>
      <c r="J131" s="37"/>
      <c r="K131" s="37"/>
      <c r="L131" s="37"/>
      <c r="M131" s="37"/>
      <c r="N131" s="37"/>
      <c r="O131" s="37">
        <v>13109.260000000009</v>
      </c>
      <c r="P131" s="43">
        <f t="shared" si="22"/>
        <v>206890.74</v>
      </c>
      <c r="Q131" s="43">
        <f t="shared" si="25"/>
        <v>220000</v>
      </c>
      <c r="R131" s="79">
        <f t="shared" si="14"/>
        <v>13109.260000000009</v>
      </c>
      <c r="S131" s="79">
        <f t="shared" si="15"/>
        <v>1638.6575000000012</v>
      </c>
      <c r="T131" s="79">
        <f t="shared" si="24"/>
        <v>0</v>
      </c>
    </row>
    <row r="132" spans="1:20" s="7" customFormat="1" ht="15" customHeight="1" x14ac:dyDescent="0.2">
      <c r="A132" s="12" t="s">
        <v>296</v>
      </c>
      <c r="B132" s="55" t="s">
        <v>133</v>
      </c>
      <c r="C132" s="82">
        <v>100000</v>
      </c>
      <c r="D132" s="148">
        <v>0</v>
      </c>
      <c r="E132" s="148">
        <v>0</v>
      </c>
      <c r="F132" s="148">
        <v>29485.03</v>
      </c>
      <c r="G132" s="148">
        <v>49845.4</v>
      </c>
      <c r="H132" s="37"/>
      <c r="I132" s="37"/>
      <c r="J132" s="37"/>
      <c r="K132" s="37"/>
      <c r="L132" s="37"/>
      <c r="M132" s="37"/>
      <c r="N132" s="37"/>
      <c r="O132" s="37">
        <v>20669.570000000007</v>
      </c>
      <c r="P132" s="43">
        <f t="shared" si="22"/>
        <v>79330.429999999993</v>
      </c>
      <c r="Q132" s="43">
        <f t="shared" si="25"/>
        <v>100000</v>
      </c>
      <c r="R132" s="79">
        <f t="shared" si="14"/>
        <v>20669.570000000007</v>
      </c>
      <c r="S132" s="79">
        <f t="shared" si="15"/>
        <v>2583.6962500000009</v>
      </c>
      <c r="T132" s="79">
        <f t="shared" si="24"/>
        <v>0</v>
      </c>
    </row>
    <row r="133" spans="1:20" s="7" customFormat="1" ht="15" customHeight="1" x14ac:dyDescent="0.2">
      <c r="A133" s="12" t="s">
        <v>297</v>
      </c>
      <c r="B133" s="55" t="s">
        <v>134</v>
      </c>
      <c r="C133" s="82">
        <v>50000</v>
      </c>
      <c r="D133" s="148"/>
      <c r="E133" s="148"/>
      <c r="F133" s="148"/>
      <c r="G133" s="148"/>
      <c r="H133" s="37"/>
      <c r="I133" s="37">
        <v>50000</v>
      </c>
      <c r="J133" s="37"/>
      <c r="K133" s="37"/>
      <c r="L133" s="37"/>
      <c r="M133" s="37"/>
      <c r="N133" s="37"/>
      <c r="O133" s="37"/>
      <c r="P133" s="43">
        <f t="shared" si="22"/>
        <v>0</v>
      </c>
      <c r="Q133" s="43">
        <f t="shared" si="25"/>
        <v>50000</v>
      </c>
      <c r="R133" s="79">
        <f t="shared" si="14"/>
        <v>50000</v>
      </c>
      <c r="S133" s="79">
        <f t="shared" si="15"/>
        <v>6250</v>
      </c>
      <c r="T133" s="79">
        <f t="shared" si="24"/>
        <v>0</v>
      </c>
    </row>
    <row r="134" spans="1:20" s="8" customFormat="1" ht="15" customHeight="1" x14ac:dyDescent="0.2">
      <c r="A134" s="12" t="s">
        <v>177</v>
      </c>
      <c r="B134" s="55" t="s">
        <v>134</v>
      </c>
      <c r="C134" s="82">
        <v>50000</v>
      </c>
      <c r="D134" s="148"/>
      <c r="E134" s="148"/>
      <c r="F134" s="148"/>
      <c r="G134" s="148"/>
      <c r="H134" s="37"/>
      <c r="I134" s="37"/>
      <c r="J134" s="37"/>
      <c r="K134" s="37">
        <v>50000</v>
      </c>
      <c r="L134" s="37"/>
      <c r="M134" s="37"/>
      <c r="N134" s="37"/>
      <c r="O134" s="37"/>
      <c r="P134" s="43">
        <f t="shared" si="22"/>
        <v>0</v>
      </c>
      <c r="Q134" s="43">
        <f t="shared" si="25"/>
        <v>50000</v>
      </c>
      <c r="R134" s="79">
        <f t="shared" si="14"/>
        <v>50000</v>
      </c>
      <c r="S134" s="79">
        <f t="shared" si="15"/>
        <v>6250</v>
      </c>
      <c r="T134" s="27">
        <f t="shared" si="24"/>
        <v>0</v>
      </c>
    </row>
    <row r="135" spans="1:20" s="8" customFormat="1" ht="15" customHeight="1" x14ac:dyDescent="0.2">
      <c r="A135" s="12" t="s">
        <v>202</v>
      </c>
      <c r="B135" s="55" t="s">
        <v>132</v>
      </c>
      <c r="C135" s="82">
        <v>25000</v>
      </c>
      <c r="D135" s="148">
        <v>1100</v>
      </c>
      <c r="E135" s="148">
        <v>380</v>
      </c>
      <c r="F135" s="148">
        <v>0</v>
      </c>
      <c r="G135" s="148">
        <v>0</v>
      </c>
      <c r="H135" s="37"/>
      <c r="I135" s="37"/>
      <c r="J135" s="37"/>
      <c r="K135" s="37"/>
      <c r="L135" s="37"/>
      <c r="M135" s="37">
        <v>23520</v>
      </c>
      <c r="N135" s="37"/>
      <c r="O135" s="37"/>
      <c r="P135" s="43">
        <f t="shared" si="22"/>
        <v>1480</v>
      </c>
      <c r="Q135" s="43">
        <f t="shared" si="25"/>
        <v>25000</v>
      </c>
      <c r="R135" s="79">
        <f t="shared" si="14"/>
        <v>23520</v>
      </c>
      <c r="S135" s="79">
        <f t="shared" si="15"/>
        <v>2940</v>
      </c>
      <c r="T135" s="27">
        <f t="shared" si="24"/>
        <v>0</v>
      </c>
    </row>
    <row r="136" spans="1:20" s="8" customFormat="1" ht="15" customHeight="1" x14ac:dyDescent="0.2">
      <c r="A136" s="12" t="s">
        <v>298</v>
      </c>
      <c r="B136" s="55" t="s">
        <v>132</v>
      </c>
      <c r="C136" s="82">
        <v>50000</v>
      </c>
      <c r="D136" s="148"/>
      <c r="E136" s="148"/>
      <c r="F136" s="148"/>
      <c r="G136" s="148"/>
      <c r="H136" s="37"/>
      <c r="I136" s="37"/>
      <c r="J136" s="37"/>
      <c r="K136" s="37"/>
      <c r="L136" s="37">
        <v>50000</v>
      </c>
      <c r="M136" s="37"/>
      <c r="N136" s="37"/>
      <c r="O136" s="37"/>
      <c r="P136" s="43">
        <f t="shared" si="22"/>
        <v>0</v>
      </c>
      <c r="Q136" s="43">
        <f t="shared" si="25"/>
        <v>50000</v>
      </c>
      <c r="R136" s="79">
        <f t="shared" ref="R136:R197" si="26">C136-P136</f>
        <v>50000</v>
      </c>
      <c r="S136" s="79">
        <f t="shared" ref="S136:S197" si="27">R136/8</f>
        <v>6250</v>
      </c>
      <c r="T136" s="27">
        <f t="shared" si="24"/>
        <v>0</v>
      </c>
    </row>
    <row r="137" spans="1:20" s="8" customFormat="1" ht="15" customHeight="1" x14ac:dyDescent="0.2">
      <c r="A137" s="12"/>
      <c r="B137" s="55"/>
      <c r="C137" s="82"/>
      <c r="D137" s="152"/>
      <c r="E137" s="152"/>
      <c r="F137" s="152"/>
      <c r="G137" s="152"/>
      <c r="H137" s="46"/>
      <c r="I137" s="46"/>
      <c r="J137" s="46"/>
      <c r="K137" s="46"/>
      <c r="L137" s="46"/>
      <c r="M137" s="46"/>
      <c r="N137" s="46"/>
      <c r="O137" s="46"/>
      <c r="P137" s="43"/>
      <c r="Q137" s="43"/>
      <c r="R137" s="79">
        <f t="shared" si="26"/>
        <v>0</v>
      </c>
      <c r="S137" s="79">
        <f t="shared" si="27"/>
        <v>0</v>
      </c>
      <c r="T137" s="27">
        <f t="shared" si="24"/>
        <v>0</v>
      </c>
    </row>
    <row r="138" spans="1:20" s="8" customFormat="1" ht="15" customHeight="1" x14ac:dyDescent="0.2">
      <c r="A138" s="12" t="s">
        <v>146</v>
      </c>
      <c r="B138" s="55" t="s">
        <v>194</v>
      </c>
      <c r="C138" s="82">
        <v>30000</v>
      </c>
      <c r="D138" s="148">
        <v>0</v>
      </c>
      <c r="E138" s="148">
        <v>3824.15</v>
      </c>
      <c r="F138" s="148">
        <v>0</v>
      </c>
      <c r="G138" s="148">
        <v>0</v>
      </c>
      <c r="H138" s="37">
        <v>3271.9812499999998</v>
      </c>
      <c r="I138" s="37">
        <v>3271.9812499999998</v>
      </c>
      <c r="J138" s="37">
        <v>3271.9812499999998</v>
      </c>
      <c r="K138" s="37">
        <v>3271.9812499999998</v>
      </c>
      <c r="L138" s="37">
        <v>3271.9812499999998</v>
      </c>
      <c r="M138" s="37">
        <v>3271.9812499999998</v>
      </c>
      <c r="N138" s="37">
        <v>3271.9812499999998</v>
      </c>
      <c r="O138" s="37">
        <v>3271.9812499999998</v>
      </c>
      <c r="P138" s="43">
        <f t="shared" ref="P138" si="28">SUM(D138:G138)</f>
        <v>3824.15</v>
      </c>
      <c r="Q138" s="43">
        <f>SUM(D138:O138)</f>
        <v>30000.000000000004</v>
      </c>
      <c r="R138" s="79">
        <f t="shared" si="26"/>
        <v>26175.85</v>
      </c>
      <c r="S138" s="79">
        <f t="shared" si="27"/>
        <v>3271.9812499999998</v>
      </c>
      <c r="T138" s="27">
        <f t="shared" si="24"/>
        <v>0</v>
      </c>
    </row>
    <row r="139" spans="1:20" s="8" customFormat="1" ht="9.75" customHeight="1" x14ac:dyDescent="0.2">
      <c r="A139" s="12"/>
      <c r="B139" s="55"/>
      <c r="C139" s="82"/>
      <c r="D139" s="151"/>
      <c r="E139" s="151"/>
      <c r="F139" s="151"/>
      <c r="G139" s="151"/>
      <c r="H139" s="45"/>
      <c r="I139" s="45"/>
      <c r="J139" s="45"/>
      <c r="K139" s="45"/>
      <c r="L139" s="45"/>
      <c r="M139" s="45"/>
      <c r="N139" s="45"/>
      <c r="O139" s="45"/>
      <c r="P139" s="43"/>
      <c r="Q139" s="43"/>
      <c r="R139" s="79">
        <f t="shared" si="26"/>
        <v>0</v>
      </c>
      <c r="S139" s="79">
        <f t="shared" si="27"/>
        <v>0</v>
      </c>
      <c r="T139" s="27">
        <f t="shared" si="24"/>
        <v>0</v>
      </c>
    </row>
    <row r="140" spans="1:20" s="7" customFormat="1" ht="15" customHeight="1" x14ac:dyDescent="0.2">
      <c r="A140" s="12" t="s">
        <v>79</v>
      </c>
      <c r="B140" s="55" t="s">
        <v>134</v>
      </c>
      <c r="C140" s="82">
        <v>200000</v>
      </c>
      <c r="D140" s="148"/>
      <c r="E140" s="148"/>
      <c r="F140" s="148"/>
      <c r="G140" s="148"/>
      <c r="H140" s="37"/>
      <c r="I140" s="37"/>
      <c r="J140" s="37"/>
      <c r="K140" s="37"/>
      <c r="L140" s="37"/>
      <c r="M140" s="37"/>
      <c r="N140" s="37"/>
      <c r="O140" s="37">
        <v>200000</v>
      </c>
      <c r="P140" s="43">
        <f t="shared" ref="P140" si="29">SUM(D140:G140)</f>
        <v>0</v>
      </c>
      <c r="Q140" s="43">
        <f>SUM(D140:O140)</f>
        <v>200000</v>
      </c>
      <c r="R140" s="79">
        <f t="shared" si="26"/>
        <v>200000</v>
      </c>
      <c r="S140" s="79">
        <f t="shared" si="27"/>
        <v>25000</v>
      </c>
      <c r="T140" s="79">
        <f t="shared" si="24"/>
        <v>0</v>
      </c>
    </row>
    <row r="141" spans="1:20" s="8" customFormat="1" ht="6.95" customHeight="1" x14ac:dyDescent="0.2">
      <c r="A141" s="12"/>
      <c r="B141" s="55"/>
      <c r="C141" s="82"/>
      <c r="D141" s="144"/>
      <c r="E141" s="144"/>
      <c r="F141" s="144"/>
      <c r="G141" s="144"/>
      <c r="H141" s="39"/>
      <c r="I141" s="39"/>
      <c r="J141" s="39"/>
      <c r="K141" s="39"/>
      <c r="L141" s="39"/>
      <c r="M141" s="39"/>
      <c r="N141" s="39"/>
      <c r="O141" s="39"/>
      <c r="P141" s="43"/>
      <c r="Q141" s="43"/>
      <c r="R141" s="27">
        <f t="shared" si="26"/>
        <v>0</v>
      </c>
      <c r="S141" s="79">
        <f t="shared" si="27"/>
        <v>0</v>
      </c>
      <c r="T141" s="27">
        <f t="shared" si="24"/>
        <v>0</v>
      </c>
    </row>
    <row r="142" spans="1:20" s="7" customFormat="1" ht="15" customHeight="1" x14ac:dyDescent="0.2">
      <c r="A142" s="15" t="str">
        <f>"TOTAL "&amp;A99</f>
        <v>TOTAL MARKETING/TOURISM PROMOTION</v>
      </c>
      <c r="B142" s="59"/>
      <c r="C142" s="91">
        <f t="shared" ref="C142:O142" si="30">SUM(C101:C140)</f>
        <v>3510000</v>
      </c>
      <c r="D142" s="149">
        <f t="shared" si="30"/>
        <v>106977.9</v>
      </c>
      <c r="E142" s="149">
        <f t="shared" si="30"/>
        <v>317981.47000000003</v>
      </c>
      <c r="F142" s="149">
        <f t="shared" si="30"/>
        <v>250933.71</v>
      </c>
      <c r="G142" s="149">
        <f t="shared" si="30"/>
        <v>206583.63999999998</v>
      </c>
      <c r="H142" s="40">
        <f t="shared" si="30"/>
        <v>166004.72750000001</v>
      </c>
      <c r="I142" s="40">
        <f t="shared" si="30"/>
        <v>458947.75750000001</v>
      </c>
      <c r="J142" s="40">
        <f t="shared" si="30"/>
        <v>375447.75750000001</v>
      </c>
      <c r="K142" s="40">
        <f t="shared" si="30"/>
        <v>228947.75750000001</v>
      </c>
      <c r="L142" s="40">
        <f t="shared" si="30"/>
        <v>378947.75750000001</v>
      </c>
      <c r="M142" s="40">
        <f t="shared" si="30"/>
        <v>652467.75749999995</v>
      </c>
      <c r="N142" s="40">
        <f t="shared" si="30"/>
        <v>79751.757499999992</v>
      </c>
      <c r="O142" s="40">
        <f t="shared" si="30"/>
        <v>280507.61749999999</v>
      </c>
      <c r="P142" s="40">
        <f t="shared" ref="P142" si="31">SUM(D142:G142)</f>
        <v>882476.72</v>
      </c>
      <c r="Q142" s="40">
        <f>SUM(Q101:Q140)</f>
        <v>3503499.61</v>
      </c>
      <c r="R142" s="27">
        <f t="shared" si="26"/>
        <v>2627523.2800000003</v>
      </c>
      <c r="S142" s="79">
        <f t="shared" si="27"/>
        <v>328440.41000000003</v>
      </c>
      <c r="T142" s="79">
        <f t="shared" si="24"/>
        <v>6500.3900000001304</v>
      </c>
    </row>
    <row r="143" spans="1:20" s="7" customFormat="1" ht="6.95" customHeight="1" x14ac:dyDescent="0.2">
      <c r="A143" s="11"/>
      <c r="B143" s="61"/>
      <c r="C143" s="93"/>
      <c r="D143" s="150"/>
      <c r="E143" s="150"/>
      <c r="F143" s="150"/>
      <c r="G143" s="150"/>
      <c r="H143" s="72"/>
      <c r="I143" s="72"/>
      <c r="J143" s="72"/>
      <c r="K143" s="72"/>
      <c r="L143" s="72"/>
      <c r="M143" s="72"/>
      <c r="N143" s="72"/>
      <c r="O143" s="72"/>
      <c r="P143" s="41"/>
      <c r="Q143" s="41"/>
      <c r="R143" s="27"/>
      <c r="S143" s="79"/>
      <c r="T143" s="79"/>
    </row>
    <row r="144" spans="1:20" s="7" customFormat="1" ht="18" customHeight="1" x14ac:dyDescent="0.2">
      <c r="A144" s="167" t="s">
        <v>80</v>
      </c>
      <c r="B144" s="167"/>
      <c r="C144" s="167"/>
      <c r="D144" s="168"/>
      <c r="E144" s="168"/>
      <c r="F144" s="168"/>
      <c r="G144" s="168"/>
      <c r="H144" s="168"/>
      <c r="I144" s="168"/>
      <c r="J144" s="168"/>
      <c r="K144" s="168"/>
      <c r="L144" s="168"/>
      <c r="M144" s="168"/>
      <c r="N144" s="168"/>
      <c r="O144" s="168"/>
      <c r="P144" s="168"/>
      <c r="Q144" s="168"/>
      <c r="R144" s="27"/>
      <c r="S144" s="79"/>
      <c r="T144" s="79"/>
    </row>
    <row r="145" spans="1:20" s="7" customFormat="1" ht="6.95" customHeight="1" x14ac:dyDescent="0.2">
      <c r="A145" s="10"/>
      <c r="B145" s="58"/>
      <c r="C145" s="90"/>
      <c r="D145" s="147"/>
      <c r="E145" s="147"/>
      <c r="F145" s="147"/>
      <c r="G145" s="147"/>
      <c r="H145" s="71"/>
      <c r="I145" s="71"/>
      <c r="J145" s="71"/>
      <c r="K145" s="71"/>
      <c r="L145" s="71"/>
      <c r="M145" s="71"/>
      <c r="N145" s="71"/>
      <c r="O145" s="71"/>
      <c r="P145" s="36"/>
      <c r="Q145" s="36"/>
      <c r="R145" s="27"/>
      <c r="S145" s="79"/>
      <c r="T145" s="79"/>
    </row>
    <row r="146" spans="1:20" s="8" customFormat="1" ht="15" customHeight="1" x14ac:dyDescent="0.2">
      <c r="A146" s="12" t="s">
        <v>220</v>
      </c>
      <c r="B146" s="55" t="s">
        <v>135</v>
      </c>
      <c r="C146" s="82">
        <v>180000</v>
      </c>
      <c r="D146" s="148">
        <v>1685.85</v>
      </c>
      <c r="E146" s="148">
        <v>22689.24</v>
      </c>
      <c r="F146" s="148">
        <v>36945.56</v>
      </c>
      <c r="G146" s="148">
        <v>0</v>
      </c>
      <c r="H146" s="37">
        <v>14834.918750000001</v>
      </c>
      <c r="I146" s="136">
        <v>14834.918750000001</v>
      </c>
      <c r="J146" s="136">
        <v>14834.918750000001</v>
      </c>
      <c r="K146" s="118">
        <v>14834.918750000001</v>
      </c>
      <c r="L146" s="118">
        <v>14834.918750000001</v>
      </c>
      <c r="M146" s="118">
        <v>14834.918750000001</v>
      </c>
      <c r="N146" s="118">
        <v>14834.918750000001</v>
      </c>
      <c r="O146" s="118">
        <v>14834.918750000001</v>
      </c>
      <c r="P146" s="43">
        <f t="shared" ref="P146:P176" si="32">SUM(D146:G146)</f>
        <v>61320.649999999994</v>
      </c>
      <c r="Q146" s="43">
        <f t="shared" ref="Q146:Q168" si="33">SUM(D146:O146)</f>
        <v>180000.00000000003</v>
      </c>
      <c r="R146" s="79">
        <f t="shared" si="26"/>
        <v>118679.35</v>
      </c>
      <c r="S146" s="79">
        <f t="shared" si="27"/>
        <v>14834.918750000001</v>
      </c>
      <c r="T146" s="27">
        <f t="shared" ref="T146:T178" si="34">C146-Q146</f>
        <v>0</v>
      </c>
    </row>
    <row r="147" spans="1:20" s="8" customFormat="1" ht="15" customHeight="1" x14ac:dyDescent="0.2">
      <c r="A147" s="12" t="s">
        <v>81</v>
      </c>
      <c r="B147" s="55" t="s">
        <v>136</v>
      </c>
      <c r="C147" s="82">
        <v>80000</v>
      </c>
      <c r="D147" s="148">
        <v>2400</v>
      </c>
      <c r="E147" s="148">
        <v>0</v>
      </c>
      <c r="F147" s="148">
        <v>0</v>
      </c>
      <c r="G147" s="148">
        <v>5400</v>
      </c>
      <c r="H147" s="37">
        <v>9025</v>
      </c>
      <c r="I147" s="37">
        <v>9025</v>
      </c>
      <c r="J147" s="37">
        <v>9025</v>
      </c>
      <c r="K147" s="37">
        <v>9025</v>
      </c>
      <c r="L147" s="37">
        <v>9025</v>
      </c>
      <c r="M147" s="37">
        <v>9025</v>
      </c>
      <c r="N147" s="37">
        <v>9025</v>
      </c>
      <c r="O147" s="37">
        <v>9025</v>
      </c>
      <c r="P147" s="43">
        <f t="shared" si="32"/>
        <v>7800</v>
      </c>
      <c r="Q147" s="43">
        <f t="shared" si="33"/>
        <v>80000</v>
      </c>
      <c r="R147" s="79">
        <f t="shared" si="26"/>
        <v>72200</v>
      </c>
      <c r="S147" s="79">
        <f t="shared" si="27"/>
        <v>9025</v>
      </c>
      <c r="T147" s="27">
        <f t="shared" si="34"/>
        <v>0</v>
      </c>
    </row>
    <row r="148" spans="1:20" s="8" customFormat="1" ht="15" customHeight="1" x14ac:dyDescent="0.2">
      <c r="A148" s="12" t="s">
        <v>158</v>
      </c>
      <c r="B148" s="55" t="s">
        <v>158</v>
      </c>
      <c r="C148" s="82">
        <v>100000</v>
      </c>
      <c r="D148" s="148">
        <v>0</v>
      </c>
      <c r="E148" s="148">
        <v>15375</v>
      </c>
      <c r="F148" s="148">
        <v>0</v>
      </c>
      <c r="G148" s="148">
        <v>0</v>
      </c>
      <c r="H148" s="37">
        <v>30000</v>
      </c>
      <c r="I148" s="37"/>
      <c r="J148" s="37"/>
      <c r="K148" s="37">
        <v>15375</v>
      </c>
      <c r="L148" s="37"/>
      <c r="M148" s="37"/>
      <c r="N148" s="37"/>
      <c r="O148" s="37">
        <v>39250</v>
      </c>
      <c r="P148" s="43">
        <f t="shared" si="32"/>
        <v>15375</v>
      </c>
      <c r="Q148" s="43">
        <f t="shared" si="33"/>
        <v>100000</v>
      </c>
      <c r="R148" s="79">
        <f t="shared" si="26"/>
        <v>84625</v>
      </c>
      <c r="S148" s="79">
        <f t="shared" si="27"/>
        <v>10578.125</v>
      </c>
      <c r="T148" s="27">
        <f t="shared" si="34"/>
        <v>0</v>
      </c>
    </row>
    <row r="149" spans="1:20" s="8" customFormat="1" ht="18" customHeight="1" x14ac:dyDescent="0.2">
      <c r="A149" s="25" t="s">
        <v>178</v>
      </c>
      <c r="B149" s="62" t="s">
        <v>137</v>
      </c>
      <c r="C149" s="94">
        <v>30000</v>
      </c>
      <c r="D149" s="148">
        <v>5060</v>
      </c>
      <c r="E149" s="148">
        <v>0</v>
      </c>
      <c r="F149" s="148">
        <v>0</v>
      </c>
      <c r="G149" s="148">
        <v>0</v>
      </c>
      <c r="H149" s="37"/>
      <c r="I149" s="37">
        <v>10000</v>
      </c>
      <c r="J149" s="37"/>
      <c r="K149" s="37"/>
      <c r="L149" s="37"/>
      <c r="M149" s="37">
        <v>14940</v>
      </c>
      <c r="N149" s="37"/>
      <c r="O149" s="37"/>
      <c r="P149" s="43">
        <f t="shared" si="32"/>
        <v>5060</v>
      </c>
      <c r="Q149" s="43">
        <f t="shared" si="33"/>
        <v>30000</v>
      </c>
      <c r="R149" s="79">
        <f t="shared" si="26"/>
        <v>24940</v>
      </c>
      <c r="S149" s="79">
        <f t="shared" si="27"/>
        <v>3117.5</v>
      </c>
      <c r="T149" s="27">
        <f t="shared" si="34"/>
        <v>0</v>
      </c>
    </row>
    <row r="150" spans="1:20" s="8" customFormat="1" ht="18" customHeight="1" x14ac:dyDescent="0.2">
      <c r="A150" s="25" t="s">
        <v>196</v>
      </c>
      <c r="B150" s="62" t="s">
        <v>196</v>
      </c>
      <c r="C150" s="94">
        <v>15000</v>
      </c>
      <c r="D150" s="148">
        <v>3180</v>
      </c>
      <c r="E150" s="148">
        <v>0</v>
      </c>
      <c r="F150" s="148">
        <v>0</v>
      </c>
      <c r="G150" s="148">
        <v>3180</v>
      </c>
      <c r="H150" s="37"/>
      <c r="I150" s="37"/>
      <c r="J150" s="37">
        <v>3180</v>
      </c>
      <c r="K150" s="37"/>
      <c r="L150" s="37"/>
      <c r="M150" s="37">
        <v>3180</v>
      </c>
      <c r="N150" s="37"/>
      <c r="O150" s="37"/>
      <c r="P150" s="43">
        <f t="shared" si="32"/>
        <v>6360</v>
      </c>
      <c r="Q150" s="43">
        <f t="shared" si="33"/>
        <v>12720</v>
      </c>
      <c r="R150" s="79">
        <f t="shared" si="26"/>
        <v>8640</v>
      </c>
      <c r="S150" s="79">
        <f t="shared" si="27"/>
        <v>1080</v>
      </c>
      <c r="T150" s="27">
        <f t="shared" si="34"/>
        <v>2280</v>
      </c>
    </row>
    <row r="151" spans="1:20" s="8" customFormat="1" ht="16.5" customHeight="1" x14ac:dyDescent="0.2">
      <c r="A151" s="25" t="s">
        <v>147</v>
      </c>
      <c r="B151" s="62" t="s">
        <v>203</v>
      </c>
      <c r="C151" s="94">
        <v>636</v>
      </c>
      <c r="D151" s="148"/>
      <c r="E151" s="148"/>
      <c r="F151" s="148"/>
      <c r="G151" s="148"/>
      <c r="H151" s="37"/>
      <c r="I151" s="37"/>
      <c r="J151" s="37"/>
      <c r="K151" s="37"/>
      <c r="L151" s="37"/>
      <c r="M151" s="37"/>
      <c r="N151" s="37">
        <v>636</v>
      </c>
      <c r="O151" s="37"/>
      <c r="P151" s="43">
        <f t="shared" si="32"/>
        <v>0</v>
      </c>
      <c r="Q151" s="43">
        <f t="shared" si="33"/>
        <v>636</v>
      </c>
      <c r="R151" s="79">
        <f t="shared" si="26"/>
        <v>636</v>
      </c>
      <c r="S151" s="79">
        <f t="shared" si="27"/>
        <v>79.5</v>
      </c>
      <c r="T151" s="27">
        <f t="shared" si="34"/>
        <v>0</v>
      </c>
    </row>
    <row r="152" spans="1:20" s="8" customFormat="1" ht="15" customHeight="1" x14ac:dyDescent="0.2">
      <c r="A152" s="12" t="s">
        <v>82</v>
      </c>
      <c r="B152" s="55" t="s">
        <v>138</v>
      </c>
      <c r="C152" s="82">
        <v>650000</v>
      </c>
      <c r="D152" s="148"/>
      <c r="E152" s="148"/>
      <c r="F152" s="148">
        <v>64559.76</v>
      </c>
      <c r="G152" s="148">
        <v>75104.639999999999</v>
      </c>
      <c r="H152" s="37">
        <v>63791.95</v>
      </c>
      <c r="I152" s="37">
        <v>63791.95</v>
      </c>
      <c r="J152" s="37">
        <v>63791.95</v>
      </c>
      <c r="K152" s="37">
        <v>63791.95</v>
      </c>
      <c r="L152" s="37">
        <v>63791.95</v>
      </c>
      <c r="M152" s="37">
        <v>63791.95</v>
      </c>
      <c r="N152" s="37">
        <v>63791.95</v>
      </c>
      <c r="O152" s="37">
        <v>63791.95</v>
      </c>
      <c r="P152" s="43">
        <f t="shared" si="32"/>
        <v>139664.4</v>
      </c>
      <c r="Q152" s="43">
        <f t="shared" si="33"/>
        <v>650000</v>
      </c>
      <c r="R152" s="79">
        <f t="shared" si="26"/>
        <v>510335.6</v>
      </c>
      <c r="S152" s="79">
        <f t="shared" si="27"/>
        <v>63791.95</v>
      </c>
      <c r="T152" s="27">
        <f t="shared" si="34"/>
        <v>0</v>
      </c>
    </row>
    <row r="153" spans="1:20" s="8" customFormat="1" ht="15" customHeight="1" x14ac:dyDescent="0.2">
      <c r="A153" s="12" t="s">
        <v>83</v>
      </c>
      <c r="B153" s="55" t="s">
        <v>193</v>
      </c>
      <c r="C153" s="82">
        <v>100000</v>
      </c>
      <c r="D153" s="148">
        <v>572.4</v>
      </c>
      <c r="E153" s="148">
        <v>0</v>
      </c>
      <c r="F153" s="148">
        <v>6012.4</v>
      </c>
      <c r="G153" s="148">
        <v>0</v>
      </c>
      <c r="H153" s="37">
        <v>11676.9</v>
      </c>
      <c r="I153" s="37">
        <v>11676.9</v>
      </c>
      <c r="J153" s="37">
        <v>11676.9</v>
      </c>
      <c r="K153" s="37">
        <v>11676.9</v>
      </c>
      <c r="L153" s="37">
        <v>11676.9</v>
      </c>
      <c r="M153" s="37">
        <v>11676.9</v>
      </c>
      <c r="N153" s="37">
        <v>11676.9</v>
      </c>
      <c r="O153" s="37">
        <v>11676.9</v>
      </c>
      <c r="P153" s="43">
        <f t="shared" si="32"/>
        <v>6584.7999999999993</v>
      </c>
      <c r="Q153" s="43">
        <f t="shared" si="33"/>
        <v>99999.999999999985</v>
      </c>
      <c r="R153" s="79">
        <f t="shared" si="26"/>
        <v>93415.2</v>
      </c>
      <c r="S153" s="79">
        <f t="shared" si="27"/>
        <v>11676.9</v>
      </c>
      <c r="T153" s="27">
        <f t="shared" si="34"/>
        <v>0</v>
      </c>
    </row>
    <row r="154" spans="1:20" s="8" customFormat="1" ht="15" customHeight="1" x14ac:dyDescent="0.2">
      <c r="A154" s="12" t="s">
        <v>204</v>
      </c>
      <c r="B154" s="55" t="s">
        <v>139</v>
      </c>
      <c r="C154" s="82"/>
      <c r="D154" s="148"/>
      <c r="E154" s="148"/>
      <c r="F154" s="148"/>
      <c r="G154" s="148"/>
      <c r="H154" s="37"/>
      <c r="I154" s="37"/>
      <c r="J154" s="37"/>
      <c r="K154" s="37"/>
      <c r="L154" s="37"/>
      <c r="M154" s="37"/>
      <c r="N154" s="37"/>
      <c r="O154" s="37"/>
      <c r="P154" s="43">
        <f t="shared" si="32"/>
        <v>0</v>
      </c>
      <c r="Q154" s="43">
        <f t="shared" si="33"/>
        <v>0</v>
      </c>
      <c r="R154" s="79">
        <f t="shared" si="26"/>
        <v>0</v>
      </c>
      <c r="S154" s="79">
        <f t="shared" si="27"/>
        <v>0</v>
      </c>
      <c r="T154" s="27">
        <f t="shared" si="34"/>
        <v>0</v>
      </c>
    </row>
    <row r="155" spans="1:20" s="8" customFormat="1" ht="15" customHeight="1" x14ac:dyDescent="0.2">
      <c r="A155" s="12" t="s">
        <v>84</v>
      </c>
      <c r="B155" s="55" t="s">
        <v>139</v>
      </c>
      <c r="C155" s="82"/>
      <c r="D155" s="148"/>
      <c r="E155" s="148"/>
      <c r="F155" s="148"/>
      <c r="G155" s="148"/>
      <c r="H155" s="37"/>
      <c r="I155" s="37"/>
      <c r="J155" s="37"/>
      <c r="K155" s="37"/>
      <c r="L155" s="37"/>
      <c r="M155" s="37"/>
      <c r="N155" s="37"/>
      <c r="O155" s="37"/>
      <c r="P155" s="43">
        <f t="shared" si="32"/>
        <v>0</v>
      </c>
      <c r="Q155" s="43">
        <f t="shared" si="33"/>
        <v>0</v>
      </c>
      <c r="R155" s="79">
        <f t="shared" si="26"/>
        <v>0</v>
      </c>
      <c r="S155" s="79">
        <f t="shared" si="27"/>
        <v>0</v>
      </c>
      <c r="T155" s="27">
        <f t="shared" si="34"/>
        <v>0</v>
      </c>
    </row>
    <row r="156" spans="1:20" s="8" customFormat="1" ht="15" customHeight="1" x14ac:dyDescent="0.2">
      <c r="A156" s="12" t="s">
        <v>205</v>
      </c>
      <c r="B156" s="55" t="s">
        <v>139</v>
      </c>
      <c r="C156" s="82"/>
      <c r="D156" s="148"/>
      <c r="E156" s="148"/>
      <c r="F156" s="148"/>
      <c r="G156" s="148"/>
      <c r="H156" s="37"/>
      <c r="I156" s="37"/>
      <c r="J156" s="37"/>
      <c r="K156" s="37"/>
      <c r="L156" s="37"/>
      <c r="M156" s="37"/>
      <c r="N156" s="37"/>
      <c r="O156" s="37"/>
      <c r="P156" s="43">
        <f t="shared" si="32"/>
        <v>0</v>
      </c>
      <c r="Q156" s="43">
        <f t="shared" si="33"/>
        <v>0</v>
      </c>
      <c r="R156" s="79">
        <f t="shared" si="26"/>
        <v>0</v>
      </c>
      <c r="S156" s="79">
        <f t="shared" si="27"/>
        <v>0</v>
      </c>
      <c r="T156" s="27">
        <f t="shared" si="34"/>
        <v>0</v>
      </c>
    </row>
    <row r="157" spans="1:20" s="8" customFormat="1" ht="15" customHeight="1" x14ac:dyDescent="0.2">
      <c r="A157" s="12" t="s">
        <v>185</v>
      </c>
      <c r="B157" s="55" t="s">
        <v>139</v>
      </c>
      <c r="C157" s="82"/>
      <c r="D157" s="148">
        <v>0</v>
      </c>
      <c r="E157" s="148">
        <v>0</v>
      </c>
      <c r="F157" s="148">
        <v>46784.76</v>
      </c>
      <c r="G157" s="148">
        <v>0</v>
      </c>
      <c r="H157" s="37"/>
      <c r="I157" s="37"/>
      <c r="J157" s="37"/>
      <c r="K157" s="37"/>
      <c r="L157" s="37"/>
      <c r="M157" s="37"/>
      <c r="N157" s="37"/>
      <c r="O157" s="37"/>
      <c r="P157" s="43">
        <f t="shared" si="32"/>
        <v>46784.76</v>
      </c>
      <c r="Q157" s="43">
        <f t="shared" si="33"/>
        <v>46784.76</v>
      </c>
      <c r="R157" s="79">
        <f t="shared" si="26"/>
        <v>-46784.76</v>
      </c>
      <c r="S157" s="79">
        <f t="shared" si="27"/>
        <v>-5848.0950000000003</v>
      </c>
      <c r="T157" s="27">
        <f t="shared" si="34"/>
        <v>-46784.76</v>
      </c>
    </row>
    <row r="158" spans="1:20" s="8" customFormat="1" ht="15" customHeight="1" x14ac:dyDescent="0.2">
      <c r="A158" s="12" t="s">
        <v>206</v>
      </c>
      <c r="B158" s="55" t="s">
        <v>139</v>
      </c>
      <c r="C158" s="82"/>
      <c r="D158" s="148"/>
      <c r="E158" s="148"/>
      <c r="F158" s="148"/>
      <c r="G158" s="148"/>
      <c r="H158" s="37"/>
      <c r="I158" s="37"/>
      <c r="J158" s="37"/>
      <c r="K158" s="37"/>
      <c r="L158" s="37"/>
      <c r="M158" s="37"/>
      <c r="N158" s="37"/>
      <c r="O158" s="37"/>
      <c r="P158" s="43">
        <f t="shared" si="32"/>
        <v>0</v>
      </c>
      <c r="Q158" s="43">
        <f t="shared" si="33"/>
        <v>0</v>
      </c>
      <c r="R158" s="79">
        <f t="shared" si="26"/>
        <v>0</v>
      </c>
      <c r="S158" s="79">
        <f t="shared" si="27"/>
        <v>0</v>
      </c>
      <c r="T158" s="27">
        <f t="shared" si="34"/>
        <v>0</v>
      </c>
    </row>
    <row r="159" spans="1:20" s="8" customFormat="1" ht="15" customHeight="1" x14ac:dyDescent="0.2">
      <c r="A159" s="12" t="s">
        <v>207</v>
      </c>
      <c r="B159" s="55" t="s">
        <v>139</v>
      </c>
      <c r="C159" s="82"/>
      <c r="D159" s="148"/>
      <c r="E159" s="148"/>
      <c r="F159" s="148"/>
      <c r="G159" s="148"/>
      <c r="H159" s="37"/>
      <c r="I159" s="37"/>
      <c r="J159" s="37"/>
      <c r="K159" s="37"/>
      <c r="L159" s="37"/>
      <c r="M159" s="37"/>
      <c r="N159" s="37"/>
      <c r="O159" s="37"/>
      <c r="P159" s="43">
        <f t="shared" si="32"/>
        <v>0</v>
      </c>
      <c r="Q159" s="43">
        <f t="shared" si="33"/>
        <v>0</v>
      </c>
      <c r="R159" s="79">
        <f t="shared" si="26"/>
        <v>0</v>
      </c>
      <c r="S159" s="79">
        <f t="shared" si="27"/>
        <v>0</v>
      </c>
      <c r="T159" s="27">
        <f t="shared" si="34"/>
        <v>0</v>
      </c>
    </row>
    <row r="160" spans="1:20" s="8" customFormat="1" ht="15" customHeight="1" x14ac:dyDescent="0.2">
      <c r="A160" s="12" t="s">
        <v>299</v>
      </c>
      <c r="B160" s="55" t="s">
        <v>139</v>
      </c>
      <c r="C160" s="82"/>
      <c r="D160" s="148"/>
      <c r="E160" s="148"/>
      <c r="F160" s="148"/>
      <c r="G160" s="148"/>
      <c r="H160" s="37"/>
      <c r="I160" s="37"/>
      <c r="J160" s="37"/>
      <c r="K160" s="37"/>
      <c r="L160" s="37"/>
      <c r="M160" s="37"/>
      <c r="N160" s="37"/>
      <c r="O160" s="37"/>
      <c r="P160" s="43">
        <f t="shared" si="32"/>
        <v>0</v>
      </c>
      <c r="Q160" s="43">
        <f t="shared" si="33"/>
        <v>0</v>
      </c>
      <c r="R160" s="79">
        <f t="shared" si="26"/>
        <v>0</v>
      </c>
      <c r="S160" s="79">
        <f t="shared" si="27"/>
        <v>0</v>
      </c>
      <c r="T160" s="27">
        <f t="shared" si="34"/>
        <v>0</v>
      </c>
    </row>
    <row r="161" spans="1:20" s="8" customFormat="1" ht="15" customHeight="1" x14ac:dyDescent="0.2">
      <c r="A161" s="12" t="s">
        <v>208</v>
      </c>
      <c r="B161" s="55" t="s">
        <v>139</v>
      </c>
      <c r="C161" s="82"/>
      <c r="D161" s="148"/>
      <c r="E161" s="148"/>
      <c r="F161" s="148"/>
      <c r="G161" s="148"/>
      <c r="H161" s="37"/>
      <c r="I161" s="37"/>
      <c r="J161" s="37"/>
      <c r="K161" s="37"/>
      <c r="L161" s="37"/>
      <c r="M161" s="37"/>
      <c r="N161" s="37"/>
      <c r="O161" s="37"/>
      <c r="P161" s="43">
        <f t="shared" si="32"/>
        <v>0</v>
      </c>
      <c r="Q161" s="43">
        <f t="shared" si="33"/>
        <v>0</v>
      </c>
      <c r="R161" s="79">
        <f t="shared" si="26"/>
        <v>0</v>
      </c>
      <c r="S161" s="79">
        <f t="shared" si="27"/>
        <v>0</v>
      </c>
      <c r="T161" s="27">
        <f t="shared" si="34"/>
        <v>0</v>
      </c>
    </row>
    <row r="162" spans="1:20" s="8" customFormat="1" ht="15" customHeight="1" x14ac:dyDescent="0.2">
      <c r="A162" s="12" t="s">
        <v>179</v>
      </c>
      <c r="B162" s="55" t="s">
        <v>139</v>
      </c>
      <c r="C162" s="82"/>
      <c r="D162" s="148"/>
      <c r="E162" s="148"/>
      <c r="F162" s="148"/>
      <c r="G162" s="148"/>
      <c r="H162" s="37"/>
      <c r="I162" s="37"/>
      <c r="J162" s="37"/>
      <c r="K162" s="37"/>
      <c r="L162" s="37"/>
      <c r="M162" s="37"/>
      <c r="N162" s="37"/>
      <c r="O162" s="37"/>
      <c r="P162" s="43">
        <f t="shared" si="32"/>
        <v>0</v>
      </c>
      <c r="Q162" s="43">
        <f t="shared" si="33"/>
        <v>0</v>
      </c>
      <c r="R162" s="79">
        <f t="shared" si="26"/>
        <v>0</v>
      </c>
      <c r="S162" s="79">
        <f t="shared" si="27"/>
        <v>0</v>
      </c>
      <c r="T162" s="27">
        <f t="shared" si="34"/>
        <v>0</v>
      </c>
    </row>
    <row r="163" spans="1:20" s="8" customFormat="1" ht="15" customHeight="1" x14ac:dyDescent="0.2">
      <c r="A163" s="26" t="s">
        <v>311</v>
      </c>
      <c r="B163" s="63" t="s">
        <v>140</v>
      </c>
      <c r="C163" s="95">
        <v>40000</v>
      </c>
      <c r="D163" s="148"/>
      <c r="E163" s="148"/>
      <c r="F163" s="148"/>
      <c r="G163" s="148"/>
      <c r="H163" s="37"/>
      <c r="I163" s="37"/>
      <c r="J163" s="37"/>
      <c r="K163" s="37"/>
      <c r="L163" s="37"/>
      <c r="M163" s="37">
        <v>40000</v>
      </c>
      <c r="N163" s="37"/>
      <c r="O163" s="37"/>
      <c r="P163" s="43">
        <f t="shared" si="32"/>
        <v>0</v>
      </c>
      <c r="Q163" s="43">
        <f t="shared" si="33"/>
        <v>40000</v>
      </c>
      <c r="R163" s="79">
        <f t="shared" si="26"/>
        <v>40000</v>
      </c>
      <c r="S163" s="79">
        <f t="shared" si="27"/>
        <v>5000</v>
      </c>
      <c r="T163" s="27">
        <f t="shared" si="34"/>
        <v>0</v>
      </c>
    </row>
    <row r="164" spans="1:20" s="8" customFormat="1" ht="15" customHeight="1" x14ac:dyDescent="0.2">
      <c r="A164" s="12" t="s">
        <v>322</v>
      </c>
      <c r="B164" s="63" t="s">
        <v>140</v>
      </c>
      <c r="C164" s="82">
        <v>100000</v>
      </c>
      <c r="D164" s="148"/>
      <c r="E164" s="148"/>
      <c r="F164" s="148"/>
      <c r="G164" s="148"/>
      <c r="H164" s="37"/>
      <c r="I164" s="37"/>
      <c r="J164" s="37">
        <v>50000</v>
      </c>
      <c r="K164" s="37">
        <v>50000</v>
      </c>
      <c r="L164" s="37"/>
      <c r="M164" s="37"/>
      <c r="N164" s="37"/>
      <c r="O164" s="37"/>
      <c r="P164" s="43">
        <f t="shared" si="32"/>
        <v>0</v>
      </c>
      <c r="Q164" s="43">
        <f t="shared" si="33"/>
        <v>100000</v>
      </c>
      <c r="R164" s="79">
        <f t="shared" si="26"/>
        <v>100000</v>
      </c>
      <c r="S164" s="79">
        <f t="shared" si="27"/>
        <v>12500</v>
      </c>
      <c r="T164" s="27">
        <f t="shared" si="34"/>
        <v>0</v>
      </c>
    </row>
    <row r="165" spans="1:20" s="8" customFormat="1" ht="15" customHeight="1" x14ac:dyDescent="0.2">
      <c r="A165" s="12" t="s">
        <v>163</v>
      </c>
      <c r="B165" s="55" t="s">
        <v>140</v>
      </c>
      <c r="C165" s="82">
        <v>15000</v>
      </c>
      <c r="D165" s="148">
        <v>320.8</v>
      </c>
      <c r="E165" s="148">
        <v>0</v>
      </c>
      <c r="F165" s="148">
        <v>3180</v>
      </c>
      <c r="G165" s="148">
        <v>11425</v>
      </c>
      <c r="H165" s="37"/>
      <c r="I165" s="37"/>
      <c r="J165" s="37"/>
      <c r="K165" s="37"/>
      <c r="L165" s="37"/>
      <c r="M165" s="37"/>
      <c r="N165" s="37"/>
      <c r="O165" s="37"/>
      <c r="P165" s="43">
        <f t="shared" si="32"/>
        <v>14925.8</v>
      </c>
      <c r="Q165" s="43">
        <f t="shared" si="33"/>
        <v>14925.8</v>
      </c>
      <c r="R165" s="79">
        <f t="shared" si="26"/>
        <v>74.200000000000728</v>
      </c>
      <c r="S165" s="79">
        <f t="shared" si="27"/>
        <v>9.2750000000000909</v>
      </c>
      <c r="T165" s="27">
        <f t="shared" si="34"/>
        <v>74.200000000000728</v>
      </c>
    </row>
    <row r="166" spans="1:20" s="8" customFormat="1" ht="15" customHeight="1" x14ac:dyDescent="0.2">
      <c r="A166" s="12" t="s">
        <v>182</v>
      </c>
      <c r="B166" s="55" t="s">
        <v>140</v>
      </c>
      <c r="C166" s="82">
        <v>150000</v>
      </c>
      <c r="D166" s="148">
        <v>13150</v>
      </c>
      <c r="E166" s="148">
        <v>51325.46</v>
      </c>
      <c r="F166" s="148">
        <v>50590</v>
      </c>
      <c r="G166" s="148">
        <v>1932</v>
      </c>
      <c r="H166" s="37"/>
      <c r="I166" s="37"/>
      <c r="J166" s="37"/>
      <c r="K166" s="37"/>
      <c r="L166" s="37"/>
      <c r="M166" s="37"/>
      <c r="N166" s="37"/>
      <c r="O166" s="37">
        <v>33002.540000000008</v>
      </c>
      <c r="P166" s="43">
        <f t="shared" si="32"/>
        <v>116997.45999999999</v>
      </c>
      <c r="Q166" s="43">
        <f t="shared" si="33"/>
        <v>150000</v>
      </c>
      <c r="R166" s="79">
        <f t="shared" si="26"/>
        <v>33002.540000000008</v>
      </c>
      <c r="S166" s="79">
        <f t="shared" si="27"/>
        <v>4125.317500000001</v>
      </c>
      <c r="T166" s="27">
        <f t="shared" si="34"/>
        <v>0</v>
      </c>
    </row>
    <row r="167" spans="1:20" s="8" customFormat="1" ht="15" customHeight="1" x14ac:dyDescent="0.2">
      <c r="A167" s="12" t="s">
        <v>180</v>
      </c>
      <c r="B167" s="55" t="s">
        <v>140</v>
      </c>
      <c r="C167" s="82">
        <v>80000</v>
      </c>
      <c r="D167" s="148"/>
      <c r="E167" s="148"/>
      <c r="F167" s="148"/>
      <c r="G167" s="148"/>
      <c r="H167" s="37"/>
      <c r="I167" s="37">
        <v>80000</v>
      </c>
      <c r="J167" s="37"/>
      <c r="K167" s="37"/>
      <c r="L167" s="37"/>
      <c r="M167" s="37"/>
      <c r="N167" s="37"/>
      <c r="O167" s="37"/>
      <c r="P167" s="43">
        <f t="shared" si="32"/>
        <v>0</v>
      </c>
      <c r="Q167" s="43">
        <f t="shared" si="33"/>
        <v>80000</v>
      </c>
      <c r="R167" s="79">
        <f t="shared" si="26"/>
        <v>80000</v>
      </c>
      <c r="S167" s="79">
        <f t="shared" si="27"/>
        <v>10000</v>
      </c>
      <c r="T167" s="27">
        <f t="shared" si="34"/>
        <v>0</v>
      </c>
    </row>
    <row r="168" spans="1:20" s="8" customFormat="1" ht="15" customHeight="1" x14ac:dyDescent="0.2">
      <c r="A168" s="12" t="s">
        <v>181</v>
      </c>
      <c r="B168" s="55" t="s">
        <v>140</v>
      </c>
      <c r="C168" s="82">
        <v>100000</v>
      </c>
      <c r="D168" s="148"/>
      <c r="E168" s="148"/>
      <c r="F168" s="148"/>
      <c r="G168" s="148"/>
      <c r="H168" s="37">
        <v>20000</v>
      </c>
      <c r="I168" s="37">
        <v>50000</v>
      </c>
      <c r="J168" s="37">
        <v>30000</v>
      </c>
      <c r="K168" s="37"/>
      <c r="L168" s="37"/>
      <c r="M168" s="37"/>
      <c r="N168" s="37"/>
      <c r="O168" s="37"/>
      <c r="P168" s="43">
        <f t="shared" si="32"/>
        <v>0</v>
      </c>
      <c r="Q168" s="43">
        <f t="shared" si="33"/>
        <v>100000</v>
      </c>
      <c r="R168" s="79">
        <f t="shared" si="26"/>
        <v>100000</v>
      </c>
      <c r="S168" s="79">
        <f t="shared" si="27"/>
        <v>12500</v>
      </c>
      <c r="T168" s="27">
        <f t="shared" si="34"/>
        <v>0</v>
      </c>
    </row>
    <row r="169" spans="1:20" s="8" customFormat="1" ht="15" customHeight="1" x14ac:dyDescent="0.2">
      <c r="A169" s="12" t="s">
        <v>300</v>
      </c>
      <c r="B169" s="55" t="s">
        <v>140</v>
      </c>
      <c r="C169" s="82">
        <v>80000</v>
      </c>
      <c r="D169" s="148"/>
      <c r="E169" s="148"/>
      <c r="F169" s="148"/>
      <c r="G169" s="148"/>
      <c r="H169" s="37"/>
      <c r="I169" s="37"/>
      <c r="J169" s="37"/>
      <c r="K169" s="37"/>
      <c r="L169" s="37"/>
      <c r="M169" s="37"/>
      <c r="N169" s="37">
        <v>40000</v>
      </c>
      <c r="O169" s="37">
        <v>40000</v>
      </c>
      <c r="P169" s="43">
        <f t="shared" si="32"/>
        <v>0</v>
      </c>
      <c r="Q169" s="43">
        <f t="shared" ref="Q169:Q176" si="35">SUM(D169:O169)</f>
        <v>80000</v>
      </c>
      <c r="R169" s="79">
        <f t="shared" si="26"/>
        <v>80000</v>
      </c>
      <c r="S169" s="79">
        <f t="shared" si="27"/>
        <v>10000</v>
      </c>
      <c r="T169" s="27">
        <f t="shared" si="34"/>
        <v>0</v>
      </c>
    </row>
    <row r="170" spans="1:20" s="8" customFormat="1" ht="15" customHeight="1" x14ac:dyDescent="0.2">
      <c r="A170" s="12" t="s">
        <v>301</v>
      </c>
      <c r="B170" s="55" t="s">
        <v>140</v>
      </c>
      <c r="C170" s="82">
        <v>80000</v>
      </c>
      <c r="D170" s="148"/>
      <c r="E170" s="148"/>
      <c r="F170" s="148"/>
      <c r="G170" s="148"/>
      <c r="H170" s="37"/>
      <c r="I170" s="37"/>
      <c r="J170" s="37"/>
      <c r="K170" s="37"/>
      <c r="L170" s="37"/>
      <c r="M170" s="37"/>
      <c r="N170" s="37"/>
      <c r="O170" s="37">
        <v>80000</v>
      </c>
      <c r="P170" s="43">
        <f t="shared" si="32"/>
        <v>0</v>
      </c>
      <c r="Q170" s="43">
        <f t="shared" si="35"/>
        <v>80000</v>
      </c>
      <c r="R170" s="79">
        <f t="shared" si="26"/>
        <v>80000</v>
      </c>
      <c r="S170" s="79">
        <f t="shared" si="27"/>
        <v>10000</v>
      </c>
      <c r="T170" s="27">
        <f t="shared" si="34"/>
        <v>0</v>
      </c>
    </row>
    <row r="171" spans="1:20" s="8" customFormat="1" ht="15" customHeight="1" x14ac:dyDescent="0.2">
      <c r="A171" s="12" t="s">
        <v>302</v>
      </c>
      <c r="B171" s="55" t="s">
        <v>140</v>
      </c>
      <c r="C171" s="82">
        <v>40000</v>
      </c>
      <c r="D171" s="148"/>
      <c r="E171" s="148"/>
      <c r="F171" s="148"/>
      <c r="G171" s="148"/>
      <c r="H171" s="37"/>
      <c r="I171" s="37"/>
      <c r="J171" s="37"/>
      <c r="K171" s="37"/>
      <c r="L171" s="37"/>
      <c r="M171" s="37"/>
      <c r="N171" s="37">
        <v>40000</v>
      </c>
      <c r="O171" s="37"/>
      <c r="P171" s="43">
        <f t="shared" si="32"/>
        <v>0</v>
      </c>
      <c r="Q171" s="43">
        <f t="shared" si="35"/>
        <v>40000</v>
      </c>
      <c r="R171" s="79">
        <f t="shared" si="26"/>
        <v>40000</v>
      </c>
      <c r="S171" s="79">
        <f t="shared" si="27"/>
        <v>5000</v>
      </c>
      <c r="T171" s="27">
        <f t="shared" si="34"/>
        <v>0</v>
      </c>
    </row>
    <row r="172" spans="1:20" s="8" customFormat="1" ht="15" customHeight="1" x14ac:dyDescent="0.2">
      <c r="A172" s="12" t="s">
        <v>213</v>
      </c>
      <c r="B172" s="55" t="s">
        <v>140</v>
      </c>
      <c r="C172" s="82"/>
      <c r="D172" s="148">
        <v>128</v>
      </c>
      <c r="E172" s="148">
        <v>0</v>
      </c>
      <c r="F172" s="148">
        <v>150</v>
      </c>
      <c r="G172" s="148">
        <v>0</v>
      </c>
      <c r="H172" s="37"/>
      <c r="I172" s="37"/>
      <c r="J172" s="37"/>
      <c r="K172" s="37"/>
      <c r="L172" s="37"/>
      <c r="M172" s="37"/>
      <c r="N172" s="37"/>
      <c r="O172" s="37"/>
      <c r="P172" s="43">
        <f t="shared" si="32"/>
        <v>278</v>
      </c>
      <c r="Q172" s="43">
        <f t="shared" si="35"/>
        <v>278</v>
      </c>
      <c r="R172" s="79">
        <f t="shared" si="26"/>
        <v>-278</v>
      </c>
      <c r="S172" s="79">
        <f t="shared" si="27"/>
        <v>-34.75</v>
      </c>
      <c r="T172" s="27">
        <f t="shared" si="34"/>
        <v>-278</v>
      </c>
    </row>
    <row r="173" spans="1:20" s="8" customFormat="1" ht="15" customHeight="1" x14ac:dyDescent="0.2">
      <c r="A173" s="12" t="s">
        <v>85</v>
      </c>
      <c r="B173" s="55" t="s">
        <v>141</v>
      </c>
      <c r="C173" s="82">
        <v>150000</v>
      </c>
      <c r="D173" s="148">
        <v>9010</v>
      </c>
      <c r="E173" s="148">
        <v>3710</v>
      </c>
      <c r="F173" s="148">
        <v>3710</v>
      </c>
      <c r="G173" s="148">
        <v>23010</v>
      </c>
      <c r="H173" s="37">
        <v>13820</v>
      </c>
      <c r="I173" s="37">
        <v>13820</v>
      </c>
      <c r="J173" s="37">
        <v>13820</v>
      </c>
      <c r="K173" s="37">
        <v>13820</v>
      </c>
      <c r="L173" s="37">
        <v>13820</v>
      </c>
      <c r="M173" s="37">
        <v>13820</v>
      </c>
      <c r="N173" s="37">
        <v>13820</v>
      </c>
      <c r="O173" s="37">
        <v>13820</v>
      </c>
      <c r="P173" s="43">
        <f t="shared" si="32"/>
        <v>39440</v>
      </c>
      <c r="Q173" s="43">
        <f t="shared" si="35"/>
        <v>150000</v>
      </c>
      <c r="R173" s="79">
        <f t="shared" si="26"/>
        <v>110560</v>
      </c>
      <c r="S173" s="79">
        <f t="shared" si="27"/>
        <v>13820</v>
      </c>
      <c r="T173" s="27">
        <f t="shared" si="34"/>
        <v>0</v>
      </c>
    </row>
    <row r="174" spans="1:20" s="8" customFormat="1" ht="15" customHeight="1" x14ac:dyDescent="0.2">
      <c r="A174" s="12" t="s">
        <v>212</v>
      </c>
      <c r="B174" s="55" t="s">
        <v>142</v>
      </c>
      <c r="C174" s="82">
        <v>150000</v>
      </c>
      <c r="D174" s="148">
        <v>0</v>
      </c>
      <c r="E174" s="148">
        <v>5950.49</v>
      </c>
      <c r="F174" s="148">
        <v>8000</v>
      </c>
      <c r="G174" s="148">
        <v>3464.71</v>
      </c>
      <c r="H174" s="37">
        <v>16573.099999999999</v>
      </c>
      <c r="I174" s="37">
        <v>16573.099999999999</v>
      </c>
      <c r="J174" s="37">
        <v>16573.099999999999</v>
      </c>
      <c r="K174" s="37">
        <v>16573.099999999999</v>
      </c>
      <c r="L174" s="37">
        <v>16573.099999999999</v>
      </c>
      <c r="M174" s="37">
        <v>16573.099999999999</v>
      </c>
      <c r="N174" s="37">
        <v>16573.099999999999</v>
      </c>
      <c r="O174" s="37">
        <v>16573.099999999999</v>
      </c>
      <c r="P174" s="43">
        <f t="shared" si="32"/>
        <v>17415.2</v>
      </c>
      <c r="Q174" s="43">
        <f t="shared" si="35"/>
        <v>150000.00000000003</v>
      </c>
      <c r="R174" s="79">
        <f t="shared" si="26"/>
        <v>132584.79999999999</v>
      </c>
      <c r="S174" s="79">
        <f t="shared" si="27"/>
        <v>16573.099999999999</v>
      </c>
      <c r="T174" s="27">
        <f t="shared" si="34"/>
        <v>0</v>
      </c>
    </row>
    <row r="175" spans="1:20" s="8" customFormat="1" ht="38.25" x14ac:dyDescent="0.2">
      <c r="A175" s="25" t="s">
        <v>86</v>
      </c>
      <c r="B175" s="62" t="s">
        <v>143</v>
      </c>
      <c r="C175" s="94">
        <v>500000</v>
      </c>
      <c r="D175" s="148">
        <v>0</v>
      </c>
      <c r="E175" s="148">
        <v>0</v>
      </c>
      <c r="F175" s="148">
        <v>59676</v>
      </c>
      <c r="G175" s="148">
        <v>0</v>
      </c>
      <c r="H175" s="37"/>
      <c r="I175" s="37"/>
      <c r="J175" s="37">
        <v>180000</v>
      </c>
      <c r="K175" s="37"/>
      <c r="L175" s="37">
        <v>150000</v>
      </c>
      <c r="M175" s="37">
        <v>50000</v>
      </c>
      <c r="N175" s="37">
        <v>60324</v>
      </c>
      <c r="O175" s="37"/>
      <c r="P175" s="43">
        <f t="shared" si="32"/>
        <v>59676</v>
      </c>
      <c r="Q175" s="43">
        <f t="shared" si="35"/>
        <v>500000</v>
      </c>
      <c r="R175" s="79">
        <f t="shared" si="26"/>
        <v>440324</v>
      </c>
      <c r="S175" s="79">
        <f>R175/8</f>
        <v>55040.5</v>
      </c>
      <c r="T175" s="27">
        <f t="shared" si="34"/>
        <v>0</v>
      </c>
    </row>
    <row r="176" spans="1:20" s="8" customFormat="1" ht="15" customHeight="1" x14ac:dyDescent="0.2">
      <c r="A176" s="12" t="s">
        <v>87</v>
      </c>
      <c r="B176" s="55" t="s">
        <v>140</v>
      </c>
      <c r="C176" s="82">
        <v>25000</v>
      </c>
      <c r="D176" s="148"/>
      <c r="E176" s="148"/>
      <c r="F176" s="148"/>
      <c r="G176" s="148"/>
      <c r="H176" s="37"/>
      <c r="I176" s="37"/>
      <c r="J176" s="37"/>
      <c r="K176" s="37"/>
      <c r="L176" s="37"/>
      <c r="M176" s="37"/>
      <c r="N176" s="37"/>
      <c r="O176" s="37">
        <v>25000</v>
      </c>
      <c r="P176" s="43">
        <f t="shared" si="32"/>
        <v>0</v>
      </c>
      <c r="Q176" s="43">
        <f t="shared" si="35"/>
        <v>25000</v>
      </c>
      <c r="R176" s="79">
        <f t="shared" si="26"/>
        <v>25000</v>
      </c>
      <c r="S176" s="79">
        <f t="shared" si="27"/>
        <v>3125</v>
      </c>
      <c r="T176" s="27">
        <f t="shared" si="34"/>
        <v>0</v>
      </c>
    </row>
    <row r="177" spans="1:20" s="8" customFormat="1" ht="6.95" customHeight="1" x14ac:dyDescent="0.2">
      <c r="A177" s="12"/>
      <c r="B177" s="55"/>
      <c r="C177" s="82"/>
      <c r="D177" s="144"/>
      <c r="E177" s="144"/>
      <c r="F177" s="144"/>
      <c r="G177" s="144"/>
      <c r="H177" s="39"/>
      <c r="I177" s="39"/>
      <c r="J177" s="39"/>
      <c r="K177" s="39"/>
      <c r="L177" s="39"/>
      <c r="M177" s="39"/>
      <c r="N177" s="39"/>
      <c r="O177" s="39"/>
      <c r="P177" s="43"/>
      <c r="Q177" s="38"/>
      <c r="R177" s="27">
        <f t="shared" si="26"/>
        <v>0</v>
      </c>
      <c r="S177" s="79">
        <f t="shared" si="27"/>
        <v>0</v>
      </c>
      <c r="T177" s="27">
        <f t="shared" si="34"/>
        <v>0</v>
      </c>
    </row>
    <row r="178" spans="1:20" s="7" customFormat="1" ht="15" customHeight="1" x14ac:dyDescent="0.2">
      <c r="A178" s="15" t="str">
        <f>"TOTAL "&amp;A144</f>
        <v>TOTAL COMMUNICATIONS</v>
      </c>
      <c r="B178" s="59"/>
      <c r="C178" s="91">
        <f>SUM(C146:C177)</f>
        <v>2665636</v>
      </c>
      <c r="D178" s="149">
        <f t="shared" ref="D178:O178" si="36">SUM(D146:D176)</f>
        <v>35507.050000000003</v>
      </c>
      <c r="E178" s="149">
        <f t="shared" si="36"/>
        <v>99050.190000000017</v>
      </c>
      <c r="F178" s="149">
        <f t="shared" si="36"/>
        <v>279608.48</v>
      </c>
      <c r="G178" s="149">
        <f t="shared" si="36"/>
        <v>123516.35</v>
      </c>
      <c r="H178" s="40">
        <f t="shared" si="36"/>
        <v>179721.86874999999</v>
      </c>
      <c r="I178" s="40">
        <f t="shared" si="36"/>
        <v>269721.86874999997</v>
      </c>
      <c r="J178" s="40">
        <f t="shared" si="36"/>
        <v>392901.86875000002</v>
      </c>
      <c r="K178" s="40">
        <f t="shared" si="36"/>
        <v>195096.86874999999</v>
      </c>
      <c r="L178" s="40">
        <f t="shared" si="36"/>
        <v>279721.86875000002</v>
      </c>
      <c r="M178" s="40">
        <f t="shared" si="36"/>
        <v>237841.86874999999</v>
      </c>
      <c r="N178" s="40">
        <f t="shared" si="36"/>
        <v>270681.86875000002</v>
      </c>
      <c r="O178" s="40">
        <f t="shared" si="36"/>
        <v>346974.40874999994</v>
      </c>
      <c r="P178" s="40">
        <f t="shared" ref="P178" si="37">SUM(D178:G178)</f>
        <v>537682.06999999995</v>
      </c>
      <c r="Q178" s="40">
        <f>SUM(Q146:Q176)</f>
        <v>2710344.56</v>
      </c>
      <c r="R178" s="27">
        <f t="shared" si="26"/>
        <v>2127953.9300000002</v>
      </c>
      <c r="S178" s="79">
        <f t="shared" si="27"/>
        <v>265994.24125000002</v>
      </c>
      <c r="T178" s="79">
        <f t="shared" si="34"/>
        <v>-44708.560000000056</v>
      </c>
    </row>
    <row r="179" spans="1:20" s="7" customFormat="1" ht="6.95" customHeight="1" x14ac:dyDescent="0.2">
      <c r="A179" s="11"/>
      <c r="B179" s="61"/>
      <c r="C179" s="93"/>
      <c r="D179" s="150"/>
      <c r="E179" s="150"/>
      <c r="F179" s="150"/>
      <c r="G179" s="150"/>
      <c r="H179" s="72"/>
      <c r="I179" s="72"/>
      <c r="J179" s="72"/>
      <c r="K179" s="72"/>
      <c r="L179" s="72"/>
      <c r="M179" s="72"/>
      <c r="N179" s="72"/>
      <c r="O179" s="72"/>
      <c r="P179" s="41"/>
      <c r="Q179" s="41"/>
      <c r="R179" s="27"/>
      <c r="S179" s="79"/>
      <c r="T179" s="79"/>
    </row>
    <row r="180" spans="1:20" s="7" customFormat="1" ht="18" customHeight="1" x14ac:dyDescent="0.2">
      <c r="A180" s="167" t="s">
        <v>88</v>
      </c>
      <c r="B180" s="167"/>
      <c r="C180" s="167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27"/>
      <c r="S180" s="79"/>
      <c r="T180" s="79"/>
    </row>
    <row r="181" spans="1:20" s="7" customFormat="1" ht="6.95" customHeight="1" x14ac:dyDescent="0.2">
      <c r="A181" s="10"/>
      <c r="B181" s="58"/>
      <c r="C181" s="90"/>
      <c r="D181" s="147"/>
      <c r="E181" s="147"/>
      <c r="F181" s="147"/>
      <c r="G181" s="147"/>
      <c r="H181" s="71"/>
      <c r="I181" s="71"/>
      <c r="J181" s="71"/>
      <c r="K181" s="71"/>
      <c r="L181" s="71"/>
      <c r="M181" s="71"/>
      <c r="N181" s="71"/>
      <c r="O181" s="71"/>
      <c r="P181" s="36"/>
      <c r="Q181" s="36"/>
      <c r="R181" s="27"/>
      <c r="S181" s="79"/>
      <c r="T181" s="79"/>
    </row>
    <row r="182" spans="1:20" s="8" customFormat="1" ht="15" customHeight="1" x14ac:dyDescent="0.2">
      <c r="A182" s="12" t="s">
        <v>89</v>
      </c>
      <c r="B182" s="55" t="s">
        <v>132</v>
      </c>
      <c r="C182" s="82">
        <v>180000</v>
      </c>
      <c r="D182" s="153">
        <v>0</v>
      </c>
      <c r="E182" s="153">
        <v>0</v>
      </c>
      <c r="F182" s="153">
        <v>20312</v>
      </c>
      <c r="G182" s="153">
        <v>9301</v>
      </c>
      <c r="H182" s="42">
        <v>18798.375</v>
      </c>
      <c r="I182" s="42">
        <v>18798.375</v>
      </c>
      <c r="J182" s="42">
        <v>18798.375</v>
      </c>
      <c r="K182" s="42">
        <v>18798.375</v>
      </c>
      <c r="L182" s="42">
        <v>18798.375</v>
      </c>
      <c r="M182" s="42">
        <v>18798.375</v>
      </c>
      <c r="N182" s="42">
        <v>18798.375</v>
      </c>
      <c r="O182" s="42">
        <v>18798.375</v>
      </c>
      <c r="P182" s="43">
        <f t="shared" ref="P182:P184" si="38">SUM(D182:G182)</f>
        <v>29613</v>
      </c>
      <c r="Q182" s="43">
        <f>SUM(D182:O182)</f>
        <v>180000</v>
      </c>
      <c r="R182" s="79">
        <f t="shared" si="26"/>
        <v>150387</v>
      </c>
      <c r="S182" s="79">
        <f t="shared" si="27"/>
        <v>18798.375</v>
      </c>
      <c r="T182" s="27">
        <f t="shared" ref="T182:T186" si="39">C182-Q182</f>
        <v>0</v>
      </c>
    </row>
    <row r="183" spans="1:20" s="7" customFormat="1" ht="15" customHeight="1" x14ac:dyDescent="0.2">
      <c r="A183" s="12" t="s">
        <v>90</v>
      </c>
      <c r="B183" s="55" t="s">
        <v>132</v>
      </c>
      <c r="C183" s="82">
        <v>5000</v>
      </c>
      <c r="D183" s="154"/>
      <c r="E183" s="154"/>
      <c r="F183" s="154"/>
      <c r="G183" s="154"/>
      <c r="H183" s="81"/>
      <c r="I183" s="81"/>
      <c r="J183" s="81"/>
      <c r="K183" s="81"/>
      <c r="L183" s="81"/>
      <c r="M183" s="81"/>
      <c r="N183" s="81">
        <v>5000</v>
      </c>
      <c r="O183" s="81"/>
      <c r="P183" s="43">
        <f t="shared" si="38"/>
        <v>0</v>
      </c>
      <c r="Q183" s="43">
        <f>SUM(D183:O183)</f>
        <v>5000</v>
      </c>
      <c r="R183" s="79">
        <f t="shared" si="26"/>
        <v>5000</v>
      </c>
      <c r="S183" s="79">
        <f t="shared" si="27"/>
        <v>625</v>
      </c>
      <c r="T183" s="79">
        <f t="shared" si="39"/>
        <v>0</v>
      </c>
    </row>
    <row r="184" spans="1:20" s="8" customFormat="1" ht="15" customHeight="1" x14ac:dyDescent="0.2">
      <c r="A184" s="12" t="s">
        <v>187</v>
      </c>
      <c r="B184" s="55" t="s">
        <v>133</v>
      </c>
      <c r="C184" s="82">
        <v>0</v>
      </c>
      <c r="D184" s="153">
        <v>0</v>
      </c>
      <c r="E184" s="153">
        <v>0</v>
      </c>
      <c r="F184" s="153">
        <v>0</v>
      </c>
      <c r="G184" s="153">
        <v>504.16</v>
      </c>
      <c r="H184" s="42"/>
      <c r="I184" s="42"/>
      <c r="J184" s="42"/>
      <c r="K184" s="42"/>
      <c r="L184" s="42"/>
      <c r="M184" s="42"/>
      <c r="N184" s="42"/>
      <c r="O184" s="42"/>
      <c r="P184" s="43">
        <f t="shared" si="38"/>
        <v>504.16</v>
      </c>
      <c r="Q184" s="43">
        <f>SUM(D184:O184)</f>
        <v>504.16</v>
      </c>
      <c r="R184" s="79">
        <f t="shared" si="26"/>
        <v>-504.16</v>
      </c>
      <c r="S184" s="79">
        <f t="shared" si="27"/>
        <v>-63.02</v>
      </c>
      <c r="T184" s="27">
        <f t="shared" si="39"/>
        <v>-504.16</v>
      </c>
    </row>
    <row r="185" spans="1:20" s="7" customFormat="1" ht="6.95" customHeight="1" x14ac:dyDescent="0.2">
      <c r="A185" s="13"/>
      <c r="B185" s="55"/>
      <c r="C185" s="82"/>
      <c r="D185" s="155"/>
      <c r="E185" s="155"/>
      <c r="F185" s="155"/>
      <c r="G185" s="155"/>
      <c r="H185" s="44"/>
      <c r="I185" s="44"/>
      <c r="J185" s="44"/>
      <c r="K185" s="44"/>
      <c r="L185" s="44"/>
      <c r="M185" s="44"/>
      <c r="N185" s="44"/>
      <c r="O185" s="44"/>
      <c r="P185" s="43"/>
      <c r="Q185" s="33"/>
      <c r="R185" s="27">
        <f t="shared" si="26"/>
        <v>0</v>
      </c>
      <c r="S185" s="79">
        <f t="shared" si="27"/>
        <v>0</v>
      </c>
      <c r="T185" s="79">
        <f t="shared" si="39"/>
        <v>0</v>
      </c>
    </row>
    <row r="186" spans="1:20" s="8" customFormat="1" ht="15" customHeight="1" x14ac:dyDescent="0.2">
      <c r="A186" s="16" t="str">
        <f>"TOTAL "&amp;A180</f>
        <v>TOTAL EVENTS</v>
      </c>
      <c r="B186" s="59"/>
      <c r="C186" s="91">
        <f>SUM(C182:C185)</f>
        <v>185000</v>
      </c>
      <c r="D186" s="149">
        <f t="shared" ref="D186:O186" si="40">SUM(D182:D184)</f>
        <v>0</v>
      </c>
      <c r="E186" s="149">
        <f t="shared" si="40"/>
        <v>0</v>
      </c>
      <c r="F186" s="149">
        <f t="shared" si="40"/>
        <v>20312</v>
      </c>
      <c r="G186" s="149">
        <f t="shared" si="40"/>
        <v>9805.16</v>
      </c>
      <c r="H186" s="40">
        <f t="shared" si="40"/>
        <v>18798.375</v>
      </c>
      <c r="I186" s="40">
        <f t="shared" si="40"/>
        <v>18798.375</v>
      </c>
      <c r="J186" s="40">
        <f t="shared" si="40"/>
        <v>18798.375</v>
      </c>
      <c r="K186" s="40">
        <f t="shared" si="40"/>
        <v>18798.375</v>
      </c>
      <c r="L186" s="40">
        <f t="shared" si="40"/>
        <v>18798.375</v>
      </c>
      <c r="M186" s="40">
        <f t="shared" si="40"/>
        <v>18798.375</v>
      </c>
      <c r="N186" s="40">
        <f t="shared" si="40"/>
        <v>23798.375</v>
      </c>
      <c r="O186" s="40">
        <f t="shared" si="40"/>
        <v>18798.375</v>
      </c>
      <c r="P186" s="40">
        <f t="shared" ref="P186" si="41">SUM(D186:G186)</f>
        <v>30117.16</v>
      </c>
      <c r="Q186" s="40">
        <f>SUM(Q182:Q184)</f>
        <v>185504.16</v>
      </c>
      <c r="R186" s="27">
        <f t="shared" si="26"/>
        <v>154882.84</v>
      </c>
      <c r="S186" s="79">
        <f t="shared" si="27"/>
        <v>19360.355</v>
      </c>
      <c r="T186" s="27">
        <f t="shared" si="39"/>
        <v>-504.16000000000349</v>
      </c>
    </row>
    <row r="187" spans="1:20" s="7" customFormat="1" ht="6.95" customHeight="1" x14ac:dyDescent="0.2">
      <c r="A187" s="11"/>
      <c r="B187" s="61"/>
      <c r="C187" s="93"/>
      <c r="D187" s="150"/>
      <c r="E187" s="150"/>
      <c r="F187" s="150"/>
      <c r="G187" s="150"/>
      <c r="H187" s="72"/>
      <c r="I187" s="72"/>
      <c r="J187" s="72"/>
      <c r="K187" s="72"/>
      <c r="L187" s="72"/>
      <c r="M187" s="72"/>
      <c r="N187" s="72"/>
      <c r="O187" s="72"/>
      <c r="P187" s="41"/>
      <c r="Q187" s="41"/>
      <c r="R187" s="27"/>
      <c r="S187" s="79"/>
      <c r="T187" s="79"/>
    </row>
    <row r="188" spans="1:20" s="7" customFormat="1" ht="18" customHeight="1" x14ac:dyDescent="0.2">
      <c r="A188" s="167"/>
      <c r="B188" s="167"/>
      <c r="C188" s="167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27"/>
      <c r="S188" s="79"/>
      <c r="T188" s="79"/>
    </row>
    <row r="189" spans="1:20" s="7" customFormat="1" ht="6.95" customHeight="1" x14ac:dyDescent="0.2">
      <c r="A189" s="10"/>
      <c r="B189" s="58"/>
      <c r="C189" s="90"/>
      <c r="D189" s="147"/>
      <c r="E189" s="147"/>
      <c r="F189" s="147"/>
      <c r="G189" s="147"/>
      <c r="H189" s="71"/>
      <c r="I189" s="71"/>
      <c r="J189" s="71"/>
      <c r="K189" s="71"/>
      <c r="L189" s="71"/>
      <c r="M189" s="71"/>
      <c r="N189" s="71"/>
      <c r="O189" s="71"/>
      <c r="P189" s="36"/>
      <c r="Q189" s="36"/>
      <c r="R189" s="27"/>
      <c r="S189" s="79"/>
      <c r="T189" s="79"/>
    </row>
    <row r="190" spans="1:20" s="8" customFormat="1" ht="15" customHeight="1" x14ac:dyDescent="0.2">
      <c r="A190" s="12" t="s">
        <v>91</v>
      </c>
      <c r="B190" s="55" t="s">
        <v>144</v>
      </c>
      <c r="C190" s="82">
        <v>160000</v>
      </c>
      <c r="D190" s="148">
        <v>-389.6</v>
      </c>
      <c r="E190" s="148">
        <v>-1317.44</v>
      </c>
      <c r="F190" s="148">
        <v>5296.61</v>
      </c>
      <c r="G190" s="148">
        <v>28300</v>
      </c>
      <c r="H190" s="37">
        <v>16013.803749999999</v>
      </c>
      <c r="I190" s="37">
        <v>16013.803749999999</v>
      </c>
      <c r="J190" s="37">
        <v>16013.803749999999</v>
      </c>
      <c r="K190" s="37">
        <v>16013.803749999999</v>
      </c>
      <c r="L190" s="37">
        <v>16013.803749999999</v>
      </c>
      <c r="M190" s="37">
        <v>16013.803749999999</v>
      </c>
      <c r="N190" s="37">
        <v>16013.803749999999</v>
      </c>
      <c r="O190" s="37">
        <v>16013.803749999999</v>
      </c>
      <c r="P190" s="43">
        <f t="shared" ref="P190:P207" si="42">SUM(D190:G190)</f>
        <v>31889.57</v>
      </c>
      <c r="Q190" s="43">
        <f t="shared" ref="Q190:Q200" si="43">SUM(D190:O190)</f>
        <v>159999.99999999997</v>
      </c>
      <c r="R190" s="79">
        <f t="shared" si="26"/>
        <v>128110.43</v>
      </c>
      <c r="S190" s="79">
        <f t="shared" si="27"/>
        <v>16013.803749999999</v>
      </c>
      <c r="T190" s="27">
        <f t="shared" ref="T190:T209" si="44">C190-Q190</f>
        <v>0</v>
      </c>
    </row>
    <row r="191" spans="1:20" s="8" customFormat="1" ht="15" customHeight="1" x14ac:dyDescent="0.2">
      <c r="A191" s="12" t="s">
        <v>92</v>
      </c>
      <c r="B191" s="55" t="s">
        <v>132</v>
      </c>
      <c r="C191" s="82">
        <v>25000</v>
      </c>
      <c r="D191" s="148">
        <v>990</v>
      </c>
      <c r="E191" s="148">
        <v>1350</v>
      </c>
      <c r="F191" s="148">
        <v>1440</v>
      </c>
      <c r="G191" s="148">
        <v>1440</v>
      </c>
      <c r="H191" s="37">
        <v>2472.5</v>
      </c>
      <c r="I191" s="37">
        <v>2472.5</v>
      </c>
      <c r="J191" s="37">
        <v>2472.5</v>
      </c>
      <c r="K191" s="37">
        <v>2472.5</v>
      </c>
      <c r="L191" s="37">
        <v>2472.5</v>
      </c>
      <c r="M191" s="37">
        <v>2472.5</v>
      </c>
      <c r="N191" s="37">
        <v>2472.5</v>
      </c>
      <c r="O191" s="37">
        <v>2472.5</v>
      </c>
      <c r="P191" s="43">
        <f t="shared" si="42"/>
        <v>5220</v>
      </c>
      <c r="Q191" s="43">
        <f t="shared" si="43"/>
        <v>25000</v>
      </c>
      <c r="R191" s="79">
        <f t="shared" si="26"/>
        <v>19780</v>
      </c>
      <c r="S191" s="79">
        <f t="shared" si="27"/>
        <v>2472.5</v>
      </c>
      <c r="T191" s="27">
        <f t="shared" si="44"/>
        <v>0</v>
      </c>
    </row>
    <row r="192" spans="1:20" s="8" customFormat="1" ht="15" customHeight="1" x14ac:dyDescent="0.2">
      <c r="A192" s="12" t="s">
        <v>74</v>
      </c>
      <c r="B192" s="55" t="s">
        <v>132</v>
      </c>
      <c r="C192" s="82">
        <v>160000</v>
      </c>
      <c r="D192" s="148">
        <v>6200</v>
      </c>
      <c r="E192" s="148">
        <v>9316</v>
      </c>
      <c r="F192" s="148">
        <v>24120</v>
      </c>
      <c r="G192" s="148">
        <v>23292</v>
      </c>
      <c r="H192" s="37">
        <v>12134</v>
      </c>
      <c r="I192" s="37">
        <v>12134</v>
      </c>
      <c r="J192" s="37">
        <v>12134</v>
      </c>
      <c r="K192" s="37">
        <v>12134</v>
      </c>
      <c r="L192" s="37">
        <v>12134</v>
      </c>
      <c r="M192" s="37">
        <v>12134</v>
      </c>
      <c r="N192" s="37">
        <v>12134</v>
      </c>
      <c r="O192" s="37">
        <v>12134</v>
      </c>
      <c r="P192" s="43">
        <f t="shared" si="42"/>
        <v>62928</v>
      </c>
      <c r="Q192" s="43">
        <f t="shared" si="43"/>
        <v>160000</v>
      </c>
      <c r="R192" s="79">
        <f t="shared" si="26"/>
        <v>97072</v>
      </c>
      <c r="S192" s="79">
        <f t="shared" si="27"/>
        <v>12134</v>
      </c>
      <c r="T192" s="27">
        <f t="shared" si="44"/>
        <v>0</v>
      </c>
    </row>
    <row r="193" spans="1:20" s="8" customFormat="1" ht="15" customHeight="1" x14ac:dyDescent="0.2">
      <c r="A193" s="12" t="s">
        <v>211</v>
      </c>
      <c r="B193" s="55" t="s">
        <v>131</v>
      </c>
      <c r="C193" s="82">
        <v>50000</v>
      </c>
      <c r="D193" s="148"/>
      <c r="E193" s="148"/>
      <c r="F193" s="148"/>
      <c r="G193" s="148"/>
      <c r="H193" s="37"/>
      <c r="I193" s="37"/>
      <c r="J193" s="37"/>
      <c r="K193" s="37"/>
      <c r="L193" s="37"/>
      <c r="M193" s="37"/>
      <c r="N193" s="37"/>
      <c r="O193" s="37">
        <v>50000</v>
      </c>
      <c r="P193" s="43">
        <f t="shared" si="42"/>
        <v>0</v>
      </c>
      <c r="Q193" s="43">
        <f t="shared" si="43"/>
        <v>50000</v>
      </c>
      <c r="R193" s="79">
        <f t="shared" si="26"/>
        <v>50000</v>
      </c>
      <c r="S193" s="79">
        <f t="shared" si="27"/>
        <v>6250</v>
      </c>
      <c r="T193" s="27">
        <f t="shared" si="44"/>
        <v>0</v>
      </c>
    </row>
    <row r="194" spans="1:20" s="8" customFormat="1" ht="15" customHeight="1" x14ac:dyDescent="0.2">
      <c r="A194" s="12" t="s">
        <v>304</v>
      </c>
      <c r="B194" s="55" t="s">
        <v>131</v>
      </c>
      <c r="C194" s="82">
        <v>65000</v>
      </c>
      <c r="D194" s="148">
        <v>9250</v>
      </c>
      <c r="E194" s="148">
        <v>0</v>
      </c>
      <c r="F194" s="148">
        <v>0</v>
      </c>
      <c r="G194" s="148">
        <v>0</v>
      </c>
      <c r="H194" s="37"/>
      <c r="I194" s="37">
        <v>9250</v>
      </c>
      <c r="J194" s="37">
        <v>6000</v>
      </c>
      <c r="K194" s="37"/>
      <c r="L194" s="37">
        <v>9250</v>
      </c>
      <c r="M194" s="37"/>
      <c r="N194" s="37">
        <v>12000</v>
      </c>
      <c r="O194" s="37">
        <v>9250</v>
      </c>
      <c r="P194" s="43">
        <f t="shared" si="42"/>
        <v>9250</v>
      </c>
      <c r="Q194" s="43">
        <f t="shared" si="43"/>
        <v>55000</v>
      </c>
      <c r="R194" s="79">
        <f t="shared" si="26"/>
        <v>55750</v>
      </c>
      <c r="S194" s="79">
        <f t="shared" si="27"/>
        <v>6968.75</v>
      </c>
      <c r="T194" s="27">
        <f t="shared" si="44"/>
        <v>10000</v>
      </c>
    </row>
    <row r="195" spans="1:20" s="8" customFormat="1" ht="15" customHeight="1" x14ac:dyDescent="0.2">
      <c r="A195" s="12" t="s">
        <v>303</v>
      </c>
      <c r="B195" s="55" t="s">
        <v>131</v>
      </c>
      <c r="C195" s="82">
        <v>95000</v>
      </c>
      <c r="D195" s="148">
        <v>4600</v>
      </c>
      <c r="E195" s="148">
        <v>0</v>
      </c>
      <c r="F195" s="148">
        <v>21130</v>
      </c>
      <c r="G195" s="148">
        <v>1360</v>
      </c>
      <c r="H195" s="37"/>
      <c r="I195" s="37">
        <v>15000</v>
      </c>
      <c r="J195" s="37"/>
      <c r="K195" s="37">
        <v>15000</v>
      </c>
      <c r="L195" s="37"/>
      <c r="M195" s="37">
        <v>15000</v>
      </c>
      <c r="N195" s="37"/>
      <c r="O195" s="37">
        <v>22910</v>
      </c>
      <c r="P195" s="43">
        <f t="shared" si="42"/>
        <v>27090</v>
      </c>
      <c r="Q195" s="43">
        <f t="shared" si="43"/>
        <v>95000</v>
      </c>
      <c r="R195" s="79">
        <f t="shared" si="26"/>
        <v>67910</v>
      </c>
      <c r="S195" s="79">
        <f t="shared" si="27"/>
        <v>8488.75</v>
      </c>
      <c r="T195" s="27">
        <f t="shared" si="44"/>
        <v>0</v>
      </c>
    </row>
    <row r="196" spans="1:20" s="8" customFormat="1" ht="15" customHeight="1" x14ac:dyDescent="0.2">
      <c r="A196" s="12" t="s">
        <v>305</v>
      </c>
      <c r="B196" s="55" t="s">
        <v>131</v>
      </c>
      <c r="C196" s="82">
        <v>33000</v>
      </c>
      <c r="D196" s="148">
        <v>5700</v>
      </c>
      <c r="E196" s="148">
        <v>0</v>
      </c>
      <c r="F196" s="148">
        <v>0</v>
      </c>
      <c r="G196" s="148">
        <v>9250</v>
      </c>
      <c r="H196" s="37"/>
      <c r="I196" s="37"/>
      <c r="J196" s="37">
        <f>5700+9250</f>
        <v>14950</v>
      </c>
      <c r="K196" s="37"/>
      <c r="L196" s="37"/>
      <c r="M196" s="37"/>
      <c r="N196" s="37">
        <v>14950</v>
      </c>
      <c r="O196" s="37"/>
      <c r="P196" s="43">
        <f t="shared" si="42"/>
        <v>14950</v>
      </c>
      <c r="Q196" s="43">
        <f t="shared" si="43"/>
        <v>44850</v>
      </c>
      <c r="R196" s="79">
        <f t="shared" si="26"/>
        <v>18050</v>
      </c>
      <c r="S196" s="79">
        <f t="shared" si="27"/>
        <v>2256.25</v>
      </c>
      <c r="T196" s="27">
        <f t="shared" si="44"/>
        <v>-11850</v>
      </c>
    </row>
    <row r="197" spans="1:20" s="8" customFormat="1" ht="15" customHeight="1" x14ac:dyDescent="0.2">
      <c r="A197" s="12" t="s">
        <v>93</v>
      </c>
      <c r="B197" s="55" t="s">
        <v>131</v>
      </c>
      <c r="C197" s="82">
        <v>33000</v>
      </c>
      <c r="D197" s="148">
        <v>0</v>
      </c>
      <c r="E197" s="148">
        <v>0</v>
      </c>
      <c r="F197" s="148"/>
      <c r="G197" s="148">
        <v>0</v>
      </c>
      <c r="H197" s="37"/>
      <c r="I197" s="37"/>
      <c r="J197" s="37"/>
      <c r="K197" s="37">
        <v>6400</v>
      </c>
      <c r="L197" s="37"/>
      <c r="M197" s="37">
        <v>6400</v>
      </c>
      <c r="N197" s="37"/>
      <c r="O197" s="37"/>
      <c r="P197" s="43">
        <f t="shared" si="42"/>
        <v>0</v>
      </c>
      <c r="Q197" s="43">
        <f t="shared" si="43"/>
        <v>12800</v>
      </c>
      <c r="R197" s="79">
        <f t="shared" si="26"/>
        <v>33000</v>
      </c>
      <c r="S197" s="79">
        <f t="shared" si="27"/>
        <v>4125</v>
      </c>
      <c r="T197" s="27">
        <f t="shared" si="44"/>
        <v>20200</v>
      </c>
    </row>
    <row r="198" spans="1:20" s="8" customFormat="1" ht="15" customHeight="1" x14ac:dyDescent="0.2">
      <c r="A198" s="12" t="s">
        <v>148</v>
      </c>
      <c r="B198" s="55" t="s">
        <v>131</v>
      </c>
      <c r="C198" s="82">
        <v>12000</v>
      </c>
      <c r="D198" s="148">
        <v>0</v>
      </c>
      <c r="E198" s="148">
        <v>0</v>
      </c>
      <c r="F198" s="148">
        <v>6400</v>
      </c>
      <c r="G198" s="148">
        <v>2645</v>
      </c>
      <c r="H198" s="37"/>
      <c r="I198" s="37"/>
      <c r="J198" s="37"/>
      <c r="K198" s="37"/>
      <c r="L198" s="37">
        <f>6400+2645</f>
        <v>9045</v>
      </c>
      <c r="M198" s="37"/>
      <c r="N198" s="37"/>
      <c r="O198" s="37"/>
      <c r="P198" s="43">
        <f t="shared" si="42"/>
        <v>9045</v>
      </c>
      <c r="Q198" s="43">
        <f t="shared" si="43"/>
        <v>18090</v>
      </c>
      <c r="R198" s="79">
        <f t="shared" ref="R198:R223" si="45">C198-P198</f>
        <v>2955</v>
      </c>
      <c r="S198" s="79">
        <f t="shared" ref="S198:S223" si="46">R198/8</f>
        <v>369.375</v>
      </c>
      <c r="T198" s="27">
        <f t="shared" si="44"/>
        <v>-6090</v>
      </c>
    </row>
    <row r="199" spans="1:20" s="8" customFormat="1" ht="15" customHeight="1" x14ac:dyDescent="0.2">
      <c r="A199" s="12" t="s">
        <v>94</v>
      </c>
      <c r="B199" s="55" t="s">
        <v>131</v>
      </c>
      <c r="C199" s="82">
        <v>3000</v>
      </c>
      <c r="D199" s="148"/>
      <c r="E199" s="148"/>
      <c r="F199" s="148"/>
      <c r="G199" s="148"/>
      <c r="H199" s="37"/>
      <c r="I199" s="37">
        <v>1200</v>
      </c>
      <c r="J199" s="37"/>
      <c r="K199" s="37"/>
      <c r="L199" s="37"/>
      <c r="M199" s="37"/>
      <c r="N199" s="37">
        <v>1200</v>
      </c>
      <c r="O199" s="37"/>
      <c r="P199" s="43">
        <f t="shared" si="42"/>
        <v>0</v>
      </c>
      <c r="Q199" s="43">
        <f t="shared" si="43"/>
        <v>2400</v>
      </c>
      <c r="R199" s="79">
        <f t="shared" si="45"/>
        <v>3000</v>
      </c>
      <c r="S199" s="79">
        <f t="shared" si="46"/>
        <v>375</v>
      </c>
      <c r="T199" s="27">
        <f t="shared" si="44"/>
        <v>600</v>
      </c>
    </row>
    <row r="200" spans="1:20" s="8" customFormat="1" ht="15" customHeight="1" x14ac:dyDescent="0.2">
      <c r="A200" s="12" t="s">
        <v>309</v>
      </c>
      <c r="B200" s="55" t="s">
        <v>131</v>
      </c>
      <c r="C200" s="82">
        <v>4000</v>
      </c>
      <c r="D200" s="148"/>
      <c r="E200" s="148"/>
      <c r="F200" s="148"/>
      <c r="G200" s="148"/>
      <c r="H200" s="37">
        <v>4000</v>
      </c>
      <c r="I200" s="37"/>
      <c r="J200" s="37"/>
      <c r="K200" s="37"/>
      <c r="L200" s="37"/>
      <c r="M200" s="37"/>
      <c r="N200" s="37"/>
      <c r="O200" s="37"/>
      <c r="P200" s="43">
        <f t="shared" si="42"/>
        <v>0</v>
      </c>
      <c r="Q200" s="43">
        <f t="shared" si="43"/>
        <v>4000</v>
      </c>
      <c r="R200" s="79">
        <f t="shared" si="45"/>
        <v>4000</v>
      </c>
      <c r="S200" s="79">
        <f t="shared" si="46"/>
        <v>500</v>
      </c>
      <c r="T200" s="27">
        <f t="shared" si="44"/>
        <v>0</v>
      </c>
    </row>
    <row r="201" spans="1:20" s="8" customFormat="1" ht="15" customHeight="1" x14ac:dyDescent="0.2">
      <c r="A201" s="12" t="s">
        <v>306</v>
      </c>
      <c r="B201" s="55" t="s">
        <v>131</v>
      </c>
      <c r="C201" s="82">
        <v>60000</v>
      </c>
      <c r="D201" s="148">
        <v>0</v>
      </c>
      <c r="E201" s="148">
        <v>0</v>
      </c>
      <c r="F201" s="148">
        <v>14020</v>
      </c>
      <c r="G201" s="148">
        <v>0</v>
      </c>
      <c r="H201" s="37">
        <v>5700</v>
      </c>
      <c r="I201" s="37">
        <f>9250</f>
        <v>9250</v>
      </c>
      <c r="J201" s="37"/>
      <c r="K201" s="37"/>
      <c r="L201" s="37">
        <v>9250</v>
      </c>
      <c r="M201" s="37">
        <v>5700</v>
      </c>
      <c r="N201" s="37"/>
      <c r="O201" s="37">
        <v>9250</v>
      </c>
      <c r="P201" s="43">
        <f t="shared" si="42"/>
        <v>14020</v>
      </c>
      <c r="Q201" s="43">
        <f t="shared" ref="Q201:Q204" si="47">SUM(D201:O201)</f>
        <v>53170</v>
      </c>
      <c r="R201" s="79">
        <f t="shared" si="45"/>
        <v>45980</v>
      </c>
      <c r="S201" s="79">
        <f t="shared" si="46"/>
        <v>5747.5</v>
      </c>
      <c r="T201" s="27">
        <f t="shared" si="44"/>
        <v>6830</v>
      </c>
    </row>
    <row r="202" spans="1:20" s="8" customFormat="1" ht="15" customHeight="1" x14ac:dyDescent="0.2">
      <c r="A202" s="12" t="s">
        <v>307</v>
      </c>
      <c r="B202" s="55" t="s">
        <v>131</v>
      </c>
      <c r="C202" s="82">
        <v>60000</v>
      </c>
      <c r="D202" s="148"/>
      <c r="E202" s="148"/>
      <c r="F202" s="148"/>
      <c r="G202" s="148"/>
      <c r="H202" s="37">
        <v>35000</v>
      </c>
      <c r="I202" s="37"/>
      <c r="J202" s="37"/>
      <c r="K202" s="37">
        <v>9250</v>
      </c>
      <c r="L202" s="37"/>
      <c r="M202" s="37"/>
      <c r="N202" s="37">
        <v>9250</v>
      </c>
      <c r="O202" s="37"/>
      <c r="P202" s="43">
        <f t="shared" si="42"/>
        <v>0</v>
      </c>
      <c r="Q202" s="43">
        <f t="shared" si="47"/>
        <v>53500</v>
      </c>
      <c r="R202" s="79">
        <f t="shared" si="45"/>
        <v>60000</v>
      </c>
      <c r="S202" s="79">
        <f t="shared" si="46"/>
        <v>7500</v>
      </c>
      <c r="T202" s="27">
        <f t="shared" si="44"/>
        <v>6500</v>
      </c>
    </row>
    <row r="203" spans="1:20" s="8" customFormat="1" ht="15" customHeight="1" x14ac:dyDescent="0.2">
      <c r="A203" s="12" t="s">
        <v>308</v>
      </c>
      <c r="B203" s="55" t="s">
        <v>131</v>
      </c>
      <c r="C203" s="82">
        <v>40000</v>
      </c>
      <c r="D203" s="148">
        <v>0</v>
      </c>
      <c r="E203" s="148">
        <v>5720.78</v>
      </c>
      <c r="F203" s="148">
        <v>30063</v>
      </c>
      <c r="G203" s="148">
        <v>650</v>
      </c>
      <c r="H203" s="37"/>
      <c r="I203" s="37"/>
      <c r="J203" s="37">
        <v>10000</v>
      </c>
      <c r="K203" s="37"/>
      <c r="L203" s="37">
        <v>10000</v>
      </c>
      <c r="M203" s="37"/>
      <c r="N203" s="37"/>
      <c r="O203" s="37">
        <v>10000</v>
      </c>
      <c r="P203" s="43">
        <f t="shared" si="42"/>
        <v>36433.78</v>
      </c>
      <c r="Q203" s="43">
        <f t="shared" si="47"/>
        <v>66433.78</v>
      </c>
      <c r="R203" s="79">
        <f t="shared" si="45"/>
        <v>3566.2200000000012</v>
      </c>
      <c r="S203" s="79">
        <f t="shared" si="46"/>
        <v>445.77750000000015</v>
      </c>
      <c r="T203" s="27">
        <f t="shared" si="44"/>
        <v>-26433.78</v>
      </c>
    </row>
    <row r="204" spans="1:20" s="8" customFormat="1" ht="15" customHeight="1" x14ac:dyDescent="0.2">
      <c r="A204" s="12" t="s">
        <v>95</v>
      </c>
      <c r="B204" s="55" t="s">
        <v>132</v>
      </c>
      <c r="C204" s="82">
        <v>9000</v>
      </c>
      <c r="D204" s="148"/>
      <c r="E204" s="156"/>
      <c r="F204" s="156"/>
      <c r="G204" s="156"/>
      <c r="H204" s="114">
        <v>1125</v>
      </c>
      <c r="I204" s="114">
        <v>1125</v>
      </c>
      <c r="J204" s="114">
        <v>1125</v>
      </c>
      <c r="K204" s="114">
        <v>1125</v>
      </c>
      <c r="L204" s="114">
        <v>1125</v>
      </c>
      <c r="M204" s="114">
        <v>1125</v>
      </c>
      <c r="N204" s="114">
        <v>1125</v>
      </c>
      <c r="O204" s="114">
        <v>1125</v>
      </c>
      <c r="P204" s="43">
        <f t="shared" si="42"/>
        <v>0</v>
      </c>
      <c r="Q204" s="43">
        <f t="shared" si="47"/>
        <v>9000</v>
      </c>
      <c r="R204" s="79">
        <f t="shared" si="45"/>
        <v>9000</v>
      </c>
      <c r="S204" s="79">
        <f t="shared" si="46"/>
        <v>1125</v>
      </c>
      <c r="T204" s="27">
        <f t="shared" si="44"/>
        <v>0</v>
      </c>
    </row>
    <row r="205" spans="1:20" s="7" customFormat="1" ht="15" customHeight="1" x14ac:dyDescent="0.2">
      <c r="A205" s="12" t="s">
        <v>96</v>
      </c>
      <c r="B205" s="55" t="s">
        <v>145</v>
      </c>
      <c r="C205" s="82">
        <v>200000</v>
      </c>
      <c r="D205" s="148"/>
      <c r="E205" s="148"/>
      <c r="F205" s="148"/>
      <c r="G205" s="148"/>
      <c r="H205" s="37"/>
      <c r="I205" s="37"/>
      <c r="J205" s="37"/>
      <c r="K205" s="37"/>
      <c r="L205" s="37"/>
      <c r="M205" s="37"/>
      <c r="N205" s="37"/>
      <c r="O205" s="37"/>
      <c r="P205" s="43">
        <f t="shared" si="42"/>
        <v>0</v>
      </c>
      <c r="Q205" s="43">
        <f>SUM(D205:O205)</f>
        <v>0</v>
      </c>
      <c r="R205" s="79">
        <f t="shared" si="45"/>
        <v>200000</v>
      </c>
      <c r="S205" s="79">
        <f t="shared" si="46"/>
        <v>25000</v>
      </c>
      <c r="T205" s="79">
        <f t="shared" si="44"/>
        <v>200000</v>
      </c>
    </row>
    <row r="206" spans="1:20" s="7" customFormat="1" ht="15" customHeight="1" x14ac:dyDescent="0.2">
      <c r="A206" s="12" t="s">
        <v>79</v>
      </c>
      <c r="B206" s="55" t="s">
        <v>132</v>
      </c>
      <c r="C206" s="82">
        <v>15000</v>
      </c>
      <c r="D206" s="148"/>
      <c r="E206" s="148"/>
      <c r="F206" s="148"/>
      <c r="G206" s="148"/>
      <c r="H206" s="37"/>
      <c r="I206" s="37"/>
      <c r="J206" s="37">
        <v>11500</v>
      </c>
      <c r="K206" s="37"/>
      <c r="L206" s="37"/>
      <c r="M206" s="37"/>
      <c r="N206" s="37"/>
      <c r="O206" s="37">
        <v>3500</v>
      </c>
      <c r="P206" s="43">
        <f t="shared" si="42"/>
        <v>0</v>
      </c>
      <c r="Q206" s="43">
        <f>SUM(D206:O206)</f>
        <v>15000</v>
      </c>
      <c r="R206" s="79">
        <f t="shared" si="45"/>
        <v>15000</v>
      </c>
      <c r="S206" s="79">
        <f t="shared" si="46"/>
        <v>1875</v>
      </c>
      <c r="T206" s="79">
        <f t="shared" si="44"/>
        <v>0</v>
      </c>
    </row>
    <row r="207" spans="1:20" s="7" customFormat="1" ht="15" customHeight="1" x14ac:dyDescent="0.2">
      <c r="A207" s="12" t="s">
        <v>149</v>
      </c>
      <c r="B207" s="55" t="s">
        <v>150</v>
      </c>
      <c r="C207" s="82">
        <v>35000</v>
      </c>
      <c r="D207" s="148">
        <v>2500</v>
      </c>
      <c r="E207" s="148">
        <v>2500</v>
      </c>
      <c r="F207" s="148">
        <v>0</v>
      </c>
      <c r="G207" s="148">
        <v>2664.51</v>
      </c>
      <c r="H207" s="37">
        <f>2800+2800</f>
        <v>5600</v>
      </c>
      <c r="I207" s="37">
        <v>2800</v>
      </c>
      <c r="J207" s="37">
        <v>2800</v>
      </c>
      <c r="K207" s="37">
        <v>2800</v>
      </c>
      <c r="L207" s="37">
        <v>2800</v>
      </c>
      <c r="M207" s="37">
        <v>2800</v>
      </c>
      <c r="N207" s="37">
        <v>2800</v>
      </c>
      <c r="O207" s="37">
        <v>2800</v>
      </c>
      <c r="P207" s="43">
        <f t="shared" si="42"/>
        <v>7664.51</v>
      </c>
      <c r="Q207" s="43">
        <f>SUM(D207:O207)</f>
        <v>32864.51</v>
      </c>
      <c r="R207" s="79">
        <f t="shared" si="45"/>
        <v>27335.489999999998</v>
      </c>
      <c r="S207" s="79">
        <f t="shared" si="46"/>
        <v>3416.9362499999997</v>
      </c>
      <c r="T207" s="79">
        <f t="shared" si="44"/>
        <v>2135.489999999998</v>
      </c>
    </row>
    <row r="208" spans="1:20" s="8" customFormat="1" ht="6.95" customHeight="1" x14ac:dyDescent="0.2">
      <c r="A208" s="12"/>
      <c r="B208" s="55"/>
      <c r="C208" s="82"/>
      <c r="D208" s="144"/>
      <c r="E208" s="144"/>
      <c r="F208" s="144"/>
      <c r="G208" s="144"/>
      <c r="H208" s="39"/>
      <c r="I208" s="39"/>
      <c r="J208" s="39"/>
      <c r="K208" s="39"/>
      <c r="L208" s="39"/>
      <c r="M208" s="39"/>
      <c r="N208" s="39"/>
      <c r="O208" s="39"/>
      <c r="P208" s="43"/>
      <c r="Q208" s="43"/>
      <c r="R208" s="27">
        <f t="shared" si="45"/>
        <v>0</v>
      </c>
      <c r="S208" s="79">
        <f t="shared" si="46"/>
        <v>0</v>
      </c>
      <c r="T208" s="27">
        <f t="shared" si="44"/>
        <v>0</v>
      </c>
    </row>
    <row r="209" spans="1:20" s="7" customFormat="1" ht="15" customHeight="1" x14ac:dyDescent="0.2">
      <c r="A209" s="15" t="str">
        <f>"TOTAL "&amp;A188</f>
        <v xml:space="preserve">TOTAL </v>
      </c>
      <c r="B209" s="59"/>
      <c r="C209" s="91">
        <f>SUM(C190:C208)</f>
        <v>1059000</v>
      </c>
      <c r="D209" s="149">
        <f t="shared" ref="D209:O209" si="48">SUM(D190:D207)</f>
        <v>28850.400000000001</v>
      </c>
      <c r="E209" s="149">
        <f t="shared" si="48"/>
        <v>17569.34</v>
      </c>
      <c r="F209" s="149">
        <f t="shared" si="48"/>
        <v>102469.61</v>
      </c>
      <c r="G209" s="149">
        <f t="shared" si="48"/>
        <v>69601.509999999995</v>
      </c>
      <c r="H209" s="40">
        <f t="shared" si="48"/>
        <v>82045.303749999992</v>
      </c>
      <c r="I209" s="40">
        <f t="shared" si="48"/>
        <v>69245.303749999992</v>
      </c>
      <c r="J209" s="40">
        <f t="shared" si="48"/>
        <v>76995.303749999992</v>
      </c>
      <c r="K209" s="40">
        <f t="shared" si="48"/>
        <v>65195.303749999999</v>
      </c>
      <c r="L209" s="40">
        <f t="shared" si="48"/>
        <v>72090.303749999992</v>
      </c>
      <c r="M209" s="40">
        <f t="shared" si="48"/>
        <v>61645.303749999999</v>
      </c>
      <c r="N209" s="40">
        <f t="shared" si="48"/>
        <v>71945.303749999992</v>
      </c>
      <c r="O209" s="40">
        <f t="shared" si="48"/>
        <v>139455.30374999999</v>
      </c>
      <c r="P209" s="40">
        <f t="shared" ref="P209" si="49">SUM(D209:G209)</f>
        <v>218490.86</v>
      </c>
      <c r="Q209" s="40">
        <f>SUM(Q190:Q207)</f>
        <v>857108.29</v>
      </c>
      <c r="R209" s="44">
        <f t="shared" si="45"/>
        <v>840509.14</v>
      </c>
      <c r="S209" s="79">
        <f t="shared" si="46"/>
        <v>105063.6425</v>
      </c>
      <c r="T209" s="79">
        <f t="shared" si="44"/>
        <v>201891.70999999996</v>
      </c>
    </row>
    <row r="210" spans="1:20" s="7" customFormat="1" ht="6.95" customHeight="1" x14ac:dyDescent="0.2">
      <c r="A210" s="11"/>
      <c r="B210" s="61"/>
      <c r="C210" s="93"/>
      <c r="D210" s="150"/>
      <c r="E210" s="150"/>
      <c r="F210" s="150"/>
      <c r="G210" s="150"/>
      <c r="H210" s="72"/>
      <c r="I210" s="72"/>
      <c r="J210" s="72"/>
      <c r="K210" s="72"/>
      <c r="L210" s="72"/>
      <c r="M210" s="72"/>
      <c r="N210" s="72"/>
      <c r="O210" s="72"/>
      <c r="P210" s="41"/>
      <c r="Q210" s="41"/>
      <c r="R210" s="27"/>
      <c r="S210" s="79"/>
      <c r="T210" s="79"/>
    </row>
    <row r="211" spans="1:20" s="7" customFormat="1" ht="18" customHeight="1" x14ac:dyDescent="0.2">
      <c r="A211" s="167" t="s">
        <v>97</v>
      </c>
      <c r="B211" s="167"/>
      <c r="C211" s="167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27"/>
      <c r="S211" s="79"/>
      <c r="T211" s="79"/>
    </row>
    <row r="212" spans="1:20" s="7" customFormat="1" ht="6.95" customHeight="1" x14ac:dyDescent="0.2">
      <c r="A212" s="10"/>
      <c r="B212" s="58"/>
      <c r="C212" s="90"/>
      <c r="D212" s="147"/>
      <c r="E212" s="147"/>
      <c r="F212" s="147"/>
      <c r="G212" s="147"/>
      <c r="H212" s="71"/>
      <c r="I212" s="71"/>
      <c r="J212" s="71"/>
      <c r="K212" s="71"/>
      <c r="L212" s="71"/>
      <c r="M212" s="71"/>
      <c r="N212" s="71"/>
      <c r="O212" s="71"/>
      <c r="P212" s="36"/>
      <c r="Q212" s="36"/>
      <c r="R212" s="27"/>
      <c r="S212" s="79"/>
      <c r="T212" s="79"/>
    </row>
    <row r="213" spans="1:20" s="8" customFormat="1" ht="15" customHeight="1" x14ac:dyDescent="0.2">
      <c r="A213" s="12" t="s">
        <v>171</v>
      </c>
      <c r="B213" s="55" t="s">
        <v>218</v>
      </c>
      <c r="C213" s="82">
        <v>150000</v>
      </c>
      <c r="D213" s="148">
        <v>-5500</v>
      </c>
      <c r="E213" s="148">
        <v>-741.2</v>
      </c>
      <c r="F213" s="148">
        <v>-750</v>
      </c>
      <c r="G213" s="148">
        <v>2000</v>
      </c>
      <c r="H213" s="37">
        <v>19373.900000000001</v>
      </c>
      <c r="I213" s="37">
        <v>19373.900000000001</v>
      </c>
      <c r="J213" s="37">
        <v>19373.900000000001</v>
      </c>
      <c r="K213" s="37">
        <v>19373.900000000001</v>
      </c>
      <c r="L213" s="37">
        <v>19373.900000000001</v>
      </c>
      <c r="M213" s="37">
        <v>19373.900000000001</v>
      </c>
      <c r="N213" s="37">
        <v>19373.900000000001</v>
      </c>
      <c r="O213" s="37">
        <v>19373.900000000001</v>
      </c>
      <c r="P213" s="43">
        <f t="shared" ref="P213:P216" si="50">SUM(D213:G213)</f>
        <v>-4991.2</v>
      </c>
      <c r="Q213" s="43">
        <f>SUM(D213:O213)</f>
        <v>150000</v>
      </c>
      <c r="R213" s="79">
        <f t="shared" si="45"/>
        <v>154991.20000000001</v>
      </c>
      <c r="S213" s="79">
        <f t="shared" si="46"/>
        <v>19373.900000000001</v>
      </c>
      <c r="T213" s="27">
        <f t="shared" ref="T213:T216" si="51">C213-Q213</f>
        <v>0</v>
      </c>
    </row>
    <row r="214" spans="1:20" s="7" customFormat="1" ht="15" customHeight="1" x14ac:dyDescent="0.2">
      <c r="A214" s="12" t="s">
        <v>98</v>
      </c>
      <c r="B214" s="55" t="s">
        <v>218</v>
      </c>
      <c r="C214" s="82">
        <v>11500</v>
      </c>
      <c r="D214" s="148"/>
      <c r="E214" s="148"/>
      <c r="F214" s="148"/>
      <c r="G214" s="148"/>
      <c r="H214" s="37"/>
      <c r="I214" s="37"/>
      <c r="J214" s="37"/>
      <c r="K214" s="37"/>
      <c r="L214" s="37"/>
      <c r="M214" s="37"/>
      <c r="N214" s="37"/>
      <c r="O214" s="37"/>
      <c r="P214" s="33">
        <f t="shared" si="50"/>
        <v>0</v>
      </c>
      <c r="Q214" s="33">
        <f>SUM(D214:O214)</f>
        <v>0</v>
      </c>
      <c r="R214" s="79">
        <f t="shared" si="45"/>
        <v>11500</v>
      </c>
      <c r="S214" s="79">
        <f t="shared" si="46"/>
        <v>1437.5</v>
      </c>
      <c r="T214" s="79">
        <f t="shared" si="51"/>
        <v>11500</v>
      </c>
    </row>
    <row r="215" spans="1:20" s="8" customFormat="1" ht="6.95" customHeight="1" x14ac:dyDescent="0.2">
      <c r="A215" s="12"/>
      <c r="B215" s="55"/>
      <c r="C215" s="82"/>
      <c r="D215" s="144"/>
      <c r="E215" s="144"/>
      <c r="F215" s="144"/>
      <c r="G215" s="144"/>
      <c r="H215" s="39"/>
      <c r="I215" s="39"/>
      <c r="J215" s="39"/>
      <c r="K215" s="39"/>
      <c r="L215" s="39"/>
      <c r="M215" s="39"/>
      <c r="N215" s="39"/>
      <c r="O215" s="39"/>
      <c r="P215" s="43"/>
      <c r="Q215" s="43"/>
      <c r="R215" s="27">
        <f t="shared" si="45"/>
        <v>0</v>
      </c>
      <c r="S215" s="79">
        <f t="shared" si="46"/>
        <v>0</v>
      </c>
      <c r="T215" s="27">
        <f t="shared" si="51"/>
        <v>0</v>
      </c>
    </row>
    <row r="216" spans="1:20" s="7" customFormat="1" ht="15" customHeight="1" x14ac:dyDescent="0.2">
      <c r="A216" s="15" t="str">
        <f>"TOTAL "&amp;A211</f>
        <v xml:space="preserve">TOTAL PENANG CENTRE OF EDUCATION TOURISM </v>
      </c>
      <c r="B216" s="59"/>
      <c r="C216" s="91">
        <f>SUM(C213:C215)</f>
        <v>161500</v>
      </c>
      <c r="D216" s="149">
        <f>SUM(D213:D214)</f>
        <v>-5500</v>
      </c>
      <c r="E216" s="149">
        <f t="shared" ref="E216:F216" si="52">SUM(E213:E214)</f>
        <v>-741.2</v>
      </c>
      <c r="F216" s="149">
        <f t="shared" si="52"/>
        <v>-750</v>
      </c>
      <c r="G216" s="149">
        <f t="shared" ref="G216:H216" si="53">SUM(G213:G214)</f>
        <v>2000</v>
      </c>
      <c r="H216" s="40">
        <f t="shared" si="53"/>
        <v>19373.900000000001</v>
      </c>
      <c r="I216" s="40">
        <f t="shared" ref="I216:Q216" si="54">SUM(I213:I214)</f>
        <v>19373.900000000001</v>
      </c>
      <c r="J216" s="40">
        <f t="shared" si="54"/>
        <v>19373.900000000001</v>
      </c>
      <c r="K216" s="40">
        <f t="shared" si="54"/>
        <v>19373.900000000001</v>
      </c>
      <c r="L216" s="40">
        <f t="shared" si="54"/>
        <v>19373.900000000001</v>
      </c>
      <c r="M216" s="40">
        <f>SUM(M213:M214)</f>
        <v>19373.900000000001</v>
      </c>
      <c r="N216" s="40">
        <f t="shared" si="54"/>
        <v>19373.900000000001</v>
      </c>
      <c r="O216" s="40">
        <f t="shared" si="54"/>
        <v>19373.900000000001</v>
      </c>
      <c r="P216" s="40">
        <f t="shared" si="50"/>
        <v>-4991.2</v>
      </c>
      <c r="Q216" s="40">
        <f t="shared" si="54"/>
        <v>150000</v>
      </c>
      <c r="R216" s="27">
        <f t="shared" si="45"/>
        <v>166491.20000000001</v>
      </c>
      <c r="S216" s="79">
        <f t="shared" si="46"/>
        <v>20811.400000000001</v>
      </c>
      <c r="T216" s="79">
        <f t="shared" si="51"/>
        <v>11500</v>
      </c>
    </row>
    <row r="217" spans="1:20" s="7" customFormat="1" ht="6.95" customHeight="1" x14ac:dyDescent="0.2">
      <c r="A217" s="11"/>
      <c r="B217" s="61"/>
      <c r="C217" s="93"/>
      <c r="D217" s="150"/>
      <c r="E217" s="150"/>
      <c r="F217" s="150"/>
      <c r="G217" s="150"/>
      <c r="H217" s="72"/>
      <c r="I217" s="72"/>
      <c r="J217" s="72"/>
      <c r="K217" s="72"/>
      <c r="L217" s="72"/>
      <c r="M217" s="72"/>
      <c r="N217" s="72"/>
      <c r="O217" s="72"/>
      <c r="P217" s="41"/>
      <c r="Q217" s="41"/>
      <c r="R217" s="27"/>
      <c r="S217" s="79"/>
      <c r="T217" s="79"/>
    </row>
    <row r="218" spans="1:20" s="7" customFormat="1" ht="18" customHeight="1" x14ac:dyDescent="0.2">
      <c r="A218" s="167" t="s">
        <v>151</v>
      </c>
      <c r="B218" s="167"/>
      <c r="C218" s="167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27"/>
      <c r="S218" s="79"/>
      <c r="T218" s="79"/>
    </row>
    <row r="219" spans="1:20" s="7" customFormat="1" ht="6.95" customHeight="1" x14ac:dyDescent="0.2">
      <c r="A219" s="10"/>
      <c r="B219" s="58"/>
      <c r="C219" s="90"/>
      <c r="D219" s="147"/>
      <c r="E219" s="147"/>
      <c r="F219" s="147"/>
      <c r="G219" s="147"/>
      <c r="H219" s="71"/>
      <c r="I219" s="71"/>
      <c r="J219" s="71"/>
      <c r="K219" s="71"/>
      <c r="L219" s="71"/>
      <c r="M219" s="71"/>
      <c r="N219" s="71"/>
      <c r="O219" s="71"/>
      <c r="P219" s="36"/>
      <c r="Q219" s="36"/>
      <c r="R219" s="27"/>
      <c r="S219" s="79"/>
      <c r="T219" s="79"/>
    </row>
    <row r="220" spans="1:20" s="8" customFormat="1" ht="15" customHeight="1" x14ac:dyDescent="0.2">
      <c r="A220" s="12" t="s">
        <v>152</v>
      </c>
      <c r="B220" s="55" t="s">
        <v>219</v>
      </c>
      <c r="C220" s="82">
        <v>150000</v>
      </c>
      <c r="D220" s="148">
        <v>-12000</v>
      </c>
      <c r="E220" s="148">
        <v>1416.8</v>
      </c>
      <c r="F220" s="148">
        <v>-1000</v>
      </c>
      <c r="G220" s="148">
        <v>954</v>
      </c>
      <c r="H220" s="37">
        <v>20078.650000000001</v>
      </c>
      <c r="I220" s="37">
        <v>20078.650000000001</v>
      </c>
      <c r="J220" s="37">
        <v>20078.650000000001</v>
      </c>
      <c r="K220" s="37">
        <v>20078.650000000001</v>
      </c>
      <c r="L220" s="37">
        <v>20078.650000000001</v>
      </c>
      <c r="M220" s="37">
        <v>20078.650000000001</v>
      </c>
      <c r="N220" s="37">
        <v>20078.650000000001</v>
      </c>
      <c r="O220" s="37">
        <v>20078.650000000001</v>
      </c>
      <c r="P220" s="43">
        <f t="shared" ref="P220:P221" si="55">SUM(D220:G220)</f>
        <v>-10629.2</v>
      </c>
      <c r="Q220" s="43">
        <f>SUM(D220:O220)</f>
        <v>149999.99999999997</v>
      </c>
      <c r="R220" s="79">
        <f t="shared" si="45"/>
        <v>160629.20000000001</v>
      </c>
      <c r="S220" s="79">
        <f t="shared" si="46"/>
        <v>20078.650000000001</v>
      </c>
      <c r="T220" s="27">
        <f t="shared" ref="T220:T223" si="56">C220-Q220</f>
        <v>0</v>
      </c>
    </row>
    <row r="221" spans="1:20" s="7" customFormat="1" ht="15" customHeight="1" x14ac:dyDescent="0.2">
      <c r="A221" s="12" t="s">
        <v>98</v>
      </c>
      <c r="B221" s="55" t="s">
        <v>219</v>
      </c>
      <c r="C221" s="82">
        <v>14000</v>
      </c>
      <c r="D221" s="148"/>
      <c r="E221" s="148"/>
      <c r="F221" s="148"/>
      <c r="G221" s="148"/>
      <c r="H221" s="37"/>
      <c r="I221" s="37"/>
      <c r="J221" s="37"/>
      <c r="K221" s="37"/>
      <c r="L221" s="37"/>
      <c r="M221" s="37"/>
      <c r="N221" s="37"/>
      <c r="O221" s="37"/>
      <c r="P221" s="33">
        <f t="shared" si="55"/>
        <v>0</v>
      </c>
      <c r="Q221" s="33">
        <f>SUM(D221:O221)</f>
        <v>0</v>
      </c>
      <c r="R221" s="79">
        <f t="shared" si="45"/>
        <v>14000</v>
      </c>
      <c r="S221" s="79">
        <f t="shared" si="46"/>
        <v>1750</v>
      </c>
      <c r="T221" s="79">
        <f t="shared" si="56"/>
        <v>14000</v>
      </c>
    </row>
    <row r="222" spans="1:20" s="8" customFormat="1" ht="6.95" customHeight="1" x14ac:dyDescent="0.2">
      <c r="A222" s="12"/>
      <c r="B222" s="55"/>
      <c r="C222" s="82"/>
      <c r="D222" s="144"/>
      <c r="E222" s="144"/>
      <c r="F222" s="144"/>
      <c r="G222" s="144"/>
      <c r="H222" s="39"/>
      <c r="I222" s="39"/>
      <c r="J222" s="39"/>
      <c r="K222" s="39"/>
      <c r="L222" s="39"/>
      <c r="M222" s="39"/>
      <c r="N222" s="39"/>
      <c r="O222" s="39"/>
      <c r="P222" s="43"/>
      <c r="Q222" s="43"/>
      <c r="R222" s="27">
        <f t="shared" si="45"/>
        <v>0</v>
      </c>
      <c r="S222" s="79">
        <f t="shared" si="46"/>
        <v>0</v>
      </c>
      <c r="T222" s="27">
        <f t="shared" si="56"/>
        <v>0</v>
      </c>
    </row>
    <row r="223" spans="1:20" s="7" customFormat="1" ht="15" customHeight="1" x14ac:dyDescent="0.2">
      <c r="A223" s="15" t="str">
        <f>"TOTAL "&amp;A218</f>
        <v xml:space="preserve">TOTAL PENANG CENTRE MEDICAL TOURISM </v>
      </c>
      <c r="B223" s="59"/>
      <c r="C223" s="91">
        <f>SUM(C220:C222)</f>
        <v>164000</v>
      </c>
      <c r="D223" s="149">
        <f t="shared" ref="D223:J223" si="57">SUM(D220:D221)</f>
        <v>-12000</v>
      </c>
      <c r="E223" s="149">
        <f t="shared" si="57"/>
        <v>1416.8</v>
      </c>
      <c r="F223" s="149">
        <f t="shared" si="57"/>
        <v>-1000</v>
      </c>
      <c r="G223" s="149">
        <f t="shared" si="57"/>
        <v>954</v>
      </c>
      <c r="H223" s="40">
        <f t="shared" si="57"/>
        <v>20078.650000000001</v>
      </c>
      <c r="I223" s="40">
        <f t="shared" si="57"/>
        <v>20078.650000000001</v>
      </c>
      <c r="J223" s="40">
        <f t="shared" si="57"/>
        <v>20078.650000000001</v>
      </c>
      <c r="K223" s="40">
        <f t="shared" ref="K223:Q223" si="58">SUM(K220:K221)</f>
        <v>20078.650000000001</v>
      </c>
      <c r="L223" s="40">
        <f>SUM(L220:L221)</f>
        <v>20078.650000000001</v>
      </c>
      <c r="M223" s="40">
        <f>SUM(M220:M221)</f>
        <v>20078.650000000001</v>
      </c>
      <c r="N223" s="40">
        <f t="shared" ref="N223:O223" si="59">SUM(N220:N221)</f>
        <v>20078.650000000001</v>
      </c>
      <c r="O223" s="40">
        <f t="shared" si="59"/>
        <v>20078.650000000001</v>
      </c>
      <c r="P223" s="40">
        <f t="shared" ref="P223" si="60">SUM(D223:G223)</f>
        <v>-10629.2</v>
      </c>
      <c r="Q223" s="40">
        <f t="shared" si="58"/>
        <v>149999.99999999997</v>
      </c>
      <c r="R223" s="27">
        <f t="shared" si="45"/>
        <v>174629.2</v>
      </c>
      <c r="S223" s="79">
        <f t="shared" si="46"/>
        <v>21828.65</v>
      </c>
      <c r="T223" s="79">
        <f t="shared" si="56"/>
        <v>14000.000000000029</v>
      </c>
    </row>
    <row r="224" spans="1:20" ht="6.95" customHeight="1" x14ac:dyDescent="0.2">
      <c r="R224" s="27"/>
    </row>
    <row r="225" spans="1:20" ht="6.95" customHeight="1" x14ac:dyDescent="0.2">
      <c r="R225" s="27"/>
    </row>
    <row r="226" spans="1:20" s="7" customFormat="1" ht="18" customHeight="1" x14ac:dyDescent="0.2">
      <c r="A226" s="167" t="s">
        <v>162</v>
      </c>
      <c r="B226" s="167"/>
      <c r="C226" s="167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27"/>
      <c r="S226" s="79"/>
      <c r="T226" s="79"/>
    </row>
    <row r="227" spans="1:20" s="7" customFormat="1" ht="9.75" customHeight="1" x14ac:dyDescent="0.2">
      <c r="A227" s="76"/>
      <c r="B227" s="76"/>
      <c r="C227" s="97"/>
      <c r="D227" s="158"/>
      <c r="E227" s="158"/>
      <c r="F227" s="158"/>
      <c r="G227" s="158"/>
      <c r="H227" s="113"/>
      <c r="I227" s="113"/>
      <c r="J227" s="113"/>
      <c r="K227" s="119"/>
      <c r="L227" s="119"/>
      <c r="M227" s="119"/>
      <c r="N227" s="119"/>
      <c r="O227" s="119"/>
      <c r="P227" s="77"/>
      <c r="Q227" s="77"/>
      <c r="R227" s="27"/>
      <c r="S227" s="79"/>
      <c r="T227" s="79"/>
    </row>
    <row r="228" spans="1:20" s="8" customFormat="1" ht="15" customHeight="1" x14ac:dyDescent="0.2">
      <c r="A228" s="12" t="s">
        <v>183</v>
      </c>
      <c r="B228" s="55" t="s">
        <v>132</v>
      </c>
      <c r="C228" s="82"/>
      <c r="D228" s="148"/>
      <c r="E228" s="148"/>
      <c r="F228" s="148"/>
      <c r="G228" s="148"/>
      <c r="H228" s="37"/>
      <c r="I228" s="37"/>
      <c r="J228" s="37"/>
      <c r="K228" s="37"/>
      <c r="L228" s="37"/>
      <c r="M228" s="37"/>
      <c r="N228" s="37"/>
      <c r="O228" s="37"/>
      <c r="P228" s="38">
        <f t="shared" ref="P228:P231" si="61">SUM(D228:G228)</f>
        <v>0</v>
      </c>
      <c r="Q228" s="43">
        <f>SUM(D228:O228)</f>
        <v>0</v>
      </c>
      <c r="R228" s="79">
        <f>C228-Q228</f>
        <v>0</v>
      </c>
      <c r="S228" s="79"/>
      <c r="T228" s="27"/>
    </row>
    <row r="229" spans="1:20" s="8" customFormat="1" ht="15" customHeight="1" x14ac:dyDescent="0.2">
      <c r="A229" s="12" t="s">
        <v>156</v>
      </c>
      <c r="B229" s="55" t="s">
        <v>157</v>
      </c>
      <c r="C229" s="82"/>
      <c r="D229" s="148"/>
      <c r="E229" s="148"/>
      <c r="F229" s="148"/>
      <c r="G229" s="148"/>
      <c r="H229" s="37"/>
      <c r="I229" s="37"/>
      <c r="J229" s="37"/>
      <c r="K229" s="37"/>
      <c r="L229" s="37"/>
      <c r="M229" s="37"/>
      <c r="N229" s="37"/>
      <c r="O229" s="37"/>
      <c r="P229" s="38">
        <f t="shared" si="61"/>
        <v>0</v>
      </c>
      <c r="Q229" s="43">
        <f>SUM(D229:O229)</f>
        <v>0</v>
      </c>
      <c r="R229" s="27"/>
      <c r="S229" s="79"/>
      <c r="T229" s="27"/>
    </row>
    <row r="230" spans="1:20" s="8" customFormat="1" ht="15" customHeight="1" x14ac:dyDescent="0.2">
      <c r="A230" s="12" t="s">
        <v>170</v>
      </c>
      <c r="B230" s="55" t="s">
        <v>184</v>
      </c>
      <c r="C230" s="82"/>
      <c r="D230" s="148"/>
      <c r="E230" s="148"/>
      <c r="F230" s="148"/>
      <c r="G230" s="148"/>
      <c r="H230" s="37"/>
      <c r="I230" s="37"/>
      <c r="J230" s="37"/>
      <c r="K230" s="37"/>
      <c r="L230" s="37"/>
      <c r="M230" s="37"/>
      <c r="N230" s="37"/>
      <c r="O230" s="37"/>
      <c r="P230" s="38">
        <f t="shared" si="61"/>
        <v>0</v>
      </c>
      <c r="Q230" s="43">
        <f>SUM(D230:O230)</f>
        <v>0</v>
      </c>
      <c r="R230" s="27"/>
      <c r="S230" s="79"/>
      <c r="T230" s="27"/>
    </row>
    <row r="231" spans="1:20" s="8" customFormat="1" ht="15" customHeight="1" x14ac:dyDescent="0.2">
      <c r="A231" s="12" t="s">
        <v>155</v>
      </c>
      <c r="B231" s="55" t="s">
        <v>154</v>
      </c>
      <c r="C231" s="82"/>
      <c r="D231" s="148"/>
      <c r="E231" s="148"/>
      <c r="F231" s="148"/>
      <c r="G231" s="148"/>
      <c r="H231" s="37"/>
      <c r="I231" s="37"/>
      <c r="J231" s="37"/>
      <c r="K231" s="37"/>
      <c r="L231" s="37"/>
      <c r="M231" s="37"/>
      <c r="N231" s="37"/>
      <c r="O231" s="37"/>
      <c r="P231" s="38">
        <f t="shared" si="61"/>
        <v>0</v>
      </c>
      <c r="Q231" s="43">
        <f>SUM(D231:O231)</f>
        <v>0</v>
      </c>
      <c r="R231" s="27"/>
      <c r="S231" s="79"/>
      <c r="T231" s="27"/>
    </row>
    <row r="232" spans="1:20" s="8" customFormat="1" ht="15" customHeight="1" x14ac:dyDescent="0.2">
      <c r="A232" s="12"/>
      <c r="B232" s="55"/>
      <c r="C232" s="82"/>
      <c r="D232" s="144"/>
      <c r="E232" s="144"/>
      <c r="F232" s="144"/>
      <c r="G232" s="144"/>
      <c r="H232" s="39"/>
      <c r="I232" s="39"/>
      <c r="J232" s="39"/>
      <c r="K232" s="39"/>
      <c r="L232" s="39"/>
      <c r="M232" s="39"/>
      <c r="N232" s="39"/>
      <c r="O232" s="39"/>
      <c r="P232" s="43"/>
      <c r="Q232" s="43"/>
      <c r="R232" s="27"/>
      <c r="S232" s="79"/>
      <c r="T232" s="27"/>
    </row>
    <row r="233" spans="1:20" s="7" customFormat="1" ht="15" customHeight="1" x14ac:dyDescent="0.2">
      <c r="A233" s="15" t="str">
        <f>"TOTAL "&amp;A226</f>
        <v>TOTAL OTHERS</v>
      </c>
      <c r="B233" s="15"/>
      <c r="C233" s="91">
        <f t="shared" ref="C233" si="62">SUM(C229:C232)</f>
        <v>0</v>
      </c>
      <c r="D233" s="159">
        <f>SUM(D228:D231)</f>
        <v>0</v>
      </c>
      <c r="E233" s="159">
        <f t="shared" ref="E233:O233" si="63">SUM(E228:E232)</f>
        <v>0</v>
      </c>
      <c r="F233" s="159">
        <f>SUM(F228:F232)</f>
        <v>0</v>
      </c>
      <c r="G233" s="159">
        <f t="shared" ref="G233:H233" si="64">SUM(G228:G232)</f>
        <v>0</v>
      </c>
      <c r="H233" s="80">
        <f t="shared" si="64"/>
        <v>0</v>
      </c>
      <c r="I233" s="80">
        <f t="shared" si="63"/>
        <v>0</v>
      </c>
      <c r="J233" s="80">
        <f t="shared" si="63"/>
        <v>0</v>
      </c>
      <c r="K233" s="80">
        <f t="shared" si="63"/>
        <v>0</v>
      </c>
      <c r="L233" s="80">
        <f t="shared" si="63"/>
        <v>0</v>
      </c>
      <c r="M233" s="80">
        <f t="shared" si="63"/>
        <v>0</v>
      </c>
      <c r="N233" s="80">
        <f t="shared" si="63"/>
        <v>0</v>
      </c>
      <c r="O233" s="80">
        <f t="shared" si="63"/>
        <v>0</v>
      </c>
      <c r="P233" s="80">
        <f>SUM(D233:O233)</f>
        <v>0</v>
      </c>
      <c r="Q233" s="80">
        <f>SUM(Q228:Q232)</f>
        <v>0</v>
      </c>
      <c r="R233" s="79"/>
      <c r="S233" s="79"/>
      <c r="T233" s="79"/>
    </row>
    <row r="234" spans="1:20" ht="6.95" customHeight="1" x14ac:dyDescent="0.2">
      <c r="R234" s="27"/>
    </row>
    <row r="235" spans="1:20" s="8" customFormat="1" ht="15" customHeight="1" x14ac:dyDescent="0.2">
      <c r="A235" s="24" t="s">
        <v>190</v>
      </c>
      <c r="B235" s="78"/>
      <c r="C235" s="98">
        <f>C63+C79+C88+C97+C142+C178+C186+C209+C213+C220</f>
        <v>10136349.939999999</v>
      </c>
      <c r="D235" s="160"/>
      <c r="E235" s="160"/>
      <c r="F235" s="160"/>
      <c r="G235" s="160"/>
      <c r="H235" s="79"/>
      <c r="I235" s="79"/>
      <c r="J235" s="79"/>
      <c r="K235" s="79"/>
      <c r="L235" s="79"/>
      <c r="M235" s="79"/>
      <c r="N235" s="79"/>
      <c r="O235" s="79"/>
      <c r="P235" s="27"/>
      <c r="Q235" s="72">
        <f>Q63+Q79+Q88+Q97+Q142+Q178+Q186+Q209+Q216+Q223+Q228</f>
        <v>9976091.7600000016</v>
      </c>
      <c r="R235" s="27"/>
      <c r="S235" s="79"/>
      <c r="T235" s="27"/>
    </row>
    <row r="236" spans="1:20" s="7" customFormat="1" ht="20.100000000000001" customHeight="1" x14ac:dyDescent="0.2">
      <c r="A236" s="171" t="s">
        <v>14</v>
      </c>
      <c r="B236" s="171"/>
      <c r="C236" s="171"/>
      <c r="D236" s="172"/>
      <c r="E236" s="172"/>
      <c r="F236" s="172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  <c r="Q236" s="172"/>
      <c r="R236" s="27"/>
      <c r="S236" s="79"/>
      <c r="T236" s="79"/>
    </row>
    <row r="237" spans="1:20" ht="6.95" customHeight="1" x14ac:dyDescent="0.2">
      <c r="A237" s="18"/>
      <c r="B237" s="65"/>
      <c r="C237" s="99"/>
      <c r="D237" s="161"/>
      <c r="E237" s="161"/>
      <c r="F237" s="161"/>
      <c r="G237" s="161"/>
      <c r="H237" s="73"/>
      <c r="I237" s="73"/>
      <c r="J237" s="73"/>
      <c r="K237" s="73"/>
      <c r="L237" s="73"/>
      <c r="M237" s="73"/>
      <c r="N237" s="73"/>
      <c r="O237" s="73"/>
      <c r="P237" s="48"/>
      <c r="Q237" s="48"/>
      <c r="R237" s="27"/>
    </row>
    <row r="238" spans="1:20" s="8" customFormat="1" ht="15" customHeight="1" x14ac:dyDescent="0.2">
      <c r="A238" s="19" t="s">
        <v>1</v>
      </c>
      <c r="B238" s="66"/>
      <c r="C238" s="100"/>
      <c r="D238" s="162">
        <f>D14</f>
        <v>0</v>
      </c>
      <c r="E238" s="162">
        <f>E14</f>
        <v>0</v>
      </c>
      <c r="F238" s="162"/>
      <c r="G238" s="162"/>
      <c r="H238" s="74"/>
      <c r="I238" s="74">
        <f>I14</f>
        <v>0</v>
      </c>
      <c r="J238" s="74"/>
      <c r="K238" s="74"/>
      <c r="L238" s="74"/>
      <c r="M238" s="74"/>
      <c r="N238" s="74"/>
      <c r="O238" s="74"/>
      <c r="P238" s="49">
        <f t="shared" ref="P238:P242" si="65">SUM(D238:G238)</f>
        <v>0</v>
      </c>
      <c r="Q238" s="49">
        <f>SUM(D238:F238)</f>
        <v>0</v>
      </c>
      <c r="R238" s="27"/>
      <c r="S238" s="79"/>
      <c r="T238" s="27"/>
    </row>
    <row r="239" spans="1:20" s="8" customFormat="1" ht="15" customHeight="1" x14ac:dyDescent="0.2">
      <c r="A239" s="19" t="s">
        <v>2</v>
      </c>
      <c r="B239" s="66"/>
      <c r="C239" s="100"/>
      <c r="D239" s="162">
        <f t="shared" ref="D239:O239" si="66">SUM(D63,D79,D97,D88,D142,D178,D186,D209,D228,D229,D230)</f>
        <v>298257</v>
      </c>
      <c r="E239" s="162">
        <f t="shared" si="66"/>
        <v>604235.72</v>
      </c>
      <c r="F239" s="162">
        <f t="shared" si="66"/>
        <v>934258.44</v>
      </c>
      <c r="G239" s="162">
        <f t="shared" si="66"/>
        <v>550138.44999999984</v>
      </c>
      <c r="H239" s="74">
        <f t="shared" si="66"/>
        <v>680041.70493977389</v>
      </c>
      <c r="I239" s="74">
        <f t="shared" si="66"/>
        <v>992625.7349397738</v>
      </c>
      <c r="J239" s="74">
        <f t="shared" si="66"/>
        <v>1042329.7349397739</v>
      </c>
      <c r="K239" s="74">
        <f t="shared" si="66"/>
        <v>680270.7349397738</v>
      </c>
      <c r="L239" s="74">
        <f t="shared" si="66"/>
        <v>921790.73493977392</v>
      </c>
      <c r="M239" s="74">
        <f t="shared" si="66"/>
        <v>1173939.7349397738</v>
      </c>
      <c r="N239" s="74">
        <f t="shared" si="66"/>
        <v>629302.93493977387</v>
      </c>
      <c r="O239" s="74">
        <f t="shared" si="66"/>
        <v>1168900.8354215829</v>
      </c>
      <c r="P239" s="49">
        <f t="shared" si="65"/>
        <v>2386889.61</v>
      </c>
      <c r="Q239" s="49">
        <f>SUM(D239:O239)</f>
        <v>9676091.7599999979</v>
      </c>
      <c r="R239" s="27"/>
      <c r="S239" s="79">
        <v>1656718.0950000002</v>
      </c>
      <c r="T239" s="27" t="e">
        <f>#REF!-S239</f>
        <v>#REF!</v>
      </c>
    </row>
    <row r="240" spans="1:20" s="8" customFormat="1" ht="15" customHeight="1" x14ac:dyDescent="0.2">
      <c r="A240" s="75" t="s">
        <v>160</v>
      </c>
      <c r="B240" s="66"/>
      <c r="C240" s="100"/>
      <c r="D240" s="162">
        <f>D231</f>
        <v>0</v>
      </c>
      <c r="E240" s="162">
        <f>E231</f>
        <v>0</v>
      </c>
      <c r="F240" s="162">
        <f t="shared" ref="F240:I240" si="67">F231</f>
        <v>0</v>
      </c>
      <c r="G240" s="162">
        <f t="shared" si="67"/>
        <v>0</v>
      </c>
      <c r="H240" s="74">
        <f t="shared" si="67"/>
        <v>0</v>
      </c>
      <c r="I240" s="74">
        <f t="shared" si="67"/>
        <v>0</v>
      </c>
      <c r="J240" s="74">
        <f>J231</f>
        <v>0</v>
      </c>
      <c r="K240" s="74">
        <f>K231</f>
        <v>0</v>
      </c>
      <c r="L240" s="74">
        <f>L231</f>
        <v>0</v>
      </c>
      <c r="M240" s="74">
        <f t="shared" ref="M240" si="68">M231</f>
        <v>0</v>
      </c>
      <c r="N240" s="74">
        <f>N231</f>
        <v>0</v>
      </c>
      <c r="O240" s="74">
        <f>O231</f>
        <v>0</v>
      </c>
      <c r="P240" s="49">
        <f t="shared" si="65"/>
        <v>0</v>
      </c>
      <c r="Q240" s="49">
        <f>SUM(D240:O240)</f>
        <v>0</v>
      </c>
      <c r="R240" s="27"/>
      <c r="S240" s="79"/>
      <c r="T240" s="27"/>
    </row>
    <row r="241" spans="1:20" x14ac:dyDescent="0.2">
      <c r="A241" s="18"/>
      <c r="B241" s="65"/>
      <c r="C241" s="99"/>
      <c r="D241" s="161"/>
      <c r="E241" s="161"/>
      <c r="F241" s="161"/>
      <c r="G241" s="161"/>
      <c r="H241" s="73"/>
      <c r="I241" s="73"/>
      <c r="J241" s="73"/>
      <c r="K241" s="73"/>
      <c r="L241" s="73"/>
      <c r="M241" s="73"/>
      <c r="N241" s="73"/>
      <c r="O241" s="73"/>
      <c r="P241" s="48">
        <f t="shared" si="65"/>
        <v>0</v>
      </c>
      <c r="Q241" s="48"/>
      <c r="R241" s="79"/>
    </row>
    <row r="242" spans="1:20" s="8" customFormat="1" ht="18" customHeight="1" x14ac:dyDescent="0.2">
      <c r="A242" s="20" t="s">
        <v>99</v>
      </c>
      <c r="B242" s="67"/>
      <c r="C242" s="101"/>
      <c r="D242" s="163">
        <f>D238-D239-D240</f>
        <v>-298257</v>
      </c>
      <c r="E242" s="163">
        <f t="shared" ref="E242:O242" si="69">E238-E239</f>
        <v>-604235.72</v>
      </c>
      <c r="F242" s="163">
        <f t="shared" si="69"/>
        <v>-934258.44</v>
      </c>
      <c r="G242" s="163">
        <f t="shared" ref="G242:H242" si="70">G238-G239</f>
        <v>-550138.44999999984</v>
      </c>
      <c r="H242" s="50">
        <f t="shared" si="70"/>
        <v>-680041.70493977389</v>
      </c>
      <c r="I242" s="50">
        <f t="shared" si="69"/>
        <v>-992625.7349397738</v>
      </c>
      <c r="J242" s="50">
        <f t="shared" si="69"/>
        <v>-1042329.7349397739</v>
      </c>
      <c r="K242" s="50">
        <f t="shared" si="69"/>
        <v>-680270.7349397738</v>
      </c>
      <c r="L242" s="50">
        <f t="shared" si="69"/>
        <v>-921790.73493977392</v>
      </c>
      <c r="M242" s="50">
        <f t="shared" si="69"/>
        <v>-1173939.7349397738</v>
      </c>
      <c r="N242" s="50">
        <f t="shared" si="69"/>
        <v>-629302.93493977387</v>
      </c>
      <c r="O242" s="50">
        <f t="shared" si="69"/>
        <v>-1168900.8354215829</v>
      </c>
      <c r="P242" s="50">
        <f t="shared" si="65"/>
        <v>-2386889.61</v>
      </c>
      <c r="Q242" s="50">
        <f>Q238-Q239</f>
        <v>-9676091.7599999979</v>
      </c>
      <c r="R242" s="79"/>
      <c r="S242" s="79"/>
      <c r="T242" s="27"/>
    </row>
    <row r="244" spans="1:20" x14ac:dyDescent="0.2">
      <c r="C244" s="68">
        <f t="shared" ref="C244:O244" si="71">SUBTOTAL(9,C8:C233)</f>
        <v>20323699.879999999</v>
      </c>
      <c r="D244" s="157">
        <f t="shared" si="71"/>
        <v>561514.00000000012</v>
      </c>
      <c r="E244" s="157">
        <f t="shared" si="71"/>
        <v>1209822.6400000004</v>
      </c>
      <c r="F244" s="157">
        <f t="shared" si="71"/>
        <v>1865016.8800000004</v>
      </c>
      <c r="G244" s="157">
        <f t="shared" si="71"/>
        <v>1106184.8999999999</v>
      </c>
      <c r="H244" s="68">
        <f t="shared" si="71"/>
        <v>1438988.5098795469</v>
      </c>
      <c r="I244" s="68">
        <f t="shared" si="71"/>
        <v>2064156.569879547</v>
      </c>
      <c r="J244" s="68">
        <f t="shared" si="71"/>
        <v>2163564.5698795472</v>
      </c>
      <c r="K244" s="68">
        <f t="shared" si="71"/>
        <v>1439446.569879547</v>
      </c>
      <c r="L244" s="68">
        <f t="shared" si="71"/>
        <v>1922486.5698795472</v>
      </c>
      <c r="M244" s="68">
        <f t="shared" si="71"/>
        <v>2426784.5698795468</v>
      </c>
      <c r="N244" s="68">
        <f t="shared" si="71"/>
        <v>1337510.9698795471</v>
      </c>
      <c r="O244" s="68">
        <f t="shared" si="71"/>
        <v>2416706.7708431655</v>
      </c>
      <c r="P244" s="47">
        <f t="shared" ref="P244" si="72">SUM(D244:G244)</f>
        <v>4742538.4200000009</v>
      </c>
      <c r="Q244" s="47">
        <f>SUBTOTAL(9,Q8:Q233)</f>
        <v>19952183.520000003</v>
      </c>
    </row>
    <row r="245" spans="1:20" x14ac:dyDescent="0.2">
      <c r="D245" s="164"/>
    </row>
    <row r="247" spans="1:20" s="7" customFormat="1" ht="18" customHeight="1" x14ac:dyDescent="0.2">
      <c r="A247" s="169" t="s">
        <v>166</v>
      </c>
      <c r="B247" s="169"/>
      <c r="C247" s="169"/>
      <c r="D247" s="170"/>
      <c r="E247" s="170"/>
      <c r="F247" s="170"/>
      <c r="G247" s="170"/>
      <c r="H247" s="170"/>
      <c r="I247" s="170"/>
      <c r="J247" s="170"/>
      <c r="K247" s="170"/>
      <c r="L247" s="170"/>
      <c r="M247" s="170"/>
      <c r="N247" s="170"/>
      <c r="O247" s="170"/>
      <c r="P247" s="170"/>
      <c r="Q247" s="170"/>
      <c r="R247" s="79"/>
      <c r="S247" s="79"/>
      <c r="T247" s="79"/>
    </row>
    <row r="248" spans="1:20" s="7" customFormat="1" ht="13.5" customHeight="1" x14ac:dyDescent="0.2">
      <c r="A248" s="76"/>
      <c r="B248" s="76"/>
      <c r="C248" s="97"/>
      <c r="D248" s="158"/>
      <c r="E248" s="158"/>
      <c r="F248" s="158"/>
      <c r="G248" s="158"/>
      <c r="H248" s="113"/>
      <c r="I248" s="113"/>
      <c r="J248" s="113"/>
      <c r="K248" s="119"/>
      <c r="L248" s="119"/>
      <c r="M248" s="119"/>
      <c r="N248" s="119"/>
      <c r="O248" s="119"/>
      <c r="P248" s="77"/>
      <c r="Q248" s="77"/>
      <c r="R248" s="79"/>
      <c r="S248" s="79"/>
      <c r="T248" s="79"/>
    </row>
    <row r="249" spans="1:20" s="8" customFormat="1" ht="15" customHeight="1" x14ac:dyDescent="0.2">
      <c r="A249" s="12" t="s">
        <v>192</v>
      </c>
      <c r="B249" s="55" t="s">
        <v>167</v>
      </c>
      <c r="C249" s="82">
        <v>1350000</v>
      </c>
      <c r="D249" s="148">
        <v>34000</v>
      </c>
      <c r="E249" s="148">
        <v>0</v>
      </c>
      <c r="F249" s="148">
        <v>0</v>
      </c>
      <c r="G249" s="148">
        <v>0</v>
      </c>
      <c r="H249" s="37"/>
      <c r="I249" s="37"/>
      <c r="J249" s="37"/>
      <c r="K249" s="37"/>
      <c r="L249" s="37"/>
      <c r="M249" s="37"/>
      <c r="N249" s="37"/>
      <c r="O249" s="37"/>
      <c r="P249" s="43">
        <f t="shared" ref="P249:P259" si="73">SUM(D249:G249)</f>
        <v>34000</v>
      </c>
      <c r="Q249" s="43">
        <f t="shared" ref="Q249:Q254" si="74">SUM(D249:O249)</f>
        <v>34000</v>
      </c>
      <c r="R249" s="79">
        <f t="shared" ref="R249:R254" si="75">C249-Q249</f>
        <v>1316000</v>
      </c>
      <c r="S249" s="79"/>
      <c r="T249" s="27"/>
    </row>
    <row r="250" spans="1:20" s="8" customFormat="1" ht="15" customHeight="1" x14ac:dyDescent="0.2">
      <c r="A250" s="12" t="s">
        <v>315</v>
      </c>
      <c r="B250" s="55" t="s">
        <v>167</v>
      </c>
      <c r="C250" s="82">
        <v>1000000</v>
      </c>
      <c r="D250" s="148">
        <v>300</v>
      </c>
      <c r="E250" s="148">
        <v>339000</v>
      </c>
      <c r="F250" s="148">
        <v>214151.72</v>
      </c>
      <c r="G250" s="148">
        <v>6289.25</v>
      </c>
      <c r="H250" s="37"/>
      <c r="I250" s="37"/>
      <c r="J250" s="37"/>
      <c r="K250" s="37"/>
      <c r="L250" s="37"/>
      <c r="M250" s="37"/>
      <c r="N250" s="37"/>
      <c r="O250" s="37"/>
      <c r="P250" s="43">
        <f t="shared" si="73"/>
        <v>559740.97</v>
      </c>
      <c r="Q250" s="43"/>
      <c r="R250" s="79"/>
      <c r="S250" s="79"/>
      <c r="T250" s="27"/>
    </row>
    <row r="251" spans="1:20" s="8" customFormat="1" ht="15" customHeight="1" x14ac:dyDescent="0.2">
      <c r="A251" s="12" t="s">
        <v>186</v>
      </c>
      <c r="B251" s="55" t="s">
        <v>167</v>
      </c>
      <c r="C251" s="82">
        <v>0</v>
      </c>
      <c r="D251" s="148">
        <v>0</v>
      </c>
      <c r="E251" s="148">
        <v>6101.13</v>
      </c>
      <c r="F251" s="148">
        <v>0</v>
      </c>
      <c r="G251" s="148">
        <f>171775.73+76697.35</f>
        <v>248473.08000000002</v>
      </c>
      <c r="H251" s="37"/>
      <c r="I251" s="37"/>
      <c r="J251" s="37"/>
      <c r="K251" s="37"/>
      <c r="L251" s="37"/>
      <c r="M251" s="37"/>
      <c r="N251" s="37"/>
      <c r="O251" s="37"/>
      <c r="P251" s="43">
        <f t="shared" si="73"/>
        <v>254574.21000000002</v>
      </c>
      <c r="Q251" s="43">
        <f t="shared" si="74"/>
        <v>254574.21000000002</v>
      </c>
      <c r="R251" s="79">
        <f t="shared" si="75"/>
        <v>-254574.21000000002</v>
      </c>
      <c r="S251" s="79"/>
      <c r="T251" s="27"/>
    </row>
    <row r="252" spans="1:20" s="8" customFormat="1" ht="15" customHeight="1" x14ac:dyDescent="0.2">
      <c r="A252" s="12" t="s">
        <v>209</v>
      </c>
      <c r="B252" s="55" t="s">
        <v>167</v>
      </c>
      <c r="C252" s="82">
        <v>1200000</v>
      </c>
      <c r="D252" s="148">
        <v>740770.7</v>
      </c>
      <c r="E252" s="148">
        <v>58615.12</v>
      </c>
      <c r="F252" s="148">
        <v>57140.5</v>
      </c>
      <c r="G252" s="148">
        <v>980</v>
      </c>
      <c r="H252" s="37"/>
      <c r="I252" s="37"/>
      <c r="J252" s="37"/>
      <c r="K252" s="37"/>
      <c r="L252" s="37"/>
      <c r="M252" s="37"/>
      <c r="N252" s="37"/>
      <c r="O252" s="37"/>
      <c r="P252" s="43">
        <f t="shared" si="73"/>
        <v>857506.32</v>
      </c>
      <c r="Q252" s="43">
        <f t="shared" si="74"/>
        <v>857506.32</v>
      </c>
      <c r="R252" s="79">
        <f t="shared" si="75"/>
        <v>342493.68000000005</v>
      </c>
      <c r="S252" s="79"/>
      <c r="T252" s="27"/>
    </row>
    <row r="253" spans="1:20" s="8" customFormat="1" ht="15" customHeight="1" x14ac:dyDescent="0.2">
      <c r="A253" s="12" t="s">
        <v>319</v>
      </c>
      <c r="B253" s="55" t="s">
        <v>167</v>
      </c>
      <c r="C253" s="82"/>
      <c r="D253" s="148"/>
      <c r="E253" s="148"/>
      <c r="F253" s="148"/>
      <c r="G253" s="148"/>
      <c r="H253" s="37"/>
      <c r="I253" s="37"/>
      <c r="J253" s="37"/>
      <c r="K253" s="37"/>
      <c r="L253" s="37"/>
      <c r="M253" s="37"/>
      <c r="N253" s="37"/>
      <c r="O253" s="37"/>
      <c r="P253" s="43">
        <f t="shared" si="73"/>
        <v>0</v>
      </c>
      <c r="Q253" s="43">
        <f t="shared" si="74"/>
        <v>0</v>
      </c>
      <c r="R253" s="79">
        <f t="shared" si="75"/>
        <v>0</v>
      </c>
      <c r="S253" s="79"/>
      <c r="T253" s="27"/>
    </row>
    <row r="254" spans="1:20" s="8" customFormat="1" ht="15" customHeight="1" x14ac:dyDescent="0.2">
      <c r="A254" s="12" t="s">
        <v>216</v>
      </c>
      <c r="B254" s="55" t="s">
        <v>167</v>
      </c>
      <c r="C254" s="82">
        <v>1500000</v>
      </c>
      <c r="D254" s="148">
        <v>0</v>
      </c>
      <c r="E254" s="148">
        <v>800000</v>
      </c>
      <c r="F254" s="148">
        <v>56380.800000000003</v>
      </c>
      <c r="G254" s="148">
        <v>260886.42</v>
      </c>
      <c r="H254" s="37"/>
      <c r="I254" s="37"/>
      <c r="J254" s="37"/>
      <c r="K254" s="37"/>
      <c r="L254" s="37"/>
      <c r="M254" s="37"/>
      <c r="N254" s="37"/>
      <c r="O254" s="37"/>
      <c r="P254" s="43">
        <f t="shared" si="73"/>
        <v>1117267.22</v>
      </c>
      <c r="Q254" s="43">
        <f t="shared" si="74"/>
        <v>1117267.22</v>
      </c>
      <c r="R254" s="79">
        <f t="shared" si="75"/>
        <v>382732.78</v>
      </c>
      <c r="S254" s="79"/>
      <c r="T254" s="27"/>
    </row>
    <row r="255" spans="1:20" s="8" customFormat="1" ht="15" customHeight="1" x14ac:dyDescent="0.2">
      <c r="A255" s="12" t="s">
        <v>284</v>
      </c>
      <c r="B255" s="55" t="s">
        <v>167</v>
      </c>
      <c r="C255" s="82">
        <v>300000</v>
      </c>
      <c r="D255" s="148"/>
      <c r="E255" s="148"/>
      <c r="F255" s="148"/>
      <c r="G255" s="148"/>
      <c r="H255" s="37"/>
      <c r="I255" s="37"/>
      <c r="J255" s="37"/>
      <c r="K255" s="37"/>
      <c r="L255" s="37"/>
      <c r="M255" s="37"/>
      <c r="N255" s="37"/>
      <c r="O255" s="37"/>
      <c r="P255" s="43">
        <f t="shared" si="73"/>
        <v>0</v>
      </c>
      <c r="Q255" s="43"/>
      <c r="R255" s="79"/>
      <c r="S255" s="79"/>
      <c r="T255" s="27"/>
    </row>
    <row r="256" spans="1:20" s="8" customFormat="1" ht="15" customHeight="1" x14ac:dyDescent="0.2">
      <c r="A256" s="12" t="s">
        <v>283</v>
      </c>
      <c r="B256" s="55" t="s">
        <v>167</v>
      </c>
      <c r="C256" s="82"/>
      <c r="D256" s="148"/>
      <c r="E256" s="148"/>
      <c r="F256" s="148"/>
      <c r="G256" s="148"/>
      <c r="H256" s="37"/>
      <c r="I256" s="37"/>
      <c r="J256" s="37"/>
      <c r="K256" s="37"/>
      <c r="L256" s="37"/>
      <c r="M256" s="37"/>
      <c r="N256" s="37"/>
      <c r="O256" s="37"/>
      <c r="P256" s="43">
        <f t="shared" si="73"/>
        <v>0</v>
      </c>
      <c r="Q256" s="43"/>
      <c r="R256" s="79"/>
      <c r="S256" s="79"/>
      <c r="T256" s="27"/>
    </row>
    <row r="257" spans="1:20" s="8" customFormat="1" ht="15" customHeight="1" x14ac:dyDescent="0.2">
      <c r="A257" s="12" t="s">
        <v>316</v>
      </c>
      <c r="B257" s="55" t="s">
        <v>167</v>
      </c>
      <c r="C257" s="82">
        <v>800000</v>
      </c>
      <c r="D257" s="148"/>
      <c r="E257" s="148"/>
      <c r="F257" s="148"/>
      <c r="G257" s="148"/>
      <c r="H257" s="37"/>
      <c r="I257" s="37"/>
      <c r="J257" s="37"/>
      <c r="K257" s="37"/>
      <c r="L257" s="37"/>
      <c r="M257" s="37"/>
      <c r="N257" s="37"/>
      <c r="O257" s="37"/>
      <c r="P257" s="43">
        <f t="shared" si="73"/>
        <v>0</v>
      </c>
      <c r="Q257" s="43"/>
      <c r="R257" s="79"/>
      <c r="S257" s="79"/>
      <c r="T257" s="27"/>
    </row>
    <row r="258" spans="1:20" s="8" customFormat="1" ht="15" customHeight="1" x14ac:dyDescent="0.2">
      <c r="A258" s="12" t="s">
        <v>317</v>
      </c>
      <c r="B258" s="55" t="s">
        <v>167</v>
      </c>
      <c r="C258" s="82">
        <v>530000</v>
      </c>
      <c r="D258" s="148"/>
      <c r="E258" s="148"/>
      <c r="F258" s="148">
        <v>28316.639999999999</v>
      </c>
      <c r="G258" s="148">
        <v>28571.46</v>
      </c>
      <c r="H258" s="37"/>
      <c r="I258" s="37"/>
      <c r="J258" s="37"/>
      <c r="K258" s="37"/>
      <c r="L258" s="37"/>
      <c r="M258" s="37"/>
      <c r="N258" s="37"/>
      <c r="O258" s="37"/>
      <c r="P258" s="43">
        <f t="shared" si="73"/>
        <v>56888.1</v>
      </c>
      <c r="Q258" s="43"/>
      <c r="R258" s="79"/>
      <c r="S258" s="79"/>
      <c r="T258" s="27"/>
    </row>
    <row r="259" spans="1:20" s="8" customFormat="1" ht="15" customHeight="1" x14ac:dyDescent="0.2">
      <c r="A259" s="12"/>
      <c r="B259" s="55"/>
      <c r="C259" s="82"/>
      <c r="D259" s="148"/>
      <c r="E259" s="148"/>
      <c r="F259" s="148"/>
      <c r="G259" s="148"/>
      <c r="H259" s="37"/>
      <c r="I259" s="37"/>
      <c r="J259" s="37"/>
      <c r="K259" s="37"/>
      <c r="L259" s="37"/>
      <c r="M259" s="37"/>
      <c r="N259" s="37"/>
      <c r="O259" s="37"/>
      <c r="P259" s="43">
        <f t="shared" si="73"/>
        <v>0</v>
      </c>
      <c r="Q259" s="43">
        <f t="shared" ref="Q259" si="76">SUM(D259:O259)</f>
        <v>0</v>
      </c>
      <c r="R259" s="79">
        <f t="shared" ref="R259" si="77">C259-Q259</f>
        <v>0</v>
      </c>
      <c r="S259" s="79"/>
      <c r="T259" s="27"/>
    </row>
    <row r="260" spans="1:20" s="8" customFormat="1" ht="15" customHeight="1" x14ac:dyDescent="0.2">
      <c r="A260" s="12"/>
      <c r="B260" s="55"/>
      <c r="C260" s="82"/>
      <c r="D260" s="144"/>
      <c r="E260" s="144"/>
      <c r="F260" s="144"/>
      <c r="G260" s="144"/>
      <c r="H260" s="39"/>
      <c r="I260" s="39"/>
      <c r="J260" s="39"/>
      <c r="K260" s="39"/>
      <c r="L260" s="39"/>
      <c r="M260" s="39"/>
      <c r="N260" s="39"/>
      <c r="O260" s="39"/>
      <c r="P260" s="43"/>
      <c r="Q260" s="43"/>
      <c r="R260" s="79"/>
      <c r="S260" s="79"/>
      <c r="T260" s="27"/>
    </row>
    <row r="261" spans="1:20" ht="13.5" customHeight="1" x14ac:dyDescent="0.2">
      <c r="A261" s="105" t="s">
        <v>189</v>
      </c>
      <c r="B261" s="106"/>
      <c r="C261" s="107">
        <f>SUM(C249:C260)</f>
        <v>6680000</v>
      </c>
      <c r="D261" s="165">
        <f t="shared" ref="D261:O261" si="78">SUM(D249:D259)+D216+D223</f>
        <v>757570.7</v>
      </c>
      <c r="E261" s="165">
        <f t="shared" si="78"/>
        <v>1204391.8500000001</v>
      </c>
      <c r="F261" s="165">
        <f t="shared" si="78"/>
        <v>354239.66</v>
      </c>
      <c r="G261" s="165">
        <f t="shared" si="78"/>
        <v>548154.21</v>
      </c>
      <c r="H261" s="108">
        <f t="shared" si="78"/>
        <v>39452.550000000003</v>
      </c>
      <c r="I261" s="108">
        <f t="shared" si="78"/>
        <v>39452.550000000003</v>
      </c>
      <c r="J261" s="108">
        <f t="shared" si="78"/>
        <v>39452.550000000003</v>
      </c>
      <c r="K261" s="108">
        <f t="shared" si="78"/>
        <v>39452.550000000003</v>
      </c>
      <c r="L261" s="108">
        <f t="shared" si="78"/>
        <v>39452.550000000003</v>
      </c>
      <c r="M261" s="108">
        <f t="shared" si="78"/>
        <v>39452.550000000003</v>
      </c>
      <c r="N261" s="108">
        <f t="shared" si="78"/>
        <v>39452.550000000003</v>
      </c>
      <c r="O261" s="108">
        <f t="shared" si="78"/>
        <v>39452.550000000003</v>
      </c>
      <c r="P261" s="109">
        <f>SUM(D261:G261)</f>
        <v>2864356.42</v>
      </c>
      <c r="Q261" s="109">
        <f>SUM(D261:O261)</f>
        <v>3179976.8199999984</v>
      </c>
    </row>
    <row r="262" spans="1:20" ht="13.5" customHeight="1" x14ac:dyDescent="0.2">
      <c r="A262" s="12"/>
      <c r="P262" s="43"/>
      <c r="Q262" s="43"/>
    </row>
    <row r="263" spans="1:20" ht="14.25" customHeight="1" x14ac:dyDescent="0.2"/>
    <row r="264" spans="1:20" s="102" customFormat="1" ht="18.75" customHeight="1" thickBot="1" x14ac:dyDescent="0.25">
      <c r="A264" s="102" t="s">
        <v>188</v>
      </c>
      <c r="B264" s="103"/>
      <c r="C264" s="104">
        <f>C235+C261</f>
        <v>16816349.939999998</v>
      </c>
      <c r="D264" s="166">
        <f t="shared" ref="D264:O264" si="79">D239+D261</f>
        <v>1055827.7</v>
      </c>
      <c r="E264" s="166">
        <f t="shared" si="79"/>
        <v>1808627.57</v>
      </c>
      <c r="F264" s="166">
        <f t="shared" si="79"/>
        <v>1288498.0999999999</v>
      </c>
      <c r="G264" s="166">
        <f t="shared" si="79"/>
        <v>1098292.6599999997</v>
      </c>
      <c r="H264" s="104">
        <f t="shared" si="79"/>
        <v>719494.25493977393</v>
      </c>
      <c r="I264" s="104">
        <f t="shared" si="79"/>
        <v>1032078.2849397738</v>
      </c>
      <c r="J264" s="104">
        <f t="shared" si="79"/>
        <v>1081782.2849397738</v>
      </c>
      <c r="K264" s="104">
        <f t="shared" si="79"/>
        <v>719723.28493977385</v>
      </c>
      <c r="L264" s="104">
        <f t="shared" si="79"/>
        <v>961243.28493977396</v>
      </c>
      <c r="M264" s="120">
        <f t="shared" si="79"/>
        <v>1213392.2849397738</v>
      </c>
      <c r="N264" s="120">
        <f t="shared" si="79"/>
        <v>668755.48493977392</v>
      </c>
      <c r="O264" s="104">
        <f t="shared" si="79"/>
        <v>1208353.385421583</v>
      </c>
      <c r="P264" s="104">
        <f>SUM(D264:G264)</f>
        <v>5251246.0299999993</v>
      </c>
      <c r="Q264" s="104"/>
      <c r="R264" s="104"/>
      <c r="S264" s="104"/>
      <c r="T264" s="104"/>
    </row>
    <row r="267" spans="1:20" x14ac:dyDescent="0.2">
      <c r="D267" s="157">
        <v>1055827.7</v>
      </c>
      <c r="E267" s="157">
        <v>1808627.57</v>
      </c>
      <c r="F267" s="157">
        <v>1142694.8999999999</v>
      </c>
      <c r="G267" s="157">
        <v>1098292.6599999999</v>
      </c>
      <c r="H267" s="68">
        <v>5105442.83</v>
      </c>
    </row>
    <row r="268" spans="1:20" x14ac:dyDescent="0.2">
      <c r="D268" s="164">
        <f>D264-D267</f>
        <v>0</v>
      </c>
      <c r="E268" s="164">
        <f t="shared" ref="E268:H268" si="80">E264-E267</f>
        <v>0</v>
      </c>
      <c r="F268" s="164">
        <f t="shared" si="80"/>
        <v>145803.19999999995</v>
      </c>
      <c r="G268" s="164">
        <f t="shared" si="80"/>
        <v>0</v>
      </c>
      <c r="H268" s="111">
        <f t="shared" si="80"/>
        <v>-4385948.575060226</v>
      </c>
      <c r="I268" s="111"/>
      <c r="J268" s="111"/>
      <c r="K268" s="111"/>
      <c r="L268" s="111"/>
      <c r="M268" s="111"/>
      <c r="N268" s="111"/>
      <c r="O268" s="111"/>
    </row>
    <row r="273" spans="16:16" x14ac:dyDescent="0.2">
      <c r="P273" s="134"/>
    </row>
  </sheetData>
  <autoFilter ref="A4:Q240" xr:uid="{00000000-0009-0000-0000-000000000000}"/>
  <mergeCells count="20">
    <mergeCell ref="A1:Q1"/>
    <mergeCell ref="A6:Q6"/>
    <mergeCell ref="A17:Q17"/>
    <mergeCell ref="A19:Q19"/>
    <mergeCell ref="A81:Q81"/>
    <mergeCell ref="A65:Q65"/>
    <mergeCell ref="P3:P4"/>
    <mergeCell ref="Q3:Q4"/>
    <mergeCell ref="H3:O3"/>
    <mergeCell ref="D3:G3"/>
    <mergeCell ref="A90:Q90"/>
    <mergeCell ref="A247:Q247"/>
    <mergeCell ref="A236:Q236"/>
    <mergeCell ref="A188:Q188"/>
    <mergeCell ref="A211:Q211"/>
    <mergeCell ref="A99:Q99"/>
    <mergeCell ref="A144:Q144"/>
    <mergeCell ref="A180:Q180"/>
    <mergeCell ref="A218:Q218"/>
    <mergeCell ref="A226:Q226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5" orientation="landscape" r:id="rId1"/>
  <headerFooter alignWithMargins="0">
    <oddFooter>&amp;R&amp;N</oddFooter>
  </headerFooter>
  <rowBreaks count="3" manualBreakCount="3">
    <brk id="63" max="15" man="1"/>
    <brk id="178" max="16383" man="1"/>
    <brk id="223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CB64-0725-411D-B345-C43733448BBC}">
  <dimension ref="A1:R35"/>
  <sheetViews>
    <sheetView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25" sqref="F25"/>
    </sheetView>
  </sheetViews>
  <sheetFormatPr defaultRowHeight="12.75" x14ac:dyDescent="0.2"/>
  <cols>
    <col min="1" max="1" width="10.140625" customWidth="1"/>
    <col min="2" max="2" width="20.7109375" customWidth="1"/>
    <col min="3" max="3" width="10.42578125" style="123" customWidth="1"/>
    <col min="4" max="4" width="12.5703125" customWidth="1"/>
    <col min="7" max="17" width="9.140625" customWidth="1"/>
    <col min="18" max="18" width="10.28515625" style="125" bestFit="1" customWidth="1"/>
  </cols>
  <sheetData>
    <row r="1" spans="1:18" x14ac:dyDescent="0.2">
      <c r="A1" s="121" t="s">
        <v>223</v>
      </c>
      <c r="B1" s="121"/>
      <c r="C1" s="122"/>
    </row>
    <row r="3" spans="1:18" x14ac:dyDescent="0.2">
      <c r="A3" s="121" t="s">
        <v>226</v>
      </c>
      <c r="B3" s="121" t="s">
        <v>225</v>
      </c>
      <c r="C3" s="123">
        <v>20000</v>
      </c>
      <c r="D3" s="121" t="s">
        <v>224</v>
      </c>
    </row>
    <row r="4" spans="1:18" x14ac:dyDescent="0.2">
      <c r="A4" s="121" t="s">
        <v>227</v>
      </c>
      <c r="B4" s="121" t="s">
        <v>228</v>
      </c>
      <c r="C4" s="124">
        <v>74000</v>
      </c>
      <c r="D4" s="121" t="s">
        <v>229</v>
      </c>
    </row>
    <row r="5" spans="1:18" x14ac:dyDescent="0.2">
      <c r="A5" s="121" t="s">
        <v>230</v>
      </c>
      <c r="B5" s="121" t="s">
        <v>231</v>
      </c>
      <c r="C5" s="123">
        <v>50000</v>
      </c>
      <c r="D5" s="121" t="s">
        <v>232</v>
      </c>
      <c r="F5" s="121" t="s">
        <v>233</v>
      </c>
    </row>
    <row r="6" spans="1:18" x14ac:dyDescent="0.2">
      <c r="A6" s="121"/>
    </row>
    <row r="8" spans="1:18" x14ac:dyDescent="0.2">
      <c r="A8" s="121" t="s">
        <v>260</v>
      </c>
      <c r="B8" s="131" t="s">
        <v>261</v>
      </c>
      <c r="C8" s="123">
        <v>806</v>
      </c>
      <c r="D8" s="123"/>
      <c r="E8" s="123"/>
      <c r="F8" s="123"/>
      <c r="G8" s="123"/>
      <c r="H8" s="123"/>
      <c r="R8" s="126">
        <f t="shared" ref="R8:R33" si="0">SUM(C8:Q8)</f>
        <v>806</v>
      </c>
    </row>
    <row r="9" spans="1:18" x14ac:dyDescent="0.2">
      <c r="A9" s="121" t="s">
        <v>247</v>
      </c>
      <c r="B9" s="131" t="s">
        <v>248</v>
      </c>
      <c r="C9" s="123">
        <v>470.09</v>
      </c>
      <c r="D9" s="123"/>
      <c r="E9" s="123"/>
      <c r="F9" s="123"/>
      <c r="G9" s="123"/>
      <c r="H9" s="123"/>
      <c r="R9" s="126">
        <f t="shared" si="0"/>
        <v>470.09</v>
      </c>
    </row>
    <row r="10" spans="1:18" x14ac:dyDescent="0.2">
      <c r="A10" s="121" t="s">
        <v>277</v>
      </c>
      <c r="B10" s="131" t="s">
        <v>278</v>
      </c>
      <c r="C10" s="123">
        <v>270</v>
      </c>
      <c r="R10" s="126">
        <f t="shared" si="0"/>
        <v>270</v>
      </c>
    </row>
    <row r="11" spans="1:18" x14ac:dyDescent="0.2">
      <c r="A11" s="121" t="s">
        <v>257</v>
      </c>
      <c r="B11" s="131" t="s">
        <v>136</v>
      </c>
      <c r="C11" s="123">
        <v>1500</v>
      </c>
      <c r="D11" s="123">
        <v>3500</v>
      </c>
      <c r="E11" s="123">
        <v>4000</v>
      </c>
      <c r="F11" s="123"/>
      <c r="G11" s="123"/>
      <c r="H11" s="123"/>
      <c r="R11" s="126">
        <f t="shared" si="0"/>
        <v>9000</v>
      </c>
    </row>
    <row r="12" spans="1:18" x14ac:dyDescent="0.2">
      <c r="A12" s="121" t="s">
        <v>258</v>
      </c>
      <c r="B12" s="131" t="s">
        <v>115</v>
      </c>
      <c r="C12" s="123">
        <v>480</v>
      </c>
      <c r="D12" s="123">
        <v>145</v>
      </c>
      <c r="E12" s="123">
        <v>850</v>
      </c>
      <c r="F12" s="123"/>
      <c r="G12" s="123"/>
      <c r="H12" s="123"/>
      <c r="R12" s="126">
        <f t="shared" si="0"/>
        <v>1475</v>
      </c>
    </row>
    <row r="13" spans="1:18" x14ac:dyDescent="0.2">
      <c r="A13" s="121" t="s">
        <v>244</v>
      </c>
      <c r="B13" s="131" t="s">
        <v>259</v>
      </c>
      <c r="C13" s="123">
        <v>450</v>
      </c>
      <c r="D13" s="123">
        <v>200</v>
      </c>
      <c r="E13" s="123"/>
      <c r="F13" s="123"/>
      <c r="G13" s="123"/>
      <c r="H13" s="123"/>
      <c r="R13" s="126">
        <f t="shared" si="0"/>
        <v>650</v>
      </c>
    </row>
    <row r="14" spans="1:18" x14ac:dyDescent="0.2">
      <c r="A14" s="121" t="s">
        <v>253</v>
      </c>
      <c r="B14" s="131" t="s">
        <v>256</v>
      </c>
      <c r="C14" s="123">
        <v>10000</v>
      </c>
      <c r="D14" s="123"/>
      <c r="E14" s="123"/>
      <c r="F14" s="123"/>
      <c r="G14" s="123"/>
      <c r="H14" s="123"/>
      <c r="L14" s="121" t="s">
        <v>282</v>
      </c>
      <c r="R14" s="126">
        <f t="shared" si="0"/>
        <v>10000</v>
      </c>
    </row>
    <row r="15" spans="1:18" x14ac:dyDescent="0.2">
      <c r="A15" s="121" t="s">
        <v>250</v>
      </c>
      <c r="B15" s="131" t="s">
        <v>141</v>
      </c>
      <c r="C15" s="123">
        <v>5300</v>
      </c>
      <c r="D15" s="123">
        <v>3710</v>
      </c>
      <c r="E15" s="123"/>
      <c r="F15" s="123"/>
      <c r="G15" s="123"/>
      <c r="H15" s="123"/>
      <c r="R15" s="126">
        <f t="shared" si="0"/>
        <v>9010</v>
      </c>
    </row>
    <row r="16" spans="1:18" x14ac:dyDescent="0.2">
      <c r="A16" s="121" t="s">
        <v>249</v>
      </c>
      <c r="B16" s="131" t="s">
        <v>143</v>
      </c>
      <c r="C16" s="123">
        <v>52925.8</v>
      </c>
      <c r="D16" s="123"/>
      <c r="E16" s="123"/>
      <c r="F16" s="123"/>
      <c r="G16" s="123"/>
      <c r="H16" s="123"/>
      <c r="R16" s="126">
        <f t="shared" si="0"/>
        <v>52925.8</v>
      </c>
    </row>
    <row r="17" spans="1:18" x14ac:dyDescent="0.2">
      <c r="A17" s="121" t="s">
        <v>264</v>
      </c>
      <c r="B17" s="131" t="s">
        <v>246</v>
      </c>
      <c r="C17" s="123">
        <v>275</v>
      </c>
      <c r="D17" s="123"/>
      <c r="E17" s="123"/>
      <c r="F17" s="123"/>
      <c r="G17" s="123"/>
      <c r="H17" s="123"/>
      <c r="R17" s="126">
        <f t="shared" si="0"/>
        <v>275</v>
      </c>
    </row>
    <row r="18" spans="1:18" x14ac:dyDescent="0.2">
      <c r="A18" s="121" t="s">
        <v>263</v>
      </c>
      <c r="B18" s="131" t="s">
        <v>144</v>
      </c>
      <c r="C18" s="123">
        <v>39000</v>
      </c>
      <c r="D18" s="123">
        <v>3150</v>
      </c>
      <c r="E18" s="123">
        <v>6300</v>
      </c>
      <c r="F18" s="123"/>
      <c r="G18" s="123"/>
      <c r="H18" s="123"/>
      <c r="R18" s="126">
        <f t="shared" si="0"/>
        <v>48450</v>
      </c>
    </row>
    <row r="19" spans="1:18" s="129" customFormat="1" x14ac:dyDescent="0.2">
      <c r="A19" s="127" t="s">
        <v>262</v>
      </c>
      <c r="B19" s="132" t="s">
        <v>84</v>
      </c>
      <c r="C19" s="128">
        <v>68000</v>
      </c>
      <c r="D19" s="128"/>
      <c r="E19" s="128"/>
      <c r="F19" s="128"/>
      <c r="G19" s="128"/>
      <c r="H19" s="128"/>
      <c r="R19" s="130">
        <f t="shared" si="0"/>
        <v>68000</v>
      </c>
    </row>
    <row r="20" spans="1:18" x14ac:dyDescent="0.2">
      <c r="A20" s="121" t="s">
        <v>269</v>
      </c>
      <c r="B20" s="131" t="s">
        <v>270</v>
      </c>
      <c r="C20" s="123">
        <v>46784.76</v>
      </c>
      <c r="R20" s="126">
        <f t="shared" si="0"/>
        <v>46784.76</v>
      </c>
    </row>
    <row r="21" spans="1:18" s="129" customFormat="1" x14ac:dyDescent="0.2">
      <c r="A21" s="127" t="s">
        <v>254</v>
      </c>
      <c r="B21" s="132" t="s">
        <v>255</v>
      </c>
      <c r="C21" s="128">
        <v>28830</v>
      </c>
      <c r="D21" s="128">
        <v>28830</v>
      </c>
      <c r="E21" s="128"/>
      <c r="F21" s="128"/>
      <c r="G21" s="128"/>
      <c r="H21" s="128"/>
      <c r="R21" s="130">
        <f t="shared" si="0"/>
        <v>57660</v>
      </c>
    </row>
    <row r="22" spans="1:18" x14ac:dyDescent="0.2">
      <c r="A22" s="121" t="s">
        <v>271</v>
      </c>
      <c r="B22" s="131" t="s">
        <v>272</v>
      </c>
      <c r="C22" s="123">
        <v>4800</v>
      </c>
      <c r="D22">
        <v>300</v>
      </c>
      <c r="R22" s="126">
        <f t="shared" si="0"/>
        <v>5100</v>
      </c>
    </row>
    <row r="23" spans="1:18" x14ac:dyDescent="0.2">
      <c r="A23" s="121" t="s">
        <v>239</v>
      </c>
      <c r="B23" s="133" t="s">
        <v>243</v>
      </c>
      <c r="C23" s="123">
        <v>2038</v>
      </c>
      <c r="D23" s="123">
        <v>4385</v>
      </c>
      <c r="E23" s="123"/>
      <c r="F23" s="123"/>
      <c r="G23" s="123"/>
      <c r="H23" s="123"/>
      <c r="R23" s="126">
        <f t="shared" si="0"/>
        <v>6423</v>
      </c>
    </row>
    <row r="24" spans="1:18" x14ac:dyDescent="0.2">
      <c r="A24" s="121" t="s">
        <v>273</v>
      </c>
      <c r="B24" s="131" t="s">
        <v>274</v>
      </c>
      <c r="C24" s="123">
        <v>5245</v>
      </c>
      <c r="R24" s="126">
        <f t="shared" si="0"/>
        <v>5245</v>
      </c>
    </row>
    <row r="25" spans="1:18" x14ac:dyDescent="0.2">
      <c r="A25" s="121" t="s">
        <v>227</v>
      </c>
      <c r="B25" s="131" t="s">
        <v>268</v>
      </c>
      <c r="C25" s="123">
        <v>18778.5</v>
      </c>
      <c r="D25" s="123"/>
      <c r="E25" s="123"/>
      <c r="F25" s="123"/>
      <c r="G25" s="123"/>
      <c r="H25" s="123"/>
      <c r="R25" s="126">
        <f t="shared" si="0"/>
        <v>18778.5</v>
      </c>
    </row>
    <row r="26" spans="1:18" x14ac:dyDescent="0.2">
      <c r="A26" s="121" t="s">
        <v>265</v>
      </c>
      <c r="B26" s="131" t="s">
        <v>135</v>
      </c>
      <c r="C26" s="123">
        <v>800</v>
      </c>
      <c r="D26" s="123"/>
      <c r="E26" s="123"/>
      <c r="F26" s="123"/>
      <c r="G26" s="123"/>
      <c r="H26" s="123"/>
      <c r="R26" s="126">
        <f t="shared" si="0"/>
        <v>800</v>
      </c>
    </row>
    <row r="27" spans="1:18" x14ac:dyDescent="0.2">
      <c r="A27" s="121" t="s">
        <v>245</v>
      </c>
      <c r="B27" s="131" t="s">
        <v>246</v>
      </c>
      <c r="C27" s="123">
        <v>270</v>
      </c>
      <c r="D27" s="123">
        <v>90</v>
      </c>
      <c r="E27" s="123">
        <v>270</v>
      </c>
      <c r="F27" s="123"/>
      <c r="G27" s="123"/>
      <c r="H27" s="123"/>
      <c r="R27" s="126">
        <f t="shared" si="0"/>
        <v>630</v>
      </c>
    </row>
    <row r="28" spans="1:18" x14ac:dyDescent="0.2">
      <c r="A28" s="121" t="s">
        <v>237</v>
      </c>
      <c r="B28" s="133" t="s">
        <v>241</v>
      </c>
      <c r="C28" s="123">
        <v>8009</v>
      </c>
      <c r="D28" s="123">
        <v>14090</v>
      </c>
      <c r="E28" s="123">
        <v>400</v>
      </c>
      <c r="F28" s="123">
        <v>1810.8</v>
      </c>
      <c r="G28" s="123">
        <v>3320</v>
      </c>
      <c r="H28" s="123">
        <v>6206.4</v>
      </c>
      <c r="I28" s="123">
        <v>8695</v>
      </c>
      <c r="J28" s="123">
        <v>408.52</v>
      </c>
      <c r="K28" s="123">
        <v>1050</v>
      </c>
      <c r="L28" s="123">
        <v>357.9</v>
      </c>
      <c r="M28" s="123">
        <v>4350</v>
      </c>
      <c r="N28" s="123">
        <v>2649.6</v>
      </c>
      <c r="R28" s="126">
        <f t="shared" si="0"/>
        <v>51347.219999999994</v>
      </c>
    </row>
    <row r="29" spans="1:18" x14ac:dyDescent="0.2">
      <c r="A29" s="121" t="s">
        <v>236</v>
      </c>
      <c r="B29" s="133" t="s">
        <v>240</v>
      </c>
      <c r="C29" s="123">
        <v>78</v>
      </c>
      <c r="D29" s="123">
        <v>1400</v>
      </c>
      <c r="E29" s="123">
        <v>720</v>
      </c>
      <c r="F29" s="123">
        <v>4000</v>
      </c>
      <c r="G29" s="123">
        <v>120</v>
      </c>
      <c r="H29" s="123">
        <v>1400</v>
      </c>
      <c r="I29" s="123">
        <v>3465</v>
      </c>
      <c r="J29" s="123">
        <v>8000</v>
      </c>
      <c r="K29" s="123">
        <v>1400</v>
      </c>
      <c r="L29" s="123">
        <v>1400</v>
      </c>
      <c r="M29" s="123">
        <v>4000</v>
      </c>
      <c r="N29" s="123">
        <v>240</v>
      </c>
      <c r="O29" s="123">
        <v>600</v>
      </c>
      <c r="P29" s="123">
        <v>600</v>
      </c>
      <c r="Q29" s="123">
        <v>240</v>
      </c>
      <c r="R29" s="126">
        <f>SUM(C29:Q29)</f>
        <v>27663</v>
      </c>
    </row>
    <row r="30" spans="1:18" x14ac:dyDescent="0.2">
      <c r="A30" s="121" t="s">
        <v>266</v>
      </c>
      <c r="B30" s="131" t="s">
        <v>267</v>
      </c>
      <c r="C30" s="123">
        <v>8500</v>
      </c>
      <c r="D30" s="123">
        <v>1720</v>
      </c>
      <c r="E30" s="123"/>
      <c r="F30" s="123"/>
      <c r="G30" s="123"/>
      <c r="H30" s="123"/>
      <c r="R30" s="126">
        <f t="shared" si="0"/>
        <v>10220</v>
      </c>
    </row>
    <row r="31" spans="1:18" x14ac:dyDescent="0.2">
      <c r="A31" s="121" t="s">
        <v>275</v>
      </c>
      <c r="B31" s="131" t="s">
        <v>276</v>
      </c>
      <c r="C31" s="123">
        <v>900</v>
      </c>
      <c r="R31" s="126">
        <f t="shared" si="0"/>
        <v>900</v>
      </c>
    </row>
    <row r="32" spans="1:18" x14ac:dyDescent="0.2">
      <c r="A32" s="121" t="s">
        <v>251</v>
      </c>
      <c r="B32" s="131" t="s">
        <v>252</v>
      </c>
      <c r="C32" s="123">
        <v>35000</v>
      </c>
      <c r="D32" s="123"/>
      <c r="E32" s="123"/>
      <c r="F32" s="123"/>
      <c r="G32" s="123"/>
      <c r="H32" s="123"/>
      <c r="R32" s="126">
        <f>SUM(C32:Q32)</f>
        <v>35000</v>
      </c>
    </row>
    <row r="33" spans="1:18" x14ac:dyDescent="0.2">
      <c r="A33" s="121" t="s">
        <v>238</v>
      </c>
      <c r="B33" s="133" t="s">
        <v>242</v>
      </c>
      <c r="C33" s="123">
        <v>5290</v>
      </c>
      <c r="D33" s="123">
        <v>12000</v>
      </c>
      <c r="E33" s="123">
        <v>2500</v>
      </c>
      <c r="F33" s="123"/>
      <c r="G33" s="123"/>
      <c r="H33" s="123"/>
      <c r="R33" s="126">
        <f t="shared" si="0"/>
        <v>19790</v>
      </c>
    </row>
    <row r="34" spans="1:18" x14ac:dyDescent="0.2">
      <c r="A34" s="121" t="s">
        <v>281</v>
      </c>
      <c r="B34" s="131" t="s">
        <v>76</v>
      </c>
      <c r="C34" s="123">
        <v>337.96</v>
      </c>
      <c r="R34" s="126">
        <f t="shared" ref="R34:R35" si="1">SUM(C34:Q34)</f>
        <v>337.96</v>
      </c>
    </row>
    <row r="35" spans="1:18" x14ac:dyDescent="0.2">
      <c r="A35" s="121" t="s">
        <v>280</v>
      </c>
      <c r="B35" s="131" t="s">
        <v>279</v>
      </c>
      <c r="C35" s="123">
        <v>3468.09</v>
      </c>
      <c r="R35" s="126">
        <f t="shared" si="1"/>
        <v>3468.09</v>
      </c>
    </row>
  </sheetData>
  <sortState ref="A8:R33">
    <sortCondition ref="A8:A33"/>
  </sortState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117"/>
  <sheetViews>
    <sheetView showGridLines="0" topLeftCell="A13" zoomScale="85" zoomScaleNormal="85" workbookViewId="0">
      <selection activeCell="S28" sqref="S28"/>
    </sheetView>
  </sheetViews>
  <sheetFormatPr defaultRowHeight="12.75" x14ac:dyDescent="0.2"/>
  <cols>
    <col min="1" max="1" width="9.140625" style="2"/>
    <col min="2" max="2" width="32.5703125" style="2" customWidth="1"/>
    <col min="3" max="4" width="11.5703125" style="2" bestFit="1" customWidth="1"/>
    <col min="5" max="5" width="9.140625" style="2" customWidth="1"/>
    <col min="6" max="16384" width="9.140625" style="2"/>
  </cols>
  <sheetData>
    <row r="1" spans="1:17" ht="35.1" customHeight="1" x14ac:dyDescent="0.2">
      <c r="A1" s="173" t="s">
        <v>13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</row>
    <row r="2" spans="1:17" s="3" customFormat="1" x14ac:dyDescent="0.2">
      <c r="A2" s="184"/>
      <c r="B2" s="184"/>
      <c r="C2" s="184"/>
      <c r="D2" s="184"/>
      <c r="E2" s="184"/>
      <c r="F2" s="184"/>
      <c r="G2" s="184"/>
      <c r="H2" s="184"/>
      <c r="Q2" s="4"/>
    </row>
    <row r="4" spans="1:17" s="21" customFormat="1" ht="20.100000000000001" customHeight="1" x14ac:dyDescent="0.2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</row>
    <row r="22" spans="1:17" s="21" customFormat="1" ht="20.100000000000001" customHeight="1" x14ac:dyDescent="0.2">
      <c r="A22" s="183" t="s">
        <v>2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  <row r="25" spans="1:17" x14ac:dyDescent="0.2">
      <c r="C25" s="22" t="str">
        <f>'Budget Tracking for 2019'!D4</f>
        <v>JAN</v>
      </c>
      <c r="D25" s="22" t="str">
        <f>'Budget Tracking for 2019'!E4</f>
        <v>FEB</v>
      </c>
      <c r="E25" s="22" t="e">
        <f>'Budget Tracking for 2019'!#REF!</f>
        <v>#REF!</v>
      </c>
      <c r="F25" s="22" t="str">
        <f>'Budget Tracking for 2019'!G4</f>
        <v>APR</v>
      </c>
      <c r="G25" s="22" t="str">
        <f>'Budget Tracking for 2019'!H4</f>
        <v>MAY</v>
      </c>
      <c r="H25" s="22" t="str">
        <f>'Budget Tracking for 2019'!I4</f>
        <v>JUN</v>
      </c>
      <c r="I25" s="22" t="e">
        <f>'Budget Tracking for 2019'!#REF!</f>
        <v>#REF!</v>
      </c>
      <c r="J25" s="22" t="e">
        <f>'Budget Tracking for 2019'!#REF!</f>
        <v>#REF!</v>
      </c>
      <c r="K25" s="22" t="e">
        <f>'Budget Tracking for 2019'!#REF!</f>
        <v>#REF!</v>
      </c>
      <c r="L25" s="22" t="e">
        <f>'Budget Tracking for 2019'!#REF!</f>
        <v>#REF!</v>
      </c>
      <c r="M25" s="22" t="e">
        <f>'Budget Tracking for 2019'!#REF!</f>
        <v>#REF!</v>
      </c>
      <c r="N25" s="22" t="e">
        <f>'Budget Tracking for 2019'!#REF!</f>
        <v>#REF!</v>
      </c>
      <c r="O25" s="22" t="str">
        <f>'Budget Tracking for 2019'!Q3</f>
        <v>TOTAL (YEARLY)</v>
      </c>
    </row>
    <row r="26" spans="1:17" x14ac:dyDescent="0.2">
      <c r="B26" s="2" t="str">
        <f>'Budget Tracking for 2019'!A19</f>
        <v>OPERATING EXPENSES (OPEX) - PGT</v>
      </c>
      <c r="C26" s="23">
        <f>'Budget Tracking for 2019'!D63+'Budget Tracking for 2019'!D79</f>
        <v>126921.65</v>
      </c>
      <c r="D26" s="23">
        <f>'Budget Tracking for 2019'!E63+'Budget Tracking for 2019'!E79</f>
        <v>169634.71999999997</v>
      </c>
      <c r="E26" s="23">
        <f>'Budget Tracking for 2019'!F63+'Budget Tracking for 2019'!F79</f>
        <v>135131.44</v>
      </c>
      <c r="F26" s="23">
        <f>'Budget Tracking for 2019'!G63+'Budget Tracking for 2019'!G79</f>
        <v>140631.78999999998</v>
      </c>
      <c r="G26" s="23">
        <f>'Budget Tracking for 2019'!H63+'Budget Tracking for 2019'!H79</f>
        <v>233471.42993977387</v>
      </c>
      <c r="H26" s="23">
        <f>'Budget Tracking for 2019'!I63+'Budget Tracking for 2019'!I79</f>
        <v>175912.42993977387</v>
      </c>
      <c r="I26" s="23">
        <f>'Budget Tracking for 2019'!J63+'Budget Tracking for 2019'!J79</f>
        <v>178186.42993977387</v>
      </c>
      <c r="J26" s="23" t="e">
        <f>'Budget Tracking for 2019'!#REF!+'Budget Tracking for 2019'!#REF!</f>
        <v>#REF!</v>
      </c>
      <c r="K26" s="23" t="e">
        <f>'Budget Tracking for 2019'!#REF!+'Budget Tracking for 2019'!#REF!</f>
        <v>#REF!</v>
      </c>
      <c r="L26" s="23" t="e">
        <f>'Budget Tracking for 2019'!#REF!+'Budget Tracking for 2019'!#REF!</f>
        <v>#REF!</v>
      </c>
      <c r="M26" s="23" t="e">
        <f>'Budget Tracking for 2019'!#REF!+'Budget Tracking for 2019'!#REF!</f>
        <v>#REF!</v>
      </c>
      <c r="N26" s="23" t="e">
        <f>'Budget Tracking for 2019'!#REF!+'Budget Tracking for 2019'!#REF!</f>
        <v>#REF!</v>
      </c>
      <c r="O26" s="23">
        <f>'Budget Tracking for 2019'!Q63</f>
        <v>1891281.9400000004</v>
      </c>
    </row>
    <row r="27" spans="1:17" x14ac:dyDescent="0.2">
      <c r="B27" s="2" t="str">
        <f>'Budget Tracking for 2019'!A81</f>
        <v>CAPITAL EXPENDITURE (CAPEX) - PGT</v>
      </c>
      <c r="C27" s="23">
        <f>'Budget Tracking for 2019'!D88</f>
        <v>0</v>
      </c>
      <c r="D27" s="23">
        <f>'Budget Tracking for 2019'!E88</f>
        <v>0</v>
      </c>
      <c r="E27" s="23" t="e">
        <f>'Budget Tracking for 2019'!#REF!</f>
        <v>#REF!</v>
      </c>
      <c r="F27" s="23">
        <f>'Budget Tracking for 2019'!G88</f>
        <v>0</v>
      </c>
      <c r="G27" s="23">
        <f>'Budget Tracking for 2019'!H88</f>
        <v>0</v>
      </c>
      <c r="H27" s="23">
        <f>'Budget Tracking for 2019'!I88</f>
        <v>0</v>
      </c>
      <c r="I27" s="23" t="e">
        <f>'Budget Tracking for 2019'!#REF!</f>
        <v>#REF!</v>
      </c>
      <c r="J27" s="23" t="e">
        <f>'Budget Tracking for 2019'!#REF!</f>
        <v>#REF!</v>
      </c>
      <c r="K27" s="23" t="e">
        <f>'Budget Tracking for 2019'!#REF!</f>
        <v>#REF!</v>
      </c>
      <c r="L27" s="23" t="e">
        <f>'Budget Tracking for 2019'!#REF!</f>
        <v>#REF!</v>
      </c>
      <c r="M27" s="23" t="e">
        <f>'Budget Tracking for 2019'!#REF!</f>
        <v>#REF!</v>
      </c>
      <c r="N27" s="23" t="e">
        <f>'Budget Tracking for 2019'!#REF!</f>
        <v>#REF!</v>
      </c>
      <c r="O27" s="23">
        <f>'Budget Tracking for 2019'!Q88</f>
        <v>186803.20000000001</v>
      </c>
    </row>
    <row r="28" spans="1:17" x14ac:dyDescent="0.2">
      <c r="B28" s="2" t="str">
        <f>'Budget Tracking for 2019'!A99</f>
        <v>MARKETING/TOURISM PROMOTION</v>
      </c>
      <c r="C28" s="23">
        <f>'Budget Tracking for 2019'!D142</f>
        <v>106977.9</v>
      </c>
      <c r="D28" s="23">
        <f>'Budget Tracking for 2019'!E142</f>
        <v>317981.47000000003</v>
      </c>
      <c r="E28" s="23" t="e">
        <f>'Budget Tracking for 2019'!#REF!</f>
        <v>#REF!</v>
      </c>
      <c r="F28" s="23">
        <f>'Budget Tracking for 2019'!G142</f>
        <v>206583.63999999998</v>
      </c>
      <c r="G28" s="23">
        <f>'Budget Tracking for 2019'!H142</f>
        <v>166004.72750000001</v>
      </c>
      <c r="H28" s="23">
        <f>'Budget Tracking for 2019'!I142</f>
        <v>458947.75750000001</v>
      </c>
      <c r="I28" s="23" t="e">
        <f>'Budget Tracking for 2019'!#REF!</f>
        <v>#REF!</v>
      </c>
      <c r="J28" s="23" t="e">
        <f>'Budget Tracking for 2019'!#REF!</f>
        <v>#REF!</v>
      </c>
      <c r="K28" s="23" t="e">
        <f>'Budget Tracking for 2019'!#REF!</f>
        <v>#REF!</v>
      </c>
      <c r="L28" s="23" t="e">
        <f>'Budget Tracking for 2019'!#REF!</f>
        <v>#REF!</v>
      </c>
      <c r="M28" s="23" t="e">
        <f>'Budget Tracking for 2019'!#REF!</f>
        <v>#REF!</v>
      </c>
      <c r="N28" s="23" t="e">
        <f>'Budget Tracking for 2019'!#REF!</f>
        <v>#REF!</v>
      </c>
      <c r="O28" s="23">
        <f>'Budget Tracking for 2019'!Q142</f>
        <v>3503499.61</v>
      </c>
    </row>
    <row r="29" spans="1:17" x14ac:dyDescent="0.2">
      <c r="B29" s="2" t="str">
        <f>'Budget Tracking for 2019'!A144</f>
        <v>COMMUNICATIONS</v>
      </c>
      <c r="C29" s="23">
        <f>'Budget Tracking for 2019'!D178</f>
        <v>35507.050000000003</v>
      </c>
      <c r="D29" s="23">
        <f>'Budget Tracking for 2019'!E178</f>
        <v>99050.190000000017</v>
      </c>
      <c r="E29" s="23" t="e">
        <f>'Budget Tracking for 2019'!#REF!</f>
        <v>#REF!</v>
      </c>
      <c r="F29" s="23">
        <f>'Budget Tracking for 2019'!G178</f>
        <v>123516.35</v>
      </c>
      <c r="G29" s="23">
        <f>'Budget Tracking for 2019'!H178</f>
        <v>179721.86874999999</v>
      </c>
      <c r="H29" s="23">
        <f>'Budget Tracking for 2019'!I178</f>
        <v>269721.86874999997</v>
      </c>
      <c r="I29" s="23" t="e">
        <f>'Budget Tracking for 2019'!#REF!</f>
        <v>#REF!</v>
      </c>
      <c r="J29" s="23" t="e">
        <f>'Budget Tracking for 2019'!#REF!</f>
        <v>#REF!</v>
      </c>
      <c r="K29" s="23" t="e">
        <f>'Budget Tracking for 2019'!#REF!</f>
        <v>#REF!</v>
      </c>
      <c r="L29" s="23" t="e">
        <f>'Budget Tracking for 2019'!#REF!</f>
        <v>#REF!</v>
      </c>
      <c r="M29" s="23" t="e">
        <f>'Budget Tracking for 2019'!#REF!</f>
        <v>#REF!</v>
      </c>
      <c r="N29" s="23" t="e">
        <f>'Budget Tracking for 2019'!#REF!</f>
        <v>#REF!</v>
      </c>
      <c r="O29" s="23">
        <f>'Budget Tracking for 2019'!Q178</f>
        <v>2710344.56</v>
      </c>
    </row>
    <row r="30" spans="1:17" x14ac:dyDescent="0.2">
      <c r="B30" s="2" t="str">
        <f>'Budget Tracking for 2019'!A180</f>
        <v>EVENTS</v>
      </c>
      <c r="C30" s="23">
        <f>'Budget Tracking for 2019'!D186</f>
        <v>0</v>
      </c>
      <c r="D30" s="23">
        <f>'Budget Tracking for 2019'!E186</f>
        <v>0</v>
      </c>
      <c r="E30" s="23" t="e">
        <f>'Budget Tracking for 2019'!#REF!</f>
        <v>#REF!</v>
      </c>
      <c r="F30" s="23">
        <f>'Budget Tracking for 2019'!G186</f>
        <v>9805.16</v>
      </c>
      <c r="G30" s="23">
        <f>'Budget Tracking for 2019'!H186</f>
        <v>18798.375</v>
      </c>
      <c r="H30" s="23">
        <f>'Budget Tracking for 2019'!I186</f>
        <v>18798.375</v>
      </c>
      <c r="I30" s="23" t="e">
        <f>'Budget Tracking for 2019'!#REF!</f>
        <v>#REF!</v>
      </c>
      <c r="J30" s="23" t="e">
        <f>'Budget Tracking for 2019'!#REF!</f>
        <v>#REF!</v>
      </c>
      <c r="K30" s="23" t="e">
        <f>'Budget Tracking for 2019'!#REF!</f>
        <v>#REF!</v>
      </c>
      <c r="L30" s="23" t="e">
        <f>'Budget Tracking for 2019'!#REF!</f>
        <v>#REF!</v>
      </c>
      <c r="M30" s="23" t="e">
        <f>'Budget Tracking for 2019'!#REF!</f>
        <v>#REF!</v>
      </c>
      <c r="N30" s="23" t="e">
        <f>'Budget Tracking for 2019'!#REF!</f>
        <v>#REF!</v>
      </c>
      <c r="O30" s="23">
        <f>'Budget Tracking for 2019'!Q186</f>
        <v>185504.16</v>
      </c>
    </row>
    <row r="31" spans="1:17" x14ac:dyDescent="0.2">
      <c r="B31" s="2">
        <f>'Budget Tracking for 2019'!A188</f>
        <v>0</v>
      </c>
      <c r="C31" s="23">
        <f>'Budget Tracking for 2019'!D209</f>
        <v>28850.400000000001</v>
      </c>
      <c r="D31" s="23">
        <f>'Budget Tracking for 2019'!E209</f>
        <v>17569.34</v>
      </c>
      <c r="E31" s="23" t="e">
        <f>'Budget Tracking for 2019'!#REF!</f>
        <v>#REF!</v>
      </c>
      <c r="F31" s="23">
        <f>'Budget Tracking for 2019'!G209</f>
        <v>69601.509999999995</v>
      </c>
      <c r="G31" s="23">
        <f>'Budget Tracking for 2019'!H209</f>
        <v>82045.303749999992</v>
      </c>
      <c r="H31" s="23">
        <f>'Budget Tracking for 2019'!I209</f>
        <v>69245.303749999992</v>
      </c>
      <c r="I31" s="23" t="e">
        <f>'Budget Tracking for 2019'!#REF!</f>
        <v>#REF!</v>
      </c>
      <c r="J31" s="23" t="e">
        <f>'Budget Tracking for 2019'!#REF!</f>
        <v>#REF!</v>
      </c>
      <c r="K31" s="23" t="e">
        <f>'Budget Tracking for 2019'!#REF!</f>
        <v>#REF!</v>
      </c>
      <c r="L31" s="23" t="e">
        <f>'Budget Tracking for 2019'!#REF!</f>
        <v>#REF!</v>
      </c>
      <c r="M31" s="23" t="e">
        <f>'Budget Tracking for 2019'!#REF!</f>
        <v>#REF!</v>
      </c>
      <c r="N31" s="23" t="e">
        <f>'Budget Tracking for 2019'!#REF!</f>
        <v>#REF!</v>
      </c>
      <c r="O31" s="23">
        <f>'Budget Tracking for 2019'!Q209</f>
        <v>857108.29</v>
      </c>
    </row>
    <row r="32" spans="1:17" x14ac:dyDescent="0.2">
      <c r="B32" s="2" t="str">
        <f>'Budget Tracking for 2019'!A211</f>
        <v xml:space="preserve">PENANG CENTRE OF EDUCATION TOURISM </v>
      </c>
      <c r="C32" s="23">
        <f>'Budget Tracking for 2019'!D216</f>
        <v>-5500</v>
      </c>
      <c r="D32" s="23">
        <f>'Budget Tracking for 2019'!E216</f>
        <v>-741.2</v>
      </c>
      <c r="E32" s="23" t="e">
        <f>'Budget Tracking for 2019'!#REF!</f>
        <v>#REF!</v>
      </c>
      <c r="F32" s="23">
        <f>'Budget Tracking for 2019'!G216</f>
        <v>2000</v>
      </c>
      <c r="G32" s="23">
        <f>'Budget Tracking for 2019'!H216</f>
        <v>19373.900000000001</v>
      </c>
      <c r="H32" s="23">
        <f>'Budget Tracking for 2019'!I216</f>
        <v>19373.900000000001</v>
      </c>
      <c r="I32" s="23" t="e">
        <f>'Budget Tracking for 2019'!#REF!</f>
        <v>#REF!</v>
      </c>
      <c r="J32" s="23" t="e">
        <f>'Budget Tracking for 2019'!#REF!</f>
        <v>#REF!</v>
      </c>
      <c r="K32" s="23" t="e">
        <f>'Budget Tracking for 2019'!#REF!</f>
        <v>#REF!</v>
      </c>
      <c r="L32" s="23" t="e">
        <f>'Budget Tracking for 2019'!#REF!</f>
        <v>#REF!</v>
      </c>
      <c r="M32" s="23" t="e">
        <f>'Budget Tracking for 2019'!#REF!</f>
        <v>#REF!</v>
      </c>
      <c r="N32" s="23" t="e">
        <f>'Budget Tracking for 2019'!#REF!</f>
        <v>#REF!</v>
      </c>
      <c r="O32" s="23">
        <f>'Budget Tracking for 2019'!Q216</f>
        <v>150000</v>
      </c>
    </row>
    <row r="33" spans="2:15" x14ac:dyDescent="0.2">
      <c r="B33" s="2" t="str">
        <f>'Budget Tracking for 2019'!A218</f>
        <v xml:space="preserve">PENANG CENTRE MEDICAL TOURISM </v>
      </c>
      <c r="C33" s="23">
        <f>'Budget Tracking for 2019'!D223</f>
        <v>-12000</v>
      </c>
      <c r="D33" s="23">
        <f>'Budget Tracking for 2019'!E223</f>
        <v>1416.8</v>
      </c>
      <c r="E33" s="23" t="e">
        <f>'Budget Tracking for 2019'!#REF!</f>
        <v>#REF!</v>
      </c>
      <c r="F33" s="23">
        <f>'Budget Tracking for 2019'!G223</f>
        <v>954</v>
      </c>
      <c r="G33" s="23">
        <f>'Budget Tracking for 2019'!H223</f>
        <v>20078.650000000001</v>
      </c>
      <c r="H33" s="23">
        <f>'Budget Tracking for 2019'!I223</f>
        <v>20078.650000000001</v>
      </c>
      <c r="I33" s="23" t="e">
        <f>'Budget Tracking for 2019'!#REF!</f>
        <v>#REF!</v>
      </c>
      <c r="J33" s="23" t="e">
        <f>'Budget Tracking for 2019'!#REF!</f>
        <v>#REF!</v>
      </c>
      <c r="K33" s="23" t="e">
        <f>'Budget Tracking for 2019'!#REF!</f>
        <v>#REF!</v>
      </c>
      <c r="L33" s="23" t="e">
        <f>'Budget Tracking for 2019'!#REF!</f>
        <v>#REF!</v>
      </c>
      <c r="M33" s="23" t="e">
        <f>'Budget Tracking for 2019'!#REF!</f>
        <v>#REF!</v>
      </c>
      <c r="N33" s="23" t="e">
        <f>'Budget Tracking for 2019'!#REF!</f>
        <v>#REF!</v>
      </c>
      <c r="O33" s="23">
        <f>'Budget Tracking for 2019'!Q223</f>
        <v>149999.99999999997</v>
      </c>
    </row>
    <row r="34" spans="2:15" x14ac:dyDescent="0.2">
      <c r="B34" s="22" t="str">
        <f>'Budget Tracking for 2019'!A226</f>
        <v>OTHERS</v>
      </c>
      <c r="C34" s="23">
        <f>'Budget Tracking for 2019'!D233</f>
        <v>0</v>
      </c>
      <c r="D34" s="23">
        <f>'Budget Tracking for 2019'!E233</f>
        <v>0</v>
      </c>
      <c r="E34" s="23" t="e">
        <f>'Budget Tracking for 2019'!#REF!</f>
        <v>#REF!</v>
      </c>
      <c r="F34" s="23">
        <f>'Budget Tracking for 2019'!G233</f>
        <v>0</v>
      </c>
      <c r="G34" s="23">
        <f>'Budget Tracking for 2019'!H233</f>
        <v>0</v>
      </c>
      <c r="H34" s="23">
        <f>'Budget Tracking for 2019'!I233</f>
        <v>0</v>
      </c>
      <c r="I34" s="23" t="e">
        <f>'Budget Tracking for 2019'!#REF!</f>
        <v>#REF!</v>
      </c>
      <c r="J34" s="23" t="e">
        <f>'Budget Tracking for 2019'!#REF!</f>
        <v>#REF!</v>
      </c>
      <c r="K34" s="23" t="e">
        <f>'Budget Tracking for 2019'!#REF!</f>
        <v>#REF!</v>
      </c>
      <c r="L34" s="23" t="e">
        <f>'Budget Tracking for 2019'!#REF!</f>
        <v>#REF!</v>
      </c>
      <c r="M34" s="23" t="e">
        <f>'Budget Tracking for 2019'!#REF!</f>
        <v>#REF!</v>
      </c>
      <c r="N34" s="23" t="e">
        <f>'Budget Tracking for 2019'!#REF!</f>
        <v>#REF!</v>
      </c>
      <c r="O34" s="23">
        <f>'Budget Tracking for 2019'!Q233</f>
        <v>0</v>
      </c>
    </row>
    <row r="35" spans="2:15" x14ac:dyDescent="0.2">
      <c r="B35" s="2" t="e">
        <f>'Budget Tracking for 2019'!#REF!</f>
        <v>#REF!</v>
      </c>
      <c r="C35" s="23" t="e">
        <f>'Budget Tracking for 2019'!#REF!</f>
        <v>#REF!</v>
      </c>
      <c r="D35" s="23" t="e">
        <f>'Budget Tracking for 2019'!#REF!</f>
        <v>#REF!</v>
      </c>
      <c r="E35" s="23" t="e">
        <f>'Budget Tracking for 2019'!#REF!</f>
        <v>#REF!</v>
      </c>
      <c r="F35" s="23" t="e">
        <f>'Budget Tracking for 2019'!#REF!</f>
        <v>#REF!</v>
      </c>
      <c r="G35" s="23" t="e">
        <f>'Budget Tracking for 2019'!#REF!</f>
        <v>#REF!</v>
      </c>
      <c r="H35" s="23" t="e">
        <f>'Budget Tracking for 2019'!#REF!</f>
        <v>#REF!</v>
      </c>
      <c r="I35" s="23" t="e">
        <f>'Budget Tracking for 2019'!#REF!</f>
        <v>#REF!</v>
      </c>
      <c r="J35" s="23" t="e">
        <f>'Budget Tracking for 2019'!#REF!</f>
        <v>#REF!</v>
      </c>
      <c r="K35" s="23" t="e">
        <f>'Budget Tracking for 2019'!#REF!</f>
        <v>#REF!</v>
      </c>
      <c r="L35" s="23" t="e">
        <f>'Budget Tracking for 2019'!#REF!</f>
        <v>#REF!</v>
      </c>
      <c r="M35" s="23" t="e">
        <f>'Budget Tracking for 2019'!#REF!</f>
        <v>#REF!</v>
      </c>
      <c r="N35" s="23" t="e">
        <f>'Budget Tracking for 2019'!#REF!</f>
        <v>#REF!</v>
      </c>
      <c r="O35" s="23" t="e">
        <f>'Budget Tracking for 2019'!#REF!</f>
        <v>#REF!</v>
      </c>
    </row>
    <row r="36" spans="2:15" x14ac:dyDescent="0.2">
      <c r="B36" s="2" t="e">
        <f>'Budget Tracking for 2019'!#REF!</f>
        <v>#REF!</v>
      </c>
      <c r="C36" s="23" t="e">
        <f>'Budget Tracking for 2019'!#REF!</f>
        <v>#REF!</v>
      </c>
      <c r="D36" s="23" t="e">
        <f>'Budget Tracking for 2019'!#REF!</f>
        <v>#REF!</v>
      </c>
      <c r="E36" s="23" t="e">
        <f>'Budget Tracking for 2019'!#REF!</f>
        <v>#REF!</v>
      </c>
      <c r="F36" s="23" t="e">
        <f>'Budget Tracking for 2019'!#REF!</f>
        <v>#REF!</v>
      </c>
      <c r="G36" s="23" t="e">
        <f>'Budget Tracking for 2019'!#REF!</f>
        <v>#REF!</v>
      </c>
      <c r="H36" s="23" t="e">
        <f>'Budget Tracking for 2019'!#REF!</f>
        <v>#REF!</v>
      </c>
      <c r="I36" s="23" t="e">
        <f>'Budget Tracking for 2019'!#REF!</f>
        <v>#REF!</v>
      </c>
      <c r="J36" s="23" t="e">
        <f>'Budget Tracking for 2019'!#REF!</f>
        <v>#REF!</v>
      </c>
      <c r="K36" s="23" t="e">
        <f>'Budget Tracking for 2019'!#REF!</f>
        <v>#REF!</v>
      </c>
      <c r="L36" s="23" t="e">
        <f>'Budget Tracking for 2019'!#REF!</f>
        <v>#REF!</v>
      </c>
      <c r="M36" s="23" t="e">
        <f>'Budget Tracking for 2019'!#REF!</f>
        <v>#REF!</v>
      </c>
      <c r="N36" s="23" t="e">
        <f>'Budget Tracking for 2019'!#REF!</f>
        <v>#REF!</v>
      </c>
      <c r="O36" s="23" t="e">
        <f>'Budget Tracking for 2019'!#REF!</f>
        <v>#REF!</v>
      </c>
    </row>
    <row r="93" spans="1:17" s="21" customFormat="1" ht="20.100000000000001" customHeight="1" x14ac:dyDescent="0.2">
      <c r="A93" s="183" t="s">
        <v>15</v>
      </c>
      <c r="B93" s="183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</row>
    <row r="117" spans="1:17" s="21" customFormat="1" ht="20.100000000000001" customHeight="1" x14ac:dyDescent="0.2">
      <c r="A117" s="183" t="s">
        <v>100</v>
      </c>
      <c r="B117" s="183"/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 Tracking for 2019</vt:lpstr>
      <vt:lpstr>Sheet1</vt:lpstr>
      <vt:lpstr>Dashboards</vt:lpstr>
      <vt:lpstr>'Budget Tracking for 2019'!Print_Area</vt:lpstr>
      <vt:lpstr>Dashboards!Print_Area</vt:lpstr>
      <vt:lpstr>'Budget Tracking for 2019'!Print_Titles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2018-12-12T04:58:23Z</cp:lastPrinted>
  <dcterms:created xsi:type="dcterms:W3CDTF">2001-05-18T00:29:33Z</dcterms:created>
  <dcterms:modified xsi:type="dcterms:W3CDTF">2019-05-24T08:14:47Z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