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13_ncr:1_{C48615BF-72F5-420F-BDC9-499B1FBD6E8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Budget Tracking for 2019" sheetId="3" r:id="rId1"/>
    <sheet name="Sheet1" sheetId="5" r:id="rId2"/>
    <sheet name="Dashboards" sheetId="4" r:id="rId3"/>
  </sheets>
  <definedNames>
    <definedName name="_xlnm._FilterDatabase" localSheetId="0" hidden="1">'Budget Tracking for 2019'!$A$4:$Q$259</definedName>
    <definedName name="_xlnm.Print_Area" localSheetId="0">'Budget Tracking for 2019'!$A$2:$P$287</definedName>
    <definedName name="_xlnm.Print_Area" localSheetId="2">Dashboards!$A$1:$Q$138</definedName>
    <definedName name="_xlnm.Print_Titles" localSheetId="0">'Budget Tracking for 2019'!$1:$4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6" i="5" l="1"/>
  <c r="R4" i="5"/>
  <c r="R2" i="5"/>
  <c r="R5" i="5"/>
  <c r="R6" i="5"/>
  <c r="R8" i="5"/>
  <c r="R9" i="5"/>
  <c r="R10" i="5"/>
  <c r="R11" i="5"/>
  <c r="R12" i="5"/>
  <c r="C3" i="5"/>
  <c r="R3" i="5" s="1"/>
  <c r="R7" i="5" s="1"/>
  <c r="S21" i="3" l="1"/>
  <c r="T21" i="3"/>
  <c r="S22" i="3"/>
  <c r="T22" i="3"/>
  <c r="S23" i="3"/>
  <c r="T23" i="3"/>
  <c r="S24" i="3"/>
  <c r="T24" i="3"/>
  <c r="S25" i="3"/>
  <c r="T25" i="3"/>
  <c r="S26" i="3"/>
  <c r="T26" i="3"/>
  <c r="S27" i="3"/>
  <c r="T27" i="3"/>
  <c r="S28" i="3"/>
  <c r="T28" i="3"/>
  <c r="S29" i="3"/>
  <c r="T29" i="3"/>
  <c r="S30" i="3"/>
  <c r="T30" i="3"/>
  <c r="S31" i="3"/>
  <c r="T31" i="3"/>
  <c r="S32" i="3"/>
  <c r="T32" i="3"/>
  <c r="S33" i="3"/>
  <c r="T33" i="3"/>
  <c r="S34" i="3"/>
  <c r="T34" i="3"/>
  <c r="S35" i="3"/>
  <c r="T35" i="3"/>
  <c r="S36" i="3"/>
  <c r="T36" i="3"/>
  <c r="S37" i="3"/>
  <c r="T37" i="3"/>
  <c r="S38" i="3"/>
  <c r="T38" i="3"/>
  <c r="S39" i="3"/>
  <c r="T39" i="3"/>
  <c r="S40" i="3"/>
  <c r="T40" i="3"/>
  <c r="S41" i="3"/>
  <c r="T41" i="3"/>
  <c r="S42" i="3"/>
  <c r="T42" i="3"/>
  <c r="S43" i="3"/>
  <c r="T43" i="3"/>
  <c r="S44" i="3"/>
  <c r="T44" i="3"/>
  <c r="S45" i="3"/>
  <c r="T45" i="3"/>
  <c r="S47" i="3"/>
  <c r="T47" i="3"/>
  <c r="S48" i="3"/>
  <c r="T48" i="3"/>
  <c r="S49" i="3"/>
  <c r="T49" i="3"/>
  <c r="S50" i="3"/>
  <c r="T50" i="3"/>
  <c r="S51" i="3"/>
  <c r="T51" i="3"/>
  <c r="S52" i="3"/>
  <c r="T52" i="3"/>
  <c r="S53" i="3"/>
  <c r="T53" i="3"/>
  <c r="S54" i="3"/>
  <c r="T54" i="3"/>
  <c r="S55" i="3"/>
  <c r="T55" i="3"/>
  <c r="S56" i="3"/>
  <c r="T56" i="3"/>
  <c r="S57" i="3"/>
  <c r="T57" i="3"/>
  <c r="S58" i="3"/>
  <c r="T58" i="3"/>
  <c r="S59" i="3"/>
  <c r="T59" i="3"/>
  <c r="S60" i="3"/>
  <c r="T60" i="3"/>
  <c r="S61" i="3"/>
  <c r="T61" i="3"/>
  <c r="S62" i="3"/>
  <c r="T62" i="3"/>
  <c r="S63" i="3"/>
  <c r="T63" i="3"/>
  <c r="S64" i="3"/>
  <c r="T64" i="3"/>
  <c r="S68" i="3"/>
  <c r="T68" i="3"/>
  <c r="S69" i="3"/>
  <c r="T69" i="3"/>
  <c r="S70" i="3"/>
  <c r="T70" i="3"/>
  <c r="S71" i="3"/>
  <c r="T71" i="3"/>
  <c r="S72" i="3"/>
  <c r="T72" i="3"/>
  <c r="S73" i="3"/>
  <c r="T73" i="3"/>
  <c r="S74" i="3"/>
  <c r="T74" i="3"/>
  <c r="S75" i="3"/>
  <c r="T75" i="3"/>
  <c r="S76" i="3"/>
  <c r="T76" i="3"/>
  <c r="S77" i="3"/>
  <c r="T77" i="3"/>
  <c r="S78" i="3"/>
  <c r="T78" i="3"/>
  <c r="S79" i="3"/>
  <c r="T79" i="3"/>
  <c r="S80" i="3"/>
  <c r="T80" i="3"/>
  <c r="S83" i="3"/>
  <c r="T83" i="3"/>
  <c r="S84" i="3"/>
  <c r="T84" i="3"/>
  <c r="S85" i="3"/>
  <c r="T85" i="3"/>
  <c r="S86" i="3"/>
  <c r="T86" i="3"/>
  <c r="S87" i="3"/>
  <c r="T87" i="3"/>
  <c r="S88" i="3"/>
  <c r="T88" i="3"/>
  <c r="S89" i="3"/>
  <c r="T89" i="3"/>
  <c r="S93" i="3"/>
  <c r="T93" i="3"/>
  <c r="S94" i="3"/>
  <c r="T94" i="3"/>
  <c r="S95" i="3"/>
  <c r="T95" i="3"/>
  <c r="S96" i="3"/>
  <c r="T96" i="3"/>
  <c r="S97" i="3"/>
  <c r="T97" i="3"/>
  <c r="S98" i="3"/>
  <c r="T98" i="3"/>
  <c r="S102" i="3"/>
  <c r="T102" i="3"/>
  <c r="S103" i="3"/>
  <c r="T103" i="3"/>
  <c r="S104" i="3"/>
  <c r="T104" i="3"/>
  <c r="S105" i="3"/>
  <c r="T105" i="3"/>
  <c r="S106" i="3"/>
  <c r="T106" i="3"/>
  <c r="S107" i="3"/>
  <c r="T107" i="3"/>
  <c r="S108" i="3"/>
  <c r="T108" i="3"/>
  <c r="S109" i="3"/>
  <c r="T109" i="3"/>
  <c r="S110" i="3"/>
  <c r="T110" i="3"/>
  <c r="S111" i="3"/>
  <c r="T111" i="3"/>
  <c r="S112" i="3"/>
  <c r="T112" i="3"/>
  <c r="S114" i="3"/>
  <c r="T114" i="3"/>
  <c r="S115" i="3"/>
  <c r="T115" i="3"/>
  <c r="S116" i="3"/>
  <c r="T116" i="3"/>
  <c r="S117" i="3"/>
  <c r="T117" i="3"/>
  <c r="T118" i="3"/>
  <c r="S119" i="3"/>
  <c r="T119" i="3"/>
  <c r="S120" i="3"/>
  <c r="T120" i="3"/>
  <c r="S121" i="3"/>
  <c r="T121" i="3"/>
  <c r="S122" i="3"/>
  <c r="T122" i="3"/>
  <c r="S123" i="3"/>
  <c r="T123" i="3"/>
  <c r="S124" i="3"/>
  <c r="T124" i="3"/>
  <c r="S125" i="3"/>
  <c r="T125" i="3"/>
  <c r="S126" i="3"/>
  <c r="T126" i="3"/>
  <c r="S127" i="3"/>
  <c r="T127" i="3"/>
  <c r="S128" i="3"/>
  <c r="T128" i="3"/>
  <c r="S129" i="3"/>
  <c r="T129" i="3"/>
  <c r="S130" i="3"/>
  <c r="T130" i="3"/>
  <c r="S131" i="3"/>
  <c r="T131" i="3"/>
  <c r="S132" i="3"/>
  <c r="T132" i="3"/>
  <c r="S133" i="3"/>
  <c r="T133" i="3"/>
  <c r="S134" i="3"/>
  <c r="T134" i="3"/>
  <c r="S135" i="3"/>
  <c r="T135" i="3"/>
  <c r="S136" i="3"/>
  <c r="T136" i="3"/>
  <c r="S137" i="3"/>
  <c r="T137" i="3"/>
  <c r="S138" i="3"/>
  <c r="T138" i="3"/>
  <c r="S139" i="3"/>
  <c r="T139" i="3"/>
  <c r="S140" i="3"/>
  <c r="T140" i="3"/>
  <c r="S141" i="3"/>
  <c r="T141" i="3"/>
  <c r="S142" i="3"/>
  <c r="T142" i="3"/>
  <c r="S143" i="3"/>
  <c r="T143" i="3"/>
  <c r="S144" i="3"/>
  <c r="T144" i="3"/>
  <c r="S145" i="3"/>
  <c r="T145" i="3"/>
  <c r="S146" i="3"/>
  <c r="T146" i="3"/>
  <c r="S147" i="3"/>
  <c r="T147" i="3"/>
  <c r="S148" i="3"/>
  <c r="T148" i="3"/>
  <c r="S149" i="3"/>
  <c r="T149" i="3"/>
  <c r="S150" i="3"/>
  <c r="T150" i="3"/>
  <c r="S154" i="3"/>
  <c r="T154" i="3"/>
  <c r="S155" i="3"/>
  <c r="T155" i="3"/>
  <c r="S156" i="3"/>
  <c r="T156" i="3"/>
  <c r="S157" i="3"/>
  <c r="T157" i="3"/>
  <c r="S158" i="3"/>
  <c r="T158" i="3"/>
  <c r="S159" i="3"/>
  <c r="T159" i="3"/>
  <c r="S160" i="3"/>
  <c r="T160" i="3"/>
  <c r="S161" i="3"/>
  <c r="T161" i="3"/>
  <c r="S162" i="3"/>
  <c r="T162" i="3"/>
  <c r="S163" i="3"/>
  <c r="T163" i="3"/>
  <c r="S164" i="3"/>
  <c r="T164" i="3"/>
  <c r="S165" i="3"/>
  <c r="T165" i="3"/>
  <c r="S166" i="3"/>
  <c r="T166" i="3"/>
  <c r="S167" i="3"/>
  <c r="T167" i="3"/>
  <c r="S168" i="3"/>
  <c r="T168" i="3"/>
  <c r="S169" i="3"/>
  <c r="T169" i="3"/>
  <c r="S170" i="3"/>
  <c r="T170" i="3"/>
  <c r="S171" i="3"/>
  <c r="T171" i="3"/>
  <c r="S172" i="3"/>
  <c r="T172" i="3"/>
  <c r="S173" i="3"/>
  <c r="T173" i="3"/>
  <c r="S174" i="3"/>
  <c r="T174" i="3"/>
  <c r="S175" i="3"/>
  <c r="T175" i="3"/>
  <c r="S176" i="3"/>
  <c r="T176" i="3"/>
  <c r="S177" i="3"/>
  <c r="T177" i="3"/>
  <c r="S178" i="3"/>
  <c r="T178" i="3"/>
  <c r="S179" i="3"/>
  <c r="T179" i="3"/>
  <c r="S180" i="3"/>
  <c r="T180" i="3"/>
  <c r="S181" i="3"/>
  <c r="T181" i="3"/>
  <c r="S182" i="3"/>
  <c r="T182" i="3"/>
  <c r="S183" i="3"/>
  <c r="T183" i="3"/>
  <c r="S184" i="3"/>
  <c r="T184" i="3"/>
  <c r="S185" i="3"/>
  <c r="T185" i="3"/>
  <c r="S186" i="3"/>
  <c r="T186" i="3"/>
  <c r="S187" i="3"/>
  <c r="T187" i="3"/>
  <c r="S188" i="3"/>
  <c r="T188" i="3"/>
  <c r="S192" i="3"/>
  <c r="T192" i="3"/>
  <c r="S193" i="3"/>
  <c r="T193" i="3"/>
  <c r="S194" i="3"/>
  <c r="T194" i="3"/>
  <c r="S195" i="3"/>
  <c r="T195" i="3"/>
  <c r="S196" i="3"/>
  <c r="T196" i="3"/>
  <c r="S197" i="3"/>
  <c r="T197" i="3"/>
  <c r="S201" i="3"/>
  <c r="T201" i="3"/>
  <c r="S202" i="3"/>
  <c r="T202" i="3"/>
  <c r="S203" i="3"/>
  <c r="T203" i="3"/>
  <c r="S204" i="3"/>
  <c r="T204" i="3"/>
  <c r="S205" i="3"/>
  <c r="T205" i="3"/>
  <c r="S206" i="3"/>
  <c r="T206" i="3"/>
  <c r="S207" i="3"/>
  <c r="T207" i="3"/>
  <c r="S208" i="3"/>
  <c r="T208" i="3"/>
  <c r="S209" i="3"/>
  <c r="T209" i="3"/>
  <c r="S210" i="3"/>
  <c r="T210" i="3"/>
  <c r="S211" i="3"/>
  <c r="T211" i="3"/>
  <c r="S212" i="3"/>
  <c r="T212" i="3"/>
  <c r="S213" i="3"/>
  <c r="T213" i="3"/>
  <c r="S214" i="3"/>
  <c r="T214" i="3"/>
  <c r="S215" i="3"/>
  <c r="S216" i="3"/>
  <c r="T216" i="3"/>
  <c r="S217" i="3"/>
  <c r="T217" i="3"/>
  <c r="S218" i="3"/>
  <c r="S219" i="3"/>
  <c r="T219" i="3"/>
  <c r="S220" i="3"/>
  <c r="T220" i="3"/>
  <c r="S221" i="3"/>
  <c r="T221" i="3"/>
  <c r="S222" i="3"/>
  <c r="T222" i="3"/>
  <c r="S226" i="3"/>
  <c r="T226" i="3"/>
  <c r="S227" i="3"/>
  <c r="T227" i="3"/>
  <c r="S228" i="3"/>
  <c r="T228" i="3"/>
  <c r="S229" i="3"/>
  <c r="T229" i="3"/>
  <c r="S233" i="3"/>
  <c r="T233" i="3"/>
  <c r="S234" i="3"/>
  <c r="T234" i="3"/>
  <c r="S235" i="3"/>
  <c r="T235" i="3"/>
  <c r="S236" i="3"/>
  <c r="T236" i="3"/>
  <c r="S240" i="3"/>
  <c r="T240" i="3"/>
  <c r="S241" i="3"/>
  <c r="T241" i="3"/>
  <c r="S242" i="3"/>
  <c r="T242" i="3"/>
  <c r="S243" i="3"/>
  <c r="T243" i="3"/>
  <c r="T258" i="3"/>
  <c r="S268" i="3"/>
  <c r="S269" i="3"/>
  <c r="S270" i="3"/>
  <c r="S273" i="3"/>
  <c r="S274" i="3"/>
  <c r="S275" i="3"/>
  <c r="S277" i="3"/>
  <c r="S278" i="3"/>
  <c r="S279" i="3"/>
  <c r="S280" i="3"/>
  <c r="S281" i="3"/>
  <c r="S282" i="3"/>
  <c r="S283" i="3"/>
  <c r="Q21" i="3"/>
  <c r="R21" i="3"/>
  <c r="Q46" i="3"/>
  <c r="P46" i="3"/>
  <c r="P284" i="3" l="1"/>
  <c r="M188" i="3"/>
  <c r="M197" i="3"/>
  <c r="L258" i="3"/>
  <c r="M284" i="3"/>
  <c r="M243" i="3"/>
  <c r="L287" i="3"/>
  <c r="P276" i="3" l="1"/>
  <c r="Q277" i="3"/>
  <c r="Q276" i="3"/>
  <c r="P277" i="3"/>
  <c r="P233" i="3"/>
  <c r="Q118" i="3"/>
  <c r="Q117" i="3"/>
  <c r="P185" i="3" l="1"/>
  <c r="P282" i="3"/>
  <c r="P281" i="3"/>
  <c r="P280" i="3"/>
  <c r="P279" i="3"/>
  <c r="P278" i="3"/>
  <c r="P275" i="3"/>
  <c r="P274" i="3"/>
  <c r="P273" i="3"/>
  <c r="P272" i="3"/>
  <c r="P271" i="3"/>
  <c r="P270" i="3"/>
  <c r="P269" i="3"/>
  <c r="P268" i="3"/>
  <c r="P160" i="3"/>
  <c r="P241" i="3" l="1"/>
  <c r="P240" i="3"/>
  <c r="P234" i="3"/>
  <c r="P227" i="3"/>
  <c r="P226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195" i="3"/>
  <c r="P194" i="3"/>
  <c r="P193" i="3"/>
  <c r="P192" i="3"/>
  <c r="P186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59" i="3"/>
  <c r="P158" i="3"/>
  <c r="P157" i="3"/>
  <c r="P156" i="3"/>
  <c r="P155" i="3"/>
  <c r="P154" i="3"/>
  <c r="P148" i="3"/>
  <c r="P146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98" i="3"/>
  <c r="P89" i="3"/>
  <c r="P96" i="3"/>
  <c r="P95" i="3"/>
  <c r="P94" i="3"/>
  <c r="P93" i="3"/>
  <c r="P87" i="3"/>
  <c r="P86" i="3"/>
  <c r="P85" i="3"/>
  <c r="P84" i="3"/>
  <c r="P78" i="3"/>
  <c r="P77" i="3"/>
  <c r="P76" i="3"/>
  <c r="P75" i="3"/>
  <c r="P74" i="3"/>
  <c r="P73" i="3"/>
  <c r="P72" i="3"/>
  <c r="P71" i="3"/>
  <c r="P70" i="3"/>
  <c r="P69" i="3"/>
  <c r="P68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Q29" i="3"/>
  <c r="U148" i="3" l="1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3" i="3"/>
  <c r="U122" i="3"/>
  <c r="U121" i="3"/>
  <c r="U120" i="3"/>
  <c r="U119" i="3"/>
  <c r="U118" i="3"/>
  <c r="U117" i="3"/>
  <c r="U116" i="3"/>
  <c r="U115" i="3"/>
  <c r="U114" i="3"/>
  <c r="U113" i="3"/>
  <c r="U112" i="3"/>
  <c r="U111" i="3"/>
  <c r="U110" i="3"/>
  <c r="U109" i="3"/>
  <c r="U108" i="3"/>
  <c r="U107" i="3"/>
  <c r="U106" i="3"/>
  <c r="U105" i="3"/>
  <c r="U104" i="3"/>
  <c r="U103" i="3"/>
  <c r="U102" i="3"/>
  <c r="U186" i="3"/>
  <c r="U185" i="3"/>
  <c r="U184" i="3"/>
  <c r="U183" i="3"/>
  <c r="U182" i="3"/>
  <c r="U181" i="3"/>
  <c r="U180" i="3"/>
  <c r="U179" i="3"/>
  <c r="U178" i="3"/>
  <c r="U177" i="3"/>
  <c r="U176" i="3"/>
  <c r="U175" i="3"/>
  <c r="U174" i="3"/>
  <c r="U173" i="3"/>
  <c r="U172" i="3"/>
  <c r="U171" i="3"/>
  <c r="U170" i="3"/>
  <c r="U169" i="3"/>
  <c r="U168" i="3"/>
  <c r="U167" i="3"/>
  <c r="U166" i="3"/>
  <c r="U165" i="3"/>
  <c r="U164" i="3"/>
  <c r="U163" i="3"/>
  <c r="U162" i="3"/>
  <c r="U161" i="3"/>
  <c r="U160" i="3"/>
  <c r="U159" i="3"/>
  <c r="U158" i="3"/>
  <c r="U157" i="3"/>
  <c r="U156" i="3"/>
  <c r="U155" i="3"/>
  <c r="U154" i="3"/>
  <c r="N236" i="3" l="1"/>
  <c r="N229" i="3"/>
  <c r="O222" i="3"/>
  <c r="N222" i="3"/>
  <c r="O197" i="3"/>
  <c r="N197" i="3"/>
  <c r="P197" i="3"/>
  <c r="N188" i="3"/>
  <c r="M150" i="3"/>
  <c r="N98" i="3"/>
  <c r="M98" i="3"/>
  <c r="N89" i="3"/>
  <c r="M89" i="3"/>
  <c r="N80" i="3"/>
  <c r="M80" i="3"/>
  <c r="P80" i="3" s="1"/>
  <c r="N64" i="3"/>
  <c r="Q247" i="3"/>
  <c r="P188" i="3" l="1"/>
  <c r="U197" i="3"/>
  <c r="R123" i="3" l="1"/>
  <c r="Q123" i="3"/>
  <c r="K161" i="3" l="1"/>
  <c r="K280" i="3"/>
  <c r="M222" i="3" l="1"/>
  <c r="R113" i="3"/>
  <c r="Q113" i="3"/>
  <c r="U222" i="3" l="1"/>
  <c r="P222" i="3"/>
  <c r="U136" i="3" l="1"/>
  <c r="N150" i="3"/>
  <c r="P150" i="3" s="1"/>
  <c r="R117" i="3"/>
  <c r="Q141" i="3" l="1"/>
  <c r="R141" i="3"/>
  <c r="O64" i="3" l="1"/>
  <c r="K243" i="3" l="1"/>
  <c r="H80" i="3"/>
  <c r="I80" i="3"/>
  <c r="J80" i="3"/>
  <c r="K80" i="3"/>
  <c r="L80" i="3"/>
  <c r="C197" i="3"/>
  <c r="H64" i="3"/>
  <c r="I64" i="3"/>
  <c r="J64" i="3"/>
  <c r="K64" i="3"/>
  <c r="L64" i="3"/>
  <c r="G64" i="3"/>
  <c r="H222" i="3"/>
  <c r="I222" i="3"/>
  <c r="J222" i="3"/>
  <c r="K222" i="3"/>
  <c r="L222" i="3"/>
  <c r="E229" i="3"/>
  <c r="F229" i="3"/>
  <c r="G229" i="3"/>
  <c r="H229" i="3"/>
  <c r="I229" i="3"/>
  <c r="J229" i="3"/>
  <c r="K229" i="3"/>
  <c r="L229" i="3"/>
  <c r="E236" i="3"/>
  <c r="F236" i="3"/>
  <c r="G236" i="3"/>
  <c r="H236" i="3"/>
  <c r="I236" i="3"/>
  <c r="J236" i="3"/>
  <c r="K236" i="3"/>
  <c r="L236" i="3"/>
  <c r="D236" i="3"/>
  <c r="E150" i="3"/>
  <c r="F150" i="3"/>
  <c r="G150" i="3"/>
  <c r="H150" i="3"/>
  <c r="I150" i="3"/>
  <c r="J150" i="3"/>
  <c r="K150" i="3"/>
  <c r="L150" i="3"/>
  <c r="D150" i="3"/>
  <c r="E188" i="3"/>
  <c r="F188" i="3"/>
  <c r="G188" i="3"/>
  <c r="H188" i="3"/>
  <c r="I188" i="3"/>
  <c r="J188" i="3"/>
  <c r="K188" i="3"/>
  <c r="L188" i="3"/>
  <c r="D188" i="3"/>
  <c r="E197" i="3"/>
  <c r="F197" i="3"/>
  <c r="G197" i="3"/>
  <c r="H197" i="3"/>
  <c r="I197" i="3"/>
  <c r="J197" i="3"/>
  <c r="K197" i="3"/>
  <c r="L197" i="3"/>
  <c r="D197" i="3"/>
  <c r="L243" i="3"/>
  <c r="Q109" i="3"/>
  <c r="R109" i="3"/>
  <c r="L270" i="3"/>
  <c r="Q115" i="3"/>
  <c r="I270" i="3"/>
  <c r="H270" i="3"/>
  <c r="Q269" i="3"/>
  <c r="Q279" i="3"/>
  <c r="R279" i="3" s="1"/>
  <c r="Q280" i="3"/>
  <c r="R280" i="3" s="1"/>
  <c r="Q281" i="3"/>
  <c r="R281" i="3" s="1"/>
  <c r="Q278" i="3"/>
  <c r="R278" i="3" s="1"/>
  <c r="R277" i="3"/>
  <c r="Q275" i="3"/>
  <c r="R275" i="3" s="1"/>
  <c r="Q274" i="3"/>
  <c r="R274" i="3" s="1"/>
  <c r="Q192" i="3"/>
  <c r="R192" i="3"/>
  <c r="A243" i="3"/>
  <c r="O243" i="3"/>
  <c r="N243" i="3"/>
  <c r="P243" i="3"/>
  <c r="J243" i="3"/>
  <c r="I243" i="3"/>
  <c r="H243" i="3"/>
  <c r="G243" i="3"/>
  <c r="F243" i="3"/>
  <c r="E243" i="3"/>
  <c r="D243" i="3"/>
  <c r="C243" i="3"/>
  <c r="R242" i="3"/>
  <c r="Q241" i="3"/>
  <c r="R241" i="3"/>
  <c r="Q240" i="3"/>
  <c r="R240" i="3"/>
  <c r="Q181" i="3"/>
  <c r="R181" i="3"/>
  <c r="Q180" i="3"/>
  <c r="R180" i="3"/>
  <c r="U243" i="3" l="1"/>
  <c r="R115" i="3"/>
  <c r="I284" i="3"/>
  <c r="E284" i="3"/>
  <c r="H284" i="3"/>
  <c r="L284" i="3"/>
  <c r="K284" i="3"/>
  <c r="R243" i="3"/>
  <c r="J284" i="3"/>
  <c r="F284" i="3"/>
  <c r="Q243" i="3"/>
  <c r="Q218" i="3"/>
  <c r="R218" i="3"/>
  <c r="Q215" i="3"/>
  <c r="R215" i="3"/>
  <c r="P260" i="3" l="1"/>
  <c r="P250" i="3"/>
  <c r="P249" i="3"/>
  <c r="P248" i="3"/>
  <c r="P247" i="3"/>
  <c r="R154" i="3"/>
  <c r="R116" i="3"/>
  <c r="R114" i="3"/>
  <c r="C284" i="3" l="1"/>
  <c r="Q116" i="3" l="1"/>
  <c r="Q119" i="3"/>
  <c r="Q120" i="3"/>
  <c r="Q121" i="3"/>
  <c r="Q122" i="3"/>
  <c r="Q124" i="3"/>
  <c r="Q125" i="3"/>
  <c r="Q126" i="3"/>
  <c r="Q127" i="3"/>
  <c r="Q128" i="3"/>
  <c r="Q129" i="3"/>
  <c r="Q130" i="3"/>
  <c r="Q178" i="3"/>
  <c r="Q179" i="3"/>
  <c r="Q182" i="3"/>
  <c r="Q183" i="3"/>
  <c r="Q184" i="3"/>
  <c r="Q185" i="3"/>
  <c r="Q186" i="3"/>
  <c r="Q138" i="3"/>
  <c r="Q139" i="3"/>
  <c r="Q140" i="3"/>
  <c r="Q142" i="3"/>
  <c r="Q143" i="3"/>
  <c r="Q144" i="3"/>
  <c r="Q131" i="3"/>
  <c r="Q132" i="3"/>
  <c r="Q133" i="3"/>
  <c r="Q134" i="3"/>
  <c r="Q135" i="3"/>
  <c r="Q136" i="3"/>
  <c r="Q137" i="3"/>
  <c r="Q112" i="3"/>
  <c r="Q114" i="3"/>
  <c r="R235" i="3" l="1"/>
  <c r="R228" i="3"/>
  <c r="R221" i="3"/>
  <c r="R196" i="3"/>
  <c r="R187" i="3"/>
  <c r="R149" i="3"/>
  <c r="R147" i="3"/>
  <c r="R145" i="3"/>
  <c r="R97" i="3"/>
  <c r="R88" i="3"/>
  <c r="R83" i="3"/>
  <c r="R79" i="3"/>
  <c r="R63" i="3"/>
  <c r="R234" i="3"/>
  <c r="R233" i="3"/>
  <c r="R227" i="3"/>
  <c r="R226" i="3"/>
  <c r="R220" i="3"/>
  <c r="R219" i="3"/>
  <c r="R217" i="3"/>
  <c r="R216" i="3"/>
  <c r="R214" i="3"/>
  <c r="R213" i="3"/>
  <c r="R212" i="3"/>
  <c r="R211" i="3"/>
  <c r="R210" i="3"/>
  <c r="R209" i="3"/>
  <c r="R208" i="3"/>
  <c r="R207" i="3"/>
  <c r="R206" i="3"/>
  <c r="R205" i="3"/>
  <c r="R204" i="3"/>
  <c r="R203" i="3"/>
  <c r="R202" i="3"/>
  <c r="R201" i="3"/>
  <c r="R195" i="3"/>
  <c r="R194" i="3"/>
  <c r="R193" i="3"/>
  <c r="R186" i="3"/>
  <c r="R185" i="3"/>
  <c r="R184" i="3"/>
  <c r="R183" i="3"/>
  <c r="R182" i="3"/>
  <c r="R179" i="3"/>
  <c r="R178" i="3"/>
  <c r="R177" i="3"/>
  <c r="R176" i="3"/>
  <c r="R175" i="3"/>
  <c r="R174" i="3"/>
  <c r="R173" i="3"/>
  <c r="R172" i="3"/>
  <c r="R171" i="3"/>
  <c r="R170" i="3"/>
  <c r="R169" i="3"/>
  <c r="R168" i="3"/>
  <c r="R167" i="3"/>
  <c r="R166" i="3"/>
  <c r="R165" i="3"/>
  <c r="R164" i="3"/>
  <c r="R163" i="3"/>
  <c r="R162" i="3"/>
  <c r="R161" i="3"/>
  <c r="R160" i="3"/>
  <c r="R159" i="3"/>
  <c r="R158" i="3"/>
  <c r="R157" i="3"/>
  <c r="R156" i="3"/>
  <c r="R155" i="3"/>
  <c r="R148" i="3"/>
  <c r="R146" i="3"/>
  <c r="R144" i="3"/>
  <c r="R143" i="3"/>
  <c r="R142" i="3"/>
  <c r="R140" i="3"/>
  <c r="R139" i="3"/>
  <c r="R138" i="3"/>
  <c r="R137" i="3"/>
  <c r="R136" i="3"/>
  <c r="R135" i="3"/>
  <c r="R134" i="3"/>
  <c r="R133" i="3"/>
  <c r="R132" i="3"/>
  <c r="R131" i="3"/>
  <c r="R130" i="3"/>
  <c r="R129" i="3"/>
  <c r="R128" i="3"/>
  <c r="R127" i="3"/>
  <c r="R126" i="3"/>
  <c r="R125" i="3"/>
  <c r="R124" i="3"/>
  <c r="R122" i="3"/>
  <c r="R121" i="3"/>
  <c r="R120" i="3"/>
  <c r="R119" i="3"/>
  <c r="R112" i="3"/>
  <c r="R111" i="3"/>
  <c r="R110" i="3"/>
  <c r="R108" i="3"/>
  <c r="R107" i="3"/>
  <c r="R106" i="3"/>
  <c r="R105" i="3"/>
  <c r="R104" i="3"/>
  <c r="R103" i="3"/>
  <c r="R102" i="3"/>
  <c r="R96" i="3"/>
  <c r="R95" i="3"/>
  <c r="R94" i="3"/>
  <c r="R93" i="3"/>
  <c r="R87" i="3"/>
  <c r="R86" i="3"/>
  <c r="R85" i="3"/>
  <c r="R84" i="3"/>
  <c r="R78" i="3"/>
  <c r="R77" i="3"/>
  <c r="R76" i="3"/>
  <c r="R75" i="3"/>
  <c r="R74" i="3"/>
  <c r="R73" i="3"/>
  <c r="R72" i="3"/>
  <c r="R71" i="3"/>
  <c r="R70" i="3"/>
  <c r="R69" i="3"/>
  <c r="R68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G270" i="3"/>
  <c r="Q270" i="3" l="1"/>
  <c r="G284" i="3"/>
  <c r="C236" i="3"/>
  <c r="C64" i="3"/>
  <c r="Q148" i="3" l="1"/>
  <c r="Q146" i="3"/>
  <c r="Q111" i="3"/>
  <c r="Q110" i="3"/>
  <c r="Q108" i="3"/>
  <c r="Q165" i="3"/>
  <c r="Q216" i="3"/>
  <c r="Q214" i="3"/>
  <c r="Q213" i="3"/>
  <c r="Q212" i="3"/>
  <c r="Q211" i="3"/>
  <c r="Q177" i="3"/>
  <c r="Q168" i="3"/>
  <c r="C150" i="3" l="1"/>
  <c r="P8" i="3"/>
  <c r="Q8" i="3"/>
  <c r="O259" i="3" l="1"/>
  <c r="K252" i="3"/>
  <c r="L252" i="3"/>
  <c r="M252" i="3"/>
  <c r="N252" i="3"/>
  <c r="O252" i="3"/>
  <c r="Q201" i="3"/>
  <c r="O236" i="3"/>
  <c r="O229" i="3"/>
  <c r="O188" i="3"/>
  <c r="U188" i="3" s="1"/>
  <c r="O150" i="3"/>
  <c r="U150" i="3" s="1"/>
  <c r="O98" i="3"/>
  <c r="U98" i="3" s="1"/>
  <c r="O89" i="3"/>
  <c r="U89" i="3" s="1"/>
  <c r="O80" i="3"/>
  <c r="U80" i="3" s="1"/>
  <c r="O258" i="3" l="1"/>
  <c r="O284" i="3"/>
  <c r="O263" i="3"/>
  <c r="Q210" i="3"/>
  <c r="N259" i="3"/>
  <c r="O287" i="3" l="1"/>
  <c r="O261" i="3"/>
  <c r="R28" i="5"/>
  <c r="R31" i="5" l="1"/>
  <c r="R17" i="5" l="1"/>
  <c r="R16" i="5"/>
  <c r="R25" i="5"/>
  <c r="R29" i="5"/>
  <c r="R24" i="5"/>
  <c r="R19" i="5"/>
  <c r="R21" i="5"/>
  <c r="R30" i="5"/>
  <c r="R33" i="5"/>
  <c r="R27" i="5"/>
  <c r="R32" i="5"/>
  <c r="R22" i="5"/>
  <c r="R13" i="5"/>
  <c r="R26" i="5"/>
  <c r="R15" i="5"/>
  <c r="R20" i="5"/>
  <c r="R14" i="5"/>
  <c r="R18" i="5"/>
  <c r="R34" i="5" l="1"/>
  <c r="Q85" i="3"/>
  <c r="M64" i="3"/>
  <c r="M258" i="3" s="1"/>
  <c r="M287" i="3" s="1"/>
  <c r="M291" i="3" s="1"/>
  <c r="M229" i="3"/>
  <c r="M236" i="3"/>
  <c r="M259" i="3"/>
  <c r="U236" i="3" l="1"/>
  <c r="P236" i="3"/>
  <c r="U229" i="3"/>
  <c r="P229" i="3"/>
  <c r="M261" i="3"/>
  <c r="P64" i="3"/>
  <c r="U64" i="3"/>
  <c r="U82" i="3" s="1"/>
  <c r="N258" i="3"/>
  <c r="M263" i="3"/>
  <c r="N284" i="3"/>
  <c r="N263" i="3"/>
  <c r="N287" i="3" l="1"/>
  <c r="N291" i="3" s="1"/>
  <c r="N261" i="3"/>
  <c r="Q268" i="3" l="1"/>
  <c r="L259" i="3"/>
  <c r="L98" i="3"/>
  <c r="K98" i="3"/>
  <c r="L89" i="3"/>
  <c r="L291" i="3" l="1"/>
  <c r="L263" i="3"/>
  <c r="L261" i="3" l="1"/>
  <c r="Q167" i="3" l="1"/>
  <c r="Q166" i="3"/>
  <c r="R270" i="3"/>
  <c r="Q271" i="3"/>
  <c r="R271" i="3" s="1"/>
  <c r="Q272" i="3"/>
  <c r="R272" i="3" s="1"/>
  <c r="Q273" i="3"/>
  <c r="R273" i="3" s="1"/>
  <c r="Q282" i="3"/>
  <c r="R282" i="3" s="1"/>
  <c r="K259" i="3"/>
  <c r="K89" i="3"/>
  <c r="K258" i="3" s="1"/>
  <c r="K287" i="3" s="1"/>
  <c r="K291" i="3" s="1"/>
  <c r="K263" i="3" l="1"/>
  <c r="K261" i="3" l="1"/>
  <c r="R268" i="3" l="1"/>
  <c r="E25" i="4"/>
  <c r="F25" i="4"/>
  <c r="G25" i="4"/>
  <c r="H25" i="4"/>
  <c r="I25" i="4"/>
  <c r="J25" i="4"/>
  <c r="K25" i="4"/>
  <c r="L25" i="4"/>
  <c r="M25" i="4"/>
  <c r="N25" i="4"/>
  <c r="O25" i="4"/>
  <c r="D25" i="4"/>
  <c r="J259" i="3"/>
  <c r="J252" i="3" l="1"/>
  <c r="J98" i="3"/>
  <c r="J89" i="3"/>
  <c r="J258" i="3" l="1"/>
  <c r="J287" i="3" s="1"/>
  <c r="J291" i="3" s="1"/>
  <c r="I26" i="4"/>
  <c r="J263" i="3"/>
  <c r="J261" i="3" l="1"/>
  <c r="F259" i="3"/>
  <c r="G259" i="3"/>
  <c r="H259" i="3"/>
  <c r="I259" i="3"/>
  <c r="Q204" i="3"/>
  <c r="Q205" i="3"/>
  <c r="H252" i="3" l="1"/>
  <c r="G252" i="3"/>
  <c r="G222" i="3"/>
  <c r="H98" i="3"/>
  <c r="G98" i="3"/>
  <c r="H89" i="3"/>
  <c r="G89" i="3"/>
  <c r="G80" i="3"/>
  <c r="F252" i="3"/>
  <c r="H263" i="3" l="1"/>
  <c r="H258" i="3"/>
  <c r="H287" i="3" s="1"/>
  <c r="G258" i="3"/>
  <c r="G287" i="3" s="1"/>
  <c r="G263" i="3"/>
  <c r="G26" i="4"/>
  <c r="F26" i="4"/>
  <c r="F222" i="3"/>
  <c r="F98" i="3"/>
  <c r="F89" i="3"/>
  <c r="F80" i="3"/>
  <c r="F64" i="3"/>
  <c r="F258" i="3" l="1"/>
  <c r="F287" i="3" s="1"/>
  <c r="F291" i="3" s="1"/>
  <c r="H291" i="3"/>
  <c r="F263" i="3"/>
  <c r="G291" i="3"/>
  <c r="E26" i="4"/>
  <c r="H261" i="3"/>
  <c r="G261" i="3"/>
  <c r="F261" i="3" l="1"/>
  <c r="Q22" i="3" l="1"/>
  <c r="Q23" i="3"/>
  <c r="Q24" i="3"/>
  <c r="Q25" i="3"/>
  <c r="Q26" i="3"/>
  <c r="Q27" i="3"/>
  <c r="Q28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72" i="3"/>
  <c r="Q73" i="3"/>
  <c r="Q84" i="3"/>
  <c r="Q96" i="3"/>
  <c r="Q95" i="3"/>
  <c r="Q94" i="3"/>
  <c r="Q93" i="3"/>
  <c r="Q87" i="3"/>
  <c r="Q86" i="3"/>
  <c r="Q68" i="3"/>
  <c r="D259" i="3" l="1"/>
  <c r="D252" i="3"/>
  <c r="D229" i="3"/>
  <c r="D284" i="3" s="1"/>
  <c r="D222" i="3"/>
  <c r="D64" i="3"/>
  <c r="D80" i="3"/>
  <c r="C26" i="4" l="1"/>
  <c r="Q202" i="3" l="1"/>
  <c r="Q203" i="3"/>
  <c r="Q206" i="3"/>
  <c r="Q207" i="3"/>
  <c r="Q208" i="3"/>
  <c r="Q209" i="3"/>
  <c r="Q219" i="3"/>
  <c r="Q220" i="3"/>
  <c r="Q217" i="3"/>
  <c r="Q102" i="3"/>
  <c r="P10" i="3"/>
  <c r="P11" i="3"/>
  <c r="P12" i="3"/>
  <c r="N26" i="4" l="1"/>
  <c r="M26" i="4" l="1"/>
  <c r="Q77" i="3" l="1"/>
  <c r="Q158" i="3" l="1"/>
  <c r="L26" i="4" l="1"/>
  <c r="C229" i="3" l="1"/>
  <c r="C222" i="3"/>
  <c r="C188" i="3"/>
  <c r="C98" i="3"/>
  <c r="C89" i="3"/>
  <c r="C80" i="3"/>
  <c r="C254" i="3" l="1"/>
  <c r="C287" i="3" s="1"/>
  <c r="E259" i="3" l="1"/>
  <c r="P259" i="3" s="1"/>
  <c r="P9" i="3"/>
  <c r="Q259" i="3" l="1"/>
  <c r="R247" i="3" l="1"/>
  <c r="D14" i="3"/>
  <c r="E14" i="3"/>
  <c r="E257" i="3" s="1"/>
  <c r="D257" i="3" l="1"/>
  <c r="Q163" i="3"/>
  <c r="Q250" i="3" l="1"/>
  <c r="Q249" i="3"/>
  <c r="Q248" i="3"/>
  <c r="Q234" i="3"/>
  <c r="Q233" i="3"/>
  <c r="Q227" i="3"/>
  <c r="Q226" i="3"/>
  <c r="Q222" i="3"/>
  <c r="Q195" i="3"/>
  <c r="Q194" i="3"/>
  <c r="Q193" i="3"/>
  <c r="Q176" i="3"/>
  <c r="Q175" i="3"/>
  <c r="Q174" i="3"/>
  <c r="Q173" i="3"/>
  <c r="Q172" i="3"/>
  <c r="Q171" i="3"/>
  <c r="Q170" i="3"/>
  <c r="Q169" i="3"/>
  <c r="Q164" i="3"/>
  <c r="Q162" i="3"/>
  <c r="Q161" i="3"/>
  <c r="Q160" i="3"/>
  <c r="Q159" i="3"/>
  <c r="Q157" i="3"/>
  <c r="Q156" i="3"/>
  <c r="Q155" i="3"/>
  <c r="Q154" i="3"/>
  <c r="Q107" i="3"/>
  <c r="Q106" i="3"/>
  <c r="Q105" i="3"/>
  <c r="Q104" i="3"/>
  <c r="Q103" i="3"/>
  <c r="Q78" i="3"/>
  <c r="Q76" i="3"/>
  <c r="Q75" i="3"/>
  <c r="Q74" i="3"/>
  <c r="Q71" i="3"/>
  <c r="Q70" i="3"/>
  <c r="Q69" i="3"/>
  <c r="Q80" i="3" l="1"/>
  <c r="Q150" i="3"/>
  <c r="Q252" i="3"/>
  <c r="Q236" i="3"/>
  <c r="Q98" i="3"/>
  <c r="Q229" i="3"/>
  <c r="Q197" i="3"/>
  <c r="E252" i="3" l="1"/>
  <c r="I252" i="3"/>
  <c r="P252" i="3" l="1"/>
  <c r="Q188" i="3"/>
  <c r="R197" i="3" l="1"/>
  <c r="Q9" i="3"/>
  <c r="B34" i="4" l="1"/>
  <c r="B33" i="4"/>
  <c r="A252" i="3"/>
  <c r="C34" i="4"/>
  <c r="D34" i="4"/>
  <c r="E34" i="4"/>
  <c r="F34" i="4"/>
  <c r="G34" i="4"/>
  <c r="H34" i="4"/>
  <c r="I34" i="4"/>
  <c r="J34" i="4"/>
  <c r="K34" i="4"/>
  <c r="L34" i="4"/>
  <c r="M34" i="4"/>
  <c r="N34" i="4"/>
  <c r="C252" i="3"/>
  <c r="C263" i="3" s="1"/>
  <c r="A236" i="3"/>
  <c r="C25" i="4"/>
  <c r="D33" i="4" l="1"/>
  <c r="R236" i="3" l="1"/>
  <c r="C32" i="4"/>
  <c r="C33" i="4"/>
  <c r="D32" i="4"/>
  <c r="C31" i="4"/>
  <c r="E222" i="3"/>
  <c r="D30" i="4"/>
  <c r="C30" i="4"/>
  <c r="E98" i="3"/>
  <c r="D98" i="3"/>
  <c r="E89" i="3"/>
  <c r="D27" i="4" s="1"/>
  <c r="D89" i="3"/>
  <c r="E80" i="3"/>
  <c r="E64" i="3"/>
  <c r="D258" i="3" l="1"/>
  <c r="R80" i="3"/>
  <c r="D263" i="3"/>
  <c r="E258" i="3"/>
  <c r="E287" i="3" s="1"/>
  <c r="E291" i="3" s="1"/>
  <c r="R64" i="3"/>
  <c r="D26" i="4"/>
  <c r="D31" i="4"/>
  <c r="C27" i="4"/>
  <c r="C29" i="4"/>
  <c r="E263" i="3"/>
  <c r="C28" i="4"/>
  <c r="D28" i="4"/>
  <c r="D29" i="4"/>
  <c r="D287" i="3" l="1"/>
  <c r="D261" i="3"/>
  <c r="E261" i="3"/>
  <c r="D291" i="3" l="1"/>
  <c r="Q10" i="3"/>
  <c r="Q11" i="3"/>
  <c r="Q12" i="3"/>
  <c r="O34" i="4" l="1"/>
  <c r="R222" i="3" l="1"/>
  <c r="M33" i="4"/>
  <c r="L33" i="4"/>
  <c r="K33" i="4"/>
  <c r="J33" i="4"/>
  <c r="I33" i="4"/>
  <c r="H33" i="4"/>
  <c r="G33" i="4"/>
  <c r="E33" i="4"/>
  <c r="N33" i="4" l="1"/>
  <c r="F33" i="4"/>
  <c r="O33" i="4"/>
  <c r="A150" i="3" l="1"/>
  <c r="I98" i="3"/>
  <c r="A98" i="3"/>
  <c r="J26" i="4"/>
  <c r="A80" i="3"/>
  <c r="A64" i="3"/>
  <c r="R98" i="3" l="1"/>
  <c r="H26" i="4"/>
  <c r="K26" i="4"/>
  <c r="I89" i="3"/>
  <c r="I258" i="3" s="1"/>
  <c r="R150" i="3"/>
  <c r="F29" i="4"/>
  <c r="G29" i="4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I32" i="4"/>
  <c r="J32" i="4"/>
  <c r="K32" i="4"/>
  <c r="L32" i="4"/>
  <c r="M32" i="4"/>
  <c r="N35" i="4"/>
  <c r="N36" i="4"/>
  <c r="M35" i="4"/>
  <c r="M36" i="4"/>
  <c r="L35" i="4"/>
  <c r="L36" i="4"/>
  <c r="K35" i="4"/>
  <c r="K36" i="4"/>
  <c r="J35" i="4"/>
  <c r="J36" i="4"/>
  <c r="I35" i="4"/>
  <c r="I36" i="4"/>
  <c r="I14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29" i="3"/>
  <c r="A222" i="3"/>
  <c r="A197" i="3"/>
  <c r="A188" i="3"/>
  <c r="A89" i="3"/>
  <c r="A14" i="3"/>
  <c r="I287" i="3" l="1"/>
  <c r="P287" i="3" s="1"/>
  <c r="P258" i="3"/>
  <c r="R188" i="3"/>
  <c r="I291" i="3"/>
  <c r="R229" i="3"/>
  <c r="P290" i="3"/>
  <c r="R89" i="3"/>
  <c r="H32" i="4"/>
  <c r="I263" i="3"/>
  <c r="P263" i="3" s="1"/>
  <c r="I29" i="4"/>
  <c r="H29" i="4"/>
  <c r="P14" i="3"/>
  <c r="K29" i="4"/>
  <c r="N32" i="4"/>
  <c r="G32" i="4"/>
  <c r="K30" i="4"/>
  <c r="K27" i="4"/>
  <c r="J27" i="4"/>
  <c r="I27" i="4"/>
  <c r="L27" i="4"/>
  <c r="H27" i="4"/>
  <c r="I257" i="3"/>
  <c r="P257" i="3" s="1"/>
  <c r="E29" i="4"/>
  <c r="F28" i="4"/>
  <c r="H28" i="4"/>
  <c r="K28" i="4"/>
  <c r="N28" i="4"/>
  <c r="J28" i="4"/>
  <c r="L28" i="4"/>
  <c r="G28" i="4"/>
  <c r="M28" i="4"/>
  <c r="I28" i="4"/>
  <c r="E28" i="4"/>
  <c r="O36" i="4"/>
  <c r="Q89" i="3"/>
  <c r="M27" i="4"/>
  <c r="O29" i="4"/>
  <c r="E27" i="4"/>
  <c r="Q14" i="3"/>
  <c r="O35" i="4"/>
  <c r="F27" i="4"/>
  <c r="N27" i="4"/>
  <c r="O31" i="4"/>
  <c r="G27" i="4"/>
  <c r="Q258" i="3" l="1"/>
  <c r="Q284" i="3"/>
  <c r="Q257" i="3"/>
  <c r="O30" i="4"/>
  <c r="O32" i="4"/>
  <c r="O27" i="4"/>
  <c r="I261" i="3"/>
  <c r="P261" i="3" s="1"/>
  <c r="O28" i="4"/>
  <c r="Q64" i="3" l="1"/>
  <c r="Q254" i="3" s="1"/>
  <c r="Q261" i="3"/>
  <c r="Q263" i="3" l="1"/>
  <c r="O2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H108" authorId="0" shapeId="0" xr:uid="{37612B88-FB07-46A0-B4E4-B9699CF2DE0B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Matta Travel Exchange &amp;FATA</t>
        </r>
      </text>
    </comment>
    <comment ref="J132" authorId="0" shapeId="0" xr:uid="{D9B441F0-EACF-4D30-B85E-CF26BB7C0191}">
      <text>
        <r>
          <rPr>
            <b/>
            <sz val="9"/>
            <color indexed="81"/>
            <rFont val="Tahoma"/>
            <family val="2"/>
          </rPr>
          <t xml:space="preserve">MICHELLE:
KTC &amp; AirAsia Thailand Campaign </t>
        </r>
        <r>
          <rPr>
            <sz val="9"/>
            <color indexed="81"/>
            <rFont val="Tahoma"/>
            <family val="2"/>
          </rPr>
          <t xml:space="preserve">
50% deposit </t>
        </r>
      </text>
    </comment>
    <comment ref="O217" authorId="0" shapeId="0" xr:uid="{77A651C8-1A53-4962-883A-549C4FCE55F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Provisional
</t>
        </r>
      </text>
    </comment>
    <comment ref="D268" authorId="0" shapeId="0" xr:uid="{CFCB2E5E-168A-49F6-B715-ED2043D82E6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Wechat &amp; Weibo Management
</t>
        </r>
      </text>
    </comment>
    <comment ref="H268" authorId="0" shapeId="0" xr:uid="{6B5E0AB5-1E2D-4EE9-B6EA-9EF21739E7A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Asean Young Emerging Designers &amp; Wearwhats fair Chian</t>
        </r>
      </text>
    </comment>
    <comment ref="I268" authorId="0" shapeId="0" xr:uid="{AB73A98D-43E2-4CB3-9184-1241BC581AC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Asean Young Emerging - Transport &amp; Meals RM32,115 
Mas &amp; Weibo KOLs - Hotel  RM3,679</t>
        </r>
      </text>
    </comment>
    <comment ref="J268" authorId="0" shapeId="0" xr:uid="{D250569E-41FE-4DE9-9BB1-CDB619396505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MOU Signing Venue- RM7358.16
Weibo Verification - RM350</t>
        </r>
      </text>
    </comment>
    <comment ref="K268" authorId="0" shapeId="0" xr:uid="{79D6BE7B-3CB9-40C5-81ED-0EA918617BC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Asean Young Emerging Refund  (RM4382.50)
Wechat &amp; Weibo Management - RM26,000
MOU Signing Transoport - RM318</t>
        </r>
      </text>
    </comment>
    <comment ref="L268" authorId="0" shapeId="0" xr:uid="{54DE4E17-DAAC-481D-9DBE-3F8D6E2C3C0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Wechat Verification fee</t>
        </r>
      </text>
    </comment>
    <comment ref="E270" authorId="0" shapeId="0" xr:uid="{9E9A0753-BF33-42BC-8292-4369057A1D7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Courtesy Visit to Shenzhen</t>
        </r>
      </text>
    </comment>
    <comment ref="G270" authorId="0" shapeId="0" xr:uid="{3DB664DB-8C45-4364-BD93-FFF4AF3C340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RM171,775.73
Xiamen Leisure Expo - RM76,697.35</t>
        </r>
      </text>
    </comment>
    <comment ref="H270" authorId="0" shapeId="0" xr:uid="{E315F314-6994-4936-9D76-1869AE147E4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RM1,7340.5
Xiamen - RM5,380.54</t>
        </r>
      </text>
    </comment>
    <comment ref="I270" authorId="0" shapeId="0" xr:uid="{8403A692-6FC1-4A41-A23D-5201997A128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-RM114,716.74
Xiamen - RM8038</t>
        </r>
      </text>
    </comment>
    <comment ref="J270" authorId="0" shapeId="0" xr:uid="{73489C42-FF6F-4298-B1CC-C12D92A8959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RM1,353.25</t>
        </r>
      </text>
    </comment>
    <comment ref="K270" authorId="0" shapeId="0" xr:uid="{33479319-16E1-4248-8A00-B75516C5084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CITIE</t>
        </r>
      </text>
    </comment>
    <comment ref="L270" authorId="0" shapeId="0" xr:uid="{5A0E65C0-DD69-4E68-81E2-948A197FA0C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CITIE - RM53,582.97
Guiyang - RM1233.1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C4" authorId="0" shapeId="0" xr:uid="{CF283F12-4B01-4A2D-8667-B375F272C51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Shanghai Trip Air Fare
</t>
        </r>
      </text>
    </comment>
    <comment ref="D4" authorId="0" shapeId="0" xr:uid="{A3B5D391-77B5-44C8-AC68-0EDA44FDC4D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</t>
        </r>
      </text>
    </comment>
    <comment ref="D10" authorId="0" shapeId="0" xr:uid="{034A75C3-F37A-4D8F-AA5D-5DBE24EA5A5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Two Pro Pring - Stickets</t>
        </r>
      </text>
    </comment>
    <comment ref="C13" authorId="0" shapeId="0" xr:uid="{908F2431-31BB-423B-87E3-84BC4B193E35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Marketsource</t>
        </r>
      </text>
    </comment>
    <comment ref="D14" authorId="0" shapeId="0" xr:uid="{EDB6E3BD-28A5-4FDB-A496-E83252312C1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Culturetrip FAM</t>
        </r>
      </text>
    </comment>
    <comment ref="E14" authorId="0" shapeId="0" xr:uid="{7466EE9E-FBAD-4623-A77D-8FBC6E81D99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AA Comms Shooting</t>
        </r>
      </text>
    </comment>
    <comment ref="C15" authorId="0" shapeId="0" xr:uid="{5D2BA5B7-F1E3-490E-BDBD-890F8943D85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Teoh Lay Pheng</t>
        </r>
      </text>
    </comment>
    <comment ref="D15" authorId="0" shapeId="0" xr:uid="{94429DE9-70C9-4B86-8F72-57C3F7EA322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Norizeight
</t>
        </r>
      </text>
    </comment>
    <comment ref="E15" authorId="0" shapeId="0" xr:uid="{0D4ADBFA-8AEA-40DD-AD31-EFA9FEC8FAD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Yeap Kam Moey
</t>
        </r>
      </text>
    </comment>
    <comment ref="F15" authorId="0" shapeId="0" xr:uid="{ED6DA491-177C-4EDA-BE65-BDA24E91CB0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Yong Suh Yan</t>
        </r>
      </text>
    </comment>
    <comment ref="G15" authorId="0" shapeId="0" xr:uid="{5207131E-E07D-4B4C-BE54-C16A958F5DE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MKN</t>
        </r>
      </text>
    </comment>
    <comment ref="C16" authorId="0" shapeId="0" xr:uid="{05984BCA-8608-48CF-ACF4-FBE3F2C218B2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Mandalay</t>
        </r>
      </text>
    </comment>
    <comment ref="C17" authorId="0" shapeId="0" xr:uid="{C6BF796E-7332-4E98-89FC-9533CE1D725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Mode Tour</t>
        </r>
      </text>
    </comment>
    <comment ref="C19" authorId="0" shapeId="0" xr:uid="{77198D53-038F-47E8-9E9A-8817DB8F28F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TLM Dec
</t>
        </r>
      </text>
    </comment>
    <comment ref="C20" authorId="0" shapeId="0" xr:uid="{AF7B05C7-537B-4763-8CA7-87CB3B893FB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Penny
</t>
        </r>
      </text>
    </comment>
    <comment ref="C21" authorId="0" shapeId="0" xr:uid="{B9E6C31A-3256-43BE-86D9-E726E6E5FA11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by day by night brochure</t>
        </r>
      </text>
    </comment>
    <comment ref="C22" authorId="0" shapeId="0" xr:uid="{BB07FE78-A29D-4AAA-9F9E-1BA28746E23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St World Japan
</t>
        </r>
      </text>
    </comment>
    <comment ref="C23" authorId="0" shapeId="0" xr:uid="{88511D56-934D-4754-A1BD-7BF85695580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Trip.com</t>
        </r>
      </text>
    </comment>
  </commentList>
</comments>
</file>

<file path=xl/sharedStrings.xml><?xml version="1.0" encoding="utf-8"?>
<sst xmlns="http://schemas.openxmlformats.org/spreadsheetml/2006/main" count="455" uniqueCount="319">
  <si>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</si>
  <si>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</si>
  <si>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</si>
  <si>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</si>
  <si>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</si>
  <si>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</si>
  <si>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</si>
  <si>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</si>
  <si>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</si>
  <si>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</si>
  <si>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</si>
  <si>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</si>
  <si>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</si>
  <si>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</si>
  <si>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</si>
  <si>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</si>
  <si>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</si>
  <si>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</si>
  <si>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</si>
  <si>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</si>
  <si>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</si>
  <si>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</si>
  <si>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</si>
  <si>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</si>
  <si>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</si>
  <si>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</si>
  <si>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</si>
  <si>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</si>
  <si>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</si>
  <si>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</si>
  <si>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</si>
  <si>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</si>
  <si>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</si>
  <si>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</si>
  <si>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</si>
  <si>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</si>
  <si>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</si>
  <si>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</si>
  <si>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</si>
  <si>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</si>
  <si>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</si>
  <si>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</si>
  <si>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</si>
  <si>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</si>
  <si>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</si>
  <si>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</si>
  <si>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</si>
  <si>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</si>
  <si>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</si>
  <si>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</si>
  <si>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</si>
  <si>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</si>
  <si>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</si>
  <si>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</si>
  <si>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</si>
  <si>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</si>
  <si>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</si>
  <si>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</si>
  <si>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</si>
  <si>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</si>
  <si>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</si>
  <si>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</si>
  <si>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</si>
  <si>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</si>
  <si>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</si>
  <si>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</si>
  <si>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</si>
  <si>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</si>
  <si>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</si>
  <si>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</si>
  <si>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</si>
  <si>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</si>
  <si>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</si>
  <si>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</si>
  <si>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</si>
  <si>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</si>
  <si>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</si>
  <si>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</si>
  <si>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</si>
  <si>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 xml:space="preserve">Provisional </t>
  </si>
  <si>
    <t>COMMUNICATIONS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</si>
  <si>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</si>
  <si>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</si>
  <si>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</si>
  <si>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</si>
  <si>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</si>
  <si>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Radio Advertising (ASTRO - LiteFM, Mix, Sinar &amp; Melody) - whole year advertising</t>
  </si>
  <si>
    <t>Provisional</t>
  </si>
  <si>
    <t>EVENTS</t>
  </si>
  <si>
    <t>Last Fri, Sat &amp; Sun for the month (12 months)</t>
  </si>
  <si>
    <t>Raja Muda S'gor International Regatta</t>
  </si>
  <si>
    <t>Souvenirs/Gifts</t>
  </si>
  <si>
    <t xml:space="preserve">Heritage walk &amp; tour / Car Free Day Event </t>
  </si>
  <si>
    <t>George Town Heritage Site Map</t>
  </si>
  <si>
    <t>Heritage Walkabout Brochure</t>
  </si>
  <si>
    <t>PGT Networking with Tourism Players</t>
  </si>
  <si>
    <t xml:space="preserve">Development of surveys 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</si>
  <si>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</si>
  <si>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</si>
  <si>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</si>
  <si>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</si>
  <si>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</si>
  <si>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</si>
  <si>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</si>
  <si>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</si>
  <si>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</si>
  <si>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</si>
  <si>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</si>
  <si>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</si>
  <si>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</si>
  <si>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</si>
  <si>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</si>
  <si>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</si>
  <si>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</si>
  <si>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</si>
  <si>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</si>
  <si>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</si>
  <si>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</si>
  <si>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</si>
  <si>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</si>
  <si>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</si>
  <si>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</si>
  <si>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</si>
  <si>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</si>
  <si>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</si>
  <si>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</si>
  <si>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</si>
  <si>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</si>
  <si>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</si>
  <si>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</si>
  <si>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</si>
  <si>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</si>
  <si>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</si>
  <si>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</si>
  <si>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</si>
  <si>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</si>
  <si>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</si>
  <si>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</si>
  <si>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</si>
  <si>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</si>
  <si>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</si>
  <si>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</si>
  <si>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</si>
  <si>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</si>
  <si>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</si>
  <si>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</si>
  <si>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State Exco - Trade fairs &amp; Roadshow (by Isabella)</t>
  </si>
  <si>
    <t>Ebuzz - EDMs/ Newsletter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</si>
  <si>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</si>
  <si>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</si>
  <si>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</si>
  <si>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</si>
  <si>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</si>
  <si>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</si>
  <si>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</si>
  <si>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</si>
  <si>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</si>
  <si>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</si>
  <si>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</si>
  <si>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</si>
  <si>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ACCRUAL</t>
  </si>
  <si>
    <t>Gain</t>
  </si>
  <si>
    <t>OTHERS</t>
  </si>
  <si>
    <t>Publicity - Penang Yosakoi Parade</t>
  </si>
  <si>
    <t>Fund from Levy</t>
  </si>
  <si>
    <t>UK - World Travel Mart London</t>
  </si>
  <si>
    <t>LEVY FUND</t>
  </si>
  <si>
    <t>Levy</t>
  </si>
  <si>
    <t xml:space="preserve">Allowance - BOD </t>
  </si>
  <si>
    <t>Allowance - BOD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</si>
  <si>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</si>
  <si>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</si>
  <si>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</si>
  <si>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</si>
  <si>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</si>
  <si>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Thailand - Thai International Travel Fair</t>
  </si>
  <si>
    <t>Korea -Tactical Campaign with Airlines and Agents</t>
  </si>
  <si>
    <t>UAE - Tactical Campaign B2B</t>
  </si>
  <si>
    <t>Website Revamp</t>
  </si>
  <si>
    <t>Indonesia Media Campaign</t>
  </si>
  <si>
    <t>Publicity - George Town Heritage Celebration</t>
  </si>
  <si>
    <t>Publicity - George Town Festival</t>
  </si>
  <si>
    <t>Publicity - Hot Air Balloon</t>
  </si>
  <si>
    <t>Trishaw Entourage (Domestic)</t>
  </si>
  <si>
    <t>Prepayment</t>
  </si>
  <si>
    <t>Australia Media Campaign</t>
  </si>
  <si>
    <t>China Roadshow/Trade show</t>
  </si>
  <si>
    <t>Recce (HAB)</t>
  </si>
  <si>
    <t>Grand Total (PGT + Levy)</t>
  </si>
  <si>
    <t>TOTAL LEVY</t>
  </si>
  <si>
    <t>TOTAL PGT BUDGET</t>
  </si>
  <si>
    <t>TOTAL (YEARLY)</t>
  </si>
  <si>
    <t>China Campaign</t>
  </si>
  <si>
    <t>Ads - Billboard</t>
  </si>
  <si>
    <t>State Exco</t>
  </si>
  <si>
    <t>Depreciate</t>
  </si>
  <si>
    <t>Mobile Apps</t>
  </si>
  <si>
    <t>Fixed Asset Written off</t>
  </si>
  <si>
    <t xml:space="preserve">Fixed Asset </t>
  </si>
  <si>
    <t>SEPT</t>
  </si>
  <si>
    <t>NOV</t>
  </si>
  <si>
    <t>Wedding Tourism</t>
  </si>
  <si>
    <t>Ebuzz</t>
  </si>
  <si>
    <t xml:space="preserve">Hong Kong Media Campaign </t>
  </si>
  <si>
    <t>Europe/US Media Campaign</t>
  </si>
  <si>
    <t>Japan Media Campaign</t>
  </si>
  <si>
    <t>Taiwan Media Campaign</t>
  </si>
  <si>
    <t xml:space="preserve">Thailand Media Campaign </t>
  </si>
  <si>
    <t>Penang Hot Air Balloon</t>
  </si>
  <si>
    <t>EIS</t>
  </si>
  <si>
    <t>New Brochures</t>
  </si>
  <si>
    <t>Social Media</t>
  </si>
  <si>
    <t>Publicity - Other Events</t>
  </si>
  <si>
    <t>E-Coupon</t>
  </si>
  <si>
    <t>Online Ads</t>
  </si>
  <si>
    <t>Penang International Food Festival</t>
  </si>
  <si>
    <t>Domestic Campaign</t>
  </si>
  <si>
    <t>PCET</t>
  </si>
  <si>
    <t>PMED</t>
  </si>
  <si>
    <t>Copywriting/Translation</t>
  </si>
  <si>
    <t>Japan - Tactical Campaign</t>
  </si>
  <si>
    <t>Australia -   Tactical Promotion - OTA/Wholesaler</t>
  </si>
  <si>
    <t>Commitment in Dec</t>
  </si>
  <si>
    <t>9221/008</t>
  </si>
  <si>
    <t>Motor Vechile</t>
  </si>
  <si>
    <t>M/V</t>
  </si>
  <si>
    <t>9300/005</t>
  </si>
  <si>
    <t>9300/004</t>
  </si>
  <si>
    <t>Welcoming Reception</t>
  </si>
  <si>
    <t>9201/001</t>
  </si>
  <si>
    <t>Ads - Magazine</t>
  </si>
  <si>
    <t>9108/000</t>
  </si>
  <si>
    <t>9204/000</t>
  </si>
  <si>
    <t>LFSS</t>
  </si>
  <si>
    <t>Qatar Marketing Campaign</t>
  </si>
  <si>
    <t>China Airlines Marketing Campaign</t>
  </si>
  <si>
    <t>Tactical Campaign - Malaysia Airlines UK Tactical Campaign</t>
  </si>
  <si>
    <t xml:space="preserve">Hong Kong - Tactical Campaign </t>
  </si>
  <si>
    <t>Singapore - Visit Penang Year 2020 Launch</t>
  </si>
  <si>
    <t xml:space="preserve">Taiwan - Tactical Campaign </t>
  </si>
  <si>
    <t>Taiwan - VPY 2020 Launch</t>
  </si>
  <si>
    <t>Indonesia - Tactical Campaign with Airlines</t>
  </si>
  <si>
    <t>Indonesia - VPY 2020 Launch</t>
  </si>
  <si>
    <t>Thailand - Tactical Campaign</t>
  </si>
  <si>
    <t>Thailand - VPY 2020 Launch</t>
  </si>
  <si>
    <t>Vietnam - Asean Travel Fair Vietnam</t>
  </si>
  <si>
    <t>Vietnam - Travel Fairn in HCM</t>
  </si>
  <si>
    <t>Vietnam - Tactical Campaign</t>
  </si>
  <si>
    <t>Cruise Tourism</t>
  </si>
  <si>
    <t>South Korea Media Campaing</t>
  </si>
  <si>
    <t>Publicity - Hari Raya Celebration</t>
  </si>
  <si>
    <t>Publicity - Butterworth Fringe Festival</t>
  </si>
  <si>
    <t>Publicity - Pg Island Jazz Festival</t>
  </si>
  <si>
    <t>Trade Show Booklet&amp;Brochure  (8 Languages)</t>
  </si>
  <si>
    <t xml:space="preserve">Marking Georgetown Brochure (2 Languages) </t>
  </si>
  <si>
    <t xml:space="preserve">Peranakan Brochure &amp; Booklet </t>
  </si>
  <si>
    <t>Penang Travellers Map (2 Languages)</t>
  </si>
  <si>
    <t>Food Trails (2 Languages)</t>
  </si>
  <si>
    <t>Calendar of Events</t>
  </si>
  <si>
    <t>Tour &amp; Incentive Booklet</t>
  </si>
  <si>
    <t>Korea - EPY Penang Roadshow</t>
  </si>
  <si>
    <t>Publicity - G'town Literary Festival</t>
  </si>
  <si>
    <t>FORECAST</t>
  </si>
  <si>
    <t>Fund from State Govt - 2019</t>
  </si>
  <si>
    <t>BUDGET TRACKING FOR 2019</t>
  </si>
  <si>
    <t>China Roadshow (3 locations)</t>
  </si>
  <si>
    <t>Penang Esports 2019</t>
  </si>
  <si>
    <t>Indonesia - Medan Fair</t>
  </si>
  <si>
    <t>Hot Air Balloon Pre Event</t>
  </si>
  <si>
    <t>Qatar Airways Europe Tactical Campaign</t>
  </si>
  <si>
    <t>Publicity - Penang Esports</t>
  </si>
  <si>
    <t>Upkeep M/V</t>
  </si>
  <si>
    <t>Penang Here &amp; Now</t>
  </si>
  <si>
    <t xml:space="preserve">Brochure Rack </t>
  </si>
  <si>
    <t>Publicity - Pg Hill Festival</t>
  </si>
  <si>
    <t>Publicity - EPY 2020</t>
  </si>
  <si>
    <t>Torism Master Plan</t>
  </si>
  <si>
    <t>Others</t>
  </si>
  <si>
    <t>Rental Sponsorship (PACCM)</t>
  </si>
  <si>
    <t>Contribution/Sponsor</t>
  </si>
  <si>
    <r>
      <t xml:space="preserve">Penang Asian Food &amp; Cultural Festival </t>
    </r>
    <r>
      <rPr>
        <sz val="9"/>
        <rFont val="Arial"/>
        <family val="2"/>
      </rPr>
      <t>*New</t>
    </r>
  </si>
  <si>
    <r>
      <t xml:space="preserve">Penang Arts Container  </t>
    </r>
    <r>
      <rPr>
        <sz val="8"/>
        <rFont val="Arial"/>
        <family val="2"/>
      </rPr>
      <t>*New</t>
    </r>
  </si>
  <si>
    <t>ITB Asia Singapore</t>
  </si>
  <si>
    <t>EPY TikTok Campaign</t>
  </si>
  <si>
    <t>In-flight Magazine (Qatar,Qantas, Wesmile &amp; Citilink) *New</t>
  </si>
  <si>
    <t>EXPENSES (PGT + OTHERS)</t>
  </si>
  <si>
    <t xml:space="preserve">Singapore  -Tactical Campaign </t>
  </si>
  <si>
    <t>Tactical Campaign - Regional</t>
  </si>
  <si>
    <t>Japan -  Tourism Expo Japan (TEK)</t>
  </si>
  <si>
    <t>Denmark - SQ</t>
  </si>
  <si>
    <t xml:space="preserve">Europen- Content Marketing </t>
  </si>
  <si>
    <t>Brochure Rack</t>
  </si>
  <si>
    <t>Singapore - ITB Asia (PGT's Expenses)</t>
  </si>
  <si>
    <t>FVW Median For German Market</t>
  </si>
  <si>
    <t>EPY</t>
  </si>
  <si>
    <t>TOTAL 
(TILL NOV)</t>
  </si>
  <si>
    <t>Penang Street Food Festival</t>
  </si>
  <si>
    <t>Sweeden - Travel News Market Stokholm</t>
  </si>
  <si>
    <t>Misc Expenses</t>
  </si>
  <si>
    <t>Misc</t>
  </si>
  <si>
    <t>Hotel Fee</t>
  </si>
  <si>
    <t>China Roadshows</t>
  </si>
  <si>
    <t>Food Trails</t>
  </si>
  <si>
    <t>Penang Map</t>
  </si>
  <si>
    <t>9202/019</t>
  </si>
  <si>
    <t>9202/017</t>
  </si>
  <si>
    <t xml:space="preserve">FAM </t>
  </si>
  <si>
    <t>9224/004</t>
  </si>
  <si>
    <t>Tac - China</t>
  </si>
  <si>
    <t>9400/154</t>
  </si>
  <si>
    <t>9300/019</t>
  </si>
  <si>
    <t>Study Penang</t>
  </si>
  <si>
    <t xml:space="preserve">Tac - Korea </t>
  </si>
  <si>
    <t>Office upkeep</t>
  </si>
  <si>
    <t>9300/025</t>
  </si>
  <si>
    <t>9202/018</t>
  </si>
  <si>
    <t>9202/012</t>
  </si>
  <si>
    <t>9221/010</t>
  </si>
  <si>
    <t>Tac -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</si>
</sst>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3"/>
      <name val="Arial"/>
      <family val="2"/>
    </font>
    <font>
      <sz val="11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  <font>
      <b/>
      <u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0" fillId="0" borderId="0"/>
  </cellStyleXfs>
  <cellXfs count="197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2" applyNumberFormat="1" applyFont="1" applyFill="1" applyBorder="1"/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4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25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 applyAlignment="1" applyProtection="1">
      <alignment vertical="center"/>
    </xf>
    <xf numFmtId="165" fontId="27" fillId="0" borderId="0" xfId="2" applyNumberFormat="1" applyFont="1" applyFill="1" applyBorder="1" applyAlignment="1">
      <alignment horizontal="center"/>
    </xf>
    <xf numFmtId="165" fontId="25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27" fillId="0" borderId="0" xfId="2" applyNumberFormat="1" applyFont="1" applyFill="1" applyBorder="1" applyAlignment="1" applyProtection="1">
      <alignment vertical="center"/>
      <protection locked="0" hidden="1"/>
    </xf>
    <xf numFmtId="165" fontId="27" fillId="6" borderId="0" xfId="2" applyNumberFormat="1" applyFont="1" applyFill="1" applyBorder="1" applyAlignment="1" applyProtection="1">
      <alignment horizontal="left" vertical="center" indent="1"/>
      <protection hidden="1"/>
    </xf>
    <xf numFmtId="165" fontId="27" fillId="0" borderId="0" xfId="2" applyNumberFormat="1" applyFont="1" applyFill="1" applyBorder="1" applyAlignment="1" applyProtection="1">
      <alignment vertical="center"/>
      <protection hidden="1"/>
    </xf>
    <xf numFmtId="165" fontId="28" fillId="0" borderId="0" xfId="2" applyNumberFormat="1" applyFont="1" applyFill="1" applyBorder="1" applyAlignment="1" applyProtection="1">
      <alignment vertical="center"/>
      <protection locked="0" hidden="1"/>
    </xf>
    <xf numFmtId="165" fontId="27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7" fillId="0" borderId="0" xfId="2" applyNumberFormat="1" applyFont="1" applyFill="1" applyBorder="1" applyAlignment="1" applyProtection="1">
      <alignment horizontal="left" vertical="center" indent="1"/>
      <protection hidden="1"/>
    </xf>
    <xf numFmtId="165" fontId="29" fillId="0" borderId="0" xfId="2" applyNumberFormat="1" applyFont="1" applyFill="1" applyBorder="1" applyAlignment="1">
      <alignment vertical="center"/>
    </xf>
    <xf numFmtId="165" fontId="25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5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5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27" fillId="0" borderId="0" xfId="2" applyNumberFormat="1" applyFont="1" applyFill="1" applyBorder="1" applyAlignment="1">
      <alignment vertical="center"/>
    </xf>
    <xf numFmtId="165" fontId="25" fillId="8" borderId="0" xfId="2" applyNumberFormat="1" applyFont="1" applyFill="1" applyBorder="1"/>
    <xf numFmtId="165" fontId="25" fillId="8" borderId="0" xfId="2" applyNumberFormat="1" applyFont="1" applyFill="1" applyBorder="1" applyAlignment="1">
      <alignment horizontal="left" vertical="center" indent="1"/>
    </xf>
    <xf numFmtId="165" fontId="27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2" fillId="0" borderId="4" xfId="2" applyNumberFormat="1" applyFont="1" applyFill="1" applyBorder="1"/>
    <xf numFmtId="0" fontId="6" fillId="12" borderId="0" xfId="0" applyFont="1" applyFill="1" applyBorder="1" applyAlignment="1" applyProtection="1">
      <alignment horizontal="left" vertical="center" indent="1"/>
      <protection locked="0" hidden="1"/>
    </xf>
    <xf numFmtId="0" fontId="3" fillId="12" borderId="0" xfId="0" applyFont="1" applyFill="1" applyBorder="1"/>
    <xf numFmtId="165" fontId="25" fillId="12" borderId="0" xfId="2" applyNumberFormat="1" applyFont="1" applyFill="1" applyBorder="1"/>
    <xf numFmtId="165" fontId="6" fillId="12" borderId="0" xfId="2" applyNumberFormat="1" applyFont="1" applyFill="1" applyBorder="1"/>
    <xf numFmtId="165" fontId="9" fillId="12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43" fontId="6" fillId="0" borderId="0" xfId="2" applyNumberFormat="1" applyFont="1" applyFill="1" applyBorder="1"/>
    <xf numFmtId="43" fontId="6" fillId="0" borderId="1" xfId="0" applyNumberFormat="1" applyFont="1" applyFill="1" applyBorder="1" applyAlignment="1">
      <alignment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24" fillId="0" borderId="0" xfId="0" applyNumberFormat="1" applyFont="1" applyFill="1" applyBorder="1" applyAlignment="1">
      <alignment horizontal="left" vertical="center" indent="1"/>
    </xf>
    <xf numFmtId="0" fontId="6" fillId="0" borderId="0" xfId="0" applyFont="1"/>
    <xf numFmtId="43" fontId="6" fillId="0" borderId="0" xfId="2" applyFont="1"/>
    <xf numFmtId="43" fontId="0" fillId="0" borderId="0" xfId="2" applyFont="1"/>
    <xf numFmtId="0" fontId="2" fillId="0" borderId="0" xfId="0" applyFont="1"/>
    <xf numFmtId="0" fontId="0" fillId="13" borderId="0" xfId="0" applyFill="1"/>
    <xf numFmtId="43" fontId="10" fillId="0" borderId="0" xfId="2" applyNumberFormat="1" applyFont="1" applyFill="1" applyBorder="1"/>
    <xf numFmtId="43" fontId="6" fillId="0" borderId="0" xfId="2" applyNumberFormat="1" applyFont="1" applyFill="1" applyBorder="1" applyAlignment="1">
      <alignment vertical="center"/>
    </xf>
    <xf numFmtId="165" fontId="6" fillId="0" borderId="10" xfId="2" applyNumberFormat="1" applyFont="1" applyFill="1" applyBorder="1" applyAlignment="1">
      <alignment vertical="center"/>
    </xf>
    <xf numFmtId="165" fontId="33" fillId="0" borderId="0" xfId="2" applyNumberFormat="1" applyFont="1" applyFill="1" applyBorder="1" applyAlignment="1" applyProtection="1">
      <alignment vertical="center"/>
    </xf>
    <xf numFmtId="165" fontId="35" fillId="0" borderId="5" xfId="2" applyNumberFormat="1" applyFont="1" applyFill="1" applyBorder="1" applyAlignment="1">
      <alignment horizontal="center" vertical="center"/>
    </xf>
    <xf numFmtId="165" fontId="35" fillId="0" borderId="6" xfId="2" applyNumberFormat="1" applyFont="1" applyFill="1" applyBorder="1" applyAlignment="1">
      <alignment horizontal="center" vertical="center"/>
    </xf>
    <xf numFmtId="165" fontId="35" fillId="0" borderId="0" xfId="2" applyNumberFormat="1" applyFont="1" applyFill="1" applyBorder="1" applyAlignment="1">
      <alignment horizontal="centerContinuous" vertical="center"/>
    </xf>
    <xf numFmtId="165" fontId="36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5" fillId="0" borderId="0" xfId="2" applyNumberFormat="1" applyFont="1" applyFill="1" applyBorder="1" applyAlignment="1" applyProtection="1">
      <alignment vertical="center"/>
      <protection locked="0" hidden="1"/>
    </xf>
    <xf numFmtId="165" fontId="37" fillId="6" borderId="0" xfId="2" applyNumberFormat="1" applyFont="1" applyFill="1" applyBorder="1" applyAlignment="1" applyProtection="1">
      <alignment horizontal="right" vertical="center"/>
      <protection hidden="1"/>
    </xf>
    <xf numFmtId="165" fontId="37" fillId="0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locked="0" hidden="1"/>
    </xf>
    <xf numFmtId="165" fontId="37" fillId="7" borderId="0" xfId="2" applyNumberFormat="1" applyFont="1" applyFill="1" applyBorder="1" applyAlignment="1" applyProtection="1">
      <alignment vertical="center"/>
      <protection hidden="1"/>
    </xf>
    <xf numFmtId="165" fontId="37" fillId="0" borderId="0" xfId="2" applyNumberFormat="1" applyFont="1" applyFill="1" applyBorder="1" applyAlignment="1">
      <alignment vertical="center"/>
    </xf>
    <xf numFmtId="165" fontId="35" fillId="0" borderId="2" xfId="2" applyNumberFormat="1" applyFont="1" applyFill="1" applyBorder="1" applyAlignment="1" applyProtection="1">
      <alignment vertical="center"/>
      <protection locked="0" hidden="1"/>
    </xf>
    <xf numFmtId="165" fontId="35" fillId="0" borderId="3" xfId="2" applyNumberFormat="1" applyFont="1" applyFill="1" applyBorder="1" applyAlignment="1" applyProtection="1">
      <alignment vertical="center"/>
      <protection locked="0" hidden="1"/>
    </xf>
    <xf numFmtId="165" fontId="35" fillId="0" borderId="1" xfId="2" applyNumberFormat="1" applyFont="1" applyFill="1" applyBorder="1" applyAlignment="1" applyProtection="1">
      <alignment vertical="center"/>
      <protection hidden="1"/>
    </xf>
    <xf numFmtId="165" fontId="35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35" fillId="0" borderId="0" xfId="2" applyNumberFormat="1" applyFont="1" applyFill="1" applyBorder="1" applyAlignment="1" applyProtection="1">
      <alignment vertical="center"/>
      <protection hidden="1"/>
    </xf>
    <xf numFmtId="43" fontId="35" fillId="0" borderId="1" xfId="0" applyNumberFormat="1" applyFont="1" applyFill="1" applyBorder="1" applyAlignment="1">
      <alignment vertical="center"/>
    </xf>
    <xf numFmtId="165" fontId="35" fillId="0" borderId="0" xfId="2" applyNumberFormat="1" applyFont="1" applyFill="1" applyBorder="1"/>
    <xf numFmtId="0" fontId="38" fillId="0" borderId="0" xfId="0" applyFont="1" applyFill="1" applyBorder="1" applyAlignment="1">
      <alignment horizontal="left" vertical="center" indent="1"/>
    </xf>
    <xf numFmtId="165" fontId="37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5" fillId="0" borderId="0" xfId="2" applyNumberFormat="1" applyFont="1" applyFill="1" applyBorder="1" applyAlignment="1">
      <alignment vertical="center"/>
    </xf>
    <xf numFmtId="165" fontId="35" fillId="8" borderId="0" xfId="2" applyNumberFormat="1" applyFont="1" applyFill="1" applyBorder="1"/>
    <xf numFmtId="165" fontId="35" fillId="8" borderId="0" xfId="2" applyNumberFormat="1" applyFont="1" applyFill="1" applyBorder="1" applyAlignment="1">
      <alignment vertical="center"/>
    </xf>
    <xf numFmtId="165" fontId="37" fillId="9" borderId="0" xfId="2" applyNumberFormat="1" applyFont="1" applyFill="1" applyBorder="1" applyAlignment="1">
      <alignment vertical="center"/>
    </xf>
    <xf numFmtId="43" fontId="35" fillId="0" borderId="0" xfId="2" applyNumberFormat="1" applyFont="1" applyFill="1" applyBorder="1"/>
    <xf numFmtId="165" fontId="35" fillId="12" borderId="0" xfId="2" applyNumberFormat="1" applyFont="1" applyFill="1" applyBorder="1"/>
    <xf numFmtId="165" fontId="37" fillId="0" borderId="4" xfId="2" applyNumberFormat="1" applyFont="1" applyFill="1" applyBorder="1"/>
    <xf numFmtId="40" fontId="2" fillId="15" borderId="0" xfId="0" applyNumberFormat="1" applyFont="1" applyFill="1" applyBorder="1" applyAlignment="1" applyProtection="1">
      <alignment horizontal="left" vertical="center" indent="1"/>
      <protection hidden="1"/>
    </xf>
    <xf numFmtId="40" fontId="20" fillId="15" borderId="0" xfId="0" applyNumberFormat="1" applyFont="1" applyFill="1" applyBorder="1" applyAlignment="1" applyProtection="1">
      <alignment horizontal="left" vertical="center" indent="1"/>
      <protection hidden="1"/>
    </xf>
    <xf numFmtId="165" fontId="27" fillId="15" borderId="0" xfId="2" applyNumberFormat="1" applyFont="1" applyFill="1" applyBorder="1" applyAlignment="1" applyProtection="1">
      <alignment horizontal="left" vertical="center" indent="1"/>
      <protection hidden="1"/>
    </xf>
    <xf numFmtId="165" fontId="37" fillId="15" borderId="0" xfId="2" applyNumberFormat="1" applyFont="1" applyFill="1" applyBorder="1" applyAlignment="1" applyProtection="1">
      <alignment vertical="center"/>
      <protection hidden="1"/>
    </xf>
    <xf numFmtId="165" fontId="2" fillId="15" borderId="0" xfId="2" applyNumberFormat="1" applyFont="1" applyFill="1" applyBorder="1" applyAlignment="1" applyProtection="1">
      <alignment vertical="center"/>
      <protection hidden="1"/>
    </xf>
    <xf numFmtId="43" fontId="10" fillId="0" borderId="0" xfId="2" applyFont="1" applyFill="1" applyBorder="1"/>
    <xf numFmtId="165" fontId="35" fillId="0" borderId="6" xfId="2" applyNumberFormat="1" applyFont="1" applyFill="1" applyBorder="1" applyAlignment="1">
      <alignment horizontal="centerContinuous" vertical="center"/>
    </xf>
    <xf numFmtId="165" fontId="35" fillId="0" borderId="7" xfId="2" applyNumberFormat="1" applyFont="1" applyFill="1" applyBorder="1" applyAlignment="1">
      <alignment horizontal="center" vertical="center"/>
    </xf>
    <xf numFmtId="165" fontId="35" fillId="0" borderId="5" xfId="2" applyNumberFormat="1" applyFont="1" applyFill="1" applyBorder="1" applyAlignment="1">
      <alignment horizontal="centerContinuous" vertical="center"/>
    </xf>
    <xf numFmtId="165" fontId="35" fillId="0" borderId="1" xfId="2" applyNumberFormat="1" applyFont="1" applyFill="1" applyBorder="1" applyAlignment="1">
      <alignment vertical="center"/>
    </xf>
    <xf numFmtId="165" fontId="35" fillId="0" borderId="1" xfId="0" applyNumberFormat="1" applyFont="1" applyFill="1" applyBorder="1" applyAlignment="1">
      <alignment vertical="center"/>
    </xf>
    <xf numFmtId="165" fontId="38" fillId="0" borderId="0" xfId="0" applyNumberFormat="1" applyFont="1" applyFill="1" applyBorder="1" applyAlignment="1">
      <alignment horizontal="left" vertical="center" indent="1"/>
    </xf>
    <xf numFmtId="165" fontId="10" fillId="0" borderId="0" xfId="0" applyNumberFormat="1" applyFont="1" applyFill="1" applyBorder="1" applyAlignment="1">
      <alignment vertical="center"/>
    </xf>
    <xf numFmtId="165" fontId="10" fillId="16" borderId="0" xfId="2" applyNumberFormat="1" applyFont="1" applyFill="1" applyBorder="1" applyAlignment="1">
      <alignment vertical="center"/>
    </xf>
    <xf numFmtId="165" fontId="10" fillId="17" borderId="0" xfId="2" applyNumberFormat="1" applyFont="1" applyFill="1" applyBorder="1" applyAlignment="1">
      <alignment vertical="center"/>
    </xf>
    <xf numFmtId="165" fontId="6" fillId="17" borderId="0" xfId="2" applyNumberFormat="1" applyFont="1" applyFill="1" applyBorder="1" applyAlignment="1">
      <alignment vertical="center"/>
    </xf>
    <xf numFmtId="165" fontId="9" fillId="16" borderId="0" xfId="2" applyNumberFormat="1" applyFont="1" applyFill="1" applyBorder="1" applyAlignment="1" applyProtection="1">
      <alignment vertical="center"/>
      <protection hidden="1"/>
    </xf>
    <xf numFmtId="165" fontId="9" fillId="13" borderId="0" xfId="2" applyNumberFormat="1" applyFont="1" applyFill="1" applyBorder="1" applyAlignment="1" applyProtection="1">
      <alignment vertical="center"/>
      <protection hidden="1"/>
    </xf>
    <xf numFmtId="165" fontId="6" fillId="0" borderId="0" xfId="0" applyNumberFormat="1" applyFont="1" applyFill="1" applyBorder="1" applyAlignment="1">
      <alignment vertical="center"/>
    </xf>
    <xf numFmtId="165" fontId="13" fillId="10" borderId="8" xfId="2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165" fontId="16" fillId="2" borderId="0" xfId="2" applyNumberFormat="1" applyFont="1" applyFill="1" applyBorder="1" applyAlignment="1">
      <alignment horizontal="center" vertical="center" wrapText="1"/>
    </xf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4" fillId="15" borderId="0" xfId="0" applyFont="1" applyFill="1" applyBorder="1" applyAlignment="1" applyProtection="1">
      <alignment horizontal="left" vertical="center" indent="1"/>
      <protection locked="0" hidden="1"/>
    </xf>
    <xf numFmtId="0" fontId="4" fillId="15" borderId="0" xfId="0" applyFont="1" applyFill="1" applyBorder="1" applyAlignment="1">
      <alignment horizontal="left" vertical="center" indent="1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165" fontId="34" fillId="14" borderId="11" xfId="2" applyNumberFormat="1" applyFont="1" applyFill="1" applyBorder="1" applyAlignment="1">
      <alignment horizontal="center" vertical="center" wrapText="1"/>
    </xf>
    <xf numFmtId="165" fontId="34" fillId="14" borderId="9" xfId="2" applyNumberFormat="1" applyFont="1" applyFill="1" applyBorder="1" applyAlignment="1">
      <alignment horizontal="center" vertical="center" wrapText="1"/>
    </xf>
    <xf numFmtId="43" fontId="37" fillId="0" borderId="4" xfId="2" applyNumberFormat="1" applyFont="1" applyFill="1" applyBorder="1"/>
    <xf numFmtId="0" fontId="6" fillId="0" borderId="0" xfId="0" applyFont="1" applyFill="1"/>
    <xf numFmtId="43" fontId="0" fillId="0" borderId="0" xfId="2" applyFont="1" applyFill="1"/>
    <xf numFmtId="0" fontId="0" fillId="0" borderId="0" xfId="0" applyFill="1"/>
    <xf numFmtId="0" fontId="6" fillId="0" borderId="0" xfId="2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2" fillId="0" borderId="0" xfId="0" applyFont="1" applyFill="1"/>
    <xf numFmtId="43" fontId="2" fillId="0" borderId="0" xfId="0" applyNumberFormat="1" applyFont="1" applyFill="1"/>
    <xf numFmtId="0" fontId="39" fillId="0" borderId="0" xfId="0" applyFont="1"/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2019'!$A$8:$A$12</c:f>
              <c:strCache>
                <c:ptCount val="5"/>
                <c:pt idx="0">
                  <c:v>Fund from State Govt - 2019</c:v>
                </c:pt>
                <c:pt idx="1">
                  <c:v>Fund from Levy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'Budget Tracking for 2019'!$Q$8:$Q$12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2019'!$A$257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2019'!$D$257:$O$257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2019'!$A$258</c:f>
              <c:strCache>
                <c:ptCount val="1"/>
                <c:pt idx="0">
                  <c:v>EXPENSES (PGT + OTHERS)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2019'!$D$258:$O$258</c:f>
              <c:numCache>
                <c:formatCode>_(* #,##0_);_(* \(#,##0\);_(* "-"??_);_(@_)</c:formatCode>
                <c:ptCount val="12"/>
                <c:pt idx="0">
                  <c:v>298257</c:v>
                </c:pt>
                <c:pt idx="1">
                  <c:v>604235.72</c:v>
                </c:pt>
                <c:pt idx="2">
                  <c:v>935338.44</c:v>
                </c:pt>
                <c:pt idx="3">
                  <c:v>550138.44999999984</c:v>
                </c:pt>
                <c:pt idx="4">
                  <c:v>523384.22</c:v>
                </c:pt>
                <c:pt idx="5">
                  <c:v>486721.22</c:v>
                </c:pt>
                <c:pt idx="6">
                  <c:v>824656.25000000012</c:v>
                </c:pt>
                <c:pt idx="7">
                  <c:v>775068.95</c:v>
                </c:pt>
                <c:pt idx="8">
                  <c:v>587064.57000000007</c:v>
                </c:pt>
                <c:pt idx="9">
                  <c:v>1169424.02</c:v>
                </c:pt>
                <c:pt idx="10">
                  <c:v>667980.09000000008</c:v>
                </c:pt>
                <c:pt idx="11">
                  <c:v>1100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2019'!$A$261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2019'!$D$261:$O$261</c:f>
              <c:numCache>
                <c:formatCode>_(* #,##0_);_(* \(#,##0\);_(* "-"??_);_(@_)</c:formatCode>
                <c:ptCount val="12"/>
                <c:pt idx="0">
                  <c:v>-298257</c:v>
                </c:pt>
                <c:pt idx="1">
                  <c:v>-604235.72</c:v>
                </c:pt>
                <c:pt idx="2">
                  <c:v>-935338.44</c:v>
                </c:pt>
                <c:pt idx="3">
                  <c:v>-550138.44999999984</c:v>
                </c:pt>
                <c:pt idx="4">
                  <c:v>-523384.22</c:v>
                </c:pt>
                <c:pt idx="5">
                  <c:v>-486721.22</c:v>
                </c:pt>
                <c:pt idx="6">
                  <c:v>-824656.25000000012</c:v>
                </c:pt>
                <c:pt idx="7">
                  <c:v>-775068.95</c:v>
                </c:pt>
                <c:pt idx="8">
                  <c:v>-587064.57000000007</c:v>
                </c:pt>
                <c:pt idx="9">
                  <c:v>-1169424.02</c:v>
                </c:pt>
                <c:pt idx="10">
                  <c:v>-667980.09000000008</c:v>
                </c:pt>
                <c:pt idx="11">
                  <c:v>-1100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1367452.9900000002</c:v>
                </c:pt>
                <c:pt idx="1">
                  <c:v>156283.20000000001</c:v>
                </c:pt>
                <c:pt idx="2">
                  <c:v>2417082.2999999998</c:v>
                </c:pt>
                <c:pt idx="3">
                  <c:v>1837184.1099999999</c:v>
                </c:pt>
                <c:pt idx="4">
                  <c:v>92810.760000000009</c:v>
                </c:pt>
                <c:pt idx="5">
                  <c:v>579370.56000000006</c:v>
                </c:pt>
                <c:pt idx="6">
                  <c:v>40772.379999999997</c:v>
                </c:pt>
                <c:pt idx="7">
                  <c:v>51396.58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126921.65</c:v>
                </c:pt>
                <c:pt idx="1">
                  <c:v>169634.71999999997</c:v>
                </c:pt>
                <c:pt idx="2">
                  <c:v>135131.44</c:v>
                </c:pt>
                <c:pt idx="3">
                  <c:v>140631.78999999998</c:v>
                </c:pt>
                <c:pt idx="4">
                  <c:v>182692.12999999998</c:v>
                </c:pt>
                <c:pt idx="5">
                  <c:v>129180.09000000003</c:v>
                </c:pt>
                <c:pt idx="6">
                  <c:v>135694.74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106977.9</c:v>
                </c:pt>
                <c:pt idx="1">
                  <c:v>317981.47000000003</c:v>
                </c:pt>
                <c:pt idx="2">
                  <c:v>0</c:v>
                </c:pt>
                <c:pt idx="3">
                  <c:v>206583.63999999998</c:v>
                </c:pt>
                <c:pt idx="4">
                  <c:v>76266.070000000007</c:v>
                </c:pt>
                <c:pt idx="5">
                  <c:v>134913.81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35507.050000000003</c:v>
                </c:pt>
                <c:pt idx="1">
                  <c:v>99050.190000000017</c:v>
                </c:pt>
                <c:pt idx="2">
                  <c:v>0</c:v>
                </c:pt>
                <c:pt idx="3">
                  <c:v>123516.35</c:v>
                </c:pt>
                <c:pt idx="4">
                  <c:v>147974.44999999998</c:v>
                </c:pt>
                <c:pt idx="5">
                  <c:v>151769.22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9805.16</c:v>
                </c:pt>
                <c:pt idx="4">
                  <c:v>10798</c:v>
                </c:pt>
                <c:pt idx="5">
                  <c:v>9730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28850.400000000001</c:v>
                </c:pt>
                <c:pt idx="1">
                  <c:v>17569.34</c:v>
                </c:pt>
                <c:pt idx="2">
                  <c:v>0</c:v>
                </c:pt>
                <c:pt idx="3">
                  <c:v>69601.509999999995</c:v>
                </c:pt>
                <c:pt idx="4">
                  <c:v>105653.57</c:v>
                </c:pt>
                <c:pt idx="5">
                  <c:v>59928.100000000006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-5500</c:v>
                </c:pt>
                <c:pt idx="1">
                  <c:v>212.8</c:v>
                </c:pt>
                <c:pt idx="2">
                  <c:v>0</c:v>
                </c:pt>
                <c:pt idx="3">
                  <c:v>2000</c:v>
                </c:pt>
                <c:pt idx="4">
                  <c:v>1500</c:v>
                </c:pt>
                <c:pt idx="5">
                  <c:v>800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-12000</c:v>
                </c:pt>
                <c:pt idx="1">
                  <c:v>462.8</c:v>
                </c:pt>
                <c:pt idx="2">
                  <c:v>0</c:v>
                </c:pt>
                <c:pt idx="3">
                  <c:v>954</c:v>
                </c:pt>
                <c:pt idx="4">
                  <c:v>-2523</c:v>
                </c:pt>
                <c:pt idx="5">
                  <c:v>-6500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126921.65</c:v>
                </c:pt>
                <c:pt idx="1">
                  <c:v>0</c:v>
                </c:pt>
                <c:pt idx="2">
                  <c:v>106977.9</c:v>
                </c:pt>
                <c:pt idx="3">
                  <c:v>35507.050000000003</c:v>
                </c:pt>
                <c:pt idx="4">
                  <c:v>0</c:v>
                </c:pt>
                <c:pt idx="5">
                  <c:v>28850.400000000001</c:v>
                </c:pt>
                <c:pt idx="6">
                  <c:v>-5500</c:v>
                </c:pt>
                <c:pt idx="7">
                  <c:v>-12000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126921.65</c:v>
                </c:pt>
                <c:pt idx="1">
                  <c:v>0</c:v>
                </c:pt>
                <c:pt idx="2">
                  <c:v>106977.9</c:v>
                </c:pt>
                <c:pt idx="3">
                  <c:v>35507.050000000003</c:v>
                </c:pt>
                <c:pt idx="4">
                  <c:v>0</c:v>
                </c:pt>
                <c:pt idx="5">
                  <c:v>28850.400000000001</c:v>
                </c:pt>
                <c:pt idx="6">
                  <c:v>-5500</c:v>
                </c:pt>
                <c:pt idx="7">
                  <c:v>-12000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169634.71999999997</c:v>
                </c:pt>
                <c:pt idx="1">
                  <c:v>0</c:v>
                </c:pt>
                <c:pt idx="2">
                  <c:v>317981.47000000003</c:v>
                </c:pt>
                <c:pt idx="3">
                  <c:v>99050.190000000017</c:v>
                </c:pt>
                <c:pt idx="4">
                  <c:v>0</c:v>
                </c:pt>
                <c:pt idx="5">
                  <c:v>17569.34</c:v>
                </c:pt>
                <c:pt idx="6">
                  <c:v>212.8</c:v>
                </c:pt>
                <c:pt idx="7">
                  <c:v>462.8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135131.44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140631.78999999998</c:v>
                </c:pt>
                <c:pt idx="1">
                  <c:v>0</c:v>
                </c:pt>
                <c:pt idx="2">
                  <c:v>206583.63999999998</c:v>
                </c:pt>
                <c:pt idx="3">
                  <c:v>123516.35</c:v>
                </c:pt>
                <c:pt idx="4">
                  <c:v>9805.16</c:v>
                </c:pt>
                <c:pt idx="5">
                  <c:v>69601.509999999995</c:v>
                </c:pt>
                <c:pt idx="6">
                  <c:v>2000</c:v>
                </c:pt>
                <c:pt idx="7">
                  <c:v>954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182692.12999999998</c:v>
                </c:pt>
                <c:pt idx="1">
                  <c:v>0</c:v>
                </c:pt>
                <c:pt idx="2">
                  <c:v>76266.070000000007</c:v>
                </c:pt>
                <c:pt idx="3">
                  <c:v>147974.44999999998</c:v>
                </c:pt>
                <c:pt idx="4">
                  <c:v>10798</c:v>
                </c:pt>
                <c:pt idx="5">
                  <c:v>105653.57</c:v>
                </c:pt>
                <c:pt idx="6">
                  <c:v>1500</c:v>
                </c:pt>
                <c:pt idx="7">
                  <c:v>-2523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129180.09000000003</c:v>
                </c:pt>
                <c:pt idx="1">
                  <c:v>1200</c:v>
                </c:pt>
                <c:pt idx="2">
                  <c:v>134913.81</c:v>
                </c:pt>
                <c:pt idx="3">
                  <c:v>151769.22</c:v>
                </c:pt>
                <c:pt idx="4">
                  <c:v>9730</c:v>
                </c:pt>
                <c:pt idx="5">
                  <c:v>59928.100000000006</c:v>
                </c:pt>
                <c:pt idx="6">
                  <c:v>800</c:v>
                </c:pt>
                <c:pt idx="7">
                  <c:v>-6500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135694.74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96"/>
  <sheetViews>
    <sheetView showGridLines="0" zoomScale="85" zoomScaleNormal="85" zoomScaleSheetLayoutView="85" workbookViewId="0">
      <pane xSplit="3" ySplit="7" topLeftCell="D67" activePane="bottomRight" state="frozen"/>
      <selection pane="topRight" activeCell="D1" sqref="D1"/>
      <selection pane="bottomLeft" activeCell="A8" sqref="A8"/>
      <selection pane="bottomRight" activeCell="F273" sqref="F273"/>
    </sheetView>
  </sheetViews>
  <sheetFormatPr defaultRowHeight="12.75" x14ac:dyDescent="0.2"/>
  <cols>
    <col min="1" max="1" width="35.28515625" style="3" customWidth="1"/>
    <col min="2" max="2" width="13.140625" style="64" customWidth="1"/>
    <col min="3" max="3" width="14.28515625" style="95" customWidth="1"/>
    <col min="4" max="14" width="13.5703125" style="142" customWidth="1"/>
    <col min="15" max="15" width="13.5703125" style="68" customWidth="1"/>
    <col min="16" max="16" width="14.5703125" style="47" customWidth="1"/>
    <col min="17" max="17" width="13.5703125" style="47" customWidth="1"/>
    <col min="18" max="18" width="13.85546875" style="68" customWidth="1"/>
    <col min="19" max="19" width="15" style="68" customWidth="1"/>
    <col min="20" max="20" width="11.5703125" style="47" customWidth="1"/>
    <col min="21" max="21" width="11.5703125" style="3" bestFit="1" customWidth="1"/>
    <col min="22" max="16384" width="9.140625" style="3"/>
  </cols>
  <sheetData>
    <row r="1" spans="1:20" s="2" customFormat="1" ht="35.1" hidden="1" customHeight="1" x14ac:dyDescent="0.2">
      <c r="A1" s="172" t="s">
        <v>264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68"/>
      <c r="S1" s="68"/>
      <c r="T1" s="68"/>
    </row>
    <row r="2" spans="1:20" s="8" customFormat="1" ht="18" customHeight="1" x14ac:dyDescent="0.2">
      <c r="A2" s="17"/>
      <c r="B2" s="51"/>
      <c r="C2" s="82"/>
      <c r="D2" s="123"/>
      <c r="E2" s="123"/>
      <c r="F2" s="123"/>
      <c r="G2" s="123"/>
      <c r="H2" s="123"/>
      <c r="I2" s="145"/>
      <c r="J2" s="145"/>
      <c r="K2" s="145"/>
      <c r="L2" s="145"/>
      <c r="M2" s="145"/>
      <c r="N2" s="145"/>
      <c r="O2" s="78"/>
      <c r="P2" s="28"/>
      <c r="Q2" s="28"/>
      <c r="R2" s="27"/>
      <c r="S2" s="78"/>
      <c r="T2" s="27"/>
    </row>
    <row r="3" spans="1:20" s="2" customFormat="1" ht="19.5" customHeight="1" x14ac:dyDescent="0.25">
      <c r="A3" s="5"/>
      <c r="B3" s="52"/>
      <c r="C3" s="83" t="s">
        <v>14</v>
      </c>
      <c r="D3" s="186" t="s">
        <v>159</v>
      </c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71" t="s">
        <v>262</v>
      </c>
      <c r="P3" s="179" t="s">
        <v>295</v>
      </c>
      <c r="Q3" s="179" t="s">
        <v>191</v>
      </c>
      <c r="R3" s="68"/>
      <c r="S3" s="68"/>
      <c r="T3" s="68"/>
    </row>
    <row r="4" spans="1:20" s="7" customFormat="1" ht="21" customHeight="1" x14ac:dyDescent="0.2">
      <c r="A4" s="6"/>
      <c r="B4" s="53"/>
      <c r="C4" s="84" t="s">
        <v>153</v>
      </c>
      <c r="D4" s="124" t="s">
        <v>3</v>
      </c>
      <c r="E4" s="125" t="s">
        <v>4</v>
      </c>
      <c r="F4" s="125" t="s">
        <v>5</v>
      </c>
      <c r="G4" s="125" t="s">
        <v>6</v>
      </c>
      <c r="H4" s="158" t="s">
        <v>7</v>
      </c>
      <c r="I4" s="159" t="s">
        <v>8</v>
      </c>
      <c r="J4" s="160" t="s">
        <v>9</v>
      </c>
      <c r="K4" s="125" t="s">
        <v>10</v>
      </c>
      <c r="L4" s="125" t="s">
        <v>199</v>
      </c>
      <c r="M4" s="125" t="s">
        <v>11</v>
      </c>
      <c r="N4" s="125" t="s">
        <v>200</v>
      </c>
      <c r="O4" s="112" t="s">
        <v>12</v>
      </c>
      <c r="P4" s="179"/>
      <c r="Q4" s="179"/>
      <c r="R4" s="78"/>
      <c r="S4" s="78"/>
      <c r="T4" s="78"/>
    </row>
    <row r="5" spans="1:20" s="7" customFormat="1" ht="6.95" customHeight="1" x14ac:dyDescent="0.2">
      <c r="A5" s="6"/>
      <c r="B5" s="53"/>
      <c r="C5" s="85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29"/>
      <c r="P5" s="109"/>
      <c r="Q5" s="109"/>
      <c r="R5" s="78"/>
      <c r="S5" s="78"/>
      <c r="T5" s="78"/>
    </row>
    <row r="6" spans="1:20" s="7" customFormat="1" ht="20.100000000000001" customHeight="1" x14ac:dyDescent="0.2">
      <c r="A6" s="173" t="s">
        <v>101</v>
      </c>
      <c r="B6" s="173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78"/>
      <c r="S6" s="78"/>
      <c r="T6" s="78"/>
    </row>
    <row r="7" spans="1:20" s="7" customFormat="1" ht="6.75" customHeight="1" x14ac:dyDescent="0.2">
      <c r="A7" s="1"/>
      <c r="B7" s="54"/>
      <c r="C7" s="86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30"/>
      <c r="P7" s="30"/>
      <c r="Q7" s="30"/>
      <c r="R7" s="78"/>
      <c r="S7" s="78"/>
      <c r="T7" s="78"/>
    </row>
    <row r="8" spans="1:20" s="8" customFormat="1" ht="15" customHeight="1" x14ac:dyDescent="0.2">
      <c r="A8" s="12" t="s">
        <v>263</v>
      </c>
      <c r="B8" s="55"/>
      <c r="C8" s="81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31"/>
      <c r="P8" s="32">
        <f>SUM(D8:N8)</f>
        <v>0</v>
      </c>
      <c r="Q8" s="32">
        <f>SUM(D8:O8)</f>
        <v>0</v>
      </c>
      <c r="R8" s="27"/>
      <c r="S8" s="78"/>
      <c r="T8" s="27"/>
    </row>
    <row r="9" spans="1:20" s="8" customFormat="1" ht="15" customHeight="1" x14ac:dyDescent="0.2">
      <c r="A9" s="12" t="s">
        <v>164</v>
      </c>
      <c r="B9" s="55"/>
      <c r="C9" s="81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31"/>
      <c r="P9" s="32">
        <f>SUM(D9:N9)</f>
        <v>0</v>
      </c>
      <c r="Q9" s="32">
        <f>SUM(D9:O9)</f>
        <v>0</v>
      </c>
      <c r="R9" s="27"/>
      <c r="S9" s="78"/>
      <c r="T9" s="27"/>
    </row>
    <row r="10" spans="1:20" s="8" customFormat="1" ht="15" customHeight="1" x14ac:dyDescent="0.2">
      <c r="A10" s="12" t="s">
        <v>16</v>
      </c>
      <c r="B10" s="55"/>
      <c r="C10" s="81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31"/>
      <c r="P10" s="32">
        <f>SUM(D10:N10)</f>
        <v>0</v>
      </c>
      <c r="Q10" s="32">
        <f>SUM(D10:O10)</f>
        <v>0</v>
      </c>
      <c r="R10" s="27"/>
      <c r="S10" s="78"/>
      <c r="T10" s="27"/>
    </row>
    <row r="11" spans="1:20" s="8" customFormat="1" ht="15" customHeight="1" x14ac:dyDescent="0.2">
      <c r="A11" s="12" t="s">
        <v>17</v>
      </c>
      <c r="B11" s="55"/>
      <c r="C11" s="81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31"/>
      <c r="P11" s="32">
        <f>SUM(D11:N11)</f>
        <v>0</v>
      </c>
      <c r="Q11" s="32">
        <f>SUM(D11:O11)</f>
        <v>0</v>
      </c>
      <c r="R11" s="27"/>
      <c r="S11" s="78"/>
      <c r="T11" s="27"/>
    </row>
    <row r="12" spans="1:20" s="7" customFormat="1" ht="15" customHeight="1" x14ac:dyDescent="0.2">
      <c r="A12" s="12" t="s">
        <v>18</v>
      </c>
      <c r="B12" s="55"/>
      <c r="C12" s="81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31"/>
      <c r="P12" s="32">
        <f>SUM(D12:N12)</f>
        <v>0</v>
      </c>
      <c r="Q12" s="32">
        <f>SUM(D12:O12)</f>
        <v>0</v>
      </c>
      <c r="R12" s="78"/>
      <c r="S12" s="78"/>
      <c r="T12" s="78"/>
    </row>
    <row r="13" spans="1:20" s="7" customFormat="1" ht="6.95" customHeight="1" x14ac:dyDescent="0.2">
      <c r="A13" s="13"/>
      <c r="B13" s="55"/>
      <c r="C13" s="81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39"/>
      <c r="P13" s="32"/>
      <c r="Q13" s="33"/>
      <c r="R13" s="78"/>
      <c r="S13" s="78"/>
      <c r="T13" s="78"/>
    </row>
    <row r="14" spans="1:20" s="8" customFormat="1" ht="15" customHeight="1" x14ac:dyDescent="0.2">
      <c r="A14" s="14" t="str">
        <f>"TOTAL "&amp;A6</f>
        <v>TOTAL ESTIMATED INCOME</v>
      </c>
      <c r="B14" s="56"/>
      <c r="C14" s="87"/>
      <c r="D14" s="130">
        <f>SUM(D8:D12)</f>
        <v>0</v>
      </c>
      <c r="E14" s="130">
        <f>SUM(E8:E12)</f>
        <v>0</v>
      </c>
      <c r="F14" s="130"/>
      <c r="G14" s="130"/>
      <c r="H14" s="130"/>
      <c r="I14" s="130">
        <f>SUM(I8:I12)</f>
        <v>0</v>
      </c>
      <c r="J14" s="130"/>
      <c r="K14" s="130"/>
      <c r="L14" s="130"/>
      <c r="M14" s="130"/>
      <c r="N14" s="130"/>
      <c r="O14" s="69"/>
      <c r="P14" s="34">
        <f>SUM(D14:N14)</f>
        <v>0</v>
      </c>
      <c r="Q14" s="34">
        <f>SUM(Q8:Q12)</f>
        <v>0</v>
      </c>
      <c r="R14" s="27"/>
      <c r="S14" s="78"/>
      <c r="T14" s="27"/>
    </row>
    <row r="15" spans="1:20" s="7" customFormat="1" ht="6.95" customHeight="1" x14ac:dyDescent="0.2">
      <c r="A15" s="9"/>
      <c r="B15" s="57"/>
      <c r="C15" s="88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33"/>
      <c r="P15" s="33"/>
      <c r="Q15" s="33"/>
      <c r="R15" s="78"/>
      <c r="S15" s="78"/>
      <c r="T15" s="78"/>
    </row>
    <row r="16" spans="1:20" s="7" customFormat="1" ht="6.95" customHeight="1" x14ac:dyDescent="0.2">
      <c r="A16" s="9"/>
      <c r="B16" s="57"/>
      <c r="C16" s="88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33"/>
      <c r="P16" s="33"/>
      <c r="Q16" s="33"/>
      <c r="R16" s="78"/>
      <c r="S16" s="78"/>
      <c r="T16" s="78"/>
    </row>
    <row r="17" spans="1:20" s="7" customFormat="1" ht="20.100000000000001" customHeight="1" x14ac:dyDescent="0.2">
      <c r="A17" s="175" t="s">
        <v>2</v>
      </c>
      <c r="B17" s="175"/>
      <c r="C17" s="175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78"/>
      <c r="S17" s="78"/>
      <c r="T17" s="78"/>
    </row>
    <row r="18" spans="1:20" s="7" customFormat="1" ht="6.95" customHeight="1" x14ac:dyDescent="0.2">
      <c r="A18" s="1"/>
      <c r="B18" s="54"/>
      <c r="C18" s="86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70"/>
      <c r="P18" s="35"/>
      <c r="Q18" s="35"/>
      <c r="R18" s="78"/>
      <c r="S18" s="78"/>
      <c r="T18" s="78"/>
    </row>
    <row r="19" spans="1:20" s="7" customFormat="1" ht="18" customHeight="1" x14ac:dyDescent="0.2">
      <c r="A19" s="177" t="s">
        <v>19</v>
      </c>
      <c r="B19" s="177"/>
      <c r="C19" s="177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78"/>
      <c r="S19" s="78"/>
      <c r="T19" s="78"/>
    </row>
    <row r="20" spans="1:20" s="7" customFormat="1" ht="6.95" customHeight="1" x14ac:dyDescent="0.2">
      <c r="A20" s="10"/>
      <c r="B20" s="58"/>
      <c r="C20" s="89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70"/>
      <c r="P20" s="36"/>
      <c r="Q20" s="36"/>
      <c r="R20" s="78"/>
      <c r="S20" s="78"/>
      <c r="T20" s="78"/>
    </row>
    <row r="21" spans="1:20" s="8" customFormat="1" ht="15" customHeight="1" x14ac:dyDescent="0.2">
      <c r="A21" s="12" t="s">
        <v>20</v>
      </c>
      <c r="B21" s="55" t="s">
        <v>102</v>
      </c>
      <c r="C21" s="81">
        <v>1153112.2438544738</v>
      </c>
      <c r="D21" s="133">
        <v>81813.22</v>
      </c>
      <c r="E21" s="133">
        <v>84991.43</v>
      </c>
      <c r="F21" s="133">
        <v>84427.1</v>
      </c>
      <c r="G21" s="133">
        <v>83307</v>
      </c>
      <c r="H21" s="133">
        <v>79287.09</v>
      </c>
      <c r="I21" s="133">
        <v>78540</v>
      </c>
      <c r="J21" s="133">
        <v>82640</v>
      </c>
      <c r="K21" s="133">
        <v>78940</v>
      </c>
      <c r="L21" s="133">
        <v>78940</v>
      </c>
      <c r="M21" s="133">
        <v>79040</v>
      </c>
      <c r="N21" s="133">
        <v>80660</v>
      </c>
      <c r="O21" s="37"/>
      <c r="P21" s="38">
        <f>SUM(D21:N21)</f>
        <v>892585.84</v>
      </c>
      <c r="Q21" s="38">
        <f>SUM(D21:O21)</f>
        <v>892585.84</v>
      </c>
      <c r="R21" s="78">
        <f>C21-P21</f>
        <v>260526.40385447384</v>
      </c>
      <c r="S21" s="78">
        <f>R21</f>
        <v>260526.40385447384</v>
      </c>
      <c r="T21" s="27">
        <f>C21-Q21</f>
        <v>260526.40385447384</v>
      </c>
    </row>
    <row r="22" spans="1:20" s="7" customFormat="1" ht="15" customHeight="1" x14ac:dyDescent="0.2">
      <c r="A22" s="12" t="s">
        <v>21</v>
      </c>
      <c r="B22" s="55" t="s">
        <v>21</v>
      </c>
      <c r="C22" s="81">
        <v>14400</v>
      </c>
      <c r="D22" s="133">
        <v>700</v>
      </c>
      <c r="E22" s="133">
        <v>700</v>
      </c>
      <c r="F22" s="133">
        <v>700</v>
      </c>
      <c r="G22" s="133">
        <v>2700</v>
      </c>
      <c r="H22" s="133">
        <v>1200</v>
      </c>
      <c r="I22" s="133">
        <v>1200</v>
      </c>
      <c r="J22" s="133">
        <v>1200</v>
      </c>
      <c r="K22" s="133">
        <v>1100</v>
      </c>
      <c r="L22" s="133">
        <v>1100</v>
      </c>
      <c r="M22" s="133">
        <v>1100</v>
      </c>
      <c r="N22" s="133">
        <v>1100</v>
      </c>
      <c r="O22" s="37">
        <v>1100</v>
      </c>
      <c r="P22" s="38">
        <f t="shared" ref="P22:P62" si="0">SUM(D22:N22)</f>
        <v>12800</v>
      </c>
      <c r="Q22" s="38">
        <f>SUM(D22:O22)</f>
        <v>13900</v>
      </c>
      <c r="R22" s="78">
        <f>C22-P22</f>
        <v>1600</v>
      </c>
      <c r="S22" s="78">
        <f t="shared" ref="S22:S63" si="1">R22/3</f>
        <v>533.33333333333337</v>
      </c>
      <c r="T22" s="27">
        <f>C22-Q22</f>
        <v>500</v>
      </c>
    </row>
    <row r="23" spans="1:20" s="7" customFormat="1" ht="15" customHeight="1" x14ac:dyDescent="0.2">
      <c r="A23" s="12" t="s">
        <v>22</v>
      </c>
      <c r="B23" s="55" t="s">
        <v>103</v>
      </c>
      <c r="C23" s="81">
        <v>144139.03048180923</v>
      </c>
      <c r="D23" s="133"/>
      <c r="E23" s="133"/>
      <c r="F23" s="133"/>
      <c r="G23" s="133"/>
      <c r="H23" s="133">
        <v>37395.519999999997</v>
      </c>
      <c r="I23" s="133">
        <v>0</v>
      </c>
      <c r="J23" s="133">
        <v>0</v>
      </c>
      <c r="K23" s="133">
        <v>0</v>
      </c>
      <c r="L23" s="133">
        <v>0</v>
      </c>
      <c r="M23" s="133"/>
      <c r="N23" s="133"/>
      <c r="O23" s="37"/>
      <c r="P23" s="38">
        <f t="shared" si="0"/>
        <v>37395.519999999997</v>
      </c>
      <c r="Q23" s="38">
        <f>SUM(D23:O23)</f>
        <v>37395.519999999997</v>
      </c>
      <c r="R23" s="78">
        <f>C23-P23</f>
        <v>106743.51048180924</v>
      </c>
      <c r="S23" s="121">
        <f t="shared" si="1"/>
        <v>35581.170160603077</v>
      </c>
      <c r="T23" s="27">
        <f>C23-Q23</f>
        <v>106743.51048180924</v>
      </c>
    </row>
    <row r="24" spans="1:20" s="7" customFormat="1" ht="15" customHeight="1" x14ac:dyDescent="0.2">
      <c r="A24" s="12" t="s">
        <v>23</v>
      </c>
      <c r="B24" s="55" t="s">
        <v>23</v>
      </c>
      <c r="C24" s="81">
        <v>168642.66566371682</v>
      </c>
      <c r="D24" s="133">
        <v>10417</v>
      </c>
      <c r="E24" s="133">
        <v>10844</v>
      </c>
      <c r="F24" s="133">
        <v>10762</v>
      </c>
      <c r="G24" s="133">
        <v>10621</v>
      </c>
      <c r="H24" s="133">
        <v>10095</v>
      </c>
      <c r="I24" s="133">
        <v>9998</v>
      </c>
      <c r="J24" s="133">
        <v>10529</v>
      </c>
      <c r="K24" s="133">
        <v>10035</v>
      </c>
      <c r="L24" s="133">
        <v>10035</v>
      </c>
      <c r="M24" s="133">
        <v>10048</v>
      </c>
      <c r="N24" s="133">
        <v>10259</v>
      </c>
      <c r="O24" s="37"/>
      <c r="P24" s="38">
        <f t="shared" si="0"/>
        <v>113643</v>
      </c>
      <c r="Q24" s="38">
        <f>SUM(D24:O24)</f>
        <v>113643</v>
      </c>
      <c r="R24" s="78">
        <f>C24-P24</f>
        <v>54999.66566371682</v>
      </c>
      <c r="S24" s="78">
        <f t="shared" si="1"/>
        <v>18333.221887905605</v>
      </c>
      <c r="T24" s="27">
        <f>C24-Q24</f>
        <v>54999.66566371682</v>
      </c>
    </row>
    <row r="25" spans="1:20" s="7" customFormat="1" ht="15" customHeight="1" x14ac:dyDescent="0.2">
      <c r="A25" s="12" t="s">
        <v>24</v>
      </c>
      <c r="B25" s="55" t="s">
        <v>24</v>
      </c>
      <c r="C25" s="81">
        <v>13000</v>
      </c>
      <c r="D25" s="133">
        <v>1007.5</v>
      </c>
      <c r="E25" s="133">
        <v>1058.3</v>
      </c>
      <c r="F25" s="133">
        <v>1049.5</v>
      </c>
      <c r="G25" s="133">
        <v>1031.9000000000001</v>
      </c>
      <c r="H25" s="133">
        <v>966.45</v>
      </c>
      <c r="I25" s="133">
        <v>951.6</v>
      </c>
      <c r="J25" s="133">
        <v>1018.95</v>
      </c>
      <c r="K25" s="133">
        <v>953.3</v>
      </c>
      <c r="L25" s="133">
        <v>953.3</v>
      </c>
      <c r="M25" s="133">
        <v>955.1</v>
      </c>
      <c r="N25" s="133">
        <v>983.95</v>
      </c>
      <c r="O25" s="37"/>
      <c r="P25" s="38">
        <f t="shared" si="0"/>
        <v>10929.850000000002</v>
      </c>
      <c r="Q25" s="38">
        <f>SUM(D25:O25)</f>
        <v>10929.850000000002</v>
      </c>
      <c r="R25" s="78">
        <f>C25-P25</f>
        <v>2070.1499999999978</v>
      </c>
      <c r="S25" s="78">
        <f t="shared" si="1"/>
        <v>690.04999999999927</v>
      </c>
      <c r="T25" s="27">
        <f>C25-Q25</f>
        <v>2070.1499999999978</v>
      </c>
    </row>
    <row r="26" spans="1:20" s="7" customFormat="1" ht="15" customHeight="1" x14ac:dyDescent="0.2">
      <c r="A26" s="12" t="s">
        <v>209</v>
      </c>
      <c r="B26" s="55" t="s">
        <v>209</v>
      </c>
      <c r="C26" s="81">
        <v>1440</v>
      </c>
      <c r="D26" s="133">
        <v>115.2</v>
      </c>
      <c r="E26" s="133">
        <v>121</v>
      </c>
      <c r="F26" s="133">
        <v>120</v>
      </c>
      <c r="G26" s="133">
        <v>118</v>
      </c>
      <c r="H26" s="133">
        <v>110.5</v>
      </c>
      <c r="I26" s="133">
        <v>108.8</v>
      </c>
      <c r="J26" s="133">
        <v>116.5</v>
      </c>
      <c r="K26" s="133">
        <v>109</v>
      </c>
      <c r="L26" s="133">
        <v>109</v>
      </c>
      <c r="M26" s="133">
        <v>109.2</v>
      </c>
      <c r="N26" s="133">
        <v>112.5</v>
      </c>
      <c r="O26" s="37"/>
      <c r="P26" s="38">
        <f t="shared" si="0"/>
        <v>1249.7</v>
      </c>
      <c r="Q26" s="38">
        <f>SUM(D26:O26)</f>
        <v>1249.7</v>
      </c>
      <c r="R26" s="78">
        <f>C26-P26</f>
        <v>190.29999999999995</v>
      </c>
      <c r="S26" s="78">
        <f t="shared" si="1"/>
        <v>63.433333333333316</v>
      </c>
      <c r="T26" s="27">
        <f>C26-Q26</f>
        <v>190.29999999999995</v>
      </c>
    </row>
    <row r="27" spans="1:20" s="7" customFormat="1" ht="15" customHeight="1" x14ac:dyDescent="0.2">
      <c r="A27" s="12" t="s">
        <v>25</v>
      </c>
      <c r="B27" s="55" t="s">
        <v>25</v>
      </c>
      <c r="C27" s="81">
        <v>3000</v>
      </c>
      <c r="D27" s="133">
        <v>80</v>
      </c>
      <c r="E27" s="133">
        <v>90</v>
      </c>
      <c r="F27" s="133">
        <v>0</v>
      </c>
      <c r="G27" s="133">
        <v>2</v>
      </c>
      <c r="H27" s="133">
        <v>0</v>
      </c>
      <c r="I27" s="133">
        <v>0</v>
      </c>
      <c r="J27" s="133">
        <v>90</v>
      </c>
      <c r="K27" s="133">
        <v>590</v>
      </c>
      <c r="L27" s="133">
        <v>0</v>
      </c>
      <c r="M27" s="133"/>
      <c r="N27" s="133"/>
      <c r="O27" s="37"/>
      <c r="P27" s="38">
        <f t="shared" si="0"/>
        <v>852</v>
      </c>
      <c r="Q27" s="38">
        <f>SUM(D27:O27)</f>
        <v>852</v>
      </c>
      <c r="R27" s="78">
        <f>C27-P27</f>
        <v>2148</v>
      </c>
      <c r="S27" s="78">
        <f t="shared" si="1"/>
        <v>716</v>
      </c>
      <c r="T27" s="27">
        <f>C27-Q27</f>
        <v>2148</v>
      </c>
    </row>
    <row r="28" spans="1:20" s="7" customFormat="1" ht="15" customHeight="1" x14ac:dyDescent="0.2">
      <c r="A28" s="12" t="s">
        <v>26</v>
      </c>
      <c r="B28" s="55" t="s">
        <v>104</v>
      </c>
      <c r="C28" s="81">
        <v>2400</v>
      </c>
      <c r="D28" s="133">
        <v>180</v>
      </c>
      <c r="E28" s="133">
        <v>180</v>
      </c>
      <c r="F28" s="133">
        <v>180</v>
      </c>
      <c r="G28" s="133">
        <v>180</v>
      </c>
      <c r="H28" s="133">
        <v>280.95999999999998</v>
      </c>
      <c r="I28" s="133">
        <v>180</v>
      </c>
      <c r="J28" s="133">
        <v>180</v>
      </c>
      <c r="K28" s="133">
        <v>180</v>
      </c>
      <c r="L28" s="133">
        <v>180</v>
      </c>
      <c r="M28" s="133">
        <v>180</v>
      </c>
      <c r="N28" s="133">
        <v>180</v>
      </c>
      <c r="O28" s="37"/>
      <c r="P28" s="38">
        <f t="shared" si="0"/>
        <v>2080.96</v>
      </c>
      <c r="Q28" s="38">
        <f>SUM(D28:O28)</f>
        <v>2080.96</v>
      </c>
      <c r="R28" s="78">
        <f>C28-P28</f>
        <v>319.03999999999996</v>
      </c>
      <c r="S28" s="78">
        <f t="shared" si="1"/>
        <v>106.34666666666665</v>
      </c>
      <c r="T28" s="27">
        <f>C28-Q28</f>
        <v>319.03999999999996</v>
      </c>
    </row>
    <row r="29" spans="1:20" s="7" customFormat="1" ht="15" customHeight="1" x14ac:dyDescent="0.2">
      <c r="A29" s="12" t="s">
        <v>0</v>
      </c>
      <c r="B29" s="55" t="s">
        <v>0</v>
      </c>
      <c r="C29" s="81">
        <v>50000</v>
      </c>
      <c r="D29" s="133">
        <v>0</v>
      </c>
      <c r="E29" s="133">
        <v>36934.5</v>
      </c>
      <c r="F29" s="133">
        <v>-2849.1</v>
      </c>
      <c r="G29" s="133">
        <v>4601.93</v>
      </c>
      <c r="H29" s="133">
        <v>1239.95</v>
      </c>
      <c r="I29" s="133">
        <v>0</v>
      </c>
      <c r="J29" s="133">
        <v>-135.01</v>
      </c>
      <c r="K29" s="133">
        <v>2694.79</v>
      </c>
      <c r="L29" s="133">
        <v>431.88</v>
      </c>
      <c r="M29" s="133">
        <v>-1629.06</v>
      </c>
      <c r="N29" s="133">
        <v>367.01</v>
      </c>
      <c r="O29" s="37"/>
      <c r="P29" s="38">
        <f t="shared" si="0"/>
        <v>41656.89</v>
      </c>
      <c r="Q29" s="38">
        <f>SUM(D29:O29)</f>
        <v>41656.89</v>
      </c>
      <c r="R29" s="78">
        <f>C29-P29</f>
        <v>8343.11</v>
      </c>
      <c r="S29" s="78">
        <f t="shared" si="1"/>
        <v>2781.0366666666669</v>
      </c>
      <c r="T29" s="27">
        <f>C29-Q29</f>
        <v>8343.11</v>
      </c>
    </row>
    <row r="30" spans="1:20" s="7" customFormat="1" ht="15" customHeight="1" x14ac:dyDescent="0.2">
      <c r="A30" s="12" t="s">
        <v>27</v>
      </c>
      <c r="B30" s="55" t="s">
        <v>105</v>
      </c>
      <c r="C30" s="81">
        <v>4800</v>
      </c>
      <c r="D30" s="133"/>
      <c r="E30" s="133"/>
      <c r="F30" s="133"/>
      <c r="G30" s="133"/>
      <c r="H30" s="161">
        <v>135.5</v>
      </c>
      <c r="I30" s="161">
        <v>350</v>
      </c>
      <c r="J30" s="161">
        <v>700</v>
      </c>
      <c r="K30" s="161">
        <v>587.08000000000004</v>
      </c>
      <c r="L30" s="161">
        <v>350</v>
      </c>
      <c r="M30" s="161">
        <v>354.15</v>
      </c>
      <c r="N30" s="161">
        <v>350</v>
      </c>
      <c r="O30" s="122"/>
      <c r="P30" s="38">
        <f t="shared" si="0"/>
        <v>2826.73</v>
      </c>
      <c r="Q30" s="38">
        <f>SUM(D30:O30)</f>
        <v>2826.73</v>
      </c>
      <c r="R30" s="78">
        <f>C30-P30</f>
        <v>1973.27</v>
      </c>
      <c r="S30" s="78">
        <f t="shared" si="1"/>
        <v>657.75666666666666</v>
      </c>
      <c r="T30" s="27">
        <f>C30-Q30</f>
        <v>1973.27</v>
      </c>
    </row>
    <row r="31" spans="1:20" s="7" customFormat="1" ht="15" customHeight="1" x14ac:dyDescent="0.2">
      <c r="A31" s="12" t="s">
        <v>28</v>
      </c>
      <c r="B31" s="55" t="s">
        <v>106</v>
      </c>
      <c r="C31" s="81">
        <v>15000</v>
      </c>
      <c r="D31" s="133">
        <v>582</v>
      </c>
      <c r="E31" s="133">
        <v>1439.99</v>
      </c>
      <c r="F31" s="133">
        <v>1591.82</v>
      </c>
      <c r="G31" s="133">
        <v>1565.39</v>
      </c>
      <c r="H31" s="133">
        <v>2281.7399999999998</v>
      </c>
      <c r="I31" s="133">
        <v>1195.42</v>
      </c>
      <c r="J31" s="133">
        <v>1869.34</v>
      </c>
      <c r="K31" s="133">
        <v>1580.35</v>
      </c>
      <c r="L31" s="133">
        <v>1452.14</v>
      </c>
      <c r="M31" s="133">
        <v>1043.18</v>
      </c>
      <c r="N31" s="133">
        <v>1163.74</v>
      </c>
      <c r="O31" s="37"/>
      <c r="P31" s="38">
        <f t="shared" si="0"/>
        <v>15765.11</v>
      </c>
      <c r="Q31" s="38">
        <f>SUM(D31:O31)</f>
        <v>15765.11</v>
      </c>
      <c r="R31" s="78">
        <f>C31-P31</f>
        <v>-765.11000000000058</v>
      </c>
      <c r="S31" s="78">
        <f t="shared" si="1"/>
        <v>-255.03666666666686</v>
      </c>
      <c r="T31" s="27">
        <f>C31-Q31</f>
        <v>-765.11000000000058</v>
      </c>
    </row>
    <row r="32" spans="1:20" s="7" customFormat="1" ht="15" customHeight="1" x14ac:dyDescent="0.2">
      <c r="A32" s="12" t="s">
        <v>30</v>
      </c>
      <c r="B32" s="55" t="s">
        <v>107</v>
      </c>
      <c r="C32" s="81">
        <v>24000</v>
      </c>
      <c r="D32" s="133">
        <v>873.15</v>
      </c>
      <c r="E32" s="133">
        <v>446.79</v>
      </c>
      <c r="F32" s="133">
        <v>1514.4</v>
      </c>
      <c r="G32" s="133">
        <v>-525.1</v>
      </c>
      <c r="H32" s="133">
        <v>6050.05</v>
      </c>
      <c r="I32" s="133">
        <v>1373.39</v>
      </c>
      <c r="J32" s="133">
        <v>4774.05</v>
      </c>
      <c r="K32" s="133">
        <v>1932.05</v>
      </c>
      <c r="L32" s="133">
        <v>2689.28</v>
      </c>
      <c r="M32" s="133">
        <v>1583.4</v>
      </c>
      <c r="N32" s="133">
        <v>2421.75</v>
      </c>
      <c r="O32" s="37"/>
      <c r="P32" s="38">
        <f t="shared" si="0"/>
        <v>23133.21</v>
      </c>
      <c r="Q32" s="38">
        <f>SUM(D32:O32)</f>
        <v>23133.21</v>
      </c>
      <c r="R32" s="78">
        <f>C32-P32</f>
        <v>866.79000000000087</v>
      </c>
      <c r="S32" s="78">
        <f t="shared" si="1"/>
        <v>288.93000000000029</v>
      </c>
      <c r="T32" s="78">
        <f>C32-Q32</f>
        <v>866.79000000000087</v>
      </c>
    </row>
    <row r="33" spans="1:20" s="7" customFormat="1" ht="15" customHeight="1" x14ac:dyDescent="0.2">
      <c r="A33" s="12" t="s">
        <v>31</v>
      </c>
      <c r="B33" s="55" t="s">
        <v>108</v>
      </c>
      <c r="C33" s="81">
        <v>20040</v>
      </c>
      <c r="D33" s="133">
        <v>0</v>
      </c>
      <c r="E33" s="133">
        <v>1354.42</v>
      </c>
      <c r="F33" s="133">
        <v>1360.23</v>
      </c>
      <c r="G33" s="133">
        <v>1717.75</v>
      </c>
      <c r="H33" s="133">
        <v>4688.5600000000004</v>
      </c>
      <c r="I33" s="133">
        <v>1639.99</v>
      </c>
      <c r="J33" s="133">
        <v>7.3</v>
      </c>
      <c r="K33" s="133">
        <v>11.2</v>
      </c>
      <c r="L33" s="133">
        <v>775.65</v>
      </c>
      <c r="M33" s="133">
        <v>1228.5</v>
      </c>
      <c r="N33" s="133">
        <v>1100.45</v>
      </c>
      <c r="O33" s="37"/>
      <c r="P33" s="38">
        <f t="shared" si="0"/>
        <v>13884.05</v>
      </c>
      <c r="Q33" s="38">
        <f>SUM(D33:O33)</f>
        <v>13884.05</v>
      </c>
      <c r="R33" s="78">
        <f>C33-P33</f>
        <v>6155.9500000000007</v>
      </c>
      <c r="S33" s="78">
        <f t="shared" si="1"/>
        <v>2051.9833333333336</v>
      </c>
      <c r="T33" s="78">
        <f>C33-Q33</f>
        <v>6155.9500000000007</v>
      </c>
    </row>
    <row r="34" spans="1:20" s="7" customFormat="1" ht="15" customHeight="1" x14ac:dyDescent="0.2">
      <c r="A34" s="12" t="s">
        <v>32</v>
      </c>
      <c r="B34" s="55" t="s">
        <v>109</v>
      </c>
      <c r="C34" s="81">
        <v>96480</v>
      </c>
      <c r="D34" s="133">
        <v>8040</v>
      </c>
      <c r="E34" s="133">
        <v>8040</v>
      </c>
      <c r="F34" s="133">
        <v>8040</v>
      </c>
      <c r="G34" s="133">
        <v>8040</v>
      </c>
      <c r="H34" s="133">
        <v>8040</v>
      </c>
      <c r="I34" s="133">
        <v>8040</v>
      </c>
      <c r="J34" s="133">
        <v>8040</v>
      </c>
      <c r="K34" s="133">
        <v>8040</v>
      </c>
      <c r="L34" s="133">
        <v>8040</v>
      </c>
      <c r="M34" s="133">
        <v>8040</v>
      </c>
      <c r="N34" s="133">
        <v>8040</v>
      </c>
      <c r="O34" s="37"/>
      <c r="P34" s="38">
        <f t="shared" si="0"/>
        <v>88440</v>
      </c>
      <c r="Q34" s="38">
        <f>SUM(D34:O34)</f>
        <v>88440</v>
      </c>
      <c r="R34" s="78">
        <f>C34-P34</f>
        <v>8040</v>
      </c>
      <c r="S34" s="78">
        <f t="shared" si="1"/>
        <v>2680</v>
      </c>
      <c r="T34" s="78">
        <f>C34-Q34</f>
        <v>8040</v>
      </c>
    </row>
    <row r="35" spans="1:20" s="7" customFormat="1" ht="15" customHeight="1" x14ac:dyDescent="0.2">
      <c r="A35" s="12" t="s">
        <v>33</v>
      </c>
      <c r="B35" s="55" t="s">
        <v>33</v>
      </c>
      <c r="C35" s="81">
        <v>7200</v>
      </c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37"/>
      <c r="P35" s="38">
        <f t="shared" si="0"/>
        <v>0</v>
      </c>
      <c r="Q35" s="38">
        <f>SUM(D35:O35)</f>
        <v>0</v>
      </c>
      <c r="R35" s="78">
        <f>C35-P35</f>
        <v>7200</v>
      </c>
      <c r="S35" s="78">
        <f t="shared" si="1"/>
        <v>2400</v>
      </c>
      <c r="T35" s="78">
        <f>C35-Q35</f>
        <v>7200</v>
      </c>
    </row>
    <row r="36" spans="1:20" s="7" customFormat="1" ht="15" customHeight="1" x14ac:dyDescent="0.2">
      <c r="A36" s="12" t="s">
        <v>34</v>
      </c>
      <c r="B36" s="55" t="s">
        <v>110</v>
      </c>
      <c r="C36" s="81">
        <v>24000</v>
      </c>
      <c r="D36" s="133">
        <v>159</v>
      </c>
      <c r="E36" s="133">
        <v>0</v>
      </c>
      <c r="F36" s="133">
        <v>0</v>
      </c>
      <c r="G36" s="133">
        <v>0</v>
      </c>
      <c r="H36" s="133"/>
      <c r="I36" s="133"/>
      <c r="J36" s="133"/>
      <c r="K36" s="133"/>
      <c r="L36" s="133"/>
      <c r="M36" s="133"/>
      <c r="N36" s="133"/>
      <c r="O36" s="37"/>
      <c r="P36" s="38">
        <f t="shared" si="0"/>
        <v>159</v>
      </c>
      <c r="Q36" s="38">
        <f>SUM(D36:O36)</f>
        <v>159</v>
      </c>
      <c r="R36" s="78">
        <f>C36-P36</f>
        <v>23841</v>
      </c>
      <c r="S36" s="78">
        <f t="shared" si="1"/>
        <v>7947</v>
      </c>
      <c r="T36" s="78">
        <f>C36-Q36</f>
        <v>23841</v>
      </c>
    </row>
    <row r="37" spans="1:20" s="7" customFormat="1" ht="15" customHeight="1" x14ac:dyDescent="0.2">
      <c r="A37" s="12" t="s">
        <v>35</v>
      </c>
      <c r="B37" s="55" t="s">
        <v>35</v>
      </c>
      <c r="C37" s="81">
        <v>12000</v>
      </c>
      <c r="D37" s="133">
        <v>0</v>
      </c>
      <c r="E37" s="133">
        <v>0</v>
      </c>
      <c r="F37" s="133">
        <v>2606.8000000000002</v>
      </c>
      <c r="G37" s="133">
        <v>0</v>
      </c>
      <c r="H37" s="133"/>
      <c r="I37" s="133"/>
      <c r="J37" s="133"/>
      <c r="K37" s="133"/>
      <c r="L37" s="133"/>
      <c r="M37" s="133"/>
      <c r="N37" s="133"/>
      <c r="O37" s="37"/>
      <c r="P37" s="38">
        <f t="shared" si="0"/>
        <v>2606.8000000000002</v>
      </c>
      <c r="Q37" s="38">
        <f>SUM(D37:O37)</f>
        <v>2606.8000000000002</v>
      </c>
      <c r="R37" s="78">
        <f>C37-P37</f>
        <v>9393.2000000000007</v>
      </c>
      <c r="S37" s="78">
        <f t="shared" si="1"/>
        <v>3131.0666666666671</v>
      </c>
      <c r="T37" s="78">
        <f>C37-Q37</f>
        <v>9393.2000000000007</v>
      </c>
    </row>
    <row r="38" spans="1:20" s="7" customFormat="1" ht="15" customHeight="1" x14ac:dyDescent="0.2">
      <c r="A38" s="12" t="s">
        <v>36</v>
      </c>
      <c r="B38" s="55" t="s">
        <v>111</v>
      </c>
      <c r="C38" s="81">
        <v>20000</v>
      </c>
      <c r="D38" s="133">
        <v>1122.53</v>
      </c>
      <c r="E38" s="133">
        <v>1865.73</v>
      </c>
      <c r="F38" s="133">
        <v>17.149999999999999</v>
      </c>
      <c r="G38" s="133">
        <v>21.15</v>
      </c>
      <c r="H38" s="133">
        <v>3830.82</v>
      </c>
      <c r="I38" s="133">
        <v>31.35</v>
      </c>
      <c r="J38" s="133">
        <v>0</v>
      </c>
      <c r="K38" s="133">
        <v>1667.48</v>
      </c>
      <c r="L38" s="133">
        <v>4400.08</v>
      </c>
      <c r="M38" s="133">
        <v>2661.5</v>
      </c>
      <c r="N38" s="133">
        <v>646.96</v>
      </c>
      <c r="O38" s="37"/>
      <c r="P38" s="38">
        <f t="shared" si="0"/>
        <v>16264.75</v>
      </c>
      <c r="Q38" s="38">
        <f>SUM(D38:O38)</f>
        <v>16264.75</v>
      </c>
      <c r="R38" s="78">
        <f>C38-P38</f>
        <v>3735.25</v>
      </c>
      <c r="S38" s="78">
        <f t="shared" si="1"/>
        <v>1245.0833333333333</v>
      </c>
      <c r="T38" s="78">
        <f>C38-Q38</f>
        <v>3735.25</v>
      </c>
    </row>
    <row r="39" spans="1:20" s="7" customFormat="1" ht="15" customHeight="1" x14ac:dyDescent="0.2">
      <c r="A39" s="12" t="s">
        <v>37</v>
      </c>
      <c r="B39" s="55" t="s">
        <v>112</v>
      </c>
      <c r="C39" s="81">
        <v>6000</v>
      </c>
      <c r="D39" s="133">
        <v>1220</v>
      </c>
      <c r="E39" s="133">
        <v>435.3</v>
      </c>
      <c r="F39" s="133">
        <v>249</v>
      </c>
      <c r="G39" s="133">
        <v>231.8</v>
      </c>
      <c r="H39" s="133">
        <v>355</v>
      </c>
      <c r="I39" s="133">
        <v>209.85</v>
      </c>
      <c r="J39" s="133">
        <v>235.4</v>
      </c>
      <c r="K39" s="133">
        <v>766.8</v>
      </c>
      <c r="L39" s="133">
        <v>292.5</v>
      </c>
      <c r="M39" s="133">
        <v>186.85</v>
      </c>
      <c r="N39" s="133">
        <v>171.9</v>
      </c>
      <c r="O39" s="37"/>
      <c r="P39" s="38">
        <f t="shared" si="0"/>
        <v>4354.3999999999996</v>
      </c>
      <c r="Q39" s="38">
        <f>SUM(D39:O39)</f>
        <v>4354.3999999999996</v>
      </c>
      <c r="R39" s="78">
        <f>C39-P39</f>
        <v>1645.6000000000004</v>
      </c>
      <c r="S39" s="78">
        <f t="shared" si="1"/>
        <v>548.53333333333342</v>
      </c>
      <c r="T39" s="78">
        <f>C39-Q39</f>
        <v>1645.6000000000004</v>
      </c>
    </row>
    <row r="40" spans="1:20" s="7" customFormat="1" ht="15" customHeight="1" x14ac:dyDescent="0.2">
      <c r="A40" s="12" t="s">
        <v>38</v>
      </c>
      <c r="B40" s="55" t="s">
        <v>113</v>
      </c>
      <c r="C40" s="81">
        <v>20000</v>
      </c>
      <c r="D40" s="133">
        <v>1075.5999999999999</v>
      </c>
      <c r="E40" s="133">
        <v>5135.3599999999997</v>
      </c>
      <c r="F40" s="133">
        <v>3340.34</v>
      </c>
      <c r="G40" s="133">
        <v>3355.86</v>
      </c>
      <c r="H40" s="133">
        <v>1847.03</v>
      </c>
      <c r="I40" s="133">
        <v>2421.89</v>
      </c>
      <c r="J40" s="133">
        <v>1019.03</v>
      </c>
      <c r="K40" s="162">
        <v>1213.5899999999999</v>
      </c>
      <c r="L40" s="162">
        <v>1226.49</v>
      </c>
      <c r="M40" s="162">
        <v>1072.95</v>
      </c>
      <c r="N40" s="162">
        <v>3404.81</v>
      </c>
      <c r="O40" s="113"/>
      <c r="P40" s="38">
        <f t="shared" si="0"/>
        <v>25112.950000000004</v>
      </c>
      <c r="Q40" s="38">
        <f>SUM(D40:O40)</f>
        <v>25112.950000000004</v>
      </c>
      <c r="R40" s="78">
        <f>C40-P40</f>
        <v>-5112.9500000000044</v>
      </c>
      <c r="S40" s="78">
        <f t="shared" si="1"/>
        <v>-1704.3166666666682</v>
      </c>
      <c r="T40" s="78">
        <f>C40-Q40</f>
        <v>-5112.9500000000044</v>
      </c>
    </row>
    <row r="41" spans="1:20" s="7" customFormat="1" ht="15" customHeight="1" x14ac:dyDescent="0.2">
      <c r="A41" s="12" t="s">
        <v>39</v>
      </c>
      <c r="B41" s="55" t="s">
        <v>114</v>
      </c>
      <c r="C41" s="81">
        <v>2100</v>
      </c>
      <c r="D41" s="133"/>
      <c r="E41" s="133"/>
      <c r="F41" s="133"/>
      <c r="G41" s="133"/>
      <c r="H41" s="133">
        <v>0</v>
      </c>
      <c r="I41" s="133">
        <v>0</v>
      </c>
      <c r="J41" s="133">
        <v>1182.4000000000001</v>
      </c>
      <c r="K41" s="133">
        <v>0</v>
      </c>
      <c r="L41" s="133">
        <v>0</v>
      </c>
      <c r="M41" s="133">
        <v>0</v>
      </c>
      <c r="N41" s="133">
        <v>12.5</v>
      </c>
      <c r="O41" s="37"/>
      <c r="P41" s="38">
        <f t="shared" si="0"/>
        <v>1194.9000000000001</v>
      </c>
      <c r="Q41" s="38">
        <f>SUM(D41:O41)</f>
        <v>1194.9000000000001</v>
      </c>
      <c r="R41" s="78">
        <f>C41-P41</f>
        <v>905.09999999999991</v>
      </c>
      <c r="S41" s="78">
        <f t="shared" si="1"/>
        <v>301.7</v>
      </c>
      <c r="T41" s="78">
        <f>C41-Q41</f>
        <v>905.09999999999991</v>
      </c>
    </row>
    <row r="42" spans="1:20" s="7" customFormat="1" ht="15" customHeight="1" x14ac:dyDescent="0.2">
      <c r="A42" s="12" t="s">
        <v>40</v>
      </c>
      <c r="B42" s="55" t="s">
        <v>115</v>
      </c>
      <c r="C42" s="81">
        <v>33000</v>
      </c>
      <c r="D42" s="133">
        <v>1726.1</v>
      </c>
      <c r="E42" s="133">
        <v>1193.0999999999999</v>
      </c>
      <c r="F42" s="133">
        <v>1099.5</v>
      </c>
      <c r="G42" s="133">
        <v>3188</v>
      </c>
      <c r="H42" s="133">
        <v>122.1</v>
      </c>
      <c r="I42" s="133">
        <v>4435</v>
      </c>
      <c r="J42" s="133">
        <v>835.15</v>
      </c>
      <c r="K42" s="133">
        <v>2668</v>
      </c>
      <c r="L42" s="133">
        <v>3171.1</v>
      </c>
      <c r="M42" s="133">
        <v>1750</v>
      </c>
      <c r="N42" s="133">
        <v>9318.14</v>
      </c>
      <c r="O42" s="37"/>
      <c r="P42" s="38">
        <f t="shared" si="0"/>
        <v>29506.19</v>
      </c>
      <c r="Q42" s="38">
        <f>SUM(D42:O42)</f>
        <v>29506.19</v>
      </c>
      <c r="R42" s="78">
        <f>C42-P42</f>
        <v>3493.8100000000013</v>
      </c>
      <c r="S42" s="78">
        <f t="shared" si="1"/>
        <v>1164.6033333333337</v>
      </c>
      <c r="T42" s="78">
        <f>C42-Q42</f>
        <v>3493.8100000000013</v>
      </c>
    </row>
    <row r="43" spans="1:20" s="7" customFormat="1" ht="15" customHeight="1" x14ac:dyDescent="0.2">
      <c r="A43" s="12" t="s">
        <v>41</v>
      </c>
      <c r="B43" s="55" t="s">
        <v>116</v>
      </c>
      <c r="C43" s="81">
        <v>8350</v>
      </c>
      <c r="D43" s="133">
        <v>515.20000000000005</v>
      </c>
      <c r="E43" s="133">
        <v>0</v>
      </c>
      <c r="F43" s="133">
        <v>1658.25</v>
      </c>
      <c r="G43" s="133">
        <v>0</v>
      </c>
      <c r="H43" s="133">
        <v>1067.3499999999999</v>
      </c>
      <c r="I43" s="133">
        <v>85</v>
      </c>
      <c r="J43" s="133">
        <v>223.11</v>
      </c>
      <c r="K43" s="133">
        <v>445.1</v>
      </c>
      <c r="L43" s="133">
        <v>270.5</v>
      </c>
      <c r="M43" s="133">
        <v>116</v>
      </c>
      <c r="N43" s="133">
        <v>2331.1</v>
      </c>
      <c r="O43" s="37"/>
      <c r="P43" s="38">
        <f t="shared" si="0"/>
        <v>6711.6100000000006</v>
      </c>
      <c r="Q43" s="38">
        <f>SUM(D43:O43)</f>
        <v>6711.6100000000006</v>
      </c>
      <c r="R43" s="78">
        <f>C43-P43</f>
        <v>1638.3899999999994</v>
      </c>
      <c r="S43" s="78">
        <f t="shared" si="1"/>
        <v>546.12999999999977</v>
      </c>
      <c r="T43" s="78">
        <f>C43-Q43</f>
        <v>1638.3899999999994</v>
      </c>
    </row>
    <row r="44" spans="1:20" s="7" customFormat="1" ht="15" customHeight="1" x14ac:dyDescent="0.2">
      <c r="A44" s="12" t="s">
        <v>42</v>
      </c>
      <c r="B44" s="55" t="s">
        <v>117</v>
      </c>
      <c r="C44" s="81">
        <v>1000</v>
      </c>
      <c r="D44" s="133">
        <v>95</v>
      </c>
      <c r="E44" s="133">
        <v>12</v>
      </c>
      <c r="F44" s="133">
        <v>75</v>
      </c>
      <c r="G44" s="133">
        <v>0</v>
      </c>
      <c r="H44" s="133"/>
      <c r="I44" s="133"/>
      <c r="J44" s="133"/>
      <c r="K44" s="133"/>
      <c r="L44" s="133"/>
      <c r="M44" s="133">
        <v>85</v>
      </c>
      <c r="N44" s="133">
        <v>85</v>
      </c>
      <c r="O44" s="37"/>
      <c r="P44" s="38">
        <f t="shared" si="0"/>
        <v>352</v>
      </c>
      <c r="Q44" s="38">
        <f>SUM(D44:O44)</f>
        <v>352</v>
      </c>
      <c r="R44" s="78">
        <f>C44-P44</f>
        <v>648</v>
      </c>
      <c r="S44" s="78">
        <f t="shared" si="1"/>
        <v>216</v>
      </c>
      <c r="T44" s="78">
        <f>C44-Q44</f>
        <v>648</v>
      </c>
    </row>
    <row r="45" spans="1:20" s="7" customFormat="1" ht="15" customHeight="1" x14ac:dyDescent="0.2">
      <c r="A45" s="12" t="s">
        <v>43</v>
      </c>
      <c r="B45" s="55" t="s">
        <v>271</v>
      </c>
      <c r="C45" s="81">
        <v>5500</v>
      </c>
      <c r="D45" s="133">
        <v>0</v>
      </c>
      <c r="E45" s="133">
        <v>113</v>
      </c>
      <c r="F45" s="133">
        <v>36</v>
      </c>
      <c r="G45" s="133">
        <v>37</v>
      </c>
      <c r="H45" s="133">
        <v>222</v>
      </c>
      <c r="I45" s="133">
        <v>80.5</v>
      </c>
      <c r="J45" s="133">
        <v>0</v>
      </c>
      <c r="K45" s="133">
        <v>94.5</v>
      </c>
      <c r="L45" s="133">
        <v>77</v>
      </c>
      <c r="M45" s="133">
        <v>21</v>
      </c>
      <c r="N45" s="133">
        <v>0</v>
      </c>
      <c r="O45" s="37"/>
      <c r="P45" s="38">
        <f t="shared" si="0"/>
        <v>681</v>
      </c>
      <c r="Q45" s="38">
        <f>SUM(D45:O45)</f>
        <v>681</v>
      </c>
      <c r="R45" s="78">
        <f>C45-P45</f>
        <v>4819</v>
      </c>
      <c r="S45" s="78">
        <f t="shared" si="1"/>
        <v>1606.3333333333333</v>
      </c>
      <c r="T45" s="78">
        <f>C45-Q45</f>
        <v>4819</v>
      </c>
    </row>
    <row r="46" spans="1:20" s="7" customFormat="1" ht="15" customHeight="1" x14ac:dyDescent="0.2">
      <c r="A46" s="12" t="s">
        <v>298</v>
      </c>
      <c r="B46" s="55" t="s">
        <v>299</v>
      </c>
      <c r="C46" s="81">
        <v>0</v>
      </c>
      <c r="D46" s="133"/>
      <c r="E46" s="133"/>
      <c r="F46" s="133"/>
      <c r="G46" s="133"/>
      <c r="H46" s="133"/>
      <c r="I46" s="133"/>
      <c r="J46" s="133"/>
      <c r="K46" s="133"/>
      <c r="L46" s="133"/>
      <c r="M46" s="133">
        <v>0.72</v>
      </c>
      <c r="N46" s="133">
        <v>0</v>
      </c>
      <c r="O46" s="37"/>
      <c r="P46" s="38">
        <f t="shared" si="0"/>
        <v>0.72</v>
      </c>
      <c r="Q46" s="38">
        <f>SUM(D46:O46)</f>
        <v>0.72</v>
      </c>
      <c r="R46" s="78"/>
      <c r="S46" s="78"/>
      <c r="T46" s="78"/>
    </row>
    <row r="47" spans="1:20" s="7" customFormat="1" ht="15" customHeight="1" x14ac:dyDescent="0.2">
      <c r="A47" s="12" t="s">
        <v>44</v>
      </c>
      <c r="B47" s="55" t="s">
        <v>44</v>
      </c>
      <c r="C47" s="81">
        <v>4000</v>
      </c>
      <c r="D47" s="133">
        <v>0</v>
      </c>
      <c r="E47" s="133">
        <v>0</v>
      </c>
      <c r="F47" s="133">
        <v>0</v>
      </c>
      <c r="G47" s="133">
        <v>2000</v>
      </c>
      <c r="H47" s="133">
        <v>2000</v>
      </c>
      <c r="I47" s="133">
        <v>0</v>
      </c>
      <c r="J47" s="133">
        <v>0</v>
      </c>
      <c r="K47" s="133">
        <v>0</v>
      </c>
      <c r="L47" s="133">
        <v>0</v>
      </c>
      <c r="M47" s="133"/>
      <c r="N47" s="133"/>
      <c r="O47" s="37"/>
      <c r="P47" s="38">
        <f t="shared" si="0"/>
        <v>4000</v>
      </c>
      <c r="Q47" s="38">
        <f>SUM(D47:O47)</f>
        <v>4000</v>
      </c>
      <c r="R47" s="78">
        <f>C47-P47</f>
        <v>0</v>
      </c>
      <c r="S47" s="78">
        <f t="shared" si="1"/>
        <v>0</v>
      </c>
      <c r="T47" s="78">
        <f>C47-Q47</f>
        <v>0</v>
      </c>
    </row>
    <row r="48" spans="1:20" s="7" customFormat="1" ht="15" customHeight="1" x14ac:dyDescent="0.2">
      <c r="A48" s="12" t="s">
        <v>45</v>
      </c>
      <c r="B48" s="55" t="s">
        <v>118</v>
      </c>
      <c r="C48" s="81">
        <v>5300</v>
      </c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37"/>
      <c r="P48" s="38">
        <f t="shared" si="0"/>
        <v>0</v>
      </c>
      <c r="Q48" s="38">
        <f>SUM(D48:O48)</f>
        <v>0</v>
      </c>
      <c r="R48" s="78">
        <f>C48-P48</f>
        <v>5300</v>
      </c>
      <c r="S48" s="78">
        <f t="shared" si="1"/>
        <v>1766.6666666666667</v>
      </c>
      <c r="T48" s="78">
        <f>C48-Q48</f>
        <v>5300</v>
      </c>
    </row>
    <row r="49" spans="1:21" s="7" customFormat="1" ht="15" customHeight="1" x14ac:dyDescent="0.2">
      <c r="A49" s="12" t="s">
        <v>172</v>
      </c>
      <c r="B49" s="55" t="s">
        <v>173</v>
      </c>
      <c r="C49" s="81">
        <v>0</v>
      </c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37"/>
      <c r="P49" s="38">
        <f t="shared" si="0"/>
        <v>0</v>
      </c>
      <c r="Q49" s="38">
        <f>SUM(D49:O49)</f>
        <v>0</v>
      </c>
      <c r="R49" s="78">
        <f>C49-P49</f>
        <v>0</v>
      </c>
      <c r="S49" s="78">
        <f t="shared" si="1"/>
        <v>0</v>
      </c>
      <c r="T49" s="78">
        <f>C49-Q49</f>
        <v>0</v>
      </c>
    </row>
    <row r="50" spans="1:21" s="7" customFormat="1" ht="15" customHeight="1" x14ac:dyDescent="0.2">
      <c r="A50" s="12" t="s">
        <v>46</v>
      </c>
      <c r="B50" s="55" t="s">
        <v>119</v>
      </c>
      <c r="C50" s="81">
        <v>5000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37"/>
      <c r="P50" s="38">
        <f t="shared" si="0"/>
        <v>0</v>
      </c>
      <c r="Q50" s="38">
        <f>SUM(D50:O50)</f>
        <v>0</v>
      </c>
      <c r="R50" s="78">
        <f>C50-P50</f>
        <v>5000</v>
      </c>
      <c r="S50" s="78">
        <f t="shared" si="1"/>
        <v>1666.6666666666667</v>
      </c>
      <c r="T50" s="78">
        <f>C50-Q50</f>
        <v>5000</v>
      </c>
    </row>
    <row r="51" spans="1:21" s="7" customFormat="1" ht="15" customHeight="1" x14ac:dyDescent="0.2">
      <c r="A51" s="12" t="s">
        <v>47</v>
      </c>
      <c r="B51" s="55" t="s">
        <v>120</v>
      </c>
      <c r="C51" s="81">
        <v>12000</v>
      </c>
      <c r="D51" s="133">
        <v>490</v>
      </c>
      <c r="E51" s="133">
        <v>0</v>
      </c>
      <c r="F51" s="133">
        <v>1422.8</v>
      </c>
      <c r="G51" s="133">
        <v>490</v>
      </c>
      <c r="H51" s="133">
        <v>956.4</v>
      </c>
      <c r="I51" s="133">
        <v>490</v>
      </c>
      <c r="J51" s="133">
        <v>1889.2</v>
      </c>
      <c r="K51" s="133">
        <v>956.4</v>
      </c>
      <c r="L51" s="133">
        <v>956.4</v>
      </c>
      <c r="M51" s="133">
        <v>956.4</v>
      </c>
      <c r="N51" s="133">
        <v>720</v>
      </c>
      <c r="O51" s="37"/>
      <c r="P51" s="38">
        <f t="shared" si="0"/>
        <v>9327.6</v>
      </c>
      <c r="Q51" s="38">
        <f>SUM(D51:O51)</f>
        <v>9327.6</v>
      </c>
      <c r="R51" s="78">
        <f>C51-P51</f>
        <v>2672.3999999999996</v>
      </c>
      <c r="S51" s="78">
        <f t="shared" si="1"/>
        <v>890.79999999999984</v>
      </c>
      <c r="T51" s="78">
        <f>C51-Q51</f>
        <v>2672.3999999999996</v>
      </c>
    </row>
    <row r="52" spans="1:21" s="7" customFormat="1" ht="15" customHeight="1" x14ac:dyDescent="0.2">
      <c r="A52" s="12" t="s">
        <v>48</v>
      </c>
      <c r="B52" s="55" t="s">
        <v>48</v>
      </c>
      <c r="C52" s="81">
        <v>3000</v>
      </c>
      <c r="D52" s="133">
        <v>0</v>
      </c>
      <c r="E52" s="133">
        <v>0</v>
      </c>
      <c r="F52" s="133">
        <v>0</v>
      </c>
      <c r="G52" s="133">
        <v>954</v>
      </c>
      <c r="H52" s="133">
        <v>0</v>
      </c>
      <c r="I52" s="133">
        <v>0</v>
      </c>
      <c r="J52" s="133">
        <v>318</v>
      </c>
      <c r="K52" s="133">
        <v>0</v>
      </c>
      <c r="L52" s="133">
        <v>0</v>
      </c>
      <c r="M52" s="133">
        <v>637.54</v>
      </c>
      <c r="N52" s="133">
        <v>0</v>
      </c>
      <c r="O52" s="37"/>
      <c r="P52" s="38">
        <f t="shared" si="0"/>
        <v>1909.54</v>
      </c>
      <c r="Q52" s="38">
        <f>SUM(D52:O52)</f>
        <v>1909.54</v>
      </c>
      <c r="R52" s="78">
        <f>C52-P52</f>
        <v>1090.46</v>
      </c>
      <c r="S52" s="78">
        <f t="shared" si="1"/>
        <v>363.48666666666668</v>
      </c>
      <c r="T52" s="78">
        <f>C52-Q52</f>
        <v>1090.46</v>
      </c>
    </row>
    <row r="53" spans="1:21" s="7" customFormat="1" ht="15" customHeight="1" x14ac:dyDescent="0.2">
      <c r="A53" s="12" t="s">
        <v>168</v>
      </c>
      <c r="B53" s="55" t="s">
        <v>169</v>
      </c>
      <c r="C53" s="81">
        <v>10250</v>
      </c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37"/>
      <c r="P53" s="38">
        <f t="shared" si="0"/>
        <v>0</v>
      </c>
      <c r="Q53" s="38">
        <f>SUM(D53:O53)</f>
        <v>0</v>
      </c>
      <c r="R53" s="78">
        <f>C53-P53</f>
        <v>10250</v>
      </c>
      <c r="S53" s="78">
        <f t="shared" si="1"/>
        <v>3416.6666666666665</v>
      </c>
      <c r="T53" s="78">
        <f>C53-Q53</f>
        <v>10250</v>
      </c>
    </row>
    <row r="54" spans="1:21" s="7" customFormat="1" ht="15" customHeight="1" x14ac:dyDescent="0.2">
      <c r="A54" s="12" t="s">
        <v>49</v>
      </c>
      <c r="B54" s="55" t="s">
        <v>121</v>
      </c>
      <c r="C54" s="81">
        <v>5000</v>
      </c>
      <c r="D54" s="133"/>
      <c r="E54" s="133"/>
      <c r="F54" s="133"/>
      <c r="G54" s="133"/>
      <c r="H54" s="133">
        <v>0</v>
      </c>
      <c r="I54" s="133">
        <v>0</v>
      </c>
      <c r="J54" s="133">
        <v>1139.5</v>
      </c>
      <c r="K54" s="133">
        <v>3233</v>
      </c>
      <c r="L54" s="133">
        <v>0</v>
      </c>
      <c r="M54" s="133"/>
      <c r="N54" s="133"/>
      <c r="O54" s="37"/>
      <c r="P54" s="38">
        <f t="shared" si="0"/>
        <v>4372.5</v>
      </c>
      <c r="Q54" s="38">
        <f>SUM(D54:O54)</f>
        <v>4372.5</v>
      </c>
      <c r="R54" s="78">
        <f>C54-P54</f>
        <v>627.5</v>
      </c>
      <c r="S54" s="78">
        <f t="shared" si="1"/>
        <v>209.16666666666666</v>
      </c>
      <c r="T54" s="78">
        <f>C54-Q54</f>
        <v>627.5</v>
      </c>
    </row>
    <row r="55" spans="1:21" s="7" customFormat="1" ht="15" customHeight="1" x14ac:dyDescent="0.2">
      <c r="A55" s="12" t="s">
        <v>50</v>
      </c>
      <c r="B55" s="55" t="s">
        <v>122</v>
      </c>
      <c r="C55" s="81">
        <v>1000</v>
      </c>
      <c r="D55" s="133">
        <v>16.2</v>
      </c>
      <c r="E55" s="133">
        <v>131.4</v>
      </c>
      <c r="F55" s="133">
        <v>91.6</v>
      </c>
      <c r="G55" s="133">
        <v>14.3</v>
      </c>
      <c r="H55" s="133">
        <v>41.93</v>
      </c>
      <c r="I55" s="133">
        <v>49</v>
      </c>
      <c r="J55" s="133">
        <v>268.94</v>
      </c>
      <c r="K55" s="133">
        <v>80.319999999999993</v>
      </c>
      <c r="L55" s="133">
        <v>41.55</v>
      </c>
      <c r="M55" s="133">
        <v>87.16</v>
      </c>
      <c r="N55" s="133">
        <v>36.28</v>
      </c>
      <c r="O55" s="37"/>
      <c r="P55" s="38">
        <f t="shared" si="0"/>
        <v>858.68</v>
      </c>
      <c r="Q55" s="38">
        <f>SUM(D55:O55)</f>
        <v>858.68</v>
      </c>
      <c r="R55" s="78">
        <f>C55-P55</f>
        <v>141.32000000000005</v>
      </c>
      <c r="S55" s="78">
        <f t="shared" si="1"/>
        <v>47.106666666666683</v>
      </c>
      <c r="T55" s="78">
        <f>C55-Q55</f>
        <v>141.32000000000005</v>
      </c>
    </row>
    <row r="56" spans="1:21" s="7" customFormat="1" ht="15" customHeight="1" x14ac:dyDescent="0.2">
      <c r="A56" s="12" t="s">
        <v>51</v>
      </c>
      <c r="B56" s="55" t="s">
        <v>123</v>
      </c>
      <c r="C56" s="81">
        <v>180</v>
      </c>
      <c r="D56" s="133"/>
      <c r="E56" s="133"/>
      <c r="F56" s="133"/>
      <c r="G56" s="133"/>
      <c r="H56" s="133">
        <v>0</v>
      </c>
      <c r="I56" s="133">
        <v>50</v>
      </c>
      <c r="J56" s="133">
        <v>0</v>
      </c>
      <c r="K56" s="133">
        <v>0</v>
      </c>
      <c r="L56" s="133">
        <v>150</v>
      </c>
      <c r="M56" s="133"/>
      <c r="N56" s="133"/>
      <c r="O56" s="37"/>
      <c r="P56" s="38">
        <f t="shared" si="0"/>
        <v>200</v>
      </c>
      <c r="Q56" s="38">
        <f>SUM(D56:O56)</f>
        <v>200</v>
      </c>
      <c r="R56" s="78">
        <f>C56-P56</f>
        <v>-20</v>
      </c>
      <c r="S56" s="78">
        <f t="shared" si="1"/>
        <v>-6.666666666666667</v>
      </c>
      <c r="T56" s="78">
        <f>C56-Q56</f>
        <v>-20</v>
      </c>
    </row>
    <row r="57" spans="1:21" s="7" customFormat="1" ht="15" customHeight="1" x14ac:dyDescent="0.2">
      <c r="A57" s="12" t="s">
        <v>52</v>
      </c>
      <c r="B57" s="55" t="s">
        <v>124</v>
      </c>
      <c r="C57" s="81">
        <v>1000</v>
      </c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37"/>
      <c r="P57" s="38">
        <f t="shared" si="0"/>
        <v>0</v>
      </c>
      <c r="Q57" s="38">
        <f>SUM(D57:O57)</f>
        <v>0</v>
      </c>
      <c r="R57" s="78">
        <f>C57-P57</f>
        <v>1000</v>
      </c>
      <c r="S57" s="78">
        <f t="shared" si="1"/>
        <v>333.33333333333331</v>
      </c>
      <c r="T57" s="78">
        <f>C57-Q57</f>
        <v>1000</v>
      </c>
    </row>
    <row r="58" spans="1:21" s="7" customFormat="1" ht="15" customHeight="1" x14ac:dyDescent="0.2">
      <c r="A58" s="12" t="s">
        <v>53</v>
      </c>
      <c r="B58" s="55" t="s">
        <v>125</v>
      </c>
      <c r="C58" s="81">
        <v>330</v>
      </c>
      <c r="D58" s="133">
        <v>330</v>
      </c>
      <c r="E58" s="133">
        <v>0</v>
      </c>
      <c r="F58" s="133">
        <v>0</v>
      </c>
      <c r="G58" s="133">
        <v>0</v>
      </c>
      <c r="H58" s="133"/>
      <c r="I58" s="133"/>
      <c r="J58" s="133"/>
      <c r="K58" s="133"/>
      <c r="L58" s="133"/>
      <c r="M58" s="133"/>
      <c r="N58" s="133"/>
      <c r="O58" s="37"/>
      <c r="P58" s="38">
        <f t="shared" si="0"/>
        <v>330</v>
      </c>
      <c r="Q58" s="38">
        <f>SUM(D58:O58)</f>
        <v>330</v>
      </c>
      <c r="R58" s="78">
        <f>C58-P58</f>
        <v>0</v>
      </c>
      <c r="S58" s="78">
        <f t="shared" si="1"/>
        <v>0</v>
      </c>
      <c r="T58" s="78">
        <f>C58-Q58</f>
        <v>0</v>
      </c>
    </row>
    <row r="59" spans="1:21" s="7" customFormat="1" ht="15" customHeight="1" x14ac:dyDescent="0.2">
      <c r="A59" s="12" t="s">
        <v>54</v>
      </c>
      <c r="B59" s="55" t="s">
        <v>126</v>
      </c>
      <c r="C59" s="81">
        <v>1500</v>
      </c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37"/>
      <c r="P59" s="38">
        <f t="shared" si="0"/>
        <v>0</v>
      </c>
      <c r="Q59" s="38">
        <f>SUM(D59:O59)</f>
        <v>0</v>
      </c>
      <c r="R59" s="78">
        <f>C59-P59</f>
        <v>1500</v>
      </c>
      <c r="S59" s="78">
        <f t="shared" si="1"/>
        <v>500</v>
      </c>
      <c r="T59" s="78">
        <f>C59-Q59</f>
        <v>1500</v>
      </c>
    </row>
    <row r="60" spans="1:21" s="7" customFormat="1" ht="15" customHeight="1" x14ac:dyDescent="0.2">
      <c r="A60" s="12" t="s">
        <v>55</v>
      </c>
      <c r="B60" s="55" t="s">
        <v>161</v>
      </c>
      <c r="C60" s="81">
        <v>1000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>
        <v>1167.49</v>
      </c>
      <c r="N60" s="133">
        <v>0</v>
      </c>
      <c r="O60" s="37"/>
      <c r="P60" s="38">
        <f t="shared" si="0"/>
        <v>1167.49</v>
      </c>
      <c r="Q60" s="38">
        <f>SUM(D60:O60)</f>
        <v>1167.49</v>
      </c>
      <c r="R60" s="78">
        <f>C60-P60</f>
        <v>-167.49</v>
      </c>
      <c r="S60" s="78">
        <f t="shared" si="1"/>
        <v>-55.830000000000005</v>
      </c>
      <c r="T60" s="78">
        <f>C60-Q60</f>
        <v>-167.49</v>
      </c>
    </row>
    <row r="61" spans="1:21" s="7" customFormat="1" ht="15" customHeight="1" x14ac:dyDescent="0.2">
      <c r="A61" s="12" t="s">
        <v>197</v>
      </c>
      <c r="B61" s="55" t="s">
        <v>198</v>
      </c>
      <c r="C61" s="81">
        <v>0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37"/>
      <c r="P61" s="38">
        <f t="shared" si="0"/>
        <v>0</v>
      </c>
      <c r="Q61" s="38">
        <f>SUM(D61:O61)</f>
        <v>0</v>
      </c>
      <c r="R61" s="78">
        <f>C61-P61</f>
        <v>0</v>
      </c>
      <c r="S61" s="78">
        <f t="shared" si="1"/>
        <v>0</v>
      </c>
      <c r="T61" s="78">
        <f>C61-Q61</f>
        <v>0</v>
      </c>
    </row>
    <row r="62" spans="1:21" s="7" customFormat="1" ht="15" customHeight="1" x14ac:dyDescent="0.2">
      <c r="A62" s="12" t="s">
        <v>56</v>
      </c>
      <c r="B62" s="55" t="s">
        <v>195</v>
      </c>
      <c r="C62" s="81">
        <v>0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37"/>
      <c r="P62" s="38">
        <f t="shared" si="0"/>
        <v>0</v>
      </c>
      <c r="Q62" s="38">
        <f>SUM(D62:O62)</f>
        <v>0</v>
      </c>
      <c r="R62" s="78">
        <f>C62-P62</f>
        <v>0</v>
      </c>
      <c r="S62" s="78">
        <f t="shared" si="1"/>
        <v>0</v>
      </c>
      <c r="T62" s="78">
        <f>C62-Q62</f>
        <v>0</v>
      </c>
    </row>
    <row r="63" spans="1:21" s="8" customFormat="1" ht="6.95" customHeight="1" x14ac:dyDescent="0.2">
      <c r="A63" s="12"/>
      <c r="B63" s="55"/>
      <c r="C63" s="81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39"/>
      <c r="P63" s="38"/>
      <c r="Q63" s="38"/>
      <c r="R63" s="78">
        <f>C63-P63</f>
        <v>0</v>
      </c>
      <c r="S63" s="78">
        <f t="shared" si="1"/>
        <v>0</v>
      </c>
      <c r="T63" s="27">
        <f>C63-Q63</f>
        <v>0</v>
      </c>
    </row>
    <row r="64" spans="1:21" s="7" customFormat="1" ht="15" customHeight="1" x14ac:dyDescent="0.2">
      <c r="A64" s="15" t="str">
        <f>"TOTAL "&amp;A19</f>
        <v>TOTAL OPERATING EXPENSES (OPEX) - PGT</v>
      </c>
      <c r="B64" s="59"/>
      <c r="C64" s="90">
        <f>SUM(C21:C63)</f>
        <v>1899163.94</v>
      </c>
      <c r="D64" s="134">
        <f t="shared" ref="D64:M64" si="2">SUM(D21:D62)</f>
        <v>110557.7</v>
      </c>
      <c r="E64" s="134">
        <f t="shared" si="2"/>
        <v>155086.31999999998</v>
      </c>
      <c r="F64" s="134">
        <f t="shared" si="2"/>
        <v>117492.39</v>
      </c>
      <c r="G64" s="134">
        <f>SUM(G21:G62)</f>
        <v>123651.97999999998</v>
      </c>
      <c r="H64" s="134">
        <f t="shared" ref="H64:L64" si="3">SUM(H21:H62)</f>
        <v>162213.94999999998</v>
      </c>
      <c r="I64" s="134">
        <f t="shared" si="3"/>
        <v>111429.79000000002</v>
      </c>
      <c r="J64" s="134">
        <f t="shared" si="3"/>
        <v>118140.85999999999</v>
      </c>
      <c r="K64" s="134">
        <f t="shared" si="3"/>
        <v>117877.96</v>
      </c>
      <c r="L64" s="134">
        <f t="shared" si="3"/>
        <v>115641.87000000001</v>
      </c>
      <c r="M64" s="134">
        <f t="shared" si="2"/>
        <v>110795.07999999999</v>
      </c>
      <c r="N64" s="134">
        <f>SUM(N21:N62)</f>
        <v>123465.09</v>
      </c>
      <c r="O64" s="40">
        <f>SUM(O21:O62)</f>
        <v>1100</v>
      </c>
      <c r="P64" s="40">
        <f>SUM(D64:N64)</f>
        <v>1366352.9900000002</v>
      </c>
      <c r="Q64" s="40">
        <f>SUM(D64:O64)</f>
        <v>1367452.9900000002</v>
      </c>
      <c r="R64" s="78">
        <f>C64-P64</f>
        <v>532810.94999999972</v>
      </c>
      <c r="S64" s="78">
        <f>R64/3</f>
        <v>177603.64999999991</v>
      </c>
      <c r="T64" s="78">
        <f>C64-Q64</f>
        <v>531710.94999999972</v>
      </c>
      <c r="U64" s="170">
        <f>SUM(M64:O64)</f>
        <v>235360.16999999998</v>
      </c>
    </row>
    <row r="65" spans="1:21" s="7" customFormat="1" ht="15" customHeight="1" x14ac:dyDescent="0.2">
      <c r="A65" s="24"/>
      <c r="B65" s="60"/>
      <c r="C65" s="9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33"/>
      <c r="P65" s="33"/>
      <c r="Q65" s="33"/>
      <c r="R65" s="78"/>
      <c r="S65" s="78"/>
      <c r="T65" s="78"/>
    </row>
    <row r="66" spans="1:21" s="7" customFormat="1" ht="18" customHeight="1" x14ac:dyDescent="0.2">
      <c r="A66" s="177" t="s">
        <v>29</v>
      </c>
      <c r="B66" s="177"/>
      <c r="C66" s="177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78"/>
      <c r="S66" s="78"/>
      <c r="T66" s="78"/>
    </row>
    <row r="67" spans="1:21" s="7" customFormat="1" ht="15" customHeight="1" x14ac:dyDescent="0.2">
      <c r="A67" s="24"/>
      <c r="B67" s="60"/>
      <c r="C67" s="9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33"/>
      <c r="P67" s="33"/>
      <c r="Q67" s="33"/>
      <c r="R67" s="78"/>
      <c r="S67" s="78"/>
      <c r="T67" s="78"/>
    </row>
    <row r="68" spans="1:21" s="7" customFormat="1" ht="15" customHeight="1" x14ac:dyDescent="0.2">
      <c r="A68" s="12" t="s">
        <v>20</v>
      </c>
      <c r="B68" s="55" t="s">
        <v>102</v>
      </c>
      <c r="C68" s="81">
        <v>170148</v>
      </c>
      <c r="D68" s="133">
        <v>13110</v>
      </c>
      <c r="E68" s="133">
        <v>10260</v>
      </c>
      <c r="F68" s="133">
        <v>13110</v>
      </c>
      <c r="G68" s="133">
        <v>12416.66</v>
      </c>
      <c r="H68" s="133">
        <v>12384.19</v>
      </c>
      <c r="I68" s="133">
        <v>13258.39</v>
      </c>
      <c r="J68" s="133">
        <v>13310</v>
      </c>
      <c r="K68" s="133">
        <v>13310</v>
      </c>
      <c r="L68" s="133">
        <v>13310</v>
      </c>
      <c r="M68" s="133">
        <v>13310</v>
      </c>
      <c r="N68" s="133">
        <v>13310</v>
      </c>
      <c r="O68" s="37"/>
      <c r="P68" s="38">
        <f t="shared" ref="P68:P78" si="4">SUM(D68:N68)</f>
        <v>141089.24</v>
      </c>
      <c r="Q68" s="38">
        <f>SUM(D68:O68)</f>
        <v>141089.24</v>
      </c>
      <c r="R68" s="78">
        <f>C68-P68</f>
        <v>29058.760000000009</v>
      </c>
      <c r="S68" s="78">
        <f t="shared" ref="S68:S80" si="5">R68/3</f>
        <v>9686.2533333333358</v>
      </c>
      <c r="T68" s="78">
        <f>C68-Q68</f>
        <v>29058.760000000009</v>
      </c>
    </row>
    <row r="69" spans="1:21" s="7" customFormat="1" ht="15" customHeight="1" x14ac:dyDescent="0.2">
      <c r="A69" s="12" t="s">
        <v>57</v>
      </c>
      <c r="B69" s="55" t="s">
        <v>103</v>
      </c>
      <c r="C69" s="81">
        <v>21270</v>
      </c>
      <c r="D69" s="133"/>
      <c r="E69" s="133"/>
      <c r="F69" s="133"/>
      <c r="G69" s="133"/>
      <c r="H69" s="133">
        <v>3990.71</v>
      </c>
      <c r="I69" s="133">
        <v>0</v>
      </c>
      <c r="J69" s="133">
        <v>0</v>
      </c>
      <c r="K69" s="133">
        <v>0</v>
      </c>
      <c r="L69" s="133">
        <v>0</v>
      </c>
      <c r="M69" s="133"/>
      <c r="N69" s="133"/>
      <c r="O69" s="37"/>
      <c r="P69" s="38">
        <f t="shared" si="4"/>
        <v>3990.71</v>
      </c>
      <c r="Q69" s="38">
        <f>SUM(D69:O69)</f>
        <v>3990.71</v>
      </c>
      <c r="R69" s="78">
        <f>C69-P69</f>
        <v>17279.29</v>
      </c>
      <c r="S69" s="78">
        <f t="shared" si="5"/>
        <v>5759.7633333333333</v>
      </c>
      <c r="T69" s="78">
        <f>C69-Q69</f>
        <v>17279.29</v>
      </c>
    </row>
    <row r="70" spans="1:21" s="7" customFormat="1" ht="15" customHeight="1" x14ac:dyDescent="0.2">
      <c r="A70" s="12" t="s">
        <v>23</v>
      </c>
      <c r="B70" s="55" t="s">
        <v>23</v>
      </c>
      <c r="C70" s="81">
        <v>24884</v>
      </c>
      <c r="D70" s="133">
        <v>1049</v>
      </c>
      <c r="E70" s="133">
        <v>936</v>
      </c>
      <c r="F70" s="133">
        <v>1049</v>
      </c>
      <c r="G70" s="133">
        <v>1022</v>
      </c>
      <c r="H70" s="133">
        <v>947</v>
      </c>
      <c r="I70" s="133">
        <v>1061</v>
      </c>
      <c r="J70" s="133">
        <v>1066</v>
      </c>
      <c r="K70" s="133">
        <v>1066</v>
      </c>
      <c r="L70" s="133">
        <v>1066</v>
      </c>
      <c r="M70" s="133">
        <v>1066</v>
      </c>
      <c r="N70" s="133">
        <v>1066</v>
      </c>
      <c r="O70" s="37"/>
      <c r="P70" s="38">
        <f t="shared" si="4"/>
        <v>11394</v>
      </c>
      <c r="Q70" s="38">
        <f>SUM(D70:O70)</f>
        <v>11394</v>
      </c>
      <c r="R70" s="78">
        <f>C70-P70</f>
        <v>13490</v>
      </c>
      <c r="S70" s="78">
        <f t="shared" si="5"/>
        <v>4496.666666666667</v>
      </c>
      <c r="T70" s="78">
        <f>C70-Q70</f>
        <v>13490</v>
      </c>
    </row>
    <row r="71" spans="1:21" s="7" customFormat="1" ht="15" customHeight="1" x14ac:dyDescent="0.2">
      <c r="A71" s="12" t="s">
        <v>24</v>
      </c>
      <c r="B71" s="55" t="s">
        <v>24</v>
      </c>
      <c r="C71" s="81">
        <v>3000</v>
      </c>
      <c r="D71" s="133">
        <v>169.45</v>
      </c>
      <c r="E71" s="133">
        <v>144.15</v>
      </c>
      <c r="F71" s="133">
        <v>169.45</v>
      </c>
      <c r="G71" s="133">
        <v>161.94999999999999</v>
      </c>
      <c r="H71" s="133">
        <v>156.65</v>
      </c>
      <c r="I71" s="133">
        <v>172.35</v>
      </c>
      <c r="J71" s="133">
        <v>172.35</v>
      </c>
      <c r="K71" s="133">
        <v>172.35</v>
      </c>
      <c r="L71" s="133">
        <v>172.35</v>
      </c>
      <c r="M71" s="133">
        <v>172.35</v>
      </c>
      <c r="N71" s="133">
        <v>172.35</v>
      </c>
      <c r="O71" s="37"/>
      <c r="P71" s="38">
        <f t="shared" si="4"/>
        <v>1835.7499999999995</v>
      </c>
      <c r="Q71" s="38">
        <f>SUM(D71:O71)</f>
        <v>1835.7499999999995</v>
      </c>
      <c r="R71" s="78">
        <f>C71-P71</f>
        <v>1164.2500000000005</v>
      </c>
      <c r="S71" s="78">
        <f t="shared" si="5"/>
        <v>388.08333333333348</v>
      </c>
      <c r="T71" s="78">
        <f>C71-Q71</f>
        <v>1164.2500000000005</v>
      </c>
    </row>
    <row r="72" spans="1:21" s="7" customFormat="1" ht="15" customHeight="1" x14ac:dyDescent="0.2">
      <c r="A72" s="12" t="s">
        <v>209</v>
      </c>
      <c r="B72" s="55" t="s">
        <v>209</v>
      </c>
      <c r="C72" s="81">
        <v>160</v>
      </c>
      <c r="D72" s="133">
        <v>11.5</v>
      </c>
      <c r="E72" s="133">
        <v>23</v>
      </c>
      <c r="F72" s="133">
        <v>11.5</v>
      </c>
      <c r="G72" s="133">
        <v>11.5</v>
      </c>
      <c r="H72" s="133">
        <v>9.9</v>
      </c>
      <c r="I72" s="133">
        <v>11.7</v>
      </c>
      <c r="J72" s="133">
        <v>11.7</v>
      </c>
      <c r="K72" s="133">
        <v>11.7</v>
      </c>
      <c r="L72" s="133">
        <v>11.7</v>
      </c>
      <c r="M72" s="133">
        <v>11.7</v>
      </c>
      <c r="N72" s="133">
        <v>11.7</v>
      </c>
      <c r="O72" s="37"/>
      <c r="P72" s="38">
        <f t="shared" si="4"/>
        <v>137.60000000000002</v>
      </c>
      <c r="Q72" s="38">
        <f>SUM(D72:O72)</f>
        <v>137.60000000000002</v>
      </c>
      <c r="R72" s="78">
        <f>C72-P72</f>
        <v>22.399999999999977</v>
      </c>
      <c r="S72" s="78">
        <f t="shared" si="5"/>
        <v>7.4666666666666588</v>
      </c>
      <c r="T72" s="78">
        <f>C72-Q72</f>
        <v>22.399999999999977</v>
      </c>
    </row>
    <row r="73" spans="1:21" s="7" customFormat="1" ht="15" customHeight="1" x14ac:dyDescent="0.2">
      <c r="A73" s="12" t="s">
        <v>58</v>
      </c>
      <c r="B73" s="55" t="s">
        <v>58</v>
      </c>
      <c r="C73" s="81">
        <v>1000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37"/>
      <c r="P73" s="38">
        <f t="shared" si="4"/>
        <v>0</v>
      </c>
      <c r="Q73" s="38">
        <f>SUM(D73:O73)</f>
        <v>0</v>
      </c>
      <c r="R73" s="78">
        <f>C73-P73</f>
        <v>1000</v>
      </c>
      <c r="S73" s="78">
        <f t="shared" si="5"/>
        <v>333.33333333333331</v>
      </c>
      <c r="T73" s="78">
        <f>C73-Q73</f>
        <v>1000</v>
      </c>
    </row>
    <row r="74" spans="1:21" s="7" customFormat="1" ht="15" customHeight="1" x14ac:dyDescent="0.2">
      <c r="A74" s="12" t="s">
        <v>59</v>
      </c>
      <c r="B74" s="55" t="s">
        <v>105</v>
      </c>
      <c r="C74" s="81">
        <v>4800</v>
      </c>
      <c r="D74" s="133"/>
      <c r="E74" s="133"/>
      <c r="F74" s="133"/>
      <c r="G74" s="133"/>
      <c r="H74" s="133">
        <v>0</v>
      </c>
      <c r="I74" s="133">
        <v>0</v>
      </c>
      <c r="J74" s="133">
        <v>0</v>
      </c>
      <c r="K74" s="133">
        <v>304.85000000000002</v>
      </c>
      <c r="L74" s="133">
        <v>700</v>
      </c>
      <c r="M74" s="133">
        <v>350</v>
      </c>
      <c r="N74" s="133">
        <v>0</v>
      </c>
      <c r="O74" s="37"/>
      <c r="P74" s="38">
        <f t="shared" si="4"/>
        <v>1354.85</v>
      </c>
      <c r="Q74" s="38">
        <f>SUM(D74:O74)</f>
        <v>1354.85</v>
      </c>
      <c r="R74" s="78">
        <f>C74-P74</f>
        <v>3445.15</v>
      </c>
      <c r="S74" s="78">
        <f t="shared" si="5"/>
        <v>1148.3833333333334</v>
      </c>
      <c r="T74" s="78">
        <f>C74-Q74</f>
        <v>3445.15</v>
      </c>
    </row>
    <row r="75" spans="1:21" s="7" customFormat="1" ht="15" customHeight="1" x14ac:dyDescent="0.2">
      <c r="A75" s="12" t="s">
        <v>60</v>
      </c>
      <c r="B75" s="55" t="s">
        <v>106</v>
      </c>
      <c r="C75" s="81">
        <v>4800</v>
      </c>
      <c r="D75" s="133">
        <v>0</v>
      </c>
      <c r="E75" s="133">
        <v>0</v>
      </c>
      <c r="F75" s="133">
        <v>0</v>
      </c>
      <c r="G75" s="133">
        <v>8.5</v>
      </c>
      <c r="H75" s="133">
        <v>34.93</v>
      </c>
      <c r="I75" s="133">
        <v>21.62</v>
      </c>
      <c r="J75" s="133">
        <v>15.18</v>
      </c>
      <c r="K75" s="133">
        <v>39.9</v>
      </c>
      <c r="L75" s="133">
        <v>35.33</v>
      </c>
      <c r="M75" s="133">
        <v>25.55</v>
      </c>
      <c r="N75" s="133">
        <v>55.75</v>
      </c>
      <c r="O75" s="37"/>
      <c r="P75" s="38">
        <f t="shared" si="4"/>
        <v>236.76</v>
      </c>
      <c r="Q75" s="38">
        <f>SUM(D75:O75)</f>
        <v>236.76</v>
      </c>
      <c r="R75" s="78">
        <f>C75-P75</f>
        <v>4563.24</v>
      </c>
      <c r="S75" s="78">
        <f t="shared" si="5"/>
        <v>1521.08</v>
      </c>
      <c r="T75" s="78">
        <f>C75-Q75</f>
        <v>4563.24</v>
      </c>
    </row>
    <row r="76" spans="1:21" s="7" customFormat="1" ht="15" customHeight="1" x14ac:dyDescent="0.2">
      <c r="A76" s="12" t="s">
        <v>30</v>
      </c>
      <c r="B76" s="55" t="s">
        <v>107</v>
      </c>
      <c r="C76" s="81">
        <v>12000</v>
      </c>
      <c r="D76" s="133">
        <v>0</v>
      </c>
      <c r="E76" s="133">
        <v>366.2</v>
      </c>
      <c r="F76" s="133">
        <v>544.85</v>
      </c>
      <c r="G76" s="133">
        <v>382.15</v>
      </c>
      <c r="H76" s="133">
        <v>0</v>
      </c>
      <c r="I76" s="133">
        <v>509.19</v>
      </c>
      <c r="J76" s="133">
        <v>167.65</v>
      </c>
      <c r="K76" s="133">
        <v>165</v>
      </c>
      <c r="L76" s="133">
        <v>165.05</v>
      </c>
      <c r="M76" s="133">
        <v>575.1</v>
      </c>
      <c r="N76" s="133">
        <v>165.75</v>
      </c>
      <c r="O76" s="37"/>
      <c r="P76" s="38">
        <f t="shared" si="4"/>
        <v>3040.94</v>
      </c>
      <c r="Q76" s="38">
        <f>SUM(D76:O76)</f>
        <v>3040.94</v>
      </c>
      <c r="R76" s="78">
        <f>C76-P76</f>
        <v>8959.06</v>
      </c>
      <c r="S76" s="78">
        <f t="shared" si="5"/>
        <v>2986.353333333333</v>
      </c>
      <c r="T76" s="78">
        <f>C76-Q76</f>
        <v>8959.06</v>
      </c>
    </row>
    <row r="77" spans="1:21" s="7" customFormat="1" ht="15" customHeight="1" x14ac:dyDescent="0.2">
      <c r="A77" s="12" t="s">
        <v>31</v>
      </c>
      <c r="B77" s="55" t="s">
        <v>108</v>
      </c>
      <c r="C77" s="81">
        <v>10200</v>
      </c>
      <c r="D77" s="133">
        <v>0</v>
      </c>
      <c r="E77" s="133">
        <v>795.05</v>
      </c>
      <c r="F77" s="133">
        <v>730.25</v>
      </c>
      <c r="G77" s="133">
        <v>953.05</v>
      </c>
      <c r="H77" s="133">
        <v>930.8</v>
      </c>
      <c r="I77" s="133">
        <v>692.05</v>
      </c>
      <c r="J77" s="133">
        <v>787</v>
      </c>
      <c r="K77" s="133">
        <v>871.66</v>
      </c>
      <c r="L77" s="133">
        <v>885.2</v>
      </c>
      <c r="M77" s="133">
        <v>765.28</v>
      </c>
      <c r="N77" s="133">
        <v>822.82</v>
      </c>
      <c r="O77" s="37"/>
      <c r="P77" s="38">
        <f t="shared" si="4"/>
        <v>8233.16</v>
      </c>
      <c r="Q77" s="38">
        <f>SUM(D77:O77)</f>
        <v>8233.16</v>
      </c>
      <c r="R77" s="78">
        <f>C77-P77</f>
        <v>1966.8400000000001</v>
      </c>
      <c r="S77" s="78">
        <f t="shared" si="5"/>
        <v>655.61333333333334</v>
      </c>
      <c r="T77" s="78">
        <f>C77-Q77</f>
        <v>1966.8400000000001</v>
      </c>
    </row>
    <row r="78" spans="1:21" s="7" customFormat="1" ht="15" customHeight="1" x14ac:dyDescent="0.2">
      <c r="A78" s="12" t="s">
        <v>61</v>
      </c>
      <c r="B78" s="55" t="s">
        <v>109</v>
      </c>
      <c r="C78" s="81">
        <v>24288</v>
      </c>
      <c r="D78" s="133">
        <v>2024</v>
      </c>
      <c r="E78" s="133">
        <v>2024</v>
      </c>
      <c r="F78" s="133">
        <v>2024</v>
      </c>
      <c r="G78" s="133">
        <v>2024</v>
      </c>
      <c r="H78" s="133">
        <v>2024</v>
      </c>
      <c r="I78" s="133">
        <v>2024</v>
      </c>
      <c r="J78" s="133">
        <v>2024</v>
      </c>
      <c r="K78" s="133">
        <v>2024</v>
      </c>
      <c r="L78" s="133">
        <v>2024</v>
      </c>
      <c r="M78" s="133">
        <v>2024</v>
      </c>
      <c r="N78" s="133">
        <v>2024</v>
      </c>
      <c r="O78" s="37"/>
      <c r="P78" s="38">
        <f t="shared" si="4"/>
        <v>22264</v>
      </c>
      <c r="Q78" s="38">
        <f>SUM(D78:O78)</f>
        <v>22264</v>
      </c>
      <c r="R78" s="78">
        <f>C78-P78</f>
        <v>2024</v>
      </c>
      <c r="S78" s="78">
        <f t="shared" si="5"/>
        <v>674.66666666666663</v>
      </c>
      <c r="T78" s="78">
        <f>C78-Q78</f>
        <v>2024</v>
      </c>
    </row>
    <row r="79" spans="1:21" s="7" customFormat="1" ht="10.5" customHeight="1" x14ac:dyDescent="0.2">
      <c r="A79" s="12"/>
      <c r="B79" s="55"/>
      <c r="C79" s="81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39"/>
      <c r="P79" s="38"/>
      <c r="Q79" s="38"/>
      <c r="R79" s="78">
        <f>C79-P79</f>
        <v>0</v>
      </c>
      <c r="S79" s="78">
        <f t="shared" si="5"/>
        <v>0</v>
      </c>
      <c r="T79" s="78">
        <f>C79-Q79</f>
        <v>0</v>
      </c>
    </row>
    <row r="80" spans="1:21" s="7" customFormat="1" ht="15" customHeight="1" x14ac:dyDescent="0.2">
      <c r="A80" s="15" t="str">
        <f>"TOTAL "&amp;A66</f>
        <v>TOTAL OPERATING EXPENSES (OPEX) - TIC</v>
      </c>
      <c r="B80" s="59"/>
      <c r="C80" s="90">
        <f>SUM(C68:C79)</f>
        <v>276550</v>
      </c>
      <c r="D80" s="134">
        <f>SUM(D68:D78)</f>
        <v>16363.95</v>
      </c>
      <c r="E80" s="134">
        <f t="shared" ref="E80:F80" si="6">SUM(E68:E78)</f>
        <v>14548.4</v>
      </c>
      <c r="F80" s="134">
        <f t="shared" si="6"/>
        <v>17639.050000000003</v>
      </c>
      <c r="G80" s="134">
        <f t="shared" ref="G80:L80" si="7">SUM(G68:G78)</f>
        <v>16979.809999999998</v>
      </c>
      <c r="H80" s="134">
        <f t="shared" si="7"/>
        <v>20478.180000000004</v>
      </c>
      <c r="I80" s="134">
        <f t="shared" si="7"/>
        <v>17750.300000000003</v>
      </c>
      <c r="J80" s="134">
        <f t="shared" si="7"/>
        <v>17553.88</v>
      </c>
      <c r="K80" s="134">
        <f t="shared" si="7"/>
        <v>17965.46</v>
      </c>
      <c r="L80" s="134">
        <f t="shared" si="7"/>
        <v>18369.63</v>
      </c>
      <c r="M80" s="134">
        <f>SUM(M68:M78)</f>
        <v>18299.980000000003</v>
      </c>
      <c r="N80" s="134">
        <f>SUM(N68:N78)</f>
        <v>17628.370000000003</v>
      </c>
      <c r="O80" s="40">
        <f>SUM(O68:O78)</f>
        <v>0</v>
      </c>
      <c r="P80" s="40">
        <f>SUM(D80:N80)</f>
        <v>193577.01</v>
      </c>
      <c r="Q80" s="40">
        <f>SUM(Q68:Q78)</f>
        <v>193577.01</v>
      </c>
      <c r="R80" s="78">
        <f>C80-P80</f>
        <v>82972.989999999991</v>
      </c>
      <c r="S80" s="78">
        <f t="shared" si="5"/>
        <v>27657.66333333333</v>
      </c>
      <c r="T80" s="78">
        <f>C80-Q80</f>
        <v>82972.989999999991</v>
      </c>
      <c r="U80" s="170">
        <f>SUM(M80:O80)</f>
        <v>35928.350000000006</v>
      </c>
    </row>
    <row r="81" spans="1:21" s="7" customFormat="1" ht="6.95" customHeight="1" x14ac:dyDescent="0.2">
      <c r="A81" s="11"/>
      <c r="B81" s="61"/>
      <c r="C81" s="92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71"/>
      <c r="P81" s="41"/>
      <c r="Q81" s="41"/>
      <c r="R81" s="78"/>
      <c r="S81" s="78"/>
      <c r="T81" s="78"/>
    </row>
    <row r="82" spans="1:21" s="7" customFormat="1" ht="18" customHeight="1" x14ac:dyDescent="0.2">
      <c r="A82" s="177" t="s">
        <v>62</v>
      </c>
      <c r="B82" s="177"/>
      <c r="C82" s="177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78"/>
      <c r="S82" s="78"/>
      <c r="T82" s="78"/>
      <c r="U82" s="170">
        <f>U80+U64</f>
        <v>271288.52</v>
      </c>
    </row>
    <row r="83" spans="1:21" s="7" customFormat="1" ht="6.95" customHeight="1" x14ac:dyDescent="0.2">
      <c r="A83" s="10"/>
      <c r="B83" s="58"/>
      <c r="C83" s="89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70"/>
      <c r="P83" s="36"/>
      <c r="Q83" s="36"/>
      <c r="R83" s="78">
        <f>C83-P83</f>
        <v>0</v>
      </c>
      <c r="S83" s="78">
        <f t="shared" ref="S83:S89" si="8">R83/3</f>
        <v>0</v>
      </c>
      <c r="T83" s="78">
        <f>C83-Q83</f>
        <v>0</v>
      </c>
    </row>
    <row r="84" spans="1:21" s="8" customFormat="1" ht="15" customHeight="1" x14ac:dyDescent="0.2">
      <c r="A84" s="12" t="s">
        <v>64</v>
      </c>
      <c r="B84" s="55" t="s">
        <v>127</v>
      </c>
      <c r="C84" s="81">
        <v>20000</v>
      </c>
      <c r="D84" s="133"/>
      <c r="E84" s="133"/>
      <c r="F84" s="133"/>
      <c r="G84" s="133"/>
      <c r="H84" s="133"/>
      <c r="I84" s="133">
        <v>1200</v>
      </c>
      <c r="J84" s="133">
        <v>0</v>
      </c>
      <c r="K84" s="133">
        <v>9280</v>
      </c>
      <c r="L84" s="133">
        <v>0</v>
      </c>
      <c r="M84" s="133">
        <v>0</v>
      </c>
      <c r="N84" s="133"/>
      <c r="O84" s="37"/>
      <c r="P84" s="38">
        <f t="shared" ref="P84:P87" si="9">SUM(D84:N84)</f>
        <v>10480</v>
      </c>
      <c r="Q84" s="38">
        <f>SUM(D84:O84)</f>
        <v>10480</v>
      </c>
      <c r="R84" s="78">
        <f>C84-P84</f>
        <v>9520</v>
      </c>
      <c r="S84" s="78">
        <f t="shared" si="8"/>
        <v>3173.3333333333335</v>
      </c>
      <c r="T84" s="27">
        <f>C84-Q84</f>
        <v>9520</v>
      </c>
    </row>
    <row r="85" spans="1:21" s="8" customFormat="1" ht="15" customHeight="1" x14ac:dyDescent="0.2">
      <c r="A85" s="12" t="s">
        <v>224</v>
      </c>
      <c r="B85" s="55" t="s">
        <v>225</v>
      </c>
      <c r="C85" s="81">
        <v>135000</v>
      </c>
      <c r="D85" s="133"/>
      <c r="E85" s="133"/>
      <c r="F85" s="133">
        <v>145803.20000000001</v>
      </c>
      <c r="G85" s="133"/>
      <c r="H85" s="133"/>
      <c r="I85" s="133"/>
      <c r="J85" s="133"/>
      <c r="K85" s="133"/>
      <c r="L85" s="133"/>
      <c r="M85" s="133"/>
      <c r="N85" s="133"/>
      <c r="O85" s="37"/>
      <c r="P85" s="38">
        <f t="shared" si="9"/>
        <v>145803.20000000001</v>
      </c>
      <c r="Q85" s="38">
        <f>SUM(D85:O85)</f>
        <v>145803.20000000001</v>
      </c>
      <c r="R85" s="78">
        <f>C85-P85</f>
        <v>-10803.200000000012</v>
      </c>
      <c r="S85" s="78">
        <f t="shared" si="8"/>
        <v>-3601.0666666666707</v>
      </c>
      <c r="T85" s="27">
        <f>C85-Q85</f>
        <v>-10803.200000000012</v>
      </c>
    </row>
    <row r="86" spans="1:21" s="7" customFormat="1" ht="15" customHeight="1" x14ac:dyDescent="0.2">
      <c r="A86" s="12" t="s">
        <v>65</v>
      </c>
      <c r="B86" s="55" t="s">
        <v>128</v>
      </c>
      <c r="C86" s="81">
        <v>6000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37"/>
      <c r="P86" s="38">
        <f t="shared" si="9"/>
        <v>0</v>
      </c>
      <c r="Q86" s="38">
        <f>SUM(D86:O86)</f>
        <v>0</v>
      </c>
      <c r="R86" s="78">
        <f>C86-P86</f>
        <v>6000</v>
      </c>
      <c r="S86" s="78">
        <f t="shared" si="8"/>
        <v>2000</v>
      </c>
      <c r="T86" s="78">
        <f>C86-Q86</f>
        <v>6000</v>
      </c>
    </row>
    <row r="87" spans="1:21" s="8" customFormat="1" ht="15" customHeight="1" x14ac:dyDescent="0.2">
      <c r="A87" s="12" t="s">
        <v>66</v>
      </c>
      <c r="B87" s="55" t="s">
        <v>129</v>
      </c>
      <c r="C87" s="81">
        <v>15000</v>
      </c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37"/>
      <c r="P87" s="38">
        <f t="shared" si="9"/>
        <v>0</v>
      </c>
      <c r="Q87" s="38">
        <f>SUM(D87:O87)</f>
        <v>0</v>
      </c>
      <c r="R87" s="78">
        <f>C87-P87</f>
        <v>15000</v>
      </c>
      <c r="S87" s="78">
        <f t="shared" si="8"/>
        <v>5000</v>
      </c>
      <c r="T87" s="27">
        <f>C87-Q87</f>
        <v>15000</v>
      </c>
    </row>
    <row r="88" spans="1:21" s="8" customFormat="1" ht="6.95" customHeight="1" x14ac:dyDescent="0.2">
      <c r="A88" s="12"/>
      <c r="B88" s="55"/>
      <c r="C88" s="81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39"/>
      <c r="P88" s="43"/>
      <c r="Q88" s="43"/>
      <c r="R88" s="27">
        <f>C88-P88</f>
        <v>0</v>
      </c>
      <c r="S88" s="78">
        <f t="shared" si="8"/>
        <v>0</v>
      </c>
      <c r="T88" s="27">
        <f>C88-Q88</f>
        <v>0</v>
      </c>
    </row>
    <row r="89" spans="1:21" s="7" customFormat="1" ht="15" customHeight="1" x14ac:dyDescent="0.2">
      <c r="A89" s="15" t="str">
        <f>"TOTAL "&amp;A82</f>
        <v>TOTAL CAPITAL EXPENDITURE (CAPEX) - PGT</v>
      </c>
      <c r="B89" s="59"/>
      <c r="C89" s="90">
        <f>SUM(C84:C88)</f>
        <v>176000</v>
      </c>
      <c r="D89" s="134">
        <f t="shared" ref="D89:O89" si="10">SUM(D84:D87)</f>
        <v>0</v>
      </c>
      <c r="E89" s="134">
        <f t="shared" si="10"/>
        <v>0</v>
      </c>
      <c r="F89" s="134">
        <f t="shared" si="10"/>
        <v>145803.20000000001</v>
      </c>
      <c r="G89" s="134">
        <f t="shared" ref="G89:H89" si="11">SUM(G84:G87)</f>
        <v>0</v>
      </c>
      <c r="H89" s="134">
        <f t="shared" si="11"/>
        <v>0</v>
      </c>
      <c r="I89" s="134">
        <f t="shared" si="10"/>
        <v>1200</v>
      </c>
      <c r="J89" s="134">
        <f t="shared" si="10"/>
        <v>0</v>
      </c>
      <c r="K89" s="134">
        <f t="shared" si="10"/>
        <v>9280</v>
      </c>
      <c r="L89" s="134">
        <f t="shared" si="10"/>
        <v>0</v>
      </c>
      <c r="M89" s="134">
        <f>SUM(M84:M87)</f>
        <v>0</v>
      </c>
      <c r="N89" s="134">
        <f>SUM(N84:N87)</f>
        <v>0</v>
      </c>
      <c r="O89" s="40">
        <f t="shared" si="10"/>
        <v>0</v>
      </c>
      <c r="P89" s="40">
        <f>SUM(D89:N89)</f>
        <v>156283.20000000001</v>
      </c>
      <c r="Q89" s="40">
        <f>SUM(D89:O89)</f>
        <v>156283.20000000001</v>
      </c>
      <c r="R89" s="78">
        <f>C89-P89</f>
        <v>19716.799999999988</v>
      </c>
      <c r="S89" s="78">
        <f t="shared" si="8"/>
        <v>6572.2666666666628</v>
      </c>
      <c r="T89" s="78">
        <f>C89-Q89</f>
        <v>19716.799999999988</v>
      </c>
      <c r="U89" s="170">
        <f>SUM(M89:O89)</f>
        <v>0</v>
      </c>
    </row>
    <row r="90" spans="1:21" s="7" customFormat="1" ht="6.95" customHeight="1" x14ac:dyDescent="0.2">
      <c r="A90" s="11"/>
      <c r="B90" s="61"/>
      <c r="C90" s="92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71"/>
      <c r="P90" s="41"/>
      <c r="Q90" s="41"/>
      <c r="R90" s="78"/>
      <c r="S90" s="78"/>
      <c r="T90" s="78"/>
    </row>
    <row r="91" spans="1:21" s="7" customFormat="1" ht="18" customHeight="1" x14ac:dyDescent="0.2">
      <c r="A91" s="177" t="s">
        <v>63</v>
      </c>
      <c r="B91" s="177"/>
      <c r="C91" s="177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78"/>
      <c r="S91" s="78"/>
      <c r="T91" s="78"/>
    </row>
    <row r="92" spans="1:21" s="7" customFormat="1" ht="6.95" customHeight="1" x14ac:dyDescent="0.2">
      <c r="A92" s="10"/>
      <c r="B92" s="58"/>
      <c r="C92" s="89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70"/>
      <c r="P92" s="36"/>
      <c r="Q92" s="36"/>
      <c r="R92" s="78"/>
      <c r="S92" s="78"/>
      <c r="T92" s="78"/>
    </row>
    <row r="93" spans="1:21" s="8" customFormat="1" ht="15" customHeight="1" x14ac:dyDescent="0.2">
      <c r="A93" s="12" t="s">
        <v>67</v>
      </c>
      <c r="B93" s="55" t="s">
        <v>127</v>
      </c>
      <c r="C93" s="81">
        <v>5000</v>
      </c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37">
        <v>0</v>
      </c>
      <c r="P93" s="38">
        <f t="shared" ref="P93:P96" si="12">SUM(D93:N93)</f>
        <v>0</v>
      </c>
      <c r="Q93" s="38">
        <f>SUM(D93:O93)</f>
        <v>0</v>
      </c>
      <c r="R93" s="78">
        <f>C93-P93</f>
        <v>5000</v>
      </c>
      <c r="S93" s="78">
        <f t="shared" ref="S93:S98" si="13">R93/3</f>
        <v>1666.6666666666667</v>
      </c>
      <c r="T93" s="27">
        <f>C93-Q93</f>
        <v>5000</v>
      </c>
    </row>
    <row r="94" spans="1:21" s="7" customFormat="1" ht="15" customHeight="1" x14ac:dyDescent="0.2">
      <c r="A94" s="12" t="s">
        <v>65</v>
      </c>
      <c r="B94" s="55" t="s">
        <v>128</v>
      </c>
      <c r="C94" s="81">
        <v>10000</v>
      </c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37">
        <v>0</v>
      </c>
      <c r="P94" s="38">
        <f t="shared" si="12"/>
        <v>0</v>
      </c>
      <c r="Q94" s="38">
        <f>SUM(D94:O94)</f>
        <v>0</v>
      </c>
      <c r="R94" s="78">
        <f>C94-P94</f>
        <v>10000</v>
      </c>
      <c r="S94" s="78">
        <f t="shared" si="13"/>
        <v>3333.3333333333335</v>
      </c>
      <c r="T94" s="78">
        <f>C94-Q94</f>
        <v>10000</v>
      </c>
    </row>
    <row r="95" spans="1:21" s="8" customFormat="1" ht="15" customHeight="1" x14ac:dyDescent="0.2">
      <c r="A95" s="12" t="s">
        <v>68</v>
      </c>
      <c r="B95" s="55" t="s">
        <v>129</v>
      </c>
      <c r="C95" s="81">
        <v>20000</v>
      </c>
      <c r="D95" s="133"/>
      <c r="E95" s="133"/>
      <c r="F95" s="133"/>
      <c r="G95" s="133"/>
      <c r="H95" s="133"/>
      <c r="I95" s="133">
        <v>0</v>
      </c>
      <c r="J95" s="133">
        <v>0</v>
      </c>
      <c r="K95" s="133">
        <v>1676</v>
      </c>
      <c r="L95" s="133">
        <v>0</v>
      </c>
      <c r="M95" s="133">
        <v>0</v>
      </c>
      <c r="N95" s="133"/>
      <c r="O95" s="37">
        <v>0</v>
      </c>
      <c r="P95" s="38">
        <f t="shared" si="12"/>
        <v>1676</v>
      </c>
      <c r="Q95" s="38">
        <f>SUM(D95:O95)</f>
        <v>1676</v>
      </c>
      <c r="R95" s="78">
        <f>C95-P95</f>
        <v>18324</v>
      </c>
      <c r="S95" s="78">
        <f t="shared" si="13"/>
        <v>6108</v>
      </c>
      <c r="T95" s="27">
        <f>C95-Q95</f>
        <v>18324</v>
      </c>
    </row>
    <row r="96" spans="1:21" s="7" customFormat="1" ht="15" customHeight="1" x14ac:dyDescent="0.2">
      <c r="A96" s="12" t="s">
        <v>69</v>
      </c>
      <c r="B96" s="55" t="s">
        <v>69</v>
      </c>
      <c r="C96" s="81">
        <v>30000</v>
      </c>
      <c r="D96" s="133"/>
      <c r="E96" s="133"/>
      <c r="F96" s="133"/>
      <c r="G96" s="133"/>
      <c r="H96" s="133"/>
      <c r="I96" s="133">
        <v>0</v>
      </c>
      <c r="J96" s="133">
        <v>0</v>
      </c>
      <c r="K96" s="133">
        <v>1705</v>
      </c>
      <c r="L96" s="133">
        <v>0</v>
      </c>
      <c r="M96" s="133">
        <v>0</v>
      </c>
      <c r="N96" s="133"/>
      <c r="O96" s="37">
        <v>0</v>
      </c>
      <c r="P96" s="38">
        <f t="shared" si="12"/>
        <v>1705</v>
      </c>
      <c r="Q96" s="38">
        <f>SUM(D96:O96)</f>
        <v>1705</v>
      </c>
      <c r="R96" s="78">
        <f>C96-P96</f>
        <v>28295</v>
      </c>
      <c r="S96" s="78">
        <f t="shared" si="13"/>
        <v>9431.6666666666661</v>
      </c>
      <c r="T96" s="78">
        <f>C96-Q96</f>
        <v>28295</v>
      </c>
    </row>
    <row r="97" spans="1:22" s="8" customFormat="1" ht="6.95" customHeight="1" x14ac:dyDescent="0.2">
      <c r="A97" s="12"/>
      <c r="B97" s="55"/>
      <c r="C97" s="81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39"/>
      <c r="P97" s="43"/>
      <c r="Q97" s="43"/>
      <c r="R97" s="27">
        <f>C97-P97</f>
        <v>0</v>
      </c>
      <c r="S97" s="78">
        <f t="shared" si="13"/>
        <v>0</v>
      </c>
      <c r="T97" s="27">
        <f>C97-Q97</f>
        <v>0</v>
      </c>
    </row>
    <row r="98" spans="1:22" s="7" customFormat="1" ht="15" customHeight="1" x14ac:dyDescent="0.2">
      <c r="A98" s="15" t="str">
        <f>"TOTAL "&amp;A91</f>
        <v>TOTAL CAPITAL EXPENDITURE (CAPEX) - TIC</v>
      </c>
      <c r="B98" s="59"/>
      <c r="C98" s="90">
        <f>SUM(C93:C97)</f>
        <v>65000</v>
      </c>
      <c r="D98" s="134">
        <f t="shared" ref="D98:O98" si="14">SUM(D93:D96)</f>
        <v>0</v>
      </c>
      <c r="E98" s="134">
        <f t="shared" si="14"/>
        <v>0</v>
      </c>
      <c r="F98" s="134">
        <f t="shared" si="14"/>
        <v>0</v>
      </c>
      <c r="G98" s="134">
        <f t="shared" ref="G98:H98" si="15">SUM(G93:G96)</f>
        <v>0</v>
      </c>
      <c r="H98" s="134">
        <f t="shared" si="15"/>
        <v>0</v>
      </c>
      <c r="I98" s="134">
        <f t="shared" si="14"/>
        <v>0</v>
      </c>
      <c r="J98" s="134">
        <f t="shared" si="14"/>
        <v>0</v>
      </c>
      <c r="K98" s="134">
        <f t="shared" si="14"/>
        <v>3381</v>
      </c>
      <c r="L98" s="134">
        <f t="shared" si="14"/>
        <v>0</v>
      </c>
      <c r="M98" s="134">
        <f>SUM(M93:M96)</f>
        <v>0</v>
      </c>
      <c r="N98" s="134">
        <f>SUM(N93:N96)</f>
        <v>0</v>
      </c>
      <c r="O98" s="40">
        <f t="shared" si="14"/>
        <v>0</v>
      </c>
      <c r="P98" s="40">
        <f>SUM(D98:N98)</f>
        <v>3381</v>
      </c>
      <c r="Q98" s="40">
        <f>SUM(Q93:Q96)</f>
        <v>3381</v>
      </c>
      <c r="R98" s="78">
        <f>C98-P98</f>
        <v>61619</v>
      </c>
      <c r="S98" s="78">
        <f t="shared" si="13"/>
        <v>20539.666666666668</v>
      </c>
      <c r="T98" s="78">
        <f>C98-Q98</f>
        <v>61619</v>
      </c>
      <c r="U98" s="170">
        <f>SUM(M98:O98)</f>
        <v>0</v>
      </c>
    </row>
    <row r="99" spans="1:22" s="7" customFormat="1" ht="7.5" customHeight="1" x14ac:dyDescent="0.2">
      <c r="A99" s="24"/>
      <c r="B99" s="60"/>
      <c r="C99" s="9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33"/>
      <c r="P99" s="33"/>
      <c r="Q99" s="33"/>
      <c r="R99" s="78"/>
      <c r="S99" s="78"/>
      <c r="T99" s="78"/>
    </row>
    <row r="100" spans="1:22" s="7" customFormat="1" ht="18" customHeight="1" x14ac:dyDescent="0.2">
      <c r="A100" s="177" t="s">
        <v>70</v>
      </c>
      <c r="B100" s="177"/>
      <c r="C100" s="177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78"/>
      <c r="S100" s="78"/>
      <c r="T100" s="78"/>
    </row>
    <row r="101" spans="1:22" s="7" customFormat="1" ht="6.95" customHeight="1" x14ac:dyDescent="0.2">
      <c r="A101" s="10"/>
      <c r="B101" s="58"/>
      <c r="C101" s="89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70"/>
      <c r="P101" s="36"/>
      <c r="Q101" s="36"/>
      <c r="R101" s="78"/>
      <c r="S101" s="78"/>
      <c r="T101" s="78"/>
    </row>
    <row r="102" spans="1:22" s="8" customFormat="1" ht="15" customHeight="1" x14ac:dyDescent="0.2">
      <c r="A102" s="12" t="s">
        <v>71</v>
      </c>
      <c r="B102" s="55" t="s">
        <v>130</v>
      </c>
      <c r="C102" s="81">
        <v>6000</v>
      </c>
      <c r="D102" s="133">
        <v>0</v>
      </c>
      <c r="E102" s="133">
        <v>0</v>
      </c>
      <c r="F102" s="133">
        <v>87</v>
      </c>
      <c r="G102" s="133">
        <v>0</v>
      </c>
      <c r="H102" s="133">
        <v>2580</v>
      </c>
      <c r="I102" s="133">
        <v>300</v>
      </c>
      <c r="J102" s="133">
        <v>204</v>
      </c>
      <c r="K102" s="133">
        <v>2894.8</v>
      </c>
      <c r="L102" s="133">
        <v>300</v>
      </c>
      <c r="M102" s="133"/>
      <c r="N102" s="133"/>
      <c r="O102" s="37"/>
      <c r="P102" s="38">
        <f t="shared" ref="P102:P144" si="16">SUM(D102:N102)</f>
        <v>6365.8</v>
      </c>
      <c r="Q102" s="169">
        <f>SUM(D102:O102)</f>
        <v>6365.8</v>
      </c>
      <c r="R102" s="78">
        <f>C102-P102</f>
        <v>-365.80000000000018</v>
      </c>
      <c r="S102" s="78">
        <f t="shared" ref="S102:S150" si="17">R102/3</f>
        <v>-121.93333333333339</v>
      </c>
      <c r="T102" s="166">
        <f>C102-Q102</f>
        <v>-365.80000000000018</v>
      </c>
      <c r="U102" s="27">
        <f t="shared" ref="U102:U148" si="18">SUM(M102:O102)</f>
        <v>0</v>
      </c>
    </row>
    <row r="103" spans="1:22" s="8" customFormat="1" ht="15" customHeight="1" x14ac:dyDescent="0.2">
      <c r="A103" s="12" t="s">
        <v>72</v>
      </c>
      <c r="B103" s="55" t="s">
        <v>131</v>
      </c>
      <c r="C103" s="81">
        <v>2000</v>
      </c>
      <c r="D103" s="133">
        <v>0</v>
      </c>
      <c r="E103" s="133">
        <v>0</v>
      </c>
      <c r="F103" s="133">
        <v>456</v>
      </c>
      <c r="G103" s="133">
        <v>240</v>
      </c>
      <c r="H103" s="133">
        <v>0</v>
      </c>
      <c r="I103" s="133">
        <v>0</v>
      </c>
      <c r="J103" s="133">
        <v>280</v>
      </c>
      <c r="K103" s="133">
        <v>0</v>
      </c>
      <c r="L103" s="133">
        <v>0</v>
      </c>
      <c r="M103" s="133">
        <v>112</v>
      </c>
      <c r="N103" s="133">
        <v>112</v>
      </c>
      <c r="O103" s="37"/>
      <c r="P103" s="38">
        <f t="shared" si="16"/>
        <v>1200</v>
      </c>
      <c r="Q103" s="169">
        <f>SUM(D103:O103)</f>
        <v>1200</v>
      </c>
      <c r="R103" s="78">
        <f>C103-P103</f>
        <v>800</v>
      </c>
      <c r="S103" s="78">
        <f t="shared" si="17"/>
        <v>266.66666666666669</v>
      </c>
      <c r="T103" s="27">
        <f>C103-Q103</f>
        <v>800</v>
      </c>
      <c r="U103" s="27">
        <f t="shared" si="18"/>
        <v>224</v>
      </c>
    </row>
    <row r="104" spans="1:22" s="8" customFormat="1" ht="15" customHeight="1" x14ac:dyDescent="0.2">
      <c r="A104" s="12" t="s">
        <v>73</v>
      </c>
      <c r="B104" s="55" t="s">
        <v>132</v>
      </c>
      <c r="C104" s="81">
        <v>280000</v>
      </c>
      <c r="D104" s="133">
        <v>9000</v>
      </c>
      <c r="E104" s="133">
        <v>28878.9</v>
      </c>
      <c r="F104" s="133">
        <v>22002.799999999999</v>
      </c>
      <c r="G104" s="133">
        <v>69939.509999999995</v>
      </c>
      <c r="H104" s="133">
        <v>10897.7</v>
      </c>
      <c r="I104" s="133">
        <v>34912.910000000003</v>
      </c>
      <c r="J104" s="133">
        <v>5112</v>
      </c>
      <c r="K104" s="133">
        <v>28681.119999999999</v>
      </c>
      <c r="L104" s="133">
        <v>38097.269999999997</v>
      </c>
      <c r="M104" s="133">
        <v>48615.43</v>
      </c>
      <c r="N104" s="133">
        <v>42638.3</v>
      </c>
      <c r="O104" s="37"/>
      <c r="P104" s="38">
        <f t="shared" si="16"/>
        <v>338775.94</v>
      </c>
      <c r="Q104" s="169">
        <f>SUM(D104:O104)</f>
        <v>338775.94</v>
      </c>
      <c r="R104" s="78">
        <f>C104-P104</f>
        <v>-58775.94</v>
      </c>
      <c r="S104" s="78">
        <f t="shared" si="17"/>
        <v>-19591.98</v>
      </c>
      <c r="T104" s="166">
        <f>C104-Q104</f>
        <v>-58775.94</v>
      </c>
      <c r="U104" s="27">
        <f t="shared" si="18"/>
        <v>91253.73000000001</v>
      </c>
    </row>
    <row r="105" spans="1:22" s="8" customFormat="1" ht="15" customHeight="1" x14ac:dyDescent="0.2">
      <c r="A105" s="12" t="s">
        <v>75</v>
      </c>
      <c r="B105" s="55" t="s">
        <v>132</v>
      </c>
      <c r="C105" s="81">
        <v>15000</v>
      </c>
      <c r="D105" s="133"/>
      <c r="E105" s="133"/>
      <c r="F105" s="133"/>
      <c r="G105" s="133"/>
      <c r="H105" s="133">
        <v>387.4</v>
      </c>
      <c r="I105" s="133">
        <v>939.05</v>
      </c>
      <c r="J105" s="133">
        <v>150</v>
      </c>
      <c r="K105" s="133">
        <v>38.15</v>
      </c>
      <c r="L105" s="133">
        <v>35.1</v>
      </c>
      <c r="M105" s="133">
        <v>66.7</v>
      </c>
      <c r="N105" s="133">
        <v>0</v>
      </c>
      <c r="O105" s="37"/>
      <c r="P105" s="38">
        <f t="shared" si="16"/>
        <v>1616.3999999999999</v>
      </c>
      <c r="Q105" s="169">
        <f>SUM(D105:O105)</f>
        <v>1616.3999999999999</v>
      </c>
      <c r="R105" s="78">
        <f>C105-P105</f>
        <v>13383.6</v>
      </c>
      <c r="S105" s="78">
        <f t="shared" si="17"/>
        <v>4461.2</v>
      </c>
      <c r="T105" s="27">
        <f>C105-Q105</f>
        <v>13383.6</v>
      </c>
      <c r="U105" s="27">
        <f t="shared" si="18"/>
        <v>66.7</v>
      </c>
    </row>
    <row r="106" spans="1:22" s="8" customFormat="1" ht="8.25" customHeight="1" x14ac:dyDescent="0.2">
      <c r="A106" s="12"/>
      <c r="B106" s="55"/>
      <c r="C106" s="81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45"/>
      <c r="P106" s="43">
        <f t="shared" si="16"/>
        <v>0</v>
      </c>
      <c r="Q106" s="43">
        <f>SUM(D106:O106)</f>
        <v>0</v>
      </c>
      <c r="R106" s="78">
        <f>C106-P106</f>
        <v>0</v>
      </c>
      <c r="S106" s="78">
        <f t="shared" si="17"/>
        <v>0</v>
      </c>
      <c r="T106" s="27">
        <f>C106-Q106</f>
        <v>0</v>
      </c>
      <c r="U106" s="27">
        <f t="shared" si="18"/>
        <v>0</v>
      </c>
    </row>
    <row r="107" spans="1:22" s="8" customFormat="1" ht="15" customHeight="1" x14ac:dyDescent="0.2">
      <c r="A107" s="12" t="s">
        <v>76</v>
      </c>
      <c r="B107" s="55" t="s">
        <v>76</v>
      </c>
      <c r="C107" s="81">
        <v>25000</v>
      </c>
      <c r="D107" s="133">
        <v>0</v>
      </c>
      <c r="E107" s="133">
        <v>3771.12</v>
      </c>
      <c r="F107" s="133">
        <v>0</v>
      </c>
      <c r="G107" s="133">
        <v>1914.46</v>
      </c>
      <c r="H107" s="133">
        <v>2157.21</v>
      </c>
      <c r="I107" s="133">
        <v>1463.46</v>
      </c>
      <c r="J107" s="133">
        <v>205.6</v>
      </c>
      <c r="K107" s="133">
        <v>0</v>
      </c>
      <c r="L107" s="133">
        <v>381.62</v>
      </c>
      <c r="M107" s="133">
        <v>849.75</v>
      </c>
      <c r="N107" s="133">
        <v>326.5</v>
      </c>
      <c r="O107" s="37"/>
      <c r="P107" s="38">
        <f t="shared" si="16"/>
        <v>11069.720000000001</v>
      </c>
      <c r="Q107" s="169">
        <f>SUM(D107:O107)</f>
        <v>11069.720000000001</v>
      </c>
      <c r="R107" s="78">
        <f>C107-P107</f>
        <v>13930.279999999999</v>
      </c>
      <c r="S107" s="78">
        <f t="shared" si="17"/>
        <v>4643.4266666666663</v>
      </c>
      <c r="T107" s="27">
        <f>C107-Q107</f>
        <v>13930.279999999999</v>
      </c>
      <c r="U107" s="27">
        <f t="shared" si="18"/>
        <v>1176.25</v>
      </c>
    </row>
    <row r="108" spans="1:22" s="8" customFormat="1" ht="15" customHeight="1" x14ac:dyDescent="0.2">
      <c r="A108" s="12" t="s">
        <v>216</v>
      </c>
      <c r="B108" s="55" t="s">
        <v>134</v>
      </c>
      <c r="C108" s="81">
        <v>35000</v>
      </c>
      <c r="D108" s="133"/>
      <c r="E108" s="133"/>
      <c r="F108" s="133"/>
      <c r="G108" s="133"/>
      <c r="H108" s="133">
        <v>35376.99</v>
      </c>
      <c r="I108" s="133">
        <v>0</v>
      </c>
      <c r="J108" s="133"/>
      <c r="K108" s="133">
        <v>0</v>
      </c>
      <c r="L108" s="133">
        <v>0</v>
      </c>
      <c r="M108" s="133"/>
      <c r="N108" s="133"/>
      <c r="O108" s="37"/>
      <c r="P108" s="38">
        <f t="shared" si="16"/>
        <v>35376.99</v>
      </c>
      <c r="Q108" s="169">
        <f>SUM(D108:O108)</f>
        <v>35376.99</v>
      </c>
      <c r="R108" s="78">
        <f>C108-P108</f>
        <v>-376.98999999999796</v>
      </c>
      <c r="S108" s="78">
        <f t="shared" si="17"/>
        <v>-125.66333333333266</v>
      </c>
      <c r="T108" s="166">
        <f>C108-Q108</f>
        <v>-376.98999999999796</v>
      </c>
      <c r="U108" s="27">
        <f t="shared" si="18"/>
        <v>0</v>
      </c>
    </row>
    <row r="109" spans="1:22" s="8" customFormat="1" ht="15" customHeight="1" x14ac:dyDescent="0.2">
      <c r="A109" s="12" t="s">
        <v>283</v>
      </c>
      <c r="B109" s="55" t="s">
        <v>134</v>
      </c>
      <c r="C109" s="81">
        <v>0</v>
      </c>
      <c r="D109" s="133"/>
      <c r="E109" s="133"/>
      <c r="F109" s="133"/>
      <c r="G109" s="133"/>
      <c r="H109" s="133">
        <v>0</v>
      </c>
      <c r="I109" s="133">
        <v>0</v>
      </c>
      <c r="J109" s="133">
        <v>6422.5</v>
      </c>
      <c r="K109" s="133">
        <v>8250</v>
      </c>
      <c r="L109" s="133">
        <v>0</v>
      </c>
      <c r="M109" s="133">
        <v>0</v>
      </c>
      <c r="N109" s="133">
        <v>975</v>
      </c>
      <c r="O109" s="37"/>
      <c r="P109" s="38">
        <f t="shared" si="16"/>
        <v>15647.5</v>
      </c>
      <c r="Q109" s="169">
        <f>SUM(D109:O109)</f>
        <v>15647.5</v>
      </c>
      <c r="R109" s="78">
        <f>C109-P109</f>
        <v>-15647.5</v>
      </c>
      <c r="S109" s="78">
        <f t="shared" si="17"/>
        <v>-5215.833333333333</v>
      </c>
      <c r="T109" s="166">
        <f>C109-Q109</f>
        <v>-15647.5</v>
      </c>
      <c r="U109" s="27">
        <f t="shared" si="18"/>
        <v>975</v>
      </c>
      <c r="V109" s="164"/>
    </row>
    <row r="110" spans="1:22" s="8" customFormat="1" ht="15" customHeight="1" x14ac:dyDescent="0.2">
      <c r="A110" s="12" t="s">
        <v>213</v>
      </c>
      <c r="B110" s="55" t="s">
        <v>214</v>
      </c>
      <c r="C110" s="81">
        <v>2000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37"/>
      <c r="P110" s="38">
        <f t="shared" si="16"/>
        <v>0</v>
      </c>
      <c r="Q110" s="169">
        <f>SUM(D110:O110)</f>
        <v>0</v>
      </c>
      <c r="R110" s="78">
        <f>C110-P110</f>
        <v>2000</v>
      </c>
      <c r="S110" s="78">
        <f t="shared" si="17"/>
        <v>666.66666666666663</v>
      </c>
      <c r="T110" s="27">
        <f>C110-Q110</f>
        <v>2000</v>
      </c>
      <c r="U110" s="27">
        <f t="shared" si="18"/>
        <v>0</v>
      </c>
    </row>
    <row r="111" spans="1:22" s="8" customFormat="1" ht="15" customHeight="1" x14ac:dyDescent="0.2">
      <c r="A111" s="12" t="s">
        <v>77</v>
      </c>
      <c r="B111" s="55" t="s">
        <v>76</v>
      </c>
      <c r="C111" s="81">
        <v>15000</v>
      </c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37"/>
      <c r="P111" s="38">
        <f t="shared" si="16"/>
        <v>0</v>
      </c>
      <c r="Q111" s="43">
        <f>SUM(D111:O111)</f>
        <v>0</v>
      </c>
      <c r="R111" s="78">
        <f>C111-P111</f>
        <v>15000</v>
      </c>
      <c r="S111" s="78">
        <f t="shared" si="17"/>
        <v>5000</v>
      </c>
      <c r="T111" s="165">
        <f>C111-Q111</f>
        <v>15000</v>
      </c>
      <c r="U111" s="27">
        <f t="shared" si="18"/>
        <v>0</v>
      </c>
    </row>
    <row r="112" spans="1:22" s="8" customFormat="1" ht="15" customHeight="1" x14ac:dyDescent="0.2">
      <c r="A112" s="12" t="s">
        <v>78</v>
      </c>
      <c r="B112" s="55" t="s">
        <v>133</v>
      </c>
      <c r="C112" s="81">
        <v>300000</v>
      </c>
      <c r="D112" s="133">
        <v>0</v>
      </c>
      <c r="E112" s="133">
        <v>147112.24</v>
      </c>
      <c r="F112" s="133">
        <v>31055.43</v>
      </c>
      <c r="G112" s="133">
        <v>33643.06</v>
      </c>
      <c r="H112" s="133">
        <v>6002.75</v>
      </c>
      <c r="I112" s="133">
        <v>0</v>
      </c>
      <c r="J112" s="133">
        <v>0</v>
      </c>
      <c r="K112" s="133">
        <v>0</v>
      </c>
      <c r="L112" s="133">
        <v>0</v>
      </c>
      <c r="M112" s="133"/>
      <c r="N112" s="133"/>
      <c r="O112" s="37"/>
      <c r="P112" s="38">
        <f t="shared" si="16"/>
        <v>217813.47999999998</v>
      </c>
      <c r="Q112" s="168">
        <f>SUM(D112:O112)</f>
        <v>217813.47999999998</v>
      </c>
      <c r="R112" s="78">
        <f>C112-P112</f>
        <v>82186.520000000019</v>
      </c>
      <c r="S112" s="78">
        <f t="shared" si="17"/>
        <v>27395.506666666672</v>
      </c>
      <c r="T112" s="165">
        <f>C112-Q112</f>
        <v>82186.520000000019</v>
      </c>
      <c r="U112" s="27">
        <f t="shared" si="18"/>
        <v>0</v>
      </c>
    </row>
    <row r="113" spans="1:21" s="8" customFormat="1" ht="15" customHeight="1" x14ac:dyDescent="0.2">
      <c r="A113" s="12" t="s">
        <v>290</v>
      </c>
      <c r="B113" s="55" t="s">
        <v>134</v>
      </c>
      <c r="C113" s="81">
        <v>0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>
        <v>83572.800000000003</v>
      </c>
      <c r="N113" s="133">
        <v>0</v>
      </c>
      <c r="O113" s="37"/>
      <c r="P113" s="38">
        <f t="shared" si="16"/>
        <v>83572.800000000003</v>
      </c>
      <c r="Q113" s="169">
        <f>SUM(D113:O113)</f>
        <v>83572.800000000003</v>
      </c>
      <c r="R113" s="78">
        <f>C113-P113</f>
        <v>-83572.800000000003</v>
      </c>
      <c r="S113" s="78"/>
      <c r="T113" s="165"/>
      <c r="U113" s="27">
        <f t="shared" si="18"/>
        <v>83572.800000000003</v>
      </c>
    </row>
    <row r="114" spans="1:21" s="8" customFormat="1" ht="15" customHeight="1" x14ac:dyDescent="0.2">
      <c r="A114" s="12" t="s">
        <v>165</v>
      </c>
      <c r="B114" s="55" t="s">
        <v>133</v>
      </c>
      <c r="C114" s="81">
        <v>50000</v>
      </c>
      <c r="D114" s="133"/>
      <c r="E114" s="133"/>
      <c r="F114" s="133"/>
      <c r="G114" s="133"/>
      <c r="H114" s="133"/>
      <c r="I114" s="133"/>
      <c r="J114" s="133"/>
      <c r="K114" s="133"/>
      <c r="L114" s="133"/>
      <c r="M114" s="133">
        <v>17373</v>
      </c>
      <c r="N114" s="133">
        <v>11305.58</v>
      </c>
      <c r="O114" s="37"/>
      <c r="P114" s="38">
        <f t="shared" si="16"/>
        <v>28678.58</v>
      </c>
      <c r="Q114" s="169">
        <f>SUM(D114:O114)</f>
        <v>28678.58</v>
      </c>
      <c r="R114" s="78">
        <f>C114-P114</f>
        <v>21321.42</v>
      </c>
      <c r="S114" s="78">
        <f t="shared" si="17"/>
        <v>7107.1399999999994</v>
      </c>
      <c r="T114" s="27">
        <f>C114-Q114</f>
        <v>21321.42</v>
      </c>
      <c r="U114" s="27">
        <f t="shared" si="18"/>
        <v>28678.58</v>
      </c>
    </row>
    <row r="115" spans="1:21" s="8" customFormat="1" ht="15" customHeight="1" x14ac:dyDescent="0.2">
      <c r="A115" s="12" t="s">
        <v>297</v>
      </c>
      <c r="B115" s="55" t="s">
        <v>133</v>
      </c>
      <c r="C115" s="81">
        <v>0</v>
      </c>
      <c r="D115" s="133"/>
      <c r="E115" s="133"/>
      <c r="F115" s="133"/>
      <c r="G115" s="133"/>
      <c r="H115" s="133">
        <v>0</v>
      </c>
      <c r="I115" s="133">
        <v>0</v>
      </c>
      <c r="J115" s="133">
        <v>0</v>
      </c>
      <c r="K115" s="133">
        <v>4350</v>
      </c>
      <c r="L115" s="133">
        <v>0</v>
      </c>
      <c r="M115" s="133">
        <v>4429.5</v>
      </c>
      <c r="N115" s="133">
        <v>1785.65</v>
      </c>
      <c r="O115" s="37"/>
      <c r="P115" s="38">
        <f t="shared" si="16"/>
        <v>10565.15</v>
      </c>
      <c r="Q115" s="169">
        <f>SUM(D115:O115)</f>
        <v>10565.15</v>
      </c>
      <c r="R115" s="78">
        <f>C115-P115</f>
        <v>-10565.15</v>
      </c>
      <c r="S115" s="78">
        <f t="shared" si="17"/>
        <v>-3521.7166666666667</v>
      </c>
      <c r="T115" s="27">
        <f>C115-Q115</f>
        <v>-10565.15</v>
      </c>
      <c r="U115" s="27">
        <f t="shared" si="18"/>
        <v>6215.15</v>
      </c>
    </row>
    <row r="116" spans="1:21" s="8" customFormat="1" ht="15" customHeight="1" x14ac:dyDescent="0.2">
      <c r="A116" s="12" t="s">
        <v>269</v>
      </c>
      <c r="B116" s="55" t="s">
        <v>134</v>
      </c>
      <c r="C116" s="81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37"/>
      <c r="P116" s="38">
        <f t="shared" si="16"/>
        <v>0</v>
      </c>
      <c r="Q116" s="43">
        <f>SUM(D116:O116)</f>
        <v>0</v>
      </c>
      <c r="R116" s="78">
        <f>C116-P116</f>
        <v>0</v>
      </c>
      <c r="S116" s="78">
        <f t="shared" si="17"/>
        <v>0</v>
      </c>
      <c r="T116" s="27">
        <f>C116-Q116</f>
        <v>0</v>
      </c>
      <c r="U116" s="27">
        <f t="shared" si="18"/>
        <v>0</v>
      </c>
    </row>
    <row r="117" spans="1:21" s="8" customFormat="1" ht="15" customHeight="1" x14ac:dyDescent="0.2">
      <c r="A117" s="12" t="s">
        <v>289</v>
      </c>
      <c r="B117" s="55" t="s">
        <v>134</v>
      </c>
      <c r="C117" s="81">
        <v>0</v>
      </c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37"/>
      <c r="P117" s="38">
        <f t="shared" si="16"/>
        <v>0</v>
      </c>
      <c r="Q117" s="43">
        <f t="shared" ref="Q117:Q118" si="19">SUM(D117:O117)</f>
        <v>0</v>
      </c>
      <c r="R117" s="78">
        <f>C117-P117</f>
        <v>0</v>
      </c>
      <c r="S117" s="78">
        <f t="shared" si="17"/>
        <v>0</v>
      </c>
      <c r="T117" s="27">
        <f>C117-Q117</f>
        <v>0</v>
      </c>
      <c r="U117" s="27">
        <f t="shared" si="18"/>
        <v>0</v>
      </c>
    </row>
    <row r="118" spans="1:21" s="8" customFormat="1" ht="15" customHeight="1" x14ac:dyDescent="0.2">
      <c r="A118" s="12" t="s">
        <v>293</v>
      </c>
      <c r="B118" s="55" t="s">
        <v>134</v>
      </c>
      <c r="C118" s="81">
        <v>0</v>
      </c>
      <c r="D118" s="133"/>
      <c r="E118" s="133"/>
      <c r="F118" s="133"/>
      <c r="G118" s="133"/>
      <c r="H118" s="133"/>
      <c r="I118" s="133"/>
      <c r="J118" s="133"/>
      <c r="K118" s="133"/>
      <c r="L118" s="133"/>
      <c r="M118" s="133">
        <v>0</v>
      </c>
      <c r="N118" s="133">
        <v>28039.200000000001</v>
      </c>
      <c r="O118" s="37"/>
      <c r="P118" s="38">
        <f t="shared" si="16"/>
        <v>28039.200000000001</v>
      </c>
      <c r="Q118" s="43">
        <f t="shared" si="19"/>
        <v>28039.200000000001</v>
      </c>
      <c r="R118" s="78"/>
      <c r="S118" s="78"/>
      <c r="T118" s="27">
        <f>C118-Q118</f>
        <v>-28039.200000000001</v>
      </c>
      <c r="U118" s="27">
        <f t="shared" si="18"/>
        <v>28039.200000000001</v>
      </c>
    </row>
    <row r="119" spans="1:21" s="8" customFormat="1" ht="15" customHeight="1" x14ac:dyDescent="0.2">
      <c r="A119" s="12" t="s">
        <v>236</v>
      </c>
      <c r="B119" s="55" t="s">
        <v>134</v>
      </c>
      <c r="C119" s="81">
        <v>220000</v>
      </c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37"/>
      <c r="P119" s="38">
        <f t="shared" si="16"/>
        <v>0</v>
      </c>
      <c r="Q119" s="169">
        <f>SUM(D119:O119)</f>
        <v>0</v>
      </c>
      <c r="R119" s="78">
        <f>C119-P119</f>
        <v>220000</v>
      </c>
      <c r="S119" s="78">
        <f t="shared" si="17"/>
        <v>73333.333333333328</v>
      </c>
      <c r="T119" s="165">
        <f>C119-Q119</f>
        <v>220000</v>
      </c>
      <c r="U119" s="27">
        <f t="shared" si="18"/>
        <v>0</v>
      </c>
    </row>
    <row r="120" spans="1:21" s="8" customFormat="1" ht="15" customHeight="1" x14ac:dyDescent="0.2">
      <c r="A120" s="12" t="s">
        <v>237</v>
      </c>
      <c r="B120" s="55" t="s">
        <v>134</v>
      </c>
      <c r="C120" s="81">
        <v>50000</v>
      </c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37"/>
      <c r="P120" s="38">
        <f t="shared" si="16"/>
        <v>0</v>
      </c>
      <c r="Q120" s="43">
        <f>SUM(D120:O120)</f>
        <v>0</v>
      </c>
      <c r="R120" s="78">
        <f>C120-P120</f>
        <v>50000</v>
      </c>
      <c r="S120" s="78">
        <f t="shared" si="17"/>
        <v>16666.666666666668</v>
      </c>
      <c r="T120" s="27">
        <f>C120-Q120</f>
        <v>50000</v>
      </c>
      <c r="U120" s="27">
        <f t="shared" si="18"/>
        <v>0</v>
      </c>
    </row>
    <row r="121" spans="1:21" s="8" customFormat="1" ht="25.5" x14ac:dyDescent="0.2">
      <c r="A121" s="25" t="s">
        <v>174</v>
      </c>
      <c r="B121" s="55" t="s">
        <v>134</v>
      </c>
      <c r="C121" s="81">
        <v>50000</v>
      </c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37"/>
      <c r="P121" s="38">
        <f t="shared" si="16"/>
        <v>0</v>
      </c>
      <c r="Q121" s="43">
        <f>SUM(D121:O121)</f>
        <v>0</v>
      </c>
      <c r="R121" s="78">
        <f>C121-P121</f>
        <v>50000</v>
      </c>
      <c r="S121" s="78">
        <f t="shared" si="17"/>
        <v>16666.666666666668</v>
      </c>
      <c r="T121" s="27">
        <f>C121-Q121</f>
        <v>50000</v>
      </c>
      <c r="U121" s="27">
        <f t="shared" si="18"/>
        <v>0</v>
      </c>
    </row>
    <row r="122" spans="1:21" s="8" customFormat="1" ht="15" customHeight="1" x14ac:dyDescent="0.2">
      <c r="A122" s="12" t="s">
        <v>292</v>
      </c>
      <c r="B122" s="55" t="s">
        <v>133</v>
      </c>
      <c r="C122" s="81">
        <v>80000</v>
      </c>
      <c r="D122" s="133"/>
      <c r="E122" s="133"/>
      <c r="F122" s="133"/>
      <c r="G122" s="133"/>
      <c r="H122" s="133"/>
      <c r="I122" s="133"/>
      <c r="J122" s="133"/>
      <c r="K122" s="133"/>
      <c r="L122" s="133"/>
      <c r="M122" s="133">
        <v>44044.52</v>
      </c>
      <c r="N122" s="133">
        <v>1467.93</v>
      </c>
      <c r="O122" s="37"/>
      <c r="P122" s="38">
        <f t="shared" si="16"/>
        <v>45512.45</v>
      </c>
      <c r="Q122" s="169">
        <f>SUM(D122:O122)</f>
        <v>45512.45</v>
      </c>
      <c r="R122" s="78">
        <f>C122-P122</f>
        <v>34487.550000000003</v>
      </c>
      <c r="S122" s="78">
        <f t="shared" si="17"/>
        <v>11495.85</v>
      </c>
      <c r="T122" s="27">
        <f>C122-Q122</f>
        <v>34487.550000000003</v>
      </c>
      <c r="U122" s="27">
        <f t="shared" si="18"/>
        <v>45512.45</v>
      </c>
    </row>
    <row r="123" spans="1:21" s="8" customFormat="1" ht="15" customHeight="1" x14ac:dyDescent="0.2">
      <c r="A123" s="12" t="s">
        <v>286</v>
      </c>
      <c r="B123" s="55" t="s">
        <v>134</v>
      </c>
      <c r="C123" s="81">
        <v>320000</v>
      </c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37"/>
      <c r="P123" s="38">
        <f t="shared" si="16"/>
        <v>0</v>
      </c>
      <c r="Q123" s="169">
        <f>SUM(D123:O123)</f>
        <v>0</v>
      </c>
      <c r="R123" s="78">
        <f>C123-P123</f>
        <v>320000</v>
      </c>
      <c r="S123" s="78">
        <f t="shared" si="17"/>
        <v>106666.66666666667</v>
      </c>
      <c r="T123" s="27">
        <f>C123-Q123</f>
        <v>320000</v>
      </c>
      <c r="U123" s="27">
        <f t="shared" si="18"/>
        <v>0</v>
      </c>
    </row>
    <row r="124" spans="1:21" s="8" customFormat="1" ht="25.5" x14ac:dyDescent="0.2">
      <c r="A124" s="25" t="s">
        <v>238</v>
      </c>
      <c r="B124" s="55" t="s">
        <v>294</v>
      </c>
      <c r="C124" s="81">
        <v>100000</v>
      </c>
      <c r="D124" s="133"/>
      <c r="E124" s="133"/>
      <c r="F124" s="133"/>
      <c r="G124" s="133"/>
      <c r="H124" s="133"/>
      <c r="I124" s="133"/>
      <c r="J124" s="133"/>
      <c r="K124" s="133"/>
      <c r="L124" s="133"/>
      <c r="M124" s="133">
        <v>257730.97</v>
      </c>
      <c r="N124" s="133">
        <v>445.99</v>
      </c>
      <c r="O124" s="37"/>
      <c r="P124" s="38">
        <f t="shared" si="16"/>
        <v>258176.96</v>
      </c>
      <c r="Q124" s="168">
        <f>SUM(D124:O124)</f>
        <v>258176.96</v>
      </c>
      <c r="R124" s="78">
        <f>C124-P124</f>
        <v>-158176.95999999999</v>
      </c>
      <c r="S124" s="78">
        <f t="shared" si="17"/>
        <v>-52725.653333333328</v>
      </c>
      <c r="T124" s="27">
        <f>C124-Q124</f>
        <v>-158176.95999999999</v>
      </c>
      <c r="U124" s="27">
        <f t="shared" si="18"/>
        <v>258176.96</v>
      </c>
    </row>
    <row r="125" spans="1:21" s="8" customFormat="1" ht="15" customHeight="1" x14ac:dyDescent="0.2">
      <c r="A125" s="12" t="s">
        <v>221</v>
      </c>
      <c r="B125" s="55" t="s">
        <v>134</v>
      </c>
      <c r="C125" s="81">
        <v>80000</v>
      </c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37"/>
      <c r="P125" s="38">
        <f t="shared" si="16"/>
        <v>0</v>
      </c>
      <c r="Q125" s="169">
        <f>SUM(D125:O125)</f>
        <v>0</v>
      </c>
      <c r="R125" s="78">
        <f>C125-P125</f>
        <v>80000</v>
      </c>
      <c r="S125" s="78">
        <f t="shared" si="17"/>
        <v>26666.666666666668</v>
      </c>
      <c r="T125" s="27">
        <f>C125-Q125</f>
        <v>80000</v>
      </c>
      <c r="U125" s="27">
        <f t="shared" si="18"/>
        <v>0</v>
      </c>
    </row>
    <row r="126" spans="1:21" s="8" customFormat="1" ht="15" customHeight="1" x14ac:dyDescent="0.2">
      <c r="A126" s="12" t="s">
        <v>239</v>
      </c>
      <c r="B126" s="55" t="s">
        <v>134</v>
      </c>
      <c r="C126" s="81">
        <v>50000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37"/>
      <c r="P126" s="38">
        <f t="shared" si="16"/>
        <v>0</v>
      </c>
      <c r="Q126" s="169">
        <f>SUM(D126:O126)</f>
        <v>0</v>
      </c>
      <c r="R126" s="78">
        <f>C126-P126</f>
        <v>50000</v>
      </c>
      <c r="S126" s="78">
        <f t="shared" si="17"/>
        <v>16666.666666666668</v>
      </c>
      <c r="T126" s="27">
        <f>C126-Q126</f>
        <v>50000</v>
      </c>
      <c r="U126" s="27">
        <f t="shared" si="18"/>
        <v>0</v>
      </c>
    </row>
    <row r="127" spans="1:21" s="8" customFormat="1" ht="15" customHeight="1" x14ac:dyDescent="0.2">
      <c r="A127" s="12" t="s">
        <v>240</v>
      </c>
      <c r="B127" s="55" t="s">
        <v>294</v>
      </c>
      <c r="C127" s="81">
        <v>150000</v>
      </c>
      <c r="D127" s="133"/>
      <c r="E127" s="133"/>
      <c r="F127" s="133"/>
      <c r="G127" s="133"/>
      <c r="H127" s="133">
        <v>0</v>
      </c>
      <c r="I127" s="133">
        <v>0</v>
      </c>
      <c r="J127" s="133">
        <v>102029.77</v>
      </c>
      <c r="K127" s="133">
        <v>67091.600000000006</v>
      </c>
      <c r="L127" s="133">
        <v>0</v>
      </c>
      <c r="M127" s="133">
        <v>0</v>
      </c>
      <c r="N127" s="133">
        <v>5659.68</v>
      </c>
      <c r="O127" s="37"/>
      <c r="P127" s="38">
        <f t="shared" si="16"/>
        <v>174781.05</v>
      </c>
      <c r="Q127" s="168">
        <f>SUM(D127:O127)</f>
        <v>174781.05</v>
      </c>
      <c r="R127" s="78">
        <f>C127-P127</f>
        <v>-24781.049999999988</v>
      </c>
      <c r="S127" s="78">
        <f t="shared" si="17"/>
        <v>-8260.3499999999967</v>
      </c>
      <c r="T127" s="166">
        <f>C127-Q127</f>
        <v>-24781.049999999988</v>
      </c>
      <c r="U127" s="27">
        <f t="shared" si="18"/>
        <v>5659.68</v>
      </c>
    </row>
    <row r="128" spans="1:21" s="8" customFormat="1" ht="15" customHeight="1" x14ac:dyDescent="0.2">
      <c r="A128" s="12" t="s">
        <v>241</v>
      </c>
      <c r="B128" s="55" t="s">
        <v>134</v>
      </c>
      <c r="C128" s="81">
        <v>50000</v>
      </c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37"/>
      <c r="P128" s="38">
        <f t="shared" si="16"/>
        <v>0</v>
      </c>
      <c r="Q128" s="169">
        <f>SUM(D128:O128)</f>
        <v>0</v>
      </c>
      <c r="R128" s="78">
        <f>C128-P128</f>
        <v>50000</v>
      </c>
      <c r="S128" s="78">
        <f t="shared" si="17"/>
        <v>16666.666666666668</v>
      </c>
      <c r="T128" s="27">
        <f>C128-Q128</f>
        <v>50000</v>
      </c>
      <c r="U128" s="27">
        <f t="shared" si="18"/>
        <v>0</v>
      </c>
    </row>
    <row r="129" spans="1:21" s="8" customFormat="1" ht="15" customHeight="1" x14ac:dyDescent="0.2">
      <c r="A129" s="12" t="s">
        <v>242</v>
      </c>
      <c r="B129" s="55" t="s">
        <v>294</v>
      </c>
      <c r="C129" s="81">
        <v>150000</v>
      </c>
      <c r="D129" s="133"/>
      <c r="E129" s="133"/>
      <c r="F129" s="133"/>
      <c r="G129" s="133"/>
      <c r="H129" s="133">
        <v>0</v>
      </c>
      <c r="I129" s="133">
        <v>0</v>
      </c>
      <c r="J129" s="133">
        <v>0</v>
      </c>
      <c r="K129" s="133">
        <v>88669</v>
      </c>
      <c r="L129" s="133">
        <v>65549.81</v>
      </c>
      <c r="M129" s="133">
        <v>0</v>
      </c>
      <c r="N129" s="133">
        <v>311.8</v>
      </c>
      <c r="O129" s="37"/>
      <c r="P129" s="38">
        <f t="shared" si="16"/>
        <v>154530.60999999999</v>
      </c>
      <c r="Q129" s="168">
        <f>SUM(D129:O129)</f>
        <v>154530.60999999999</v>
      </c>
      <c r="R129" s="78">
        <f>C129-P129</f>
        <v>-4530.609999999986</v>
      </c>
      <c r="S129" s="78">
        <f t="shared" si="17"/>
        <v>-1510.2033333333286</v>
      </c>
      <c r="T129" s="166">
        <f>C129-Q129</f>
        <v>-4530.609999999986</v>
      </c>
      <c r="U129" s="27">
        <f t="shared" si="18"/>
        <v>311.8</v>
      </c>
    </row>
    <row r="130" spans="1:21" s="8" customFormat="1" ht="15" customHeight="1" x14ac:dyDescent="0.2">
      <c r="A130" s="12" t="s">
        <v>267</v>
      </c>
      <c r="B130" s="55" t="s">
        <v>133</v>
      </c>
      <c r="C130" s="81">
        <v>0</v>
      </c>
      <c r="D130" s="133">
        <v>0</v>
      </c>
      <c r="E130" s="133">
        <v>0</v>
      </c>
      <c r="F130" s="133">
        <v>0</v>
      </c>
      <c r="G130" s="133">
        <v>1478.88</v>
      </c>
      <c r="H130" s="133"/>
      <c r="I130" s="133"/>
      <c r="J130" s="133"/>
      <c r="K130" s="133"/>
      <c r="L130" s="133"/>
      <c r="M130" s="133"/>
      <c r="N130" s="133"/>
      <c r="O130" s="37"/>
      <c r="P130" s="38">
        <f t="shared" si="16"/>
        <v>1478.88</v>
      </c>
      <c r="Q130" s="168">
        <f>SUM(D130:O130)</f>
        <v>1478.88</v>
      </c>
      <c r="R130" s="78">
        <f>C130-P130</f>
        <v>-1478.88</v>
      </c>
      <c r="S130" s="78">
        <f t="shared" si="17"/>
        <v>-492.96000000000004</v>
      </c>
      <c r="T130" s="166">
        <f>C130-Q130</f>
        <v>-1478.88</v>
      </c>
      <c r="U130" s="27">
        <f t="shared" si="18"/>
        <v>0</v>
      </c>
    </row>
    <row r="131" spans="1:21" s="8" customFormat="1" ht="15" customHeight="1" x14ac:dyDescent="0.2">
      <c r="A131" s="12" t="s">
        <v>175</v>
      </c>
      <c r="B131" s="55" t="s">
        <v>133</v>
      </c>
      <c r="C131" s="81">
        <v>80000</v>
      </c>
      <c r="D131" s="133">
        <v>0</v>
      </c>
      <c r="E131" s="133">
        <v>38830.92</v>
      </c>
      <c r="F131" s="133">
        <v>21907.66</v>
      </c>
      <c r="G131" s="133">
        <v>2480.39</v>
      </c>
      <c r="H131" s="133"/>
      <c r="I131" s="133"/>
      <c r="J131" s="133"/>
      <c r="K131" s="133"/>
      <c r="L131" s="133"/>
      <c r="M131" s="133"/>
      <c r="N131" s="133"/>
      <c r="O131" s="37"/>
      <c r="P131" s="38">
        <f t="shared" si="16"/>
        <v>63218.97</v>
      </c>
      <c r="Q131" s="168">
        <f>SUM(D131:O131)</f>
        <v>63218.97</v>
      </c>
      <c r="R131" s="78">
        <f>C131-P131</f>
        <v>16781.03</v>
      </c>
      <c r="S131" s="78">
        <f t="shared" si="17"/>
        <v>5593.6766666666663</v>
      </c>
      <c r="T131" s="27">
        <f>C131-Q131</f>
        <v>16781.03</v>
      </c>
      <c r="U131" s="27">
        <f t="shared" si="18"/>
        <v>0</v>
      </c>
    </row>
    <row r="132" spans="1:21" s="8" customFormat="1" ht="15" customHeight="1" x14ac:dyDescent="0.2">
      <c r="A132" s="12" t="s">
        <v>243</v>
      </c>
      <c r="B132" s="55" t="s">
        <v>134</v>
      </c>
      <c r="C132" s="81">
        <v>50000</v>
      </c>
      <c r="D132" s="133"/>
      <c r="E132" s="133"/>
      <c r="F132" s="133"/>
      <c r="G132" s="133"/>
      <c r="H132" s="133">
        <v>0</v>
      </c>
      <c r="I132" s="133">
        <v>0</v>
      </c>
      <c r="J132" s="133">
        <v>75030</v>
      </c>
      <c r="K132" s="133">
        <v>0</v>
      </c>
      <c r="L132" s="133">
        <v>0</v>
      </c>
      <c r="M132" s="133"/>
      <c r="N132" s="133"/>
      <c r="O132" s="37"/>
      <c r="P132" s="38">
        <f t="shared" si="16"/>
        <v>75030</v>
      </c>
      <c r="Q132" s="169">
        <f>SUM(D132:O132)</f>
        <v>75030</v>
      </c>
      <c r="R132" s="78">
        <f>C132-P132</f>
        <v>-25030</v>
      </c>
      <c r="S132" s="78">
        <f t="shared" si="17"/>
        <v>-8343.3333333333339</v>
      </c>
      <c r="T132" s="166">
        <f>C132-Q132</f>
        <v>-25030</v>
      </c>
      <c r="U132" s="27">
        <f t="shared" si="18"/>
        <v>0</v>
      </c>
    </row>
    <row r="133" spans="1:21" s="8" customFormat="1" ht="15" customHeight="1" x14ac:dyDescent="0.2">
      <c r="A133" s="12" t="s">
        <v>244</v>
      </c>
      <c r="B133" s="55" t="s">
        <v>294</v>
      </c>
      <c r="C133" s="81">
        <v>150000</v>
      </c>
      <c r="D133" s="133"/>
      <c r="E133" s="133"/>
      <c r="F133" s="133"/>
      <c r="G133" s="133"/>
      <c r="H133" s="133">
        <v>0</v>
      </c>
      <c r="I133" s="133">
        <v>97298.39</v>
      </c>
      <c r="J133" s="133">
        <v>110387.93</v>
      </c>
      <c r="K133" s="133">
        <v>6564.59</v>
      </c>
      <c r="L133" s="133">
        <v>0</v>
      </c>
      <c r="M133" s="133"/>
      <c r="N133" s="133"/>
      <c r="O133" s="37"/>
      <c r="P133" s="38">
        <f t="shared" si="16"/>
        <v>214250.91</v>
      </c>
      <c r="Q133" s="168">
        <f>SUM(D133:O133)</f>
        <v>214250.91</v>
      </c>
      <c r="R133" s="78">
        <f>C133-P133</f>
        <v>-64250.91</v>
      </c>
      <c r="S133" s="78">
        <f t="shared" si="17"/>
        <v>-21416.97</v>
      </c>
      <c r="T133" s="166">
        <f>C133-Q133</f>
        <v>-64250.91</v>
      </c>
      <c r="U133" s="27">
        <f t="shared" si="18"/>
        <v>0</v>
      </c>
    </row>
    <row r="134" spans="1:21" s="8" customFormat="1" ht="15" customHeight="1" x14ac:dyDescent="0.2">
      <c r="A134" s="12" t="s">
        <v>260</v>
      </c>
      <c r="B134" s="55" t="s">
        <v>294</v>
      </c>
      <c r="C134" s="81">
        <v>200000</v>
      </c>
      <c r="D134" s="133">
        <v>0</v>
      </c>
      <c r="E134" s="133">
        <v>0</v>
      </c>
      <c r="F134" s="133">
        <v>130901.09</v>
      </c>
      <c r="G134" s="133">
        <v>47041.94</v>
      </c>
      <c r="H134" s="133">
        <v>18864.02</v>
      </c>
      <c r="I134" s="133">
        <v>0</v>
      </c>
      <c r="J134" s="133">
        <v>0</v>
      </c>
      <c r="K134" s="133">
        <v>0</v>
      </c>
      <c r="L134" s="133">
        <v>0</v>
      </c>
      <c r="M134" s="133"/>
      <c r="N134" s="133"/>
      <c r="O134" s="37"/>
      <c r="P134" s="38">
        <f t="shared" si="16"/>
        <v>196807.05</v>
      </c>
      <c r="Q134" s="168">
        <f>SUM(D134:O134)</f>
        <v>196807.05</v>
      </c>
      <c r="R134" s="78">
        <f>C134-P134</f>
        <v>3192.9500000000116</v>
      </c>
      <c r="S134" s="78">
        <f t="shared" si="17"/>
        <v>1064.3166666666705</v>
      </c>
      <c r="T134" s="27">
        <f>C134-Q134</f>
        <v>3192.9500000000116</v>
      </c>
      <c r="U134" s="27">
        <f t="shared" si="18"/>
        <v>0</v>
      </c>
    </row>
    <row r="135" spans="1:21" s="8" customFormat="1" ht="15" customHeight="1" x14ac:dyDescent="0.2">
      <c r="A135" s="12" t="s">
        <v>176</v>
      </c>
      <c r="B135" s="55" t="s">
        <v>134</v>
      </c>
      <c r="C135" s="81">
        <v>45000</v>
      </c>
      <c r="D135" s="133"/>
      <c r="E135" s="133"/>
      <c r="F135" s="133"/>
      <c r="G135" s="133"/>
      <c r="H135" s="133"/>
      <c r="I135" s="133"/>
      <c r="J135" s="133"/>
      <c r="K135" s="133"/>
      <c r="L135" s="133"/>
      <c r="M135" s="133">
        <v>0</v>
      </c>
      <c r="N135" s="133">
        <v>35544.71</v>
      </c>
      <c r="O135" s="37"/>
      <c r="P135" s="38">
        <f t="shared" si="16"/>
        <v>35544.71</v>
      </c>
      <c r="Q135" s="169">
        <f>SUM(D135:O135)</f>
        <v>35544.71</v>
      </c>
      <c r="R135" s="78">
        <f>C135-P135</f>
        <v>9455.2900000000009</v>
      </c>
      <c r="S135" s="78">
        <f t="shared" si="17"/>
        <v>3151.7633333333338</v>
      </c>
      <c r="T135" s="27">
        <f>C135-Q135</f>
        <v>9455.2900000000009</v>
      </c>
      <c r="U135" s="27">
        <f t="shared" si="18"/>
        <v>35544.71</v>
      </c>
    </row>
    <row r="136" spans="1:21" s="8" customFormat="1" ht="15" customHeight="1" x14ac:dyDescent="0.2">
      <c r="A136" s="12" t="s">
        <v>288</v>
      </c>
      <c r="B136" s="55" t="s">
        <v>133</v>
      </c>
      <c r="C136" s="81">
        <v>180000</v>
      </c>
      <c r="D136" s="133"/>
      <c r="E136" s="133"/>
      <c r="F136" s="133"/>
      <c r="G136" s="133"/>
      <c r="H136" s="133"/>
      <c r="I136" s="133"/>
      <c r="J136" s="133"/>
      <c r="K136" s="133"/>
      <c r="L136" s="133"/>
      <c r="M136" s="133">
        <v>40010.43</v>
      </c>
      <c r="N136" s="133">
        <v>18977.64</v>
      </c>
      <c r="O136" s="37"/>
      <c r="P136" s="38">
        <f t="shared" si="16"/>
        <v>58988.07</v>
      </c>
      <c r="Q136" s="169">
        <f>SUM(D136:O136)</f>
        <v>58988.07</v>
      </c>
      <c r="R136" s="78">
        <f>C136-P136</f>
        <v>121011.93</v>
      </c>
      <c r="S136" s="78">
        <f t="shared" si="17"/>
        <v>40337.31</v>
      </c>
      <c r="T136" s="27">
        <f>C136-Q136</f>
        <v>121011.93</v>
      </c>
      <c r="U136" s="27">
        <f t="shared" si="18"/>
        <v>58988.07</v>
      </c>
    </row>
    <row r="137" spans="1:21" s="7" customFormat="1" ht="15" customHeight="1" x14ac:dyDescent="0.2">
      <c r="A137" s="12" t="s">
        <v>220</v>
      </c>
      <c r="B137" s="55" t="s">
        <v>134</v>
      </c>
      <c r="C137" s="81">
        <v>50000</v>
      </c>
      <c r="D137" s="133">
        <v>0</v>
      </c>
      <c r="E137" s="133">
        <v>0</v>
      </c>
      <c r="F137" s="133">
        <v>210</v>
      </c>
      <c r="G137" s="133">
        <v>0</v>
      </c>
      <c r="H137" s="133"/>
      <c r="I137" s="133"/>
      <c r="J137" s="133"/>
      <c r="K137" s="133"/>
      <c r="L137" s="133"/>
      <c r="M137" s="133"/>
      <c r="N137" s="133"/>
      <c r="O137" s="37"/>
      <c r="P137" s="38">
        <f t="shared" si="16"/>
        <v>210</v>
      </c>
      <c r="Q137" s="168">
        <f>SUM(D137:O137)</f>
        <v>210</v>
      </c>
      <c r="R137" s="78">
        <f>C137-P137</f>
        <v>49790</v>
      </c>
      <c r="S137" s="78">
        <f t="shared" si="17"/>
        <v>16596.666666666668</v>
      </c>
      <c r="T137" s="78">
        <f>C137-Q137</f>
        <v>49790</v>
      </c>
      <c r="U137" s="78">
        <f t="shared" si="18"/>
        <v>0</v>
      </c>
    </row>
    <row r="138" spans="1:21" s="7" customFormat="1" ht="15" customHeight="1" x14ac:dyDescent="0.2">
      <c r="A138" s="12" t="s">
        <v>245</v>
      </c>
      <c r="B138" s="55" t="s">
        <v>133</v>
      </c>
      <c r="C138" s="81">
        <v>220000</v>
      </c>
      <c r="D138" s="133">
        <v>96877.9</v>
      </c>
      <c r="E138" s="133">
        <v>95184.14</v>
      </c>
      <c r="F138" s="133">
        <v>14828.7</v>
      </c>
      <c r="G138" s="133">
        <v>0</v>
      </c>
      <c r="H138" s="133"/>
      <c r="I138" s="133"/>
      <c r="J138" s="133"/>
      <c r="K138" s="133"/>
      <c r="L138" s="133"/>
      <c r="M138" s="133"/>
      <c r="N138" s="133"/>
      <c r="O138" s="37"/>
      <c r="P138" s="38">
        <f t="shared" si="16"/>
        <v>206890.74</v>
      </c>
      <c r="Q138" s="168">
        <f>SUM(D138:O138)</f>
        <v>206890.74</v>
      </c>
      <c r="R138" s="78">
        <f>C138-P138</f>
        <v>13109.260000000009</v>
      </c>
      <c r="S138" s="78">
        <f t="shared" si="17"/>
        <v>4369.7533333333367</v>
      </c>
      <c r="T138" s="78">
        <f>C138-Q138</f>
        <v>13109.260000000009</v>
      </c>
      <c r="U138" s="78">
        <f t="shared" si="18"/>
        <v>0</v>
      </c>
    </row>
    <row r="139" spans="1:21" s="7" customFormat="1" ht="15" customHeight="1" x14ac:dyDescent="0.2">
      <c r="A139" s="12" t="s">
        <v>246</v>
      </c>
      <c r="B139" s="55" t="s">
        <v>133</v>
      </c>
      <c r="C139" s="81">
        <v>100000</v>
      </c>
      <c r="D139" s="133">
        <v>0</v>
      </c>
      <c r="E139" s="133">
        <v>0</v>
      </c>
      <c r="F139" s="133">
        <v>29485.03</v>
      </c>
      <c r="G139" s="133">
        <v>49845.4</v>
      </c>
      <c r="H139" s="133"/>
      <c r="I139" s="133"/>
      <c r="J139" s="133"/>
      <c r="K139" s="133"/>
      <c r="L139" s="133"/>
      <c r="M139" s="133"/>
      <c r="N139" s="133"/>
      <c r="O139" s="37"/>
      <c r="P139" s="38">
        <f t="shared" si="16"/>
        <v>79330.429999999993</v>
      </c>
      <c r="Q139" s="168">
        <f>SUM(D139:O139)</f>
        <v>79330.429999999993</v>
      </c>
      <c r="R139" s="78">
        <f>C139-P139</f>
        <v>20669.570000000007</v>
      </c>
      <c r="S139" s="78">
        <f t="shared" si="17"/>
        <v>6889.8566666666693</v>
      </c>
      <c r="T139" s="78">
        <f>C139-Q139</f>
        <v>20669.570000000007</v>
      </c>
      <c r="U139" s="78">
        <f t="shared" si="18"/>
        <v>0</v>
      </c>
    </row>
    <row r="140" spans="1:21" s="7" customFormat="1" ht="15" customHeight="1" x14ac:dyDescent="0.2">
      <c r="A140" s="12" t="s">
        <v>247</v>
      </c>
      <c r="B140" s="55" t="s">
        <v>134</v>
      </c>
      <c r="C140" s="81">
        <v>50000</v>
      </c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37"/>
      <c r="P140" s="38">
        <f t="shared" si="16"/>
        <v>0</v>
      </c>
      <c r="Q140" s="43">
        <f>SUM(D140:O140)</f>
        <v>0</v>
      </c>
      <c r="R140" s="78">
        <f>C140-P140</f>
        <v>50000</v>
      </c>
      <c r="S140" s="78">
        <f t="shared" si="17"/>
        <v>16666.666666666668</v>
      </c>
      <c r="T140" s="78">
        <f>C140-Q140</f>
        <v>50000</v>
      </c>
      <c r="U140" s="78">
        <f t="shared" si="18"/>
        <v>0</v>
      </c>
    </row>
    <row r="141" spans="1:21" s="7" customFormat="1" ht="15" customHeight="1" x14ac:dyDescent="0.2">
      <c r="A141" s="12" t="s">
        <v>287</v>
      </c>
      <c r="B141" s="55" t="s">
        <v>134</v>
      </c>
      <c r="C141" s="81">
        <v>0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37"/>
      <c r="P141" s="38">
        <f t="shared" si="16"/>
        <v>0</v>
      </c>
      <c r="Q141" s="169">
        <f>SUM(D141:O141)</f>
        <v>0</v>
      </c>
      <c r="R141" s="78">
        <f>C141-P141</f>
        <v>0</v>
      </c>
      <c r="S141" s="78">
        <f t="shared" si="17"/>
        <v>0</v>
      </c>
      <c r="T141" s="167">
        <f>C141-Q141</f>
        <v>0</v>
      </c>
      <c r="U141" s="78">
        <f t="shared" si="18"/>
        <v>0</v>
      </c>
    </row>
    <row r="142" spans="1:21" s="8" customFormat="1" ht="15" customHeight="1" x14ac:dyDescent="0.2">
      <c r="A142" s="12" t="s">
        <v>177</v>
      </c>
      <c r="B142" s="55" t="s">
        <v>134</v>
      </c>
      <c r="C142" s="81">
        <v>50000</v>
      </c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37"/>
      <c r="P142" s="38">
        <f t="shared" si="16"/>
        <v>0</v>
      </c>
      <c r="Q142" s="169">
        <f>SUM(D142:O142)</f>
        <v>0</v>
      </c>
      <c r="R142" s="78">
        <f>C142-P142</f>
        <v>50000</v>
      </c>
      <c r="S142" s="78">
        <f t="shared" si="17"/>
        <v>16666.666666666668</v>
      </c>
      <c r="T142" s="27">
        <f>C142-Q142</f>
        <v>50000</v>
      </c>
      <c r="U142" s="27">
        <f t="shared" si="18"/>
        <v>0</v>
      </c>
    </row>
    <row r="143" spans="1:21" s="8" customFormat="1" ht="15" customHeight="1" x14ac:dyDescent="0.2">
      <c r="A143" s="12" t="s">
        <v>201</v>
      </c>
      <c r="B143" s="55" t="s">
        <v>132</v>
      </c>
      <c r="C143" s="81">
        <v>25000</v>
      </c>
      <c r="D143" s="133">
        <v>1100</v>
      </c>
      <c r="E143" s="133">
        <v>380</v>
      </c>
      <c r="F143" s="133">
        <v>0</v>
      </c>
      <c r="G143" s="133">
        <v>0</v>
      </c>
      <c r="H143" s="133">
        <v>0</v>
      </c>
      <c r="I143" s="133">
        <v>0</v>
      </c>
      <c r="J143" s="133">
        <v>0</v>
      </c>
      <c r="K143" s="133">
        <v>0</v>
      </c>
      <c r="L143" s="133">
        <v>9000</v>
      </c>
      <c r="M143" s="133"/>
      <c r="N143" s="133"/>
      <c r="O143" s="37"/>
      <c r="P143" s="38">
        <f t="shared" si="16"/>
        <v>10480</v>
      </c>
      <c r="Q143" s="43">
        <f>SUM(D143:O143)</f>
        <v>10480</v>
      </c>
      <c r="R143" s="78">
        <f>C143-P143</f>
        <v>14520</v>
      </c>
      <c r="S143" s="78">
        <f t="shared" si="17"/>
        <v>4840</v>
      </c>
      <c r="T143" s="27">
        <f>C143-Q143</f>
        <v>14520</v>
      </c>
      <c r="U143" s="27">
        <f t="shared" si="18"/>
        <v>0</v>
      </c>
    </row>
    <row r="144" spans="1:21" s="8" customFormat="1" ht="15" customHeight="1" x14ac:dyDescent="0.2">
      <c r="A144" s="12" t="s">
        <v>248</v>
      </c>
      <c r="B144" s="55" t="s">
        <v>132</v>
      </c>
      <c r="C144" s="81">
        <v>50000</v>
      </c>
      <c r="D144" s="133"/>
      <c r="E144" s="133"/>
      <c r="F144" s="133"/>
      <c r="G144" s="133"/>
      <c r="H144" s="133"/>
      <c r="I144" s="133"/>
      <c r="J144" s="133"/>
      <c r="K144" s="133"/>
      <c r="L144" s="133"/>
      <c r="M144" s="133">
        <v>59305.760000000002</v>
      </c>
      <c r="N144" s="133">
        <v>0</v>
      </c>
      <c r="O144" s="37"/>
      <c r="P144" s="38">
        <f t="shared" si="16"/>
        <v>59305.760000000002</v>
      </c>
      <c r="Q144" s="169">
        <f>SUM(D144:O144)</f>
        <v>59305.760000000002</v>
      </c>
      <c r="R144" s="78">
        <f>C144-P144</f>
        <v>-9305.760000000002</v>
      </c>
      <c r="S144" s="78">
        <f t="shared" si="17"/>
        <v>-3101.9200000000005</v>
      </c>
      <c r="T144" s="27">
        <f>C144-Q144</f>
        <v>-9305.760000000002</v>
      </c>
      <c r="U144" s="27">
        <f t="shared" si="18"/>
        <v>59305.760000000002</v>
      </c>
    </row>
    <row r="145" spans="1:21" s="8" customFormat="1" ht="15" customHeight="1" x14ac:dyDescent="0.2">
      <c r="A145" s="12"/>
      <c r="B145" s="55"/>
      <c r="C145" s="81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46"/>
      <c r="P145" s="43"/>
      <c r="Q145" s="43"/>
      <c r="R145" s="78">
        <f>C145-P145</f>
        <v>0</v>
      </c>
      <c r="S145" s="78">
        <f t="shared" si="17"/>
        <v>0</v>
      </c>
      <c r="T145" s="27">
        <f>C145-Q145</f>
        <v>0</v>
      </c>
      <c r="U145" s="27">
        <f t="shared" si="18"/>
        <v>0</v>
      </c>
    </row>
    <row r="146" spans="1:21" s="8" customFormat="1" ht="15" customHeight="1" x14ac:dyDescent="0.2">
      <c r="A146" s="12" t="s">
        <v>146</v>
      </c>
      <c r="B146" s="55" t="s">
        <v>194</v>
      </c>
      <c r="C146" s="81">
        <v>30000</v>
      </c>
      <c r="D146" s="133">
        <v>0</v>
      </c>
      <c r="E146" s="133">
        <v>3824.15</v>
      </c>
      <c r="F146" s="133">
        <v>0</v>
      </c>
      <c r="G146" s="133">
        <v>0</v>
      </c>
      <c r="H146" s="133"/>
      <c r="I146" s="133"/>
      <c r="J146" s="133"/>
      <c r="K146" s="133"/>
      <c r="L146" s="133"/>
      <c r="M146" s="133"/>
      <c r="N146" s="133"/>
      <c r="O146" s="37"/>
      <c r="P146" s="38">
        <f>SUM(D146:N146)</f>
        <v>3824.15</v>
      </c>
      <c r="Q146" s="169">
        <f>SUM(D146:O146)</f>
        <v>3824.15</v>
      </c>
      <c r="R146" s="78">
        <f>C146-P146</f>
        <v>26175.85</v>
      </c>
      <c r="S146" s="78">
        <f t="shared" si="17"/>
        <v>8725.2833333333328</v>
      </c>
      <c r="T146" s="27">
        <f>C146-Q146</f>
        <v>26175.85</v>
      </c>
      <c r="U146" s="27">
        <f t="shared" si="18"/>
        <v>0</v>
      </c>
    </row>
    <row r="147" spans="1:21" s="8" customFormat="1" ht="9.75" customHeight="1" x14ac:dyDescent="0.2">
      <c r="A147" s="12"/>
      <c r="B147" s="55"/>
      <c r="C147" s="81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45"/>
      <c r="P147" s="43"/>
      <c r="Q147" s="43"/>
      <c r="R147" s="78">
        <f>C147-P147</f>
        <v>0</v>
      </c>
      <c r="S147" s="78">
        <f t="shared" si="17"/>
        <v>0</v>
      </c>
      <c r="T147" s="27">
        <f>C147-Q147</f>
        <v>0</v>
      </c>
      <c r="U147" s="27">
        <f t="shared" si="18"/>
        <v>0</v>
      </c>
    </row>
    <row r="148" spans="1:21" s="7" customFormat="1" ht="15" customHeight="1" x14ac:dyDescent="0.2">
      <c r="A148" s="12" t="s">
        <v>79</v>
      </c>
      <c r="B148" s="55" t="s">
        <v>134</v>
      </c>
      <c r="C148" s="81">
        <v>200000</v>
      </c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37"/>
      <c r="P148" s="38">
        <f>SUM(D148:N148)</f>
        <v>0</v>
      </c>
      <c r="Q148" s="43">
        <f>SUM(D148:O148)</f>
        <v>0</v>
      </c>
      <c r="R148" s="78">
        <f>C148-P148</f>
        <v>200000</v>
      </c>
      <c r="S148" s="78">
        <f t="shared" si="17"/>
        <v>66666.666666666672</v>
      </c>
      <c r="T148" s="78">
        <f>C148-Q148</f>
        <v>200000</v>
      </c>
      <c r="U148" s="78">
        <f t="shared" si="18"/>
        <v>0</v>
      </c>
    </row>
    <row r="149" spans="1:21" s="8" customFormat="1" ht="6.95" customHeight="1" x14ac:dyDescent="0.2">
      <c r="A149" s="12"/>
      <c r="B149" s="55"/>
      <c r="C149" s="81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39"/>
      <c r="P149" s="43"/>
      <c r="Q149" s="43"/>
      <c r="R149" s="27">
        <f>C149-P149</f>
        <v>0</v>
      </c>
      <c r="S149" s="78">
        <f t="shared" si="17"/>
        <v>0</v>
      </c>
      <c r="T149" s="27">
        <f>C149-Q149</f>
        <v>0</v>
      </c>
    </row>
    <row r="150" spans="1:21" s="7" customFormat="1" ht="15" customHeight="1" x14ac:dyDescent="0.2">
      <c r="A150" s="15" t="str">
        <f>"TOTAL "&amp;A100</f>
        <v>TOTAL MARKETING/TOURISM PROMOTION</v>
      </c>
      <c r="B150" s="59"/>
      <c r="C150" s="90">
        <f t="shared" ref="C150:O150" si="20">SUM(C102:C148)</f>
        <v>3510000</v>
      </c>
      <c r="D150" s="134">
        <f t="shared" si="20"/>
        <v>106977.9</v>
      </c>
      <c r="E150" s="134">
        <f t="shared" si="20"/>
        <v>317981.47000000003</v>
      </c>
      <c r="F150" s="134">
        <f t="shared" si="20"/>
        <v>250933.71</v>
      </c>
      <c r="G150" s="134">
        <f t="shared" si="20"/>
        <v>206583.63999999998</v>
      </c>
      <c r="H150" s="134">
        <f t="shared" si="20"/>
        <v>76266.070000000007</v>
      </c>
      <c r="I150" s="134">
        <f t="shared" si="20"/>
        <v>134913.81</v>
      </c>
      <c r="J150" s="134">
        <f t="shared" si="20"/>
        <v>299821.8</v>
      </c>
      <c r="K150" s="134">
        <f t="shared" si="20"/>
        <v>206539.26</v>
      </c>
      <c r="L150" s="134">
        <f t="shared" si="20"/>
        <v>113363.79999999999</v>
      </c>
      <c r="M150" s="134">
        <f>SUM(M102:M148)</f>
        <v>556110.86</v>
      </c>
      <c r="N150" s="134">
        <f>SUM(N102:N148)</f>
        <v>147589.98000000004</v>
      </c>
      <c r="O150" s="40">
        <f t="shared" si="20"/>
        <v>0</v>
      </c>
      <c r="P150" s="40">
        <f>SUM(D150:N150)</f>
        <v>2417082.3000000003</v>
      </c>
      <c r="Q150" s="40">
        <f>SUM(Q102:Q148)</f>
        <v>2417082.2999999998</v>
      </c>
      <c r="R150" s="27">
        <f>C150-P150</f>
        <v>1092917.6999999997</v>
      </c>
      <c r="S150" s="78">
        <f t="shared" si="17"/>
        <v>364305.89999999991</v>
      </c>
      <c r="T150" s="78">
        <f>C150-Q150</f>
        <v>1092917.7000000002</v>
      </c>
      <c r="U150" s="170">
        <f>SUM(M150:O150)</f>
        <v>703700.84000000008</v>
      </c>
    </row>
    <row r="151" spans="1:21" s="7" customFormat="1" ht="6.95" customHeight="1" x14ac:dyDescent="0.2">
      <c r="A151" s="11"/>
      <c r="B151" s="61"/>
      <c r="C151" s="92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71"/>
      <c r="P151" s="41"/>
      <c r="Q151" s="41"/>
      <c r="R151" s="27"/>
      <c r="S151" s="78"/>
      <c r="T151" s="78"/>
    </row>
    <row r="152" spans="1:21" s="7" customFormat="1" ht="18" customHeight="1" x14ac:dyDescent="0.2">
      <c r="A152" s="177" t="s">
        <v>80</v>
      </c>
      <c r="B152" s="177"/>
      <c r="C152" s="177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27"/>
      <c r="S152" s="78"/>
      <c r="T152" s="78"/>
    </row>
    <row r="153" spans="1:21" s="7" customFormat="1" ht="6.95" customHeight="1" x14ac:dyDescent="0.2">
      <c r="A153" s="10"/>
      <c r="B153" s="58"/>
      <c r="C153" s="89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70"/>
      <c r="P153" s="36"/>
      <c r="Q153" s="36"/>
      <c r="R153" s="27"/>
      <c r="S153" s="78"/>
      <c r="T153" s="78"/>
    </row>
    <row r="154" spans="1:21" s="8" customFormat="1" ht="15" customHeight="1" x14ac:dyDescent="0.2">
      <c r="A154" s="12" t="s">
        <v>219</v>
      </c>
      <c r="B154" s="55" t="s">
        <v>135</v>
      </c>
      <c r="C154" s="81">
        <v>180000</v>
      </c>
      <c r="D154" s="133">
        <v>1685.85</v>
      </c>
      <c r="E154" s="133">
        <v>22689.24</v>
      </c>
      <c r="F154" s="133">
        <v>36945.56</v>
      </c>
      <c r="G154" s="133">
        <v>0</v>
      </c>
      <c r="H154" s="133">
        <v>19859.849999999999</v>
      </c>
      <c r="I154" s="161">
        <v>10444.82</v>
      </c>
      <c r="J154" s="161">
        <v>2658.49</v>
      </c>
      <c r="K154" s="162">
        <v>2500</v>
      </c>
      <c r="L154" s="162">
        <v>10657.5</v>
      </c>
      <c r="M154" s="162">
        <v>0</v>
      </c>
      <c r="N154" s="162">
        <v>1720</v>
      </c>
      <c r="O154" s="113"/>
      <c r="P154" s="43">
        <f t="shared" ref="P154:P186" si="21">SUM(D154:N154)</f>
        <v>109161.31000000001</v>
      </c>
      <c r="Q154" s="43">
        <f>SUM(D154:O154)</f>
        <v>109161.31000000001</v>
      </c>
      <c r="R154" s="78">
        <f>C154-P154</f>
        <v>70838.689999999988</v>
      </c>
      <c r="S154" s="78">
        <f>R154/3</f>
        <v>23612.896666666664</v>
      </c>
      <c r="T154" s="27">
        <f>C154-Q154</f>
        <v>70838.689999999988</v>
      </c>
      <c r="U154" s="164">
        <f>SUM(M154:O154)</f>
        <v>1720</v>
      </c>
    </row>
    <row r="155" spans="1:21" s="8" customFormat="1" ht="15" customHeight="1" x14ac:dyDescent="0.2">
      <c r="A155" s="12" t="s">
        <v>81</v>
      </c>
      <c r="B155" s="55" t="s">
        <v>136</v>
      </c>
      <c r="C155" s="81">
        <v>80000</v>
      </c>
      <c r="D155" s="133">
        <v>2400</v>
      </c>
      <c r="E155" s="133">
        <v>0</v>
      </c>
      <c r="F155" s="133">
        <v>0</v>
      </c>
      <c r="G155" s="133">
        <v>5400</v>
      </c>
      <c r="H155" s="133">
        <v>0</v>
      </c>
      <c r="I155" s="133">
        <v>0</v>
      </c>
      <c r="J155" s="133">
        <v>2100</v>
      </c>
      <c r="K155" s="133">
        <v>0</v>
      </c>
      <c r="L155" s="133">
        <v>0</v>
      </c>
      <c r="M155" s="133">
        <v>0</v>
      </c>
      <c r="N155" s="133">
        <v>1500</v>
      </c>
      <c r="O155" s="37"/>
      <c r="P155" s="43">
        <f t="shared" si="21"/>
        <v>11400</v>
      </c>
      <c r="Q155" s="43">
        <f>SUM(D155:O155)</f>
        <v>11400</v>
      </c>
      <c r="R155" s="78">
        <f>C155-P155</f>
        <v>68600</v>
      </c>
      <c r="S155" s="78">
        <f t="shared" ref="S155:S188" si="22">R155/3</f>
        <v>22866.666666666668</v>
      </c>
      <c r="T155" s="27">
        <f>C155-Q155</f>
        <v>68600</v>
      </c>
      <c r="U155" s="164">
        <f t="shared" ref="U155:U186" si="23">SUM(M155:O155)</f>
        <v>1500</v>
      </c>
    </row>
    <row r="156" spans="1:21" s="8" customFormat="1" ht="15" customHeight="1" x14ac:dyDescent="0.2">
      <c r="A156" s="12" t="s">
        <v>158</v>
      </c>
      <c r="B156" s="55" t="s">
        <v>158</v>
      </c>
      <c r="C156" s="81">
        <v>100000</v>
      </c>
      <c r="D156" s="133">
        <v>0</v>
      </c>
      <c r="E156" s="133">
        <v>15375</v>
      </c>
      <c r="F156" s="133">
        <v>0</v>
      </c>
      <c r="G156" s="133">
        <v>0</v>
      </c>
      <c r="H156" s="133">
        <v>24000</v>
      </c>
      <c r="I156" s="133">
        <v>3500</v>
      </c>
      <c r="J156" s="133">
        <v>53325</v>
      </c>
      <c r="K156" s="133">
        <v>0</v>
      </c>
      <c r="L156" s="133">
        <v>30000</v>
      </c>
      <c r="M156" s="133"/>
      <c r="N156" s="133"/>
      <c r="O156" s="37"/>
      <c r="P156" s="43">
        <f t="shared" si="21"/>
        <v>126200</v>
      </c>
      <c r="Q156" s="43">
        <f>SUM(D156:O156)</f>
        <v>126200</v>
      </c>
      <c r="R156" s="78">
        <f>C156-P156</f>
        <v>-26200</v>
      </c>
      <c r="S156" s="78">
        <f t="shared" si="22"/>
        <v>-8733.3333333333339</v>
      </c>
      <c r="T156" s="27">
        <f>C156-Q156</f>
        <v>-26200</v>
      </c>
      <c r="U156" s="164">
        <f t="shared" si="23"/>
        <v>0</v>
      </c>
    </row>
    <row r="157" spans="1:21" s="8" customFormat="1" ht="18" customHeight="1" x14ac:dyDescent="0.2">
      <c r="A157" s="25" t="s">
        <v>178</v>
      </c>
      <c r="B157" s="62" t="s">
        <v>137</v>
      </c>
      <c r="C157" s="93">
        <v>30000</v>
      </c>
      <c r="D157" s="133">
        <v>5060</v>
      </c>
      <c r="E157" s="133">
        <v>0</v>
      </c>
      <c r="F157" s="133">
        <v>0</v>
      </c>
      <c r="G157" s="133">
        <v>0</v>
      </c>
      <c r="H157" s="133">
        <v>0</v>
      </c>
      <c r="I157" s="133">
        <v>120</v>
      </c>
      <c r="J157" s="133">
        <v>0</v>
      </c>
      <c r="K157" s="133">
        <v>0</v>
      </c>
      <c r="L157" s="133">
        <v>7070</v>
      </c>
      <c r="M157" s="133"/>
      <c r="N157" s="133"/>
      <c r="O157" s="37"/>
      <c r="P157" s="43">
        <f t="shared" si="21"/>
        <v>12250</v>
      </c>
      <c r="Q157" s="43">
        <f>SUM(D157:O157)</f>
        <v>12250</v>
      </c>
      <c r="R157" s="78">
        <f>C157-P157</f>
        <v>17750</v>
      </c>
      <c r="S157" s="78">
        <f t="shared" si="22"/>
        <v>5916.666666666667</v>
      </c>
      <c r="T157" s="27">
        <f>C157-Q157</f>
        <v>17750</v>
      </c>
      <c r="U157" s="164">
        <f t="shared" si="23"/>
        <v>0</v>
      </c>
    </row>
    <row r="158" spans="1:21" s="8" customFormat="1" ht="18" customHeight="1" x14ac:dyDescent="0.2">
      <c r="A158" s="25" t="s">
        <v>196</v>
      </c>
      <c r="B158" s="62" t="s">
        <v>196</v>
      </c>
      <c r="C158" s="93">
        <v>15000</v>
      </c>
      <c r="D158" s="133">
        <v>3180</v>
      </c>
      <c r="E158" s="133">
        <v>0</v>
      </c>
      <c r="F158" s="133">
        <v>0</v>
      </c>
      <c r="G158" s="133">
        <v>3180</v>
      </c>
      <c r="H158" s="133">
        <v>0</v>
      </c>
      <c r="I158" s="133">
        <v>0</v>
      </c>
      <c r="J158" s="133">
        <v>3180</v>
      </c>
      <c r="K158" s="133">
        <v>0</v>
      </c>
      <c r="L158" s="133">
        <v>0</v>
      </c>
      <c r="M158" s="133">
        <v>3180</v>
      </c>
      <c r="N158" s="133">
        <v>0</v>
      </c>
      <c r="O158" s="37"/>
      <c r="P158" s="43">
        <f t="shared" si="21"/>
        <v>12720</v>
      </c>
      <c r="Q158" s="43">
        <f>SUM(D158:O158)</f>
        <v>12720</v>
      </c>
      <c r="R158" s="78">
        <f>C158-P158</f>
        <v>2280</v>
      </c>
      <c r="S158" s="78">
        <f t="shared" si="22"/>
        <v>760</v>
      </c>
      <c r="T158" s="27">
        <f>C158-Q158</f>
        <v>2280</v>
      </c>
      <c r="U158" s="164">
        <f t="shared" si="23"/>
        <v>3180</v>
      </c>
    </row>
    <row r="159" spans="1:21" s="8" customFormat="1" ht="16.5" customHeight="1" x14ac:dyDescent="0.2">
      <c r="A159" s="25" t="s">
        <v>147</v>
      </c>
      <c r="B159" s="62" t="s">
        <v>202</v>
      </c>
      <c r="C159" s="93">
        <v>636</v>
      </c>
      <c r="D159" s="133"/>
      <c r="E159" s="133"/>
      <c r="F159" s="133"/>
      <c r="G159" s="133"/>
      <c r="H159" s="133"/>
      <c r="I159" s="133"/>
      <c r="J159" s="133"/>
      <c r="K159" s="133"/>
      <c r="L159" s="133"/>
      <c r="M159" s="133">
        <v>0</v>
      </c>
      <c r="N159" s="133">
        <v>634.94000000000005</v>
      </c>
      <c r="O159" s="37"/>
      <c r="P159" s="43">
        <f t="shared" si="21"/>
        <v>634.94000000000005</v>
      </c>
      <c r="Q159" s="43">
        <f>SUM(D159:O159)</f>
        <v>634.94000000000005</v>
      </c>
      <c r="R159" s="78">
        <f>C159-P159</f>
        <v>1.0599999999999454</v>
      </c>
      <c r="S159" s="78">
        <f t="shared" si="22"/>
        <v>0.35333333333331512</v>
      </c>
      <c r="T159" s="27">
        <f>C159-Q159</f>
        <v>1.0599999999999454</v>
      </c>
      <c r="U159" s="164">
        <f t="shared" si="23"/>
        <v>634.94000000000005</v>
      </c>
    </row>
    <row r="160" spans="1:21" s="8" customFormat="1" ht="15" customHeight="1" x14ac:dyDescent="0.2">
      <c r="A160" s="12" t="s">
        <v>82</v>
      </c>
      <c r="B160" s="55" t="s">
        <v>138</v>
      </c>
      <c r="C160" s="81">
        <v>650000</v>
      </c>
      <c r="D160" s="133"/>
      <c r="E160" s="133"/>
      <c r="F160" s="133">
        <v>64559.76</v>
      </c>
      <c r="G160" s="133">
        <v>75104.639999999999</v>
      </c>
      <c r="H160" s="133">
        <v>0</v>
      </c>
      <c r="I160" s="133">
        <v>65454.400000000001</v>
      </c>
      <c r="J160" s="133">
        <v>89801.64</v>
      </c>
      <c r="K160" s="133">
        <v>16960</v>
      </c>
      <c r="L160" s="133">
        <v>16960</v>
      </c>
      <c r="M160" s="133">
        <v>82291.44</v>
      </c>
      <c r="N160" s="133">
        <v>16960</v>
      </c>
      <c r="O160" s="37"/>
      <c r="P160" s="43">
        <f>SUM(D160:N160)</f>
        <v>428091.88</v>
      </c>
      <c r="Q160" s="43">
        <f>SUM(D160:O160)</f>
        <v>428091.88</v>
      </c>
      <c r="R160" s="78">
        <f>C160-P160</f>
        <v>221908.12</v>
      </c>
      <c r="S160" s="78">
        <f t="shared" si="22"/>
        <v>73969.373333333337</v>
      </c>
      <c r="T160" s="27">
        <f>C160-Q160</f>
        <v>221908.12</v>
      </c>
      <c r="U160" s="164">
        <f t="shared" si="23"/>
        <v>99251.44</v>
      </c>
    </row>
    <row r="161" spans="1:21" s="8" customFormat="1" ht="15" customHeight="1" x14ac:dyDescent="0.2">
      <c r="A161" s="12" t="s">
        <v>83</v>
      </c>
      <c r="B161" s="55" t="s">
        <v>193</v>
      </c>
      <c r="C161" s="81">
        <v>100000</v>
      </c>
      <c r="D161" s="133">
        <v>572.4</v>
      </c>
      <c r="E161" s="133">
        <v>0</v>
      </c>
      <c r="F161" s="133">
        <v>6012.4</v>
      </c>
      <c r="G161" s="133">
        <v>0</v>
      </c>
      <c r="H161" s="133">
        <v>190.8</v>
      </c>
      <c r="I161" s="133">
        <v>0</v>
      </c>
      <c r="J161" s="133">
        <v>0</v>
      </c>
      <c r="K161" s="133">
        <f>381.6+260</f>
        <v>641.6</v>
      </c>
      <c r="L161" s="133">
        <v>0</v>
      </c>
      <c r="M161" s="133">
        <v>0</v>
      </c>
      <c r="N161" s="133">
        <v>320.8</v>
      </c>
      <c r="O161" s="37"/>
      <c r="P161" s="43">
        <f t="shared" si="21"/>
        <v>7738</v>
      </c>
      <c r="Q161" s="43">
        <f>SUM(D161:O161)</f>
        <v>7738</v>
      </c>
      <c r="R161" s="78">
        <f>C161-P161</f>
        <v>92262</v>
      </c>
      <c r="S161" s="78">
        <f t="shared" si="22"/>
        <v>30754</v>
      </c>
      <c r="T161" s="27">
        <f>C161-Q161</f>
        <v>92262</v>
      </c>
      <c r="U161" s="164">
        <f t="shared" si="23"/>
        <v>320.8</v>
      </c>
    </row>
    <row r="162" spans="1:21" s="8" customFormat="1" ht="15" customHeight="1" x14ac:dyDescent="0.2">
      <c r="A162" s="12" t="s">
        <v>203</v>
      </c>
      <c r="B162" s="55" t="s">
        <v>139</v>
      </c>
      <c r="C162" s="81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37"/>
      <c r="P162" s="43">
        <f t="shared" si="21"/>
        <v>0</v>
      </c>
      <c r="Q162" s="43">
        <f>SUM(D162:O162)</f>
        <v>0</v>
      </c>
      <c r="R162" s="78">
        <f>C162-P162</f>
        <v>0</v>
      </c>
      <c r="S162" s="78">
        <f t="shared" si="22"/>
        <v>0</v>
      </c>
      <c r="T162" s="27">
        <f>C162-Q162</f>
        <v>0</v>
      </c>
      <c r="U162" s="164">
        <f t="shared" si="23"/>
        <v>0</v>
      </c>
    </row>
    <row r="163" spans="1:21" s="8" customFormat="1" ht="15" customHeight="1" x14ac:dyDescent="0.2">
      <c r="A163" s="12" t="s">
        <v>84</v>
      </c>
      <c r="B163" s="55" t="s">
        <v>139</v>
      </c>
      <c r="C163" s="81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37"/>
      <c r="P163" s="43">
        <f t="shared" si="21"/>
        <v>0</v>
      </c>
      <c r="Q163" s="43">
        <f>SUM(D163:O163)</f>
        <v>0</v>
      </c>
      <c r="R163" s="78">
        <f>C163-P163</f>
        <v>0</v>
      </c>
      <c r="S163" s="78">
        <f t="shared" si="22"/>
        <v>0</v>
      </c>
      <c r="T163" s="27">
        <f>C163-Q163</f>
        <v>0</v>
      </c>
      <c r="U163" s="164">
        <f t="shared" si="23"/>
        <v>0</v>
      </c>
    </row>
    <row r="164" spans="1:21" s="8" customFormat="1" ht="15" customHeight="1" x14ac:dyDescent="0.2">
      <c r="A164" s="12" t="s">
        <v>204</v>
      </c>
      <c r="B164" s="55" t="s">
        <v>139</v>
      </c>
      <c r="C164" s="81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37"/>
      <c r="P164" s="43">
        <f t="shared" si="21"/>
        <v>0</v>
      </c>
      <c r="Q164" s="43">
        <f>SUM(D164:O164)</f>
        <v>0</v>
      </c>
      <c r="R164" s="78">
        <f>C164-P164</f>
        <v>0</v>
      </c>
      <c r="S164" s="78">
        <f t="shared" si="22"/>
        <v>0</v>
      </c>
      <c r="T164" s="27">
        <f>C164-Q164</f>
        <v>0</v>
      </c>
      <c r="U164" s="164">
        <f t="shared" si="23"/>
        <v>0</v>
      </c>
    </row>
    <row r="165" spans="1:21" s="8" customFormat="1" ht="15" customHeight="1" x14ac:dyDescent="0.2">
      <c r="A165" s="12" t="s">
        <v>185</v>
      </c>
      <c r="B165" s="55" t="s">
        <v>139</v>
      </c>
      <c r="C165" s="81"/>
      <c r="D165" s="133">
        <v>0</v>
      </c>
      <c r="E165" s="133">
        <v>0</v>
      </c>
      <c r="F165" s="133">
        <v>46784.76</v>
      </c>
      <c r="G165" s="133">
        <v>0</v>
      </c>
      <c r="H165" s="133"/>
      <c r="I165" s="133"/>
      <c r="J165" s="133"/>
      <c r="K165" s="133"/>
      <c r="L165" s="133"/>
      <c r="M165" s="133"/>
      <c r="N165" s="133"/>
      <c r="O165" s="37"/>
      <c r="P165" s="43">
        <f t="shared" si="21"/>
        <v>46784.76</v>
      </c>
      <c r="Q165" s="43">
        <f>SUM(D165:O165)</f>
        <v>46784.76</v>
      </c>
      <c r="R165" s="78">
        <f>C165-P165</f>
        <v>-46784.76</v>
      </c>
      <c r="S165" s="78">
        <f t="shared" si="22"/>
        <v>-15594.92</v>
      </c>
      <c r="T165" s="27">
        <f>C165-Q165</f>
        <v>-46784.76</v>
      </c>
      <c r="U165" s="164">
        <f t="shared" si="23"/>
        <v>0</v>
      </c>
    </row>
    <row r="166" spans="1:21" s="8" customFormat="1" ht="15" customHeight="1" x14ac:dyDescent="0.2">
      <c r="A166" s="12" t="s">
        <v>205</v>
      </c>
      <c r="B166" s="55" t="s">
        <v>139</v>
      </c>
      <c r="C166" s="81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37"/>
      <c r="P166" s="43">
        <f t="shared" si="21"/>
        <v>0</v>
      </c>
      <c r="Q166" s="43">
        <f>SUM(D166:O166)</f>
        <v>0</v>
      </c>
      <c r="R166" s="78">
        <f>C166-P166</f>
        <v>0</v>
      </c>
      <c r="S166" s="78">
        <f t="shared" si="22"/>
        <v>0</v>
      </c>
      <c r="T166" s="27">
        <f>C166-Q166</f>
        <v>0</v>
      </c>
      <c r="U166" s="164">
        <f t="shared" si="23"/>
        <v>0</v>
      </c>
    </row>
    <row r="167" spans="1:21" s="8" customFormat="1" ht="15" customHeight="1" x14ac:dyDescent="0.2">
      <c r="A167" s="12" t="s">
        <v>206</v>
      </c>
      <c r="B167" s="55" t="s">
        <v>139</v>
      </c>
      <c r="C167" s="81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37"/>
      <c r="P167" s="43">
        <f t="shared" si="21"/>
        <v>0</v>
      </c>
      <c r="Q167" s="43">
        <f>SUM(D167:O167)</f>
        <v>0</v>
      </c>
      <c r="R167" s="78">
        <f>C167-P167</f>
        <v>0</v>
      </c>
      <c r="S167" s="78">
        <f t="shared" si="22"/>
        <v>0</v>
      </c>
      <c r="T167" s="27">
        <f>C167-Q167</f>
        <v>0</v>
      </c>
      <c r="U167" s="164">
        <f t="shared" si="23"/>
        <v>0</v>
      </c>
    </row>
    <row r="168" spans="1:21" s="8" customFormat="1" ht="15" customHeight="1" x14ac:dyDescent="0.2">
      <c r="A168" s="12" t="s">
        <v>249</v>
      </c>
      <c r="B168" s="55" t="s">
        <v>139</v>
      </c>
      <c r="C168" s="81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37"/>
      <c r="P168" s="43">
        <f t="shared" si="21"/>
        <v>0</v>
      </c>
      <c r="Q168" s="43">
        <f>SUM(D168:O168)</f>
        <v>0</v>
      </c>
      <c r="R168" s="78">
        <f>C168-P168</f>
        <v>0</v>
      </c>
      <c r="S168" s="78">
        <f t="shared" si="22"/>
        <v>0</v>
      </c>
      <c r="T168" s="27">
        <f>C168-Q168</f>
        <v>0</v>
      </c>
      <c r="U168" s="164">
        <f t="shared" si="23"/>
        <v>0</v>
      </c>
    </row>
    <row r="169" spans="1:21" s="8" customFormat="1" ht="15" customHeight="1" x14ac:dyDescent="0.2">
      <c r="A169" s="12" t="s">
        <v>207</v>
      </c>
      <c r="B169" s="55" t="s">
        <v>139</v>
      </c>
      <c r="C169" s="81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37"/>
      <c r="P169" s="43">
        <f t="shared" si="21"/>
        <v>0</v>
      </c>
      <c r="Q169" s="43">
        <f>SUM(D169:O169)</f>
        <v>0</v>
      </c>
      <c r="R169" s="78">
        <f>C169-P169</f>
        <v>0</v>
      </c>
      <c r="S169" s="78">
        <f t="shared" si="22"/>
        <v>0</v>
      </c>
      <c r="T169" s="27">
        <f>C169-Q169</f>
        <v>0</v>
      </c>
      <c r="U169" s="164">
        <f t="shared" si="23"/>
        <v>0</v>
      </c>
    </row>
    <row r="170" spans="1:21" s="8" customFormat="1" ht="15" customHeight="1" x14ac:dyDescent="0.2">
      <c r="A170" s="12" t="s">
        <v>179</v>
      </c>
      <c r="B170" s="55" t="s">
        <v>139</v>
      </c>
      <c r="C170" s="81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37"/>
      <c r="P170" s="43">
        <f t="shared" si="21"/>
        <v>0</v>
      </c>
      <c r="Q170" s="43">
        <f>SUM(D170:O170)</f>
        <v>0</v>
      </c>
      <c r="R170" s="78">
        <f>C170-P170</f>
        <v>0</v>
      </c>
      <c r="S170" s="78">
        <f t="shared" si="22"/>
        <v>0</v>
      </c>
      <c r="T170" s="27">
        <f>C170-Q170</f>
        <v>0</v>
      </c>
      <c r="U170" s="164">
        <f t="shared" si="23"/>
        <v>0</v>
      </c>
    </row>
    <row r="171" spans="1:21" s="8" customFormat="1" ht="15" customHeight="1" x14ac:dyDescent="0.2">
      <c r="A171" s="26" t="s">
        <v>261</v>
      </c>
      <c r="B171" s="63" t="s">
        <v>140</v>
      </c>
      <c r="C171" s="94">
        <v>40000</v>
      </c>
      <c r="D171" s="133"/>
      <c r="E171" s="133"/>
      <c r="F171" s="133"/>
      <c r="G171" s="133"/>
      <c r="H171" s="133">
        <v>0</v>
      </c>
      <c r="I171" s="133">
        <v>0</v>
      </c>
      <c r="J171" s="133">
        <v>3580.03</v>
      </c>
      <c r="K171" s="133">
        <v>0</v>
      </c>
      <c r="L171" s="133">
        <v>0</v>
      </c>
      <c r="M171" s="133">
        <v>0</v>
      </c>
      <c r="N171" s="133">
        <v>2520.8000000000002</v>
      </c>
      <c r="O171" s="37"/>
      <c r="P171" s="43">
        <f t="shared" si="21"/>
        <v>6100.83</v>
      </c>
      <c r="Q171" s="43">
        <f>SUM(D171:O171)</f>
        <v>6100.83</v>
      </c>
      <c r="R171" s="78">
        <f>C171-P171</f>
        <v>33899.17</v>
      </c>
      <c r="S171" s="78">
        <f t="shared" si="22"/>
        <v>11299.723333333333</v>
      </c>
      <c r="T171" s="27">
        <f>C171-Q171</f>
        <v>33899.17</v>
      </c>
      <c r="U171" s="164">
        <f t="shared" si="23"/>
        <v>2520.8000000000002</v>
      </c>
    </row>
    <row r="172" spans="1:21" s="8" customFormat="1" ht="15" customHeight="1" x14ac:dyDescent="0.2">
      <c r="A172" s="12" t="s">
        <v>270</v>
      </c>
      <c r="B172" s="63" t="s">
        <v>140</v>
      </c>
      <c r="C172" s="81">
        <v>100000</v>
      </c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37"/>
      <c r="P172" s="43">
        <f t="shared" si="21"/>
        <v>0</v>
      </c>
      <c r="Q172" s="43">
        <f>SUM(D172:O172)</f>
        <v>0</v>
      </c>
      <c r="R172" s="78">
        <f>C172-P172</f>
        <v>100000</v>
      </c>
      <c r="S172" s="78">
        <f t="shared" si="22"/>
        <v>33333.333333333336</v>
      </c>
      <c r="T172" s="27">
        <f>C172-Q172</f>
        <v>100000</v>
      </c>
      <c r="U172" s="164">
        <f t="shared" si="23"/>
        <v>0</v>
      </c>
    </row>
    <row r="173" spans="1:21" s="8" customFormat="1" ht="15" customHeight="1" x14ac:dyDescent="0.2">
      <c r="A173" s="12" t="s">
        <v>163</v>
      </c>
      <c r="B173" s="55" t="s">
        <v>140</v>
      </c>
      <c r="C173" s="81">
        <v>15000</v>
      </c>
      <c r="D173" s="133">
        <v>320.8</v>
      </c>
      <c r="E173" s="133">
        <v>0</v>
      </c>
      <c r="F173" s="133">
        <v>3180</v>
      </c>
      <c r="G173" s="133">
        <v>11425</v>
      </c>
      <c r="H173" s="133"/>
      <c r="I173" s="133"/>
      <c r="J173" s="133"/>
      <c r="K173" s="133"/>
      <c r="L173" s="133"/>
      <c r="M173" s="133"/>
      <c r="N173" s="133"/>
      <c r="O173" s="37"/>
      <c r="P173" s="43">
        <f t="shared" si="21"/>
        <v>14925.8</v>
      </c>
      <c r="Q173" s="43">
        <f>SUM(D173:O173)</f>
        <v>14925.8</v>
      </c>
      <c r="R173" s="78">
        <f>C173-P173</f>
        <v>74.200000000000728</v>
      </c>
      <c r="S173" s="78">
        <f t="shared" si="22"/>
        <v>24.733333333333576</v>
      </c>
      <c r="T173" s="27">
        <f>C173-Q173</f>
        <v>74.200000000000728</v>
      </c>
      <c r="U173" s="164">
        <f t="shared" si="23"/>
        <v>0</v>
      </c>
    </row>
    <row r="174" spans="1:21" s="8" customFormat="1" ht="15" customHeight="1" x14ac:dyDescent="0.2">
      <c r="A174" s="12" t="s">
        <v>182</v>
      </c>
      <c r="B174" s="55" t="s">
        <v>140</v>
      </c>
      <c r="C174" s="81">
        <v>150000</v>
      </c>
      <c r="D174" s="133">
        <v>13150</v>
      </c>
      <c r="E174" s="133">
        <v>51325.46</v>
      </c>
      <c r="F174" s="133">
        <v>50590</v>
      </c>
      <c r="G174" s="133">
        <v>1932</v>
      </c>
      <c r="H174" s="133"/>
      <c r="I174" s="133"/>
      <c r="J174" s="133"/>
      <c r="K174" s="133"/>
      <c r="L174" s="133"/>
      <c r="M174" s="133"/>
      <c r="N174" s="133"/>
      <c r="O174" s="37"/>
      <c r="P174" s="43">
        <f t="shared" si="21"/>
        <v>116997.45999999999</v>
      </c>
      <c r="Q174" s="43">
        <f>SUM(D174:O174)</f>
        <v>116997.45999999999</v>
      </c>
      <c r="R174" s="78">
        <f>C174-P174</f>
        <v>33002.540000000008</v>
      </c>
      <c r="S174" s="78">
        <f t="shared" si="22"/>
        <v>11000.84666666667</v>
      </c>
      <c r="T174" s="27">
        <f>C174-Q174</f>
        <v>33002.540000000008</v>
      </c>
      <c r="U174" s="164">
        <f t="shared" si="23"/>
        <v>0</v>
      </c>
    </row>
    <row r="175" spans="1:21" s="8" customFormat="1" ht="15" customHeight="1" x14ac:dyDescent="0.2">
      <c r="A175" s="12" t="s">
        <v>180</v>
      </c>
      <c r="B175" s="55" t="s">
        <v>140</v>
      </c>
      <c r="C175" s="81">
        <v>80000</v>
      </c>
      <c r="D175" s="133"/>
      <c r="E175" s="133"/>
      <c r="F175" s="133"/>
      <c r="G175" s="133"/>
      <c r="H175" s="133">
        <v>3900.8</v>
      </c>
      <c r="I175" s="133">
        <v>57240</v>
      </c>
      <c r="J175" s="133">
        <v>0</v>
      </c>
      <c r="K175" s="133">
        <v>900</v>
      </c>
      <c r="L175" s="133">
        <v>7820</v>
      </c>
      <c r="M175" s="133"/>
      <c r="N175" s="133"/>
      <c r="O175" s="37"/>
      <c r="P175" s="43">
        <f t="shared" si="21"/>
        <v>69860.800000000003</v>
      </c>
      <c r="Q175" s="43">
        <f>SUM(D175:O175)</f>
        <v>69860.800000000003</v>
      </c>
      <c r="R175" s="78">
        <f>C175-P175</f>
        <v>10139.199999999997</v>
      </c>
      <c r="S175" s="78">
        <f t="shared" si="22"/>
        <v>3379.7333333333322</v>
      </c>
      <c r="T175" s="27">
        <f>C175-Q175</f>
        <v>10139.199999999997</v>
      </c>
      <c r="U175" s="164">
        <f t="shared" si="23"/>
        <v>0</v>
      </c>
    </row>
    <row r="176" spans="1:21" s="8" customFormat="1" ht="15" customHeight="1" x14ac:dyDescent="0.2">
      <c r="A176" s="12" t="s">
        <v>181</v>
      </c>
      <c r="B176" s="55" t="s">
        <v>140</v>
      </c>
      <c r="C176" s="81">
        <v>100000</v>
      </c>
      <c r="D176" s="133"/>
      <c r="E176" s="133"/>
      <c r="F176" s="133"/>
      <c r="G176" s="133"/>
      <c r="H176" s="133">
        <v>58288.800000000003</v>
      </c>
      <c r="I176" s="133">
        <v>0</v>
      </c>
      <c r="J176" s="133">
        <v>0</v>
      </c>
      <c r="K176" s="133">
        <v>8538.7800000000007</v>
      </c>
      <c r="L176" s="133">
        <v>8620</v>
      </c>
      <c r="M176" s="133"/>
      <c r="N176" s="133"/>
      <c r="O176" s="37"/>
      <c r="P176" s="43">
        <f t="shared" si="21"/>
        <v>75447.58</v>
      </c>
      <c r="Q176" s="43">
        <f>SUM(D176:O176)</f>
        <v>75447.58</v>
      </c>
      <c r="R176" s="78">
        <f>C176-P176</f>
        <v>24552.42</v>
      </c>
      <c r="S176" s="78">
        <f t="shared" si="22"/>
        <v>8184.1399999999994</v>
      </c>
      <c r="T176" s="27">
        <f>C176-Q176</f>
        <v>24552.42</v>
      </c>
      <c r="U176" s="164">
        <f t="shared" si="23"/>
        <v>0</v>
      </c>
    </row>
    <row r="177" spans="1:21" s="8" customFormat="1" ht="15" customHeight="1" x14ac:dyDescent="0.2">
      <c r="A177" s="12" t="s">
        <v>250</v>
      </c>
      <c r="B177" s="55" t="s">
        <v>140</v>
      </c>
      <c r="C177" s="81">
        <v>80000</v>
      </c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37"/>
      <c r="P177" s="43">
        <f t="shared" si="21"/>
        <v>0</v>
      </c>
      <c r="Q177" s="43">
        <f>SUM(D177:O177)</f>
        <v>0</v>
      </c>
      <c r="R177" s="78">
        <f>C177-P177</f>
        <v>80000</v>
      </c>
      <c r="S177" s="78">
        <f t="shared" si="22"/>
        <v>26666.666666666668</v>
      </c>
      <c r="T177" s="27">
        <f>C177-Q177</f>
        <v>80000</v>
      </c>
      <c r="U177" s="164">
        <f t="shared" si="23"/>
        <v>0</v>
      </c>
    </row>
    <row r="178" spans="1:21" s="8" customFormat="1" ht="15" customHeight="1" x14ac:dyDescent="0.2">
      <c r="A178" s="12" t="s">
        <v>251</v>
      </c>
      <c r="B178" s="55" t="s">
        <v>140</v>
      </c>
      <c r="C178" s="81">
        <v>80000</v>
      </c>
      <c r="D178" s="133"/>
      <c r="E178" s="133"/>
      <c r="F178" s="133"/>
      <c r="G178" s="133"/>
      <c r="H178" s="133"/>
      <c r="I178" s="133"/>
      <c r="J178" s="133"/>
      <c r="K178" s="133"/>
      <c r="L178" s="133"/>
      <c r="M178" s="133">
        <v>0</v>
      </c>
      <c r="N178" s="133">
        <v>13040.8</v>
      </c>
      <c r="O178" s="37"/>
      <c r="P178" s="43">
        <f t="shared" si="21"/>
        <v>13040.8</v>
      </c>
      <c r="Q178" s="43">
        <f>SUM(D178:O178)</f>
        <v>13040.8</v>
      </c>
      <c r="R178" s="78">
        <f>C178-P178</f>
        <v>66959.199999999997</v>
      </c>
      <c r="S178" s="78">
        <f t="shared" si="22"/>
        <v>22319.733333333334</v>
      </c>
      <c r="T178" s="27">
        <f>C178-Q178</f>
        <v>66959.199999999997</v>
      </c>
      <c r="U178" s="164">
        <f t="shared" si="23"/>
        <v>13040.8</v>
      </c>
    </row>
    <row r="179" spans="1:21" s="8" customFormat="1" ht="15" customHeight="1" x14ac:dyDescent="0.2">
      <c r="A179" s="12" t="s">
        <v>252</v>
      </c>
      <c r="B179" s="55" t="s">
        <v>140</v>
      </c>
      <c r="C179" s="81">
        <v>40000</v>
      </c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37"/>
      <c r="P179" s="43">
        <f t="shared" si="21"/>
        <v>0</v>
      </c>
      <c r="Q179" s="43">
        <f>SUM(D179:O179)</f>
        <v>0</v>
      </c>
      <c r="R179" s="78">
        <f>C179-P179</f>
        <v>40000</v>
      </c>
      <c r="S179" s="78">
        <f t="shared" si="22"/>
        <v>13333.333333333334</v>
      </c>
      <c r="T179" s="27">
        <f>C179-Q179</f>
        <v>40000</v>
      </c>
      <c r="U179" s="164">
        <f t="shared" si="23"/>
        <v>0</v>
      </c>
    </row>
    <row r="180" spans="1:21" s="8" customFormat="1" ht="15" customHeight="1" x14ac:dyDescent="0.2">
      <c r="A180" s="12" t="s">
        <v>274</v>
      </c>
      <c r="B180" s="55" t="s">
        <v>140</v>
      </c>
      <c r="C180" s="81">
        <v>0</v>
      </c>
      <c r="D180" s="133"/>
      <c r="E180" s="133"/>
      <c r="F180" s="133"/>
      <c r="G180" s="133"/>
      <c r="H180" s="133">
        <v>30000.799999999999</v>
      </c>
      <c r="I180" s="133">
        <v>0</v>
      </c>
      <c r="J180" s="133">
        <v>0</v>
      </c>
      <c r="K180" s="133">
        <v>0</v>
      </c>
      <c r="L180" s="133">
        <v>0</v>
      </c>
      <c r="M180" s="133"/>
      <c r="N180" s="133"/>
      <c r="O180" s="37"/>
      <c r="P180" s="43">
        <f t="shared" si="21"/>
        <v>30000.799999999999</v>
      </c>
      <c r="Q180" s="43">
        <f>SUM(D180:O180)</f>
        <v>30000.799999999999</v>
      </c>
      <c r="R180" s="78">
        <f>C180-P180</f>
        <v>-30000.799999999999</v>
      </c>
      <c r="S180" s="78">
        <f t="shared" si="22"/>
        <v>-10000.266666666666</v>
      </c>
      <c r="T180" s="27">
        <f>C180-Q180</f>
        <v>-30000.799999999999</v>
      </c>
      <c r="U180" s="164">
        <f t="shared" si="23"/>
        <v>0</v>
      </c>
    </row>
    <row r="181" spans="1:21" s="8" customFormat="1" ht="15" customHeight="1" x14ac:dyDescent="0.2">
      <c r="A181" s="12" t="s">
        <v>275</v>
      </c>
      <c r="B181" s="55" t="s">
        <v>140</v>
      </c>
      <c r="C181" s="81">
        <v>0</v>
      </c>
      <c r="D181" s="133"/>
      <c r="E181" s="133"/>
      <c r="F181" s="133"/>
      <c r="G181" s="133"/>
      <c r="H181" s="133">
        <v>0</v>
      </c>
      <c r="I181" s="133">
        <v>0</v>
      </c>
      <c r="J181" s="133">
        <v>49290</v>
      </c>
      <c r="K181" s="133">
        <v>905.73</v>
      </c>
      <c r="L181" s="133">
        <v>8200</v>
      </c>
      <c r="M181" s="133">
        <v>5768</v>
      </c>
      <c r="N181" s="133">
        <v>0</v>
      </c>
      <c r="O181" s="37"/>
      <c r="P181" s="43">
        <f t="shared" si="21"/>
        <v>64163.73</v>
      </c>
      <c r="Q181" s="43">
        <f>SUM(D181:O181)</f>
        <v>64163.73</v>
      </c>
      <c r="R181" s="78">
        <f>C181-P181</f>
        <v>-64163.73</v>
      </c>
      <c r="S181" s="78">
        <f t="shared" si="22"/>
        <v>-21387.91</v>
      </c>
      <c r="T181" s="27">
        <f>C181-Q181</f>
        <v>-64163.73</v>
      </c>
      <c r="U181" s="164">
        <f t="shared" si="23"/>
        <v>5768</v>
      </c>
    </row>
    <row r="182" spans="1:21" s="8" customFormat="1" ht="15" customHeight="1" x14ac:dyDescent="0.2">
      <c r="A182" s="12" t="s">
        <v>212</v>
      </c>
      <c r="B182" s="55" t="s">
        <v>140</v>
      </c>
      <c r="C182" s="81"/>
      <c r="D182" s="133">
        <v>128</v>
      </c>
      <c r="E182" s="133">
        <v>0</v>
      </c>
      <c r="F182" s="133">
        <v>150</v>
      </c>
      <c r="G182" s="133">
        <v>0</v>
      </c>
      <c r="H182" s="133"/>
      <c r="I182" s="133"/>
      <c r="J182" s="133"/>
      <c r="K182" s="133"/>
      <c r="L182" s="133"/>
      <c r="M182" s="133"/>
      <c r="N182" s="133"/>
      <c r="O182" s="37"/>
      <c r="P182" s="43">
        <f t="shared" si="21"/>
        <v>278</v>
      </c>
      <c r="Q182" s="43">
        <f>SUM(D182:O182)</f>
        <v>278</v>
      </c>
      <c r="R182" s="78">
        <f>C182-P182</f>
        <v>-278</v>
      </c>
      <c r="S182" s="78">
        <f t="shared" si="22"/>
        <v>-92.666666666666671</v>
      </c>
      <c r="T182" s="27">
        <f>C182-Q182</f>
        <v>-278</v>
      </c>
      <c r="U182" s="164">
        <f t="shared" si="23"/>
        <v>0</v>
      </c>
    </row>
    <row r="183" spans="1:21" s="8" customFormat="1" ht="15" customHeight="1" x14ac:dyDescent="0.2">
      <c r="A183" s="12" t="s">
        <v>85</v>
      </c>
      <c r="B183" s="55" t="s">
        <v>141</v>
      </c>
      <c r="C183" s="81">
        <v>150000</v>
      </c>
      <c r="D183" s="133">
        <v>9010</v>
      </c>
      <c r="E183" s="133">
        <v>3710</v>
      </c>
      <c r="F183" s="133">
        <v>3710</v>
      </c>
      <c r="G183" s="133">
        <v>23010</v>
      </c>
      <c r="H183" s="133">
        <v>11010</v>
      </c>
      <c r="I183" s="133">
        <v>11010</v>
      </c>
      <c r="J183" s="133">
        <v>11010</v>
      </c>
      <c r="K183" s="133">
        <v>11010</v>
      </c>
      <c r="L183" s="133">
        <v>7300</v>
      </c>
      <c r="M183" s="133">
        <v>7300</v>
      </c>
      <c r="N183" s="133">
        <v>18430</v>
      </c>
      <c r="O183" s="37"/>
      <c r="P183" s="43">
        <f t="shared" si="21"/>
        <v>116510</v>
      </c>
      <c r="Q183" s="43">
        <f>SUM(D183:O183)</f>
        <v>116510</v>
      </c>
      <c r="R183" s="78">
        <f>C183-P183</f>
        <v>33490</v>
      </c>
      <c r="S183" s="78">
        <f t="shared" si="22"/>
        <v>11163.333333333334</v>
      </c>
      <c r="T183" s="27">
        <f>C183-Q183</f>
        <v>33490</v>
      </c>
      <c r="U183" s="164">
        <f t="shared" si="23"/>
        <v>25730</v>
      </c>
    </row>
    <row r="184" spans="1:21" s="8" customFormat="1" ht="15" customHeight="1" x14ac:dyDescent="0.2">
      <c r="A184" s="12" t="s">
        <v>211</v>
      </c>
      <c r="B184" s="55" t="s">
        <v>142</v>
      </c>
      <c r="C184" s="81">
        <v>150000</v>
      </c>
      <c r="D184" s="133">
        <v>0</v>
      </c>
      <c r="E184" s="133">
        <v>5950.49</v>
      </c>
      <c r="F184" s="133">
        <v>8000</v>
      </c>
      <c r="G184" s="133">
        <v>3464.71</v>
      </c>
      <c r="H184" s="133">
        <v>723.4</v>
      </c>
      <c r="I184" s="133">
        <v>4000</v>
      </c>
      <c r="J184" s="133">
        <v>6077.82</v>
      </c>
      <c r="K184" s="133">
        <v>4551.5600000000004</v>
      </c>
      <c r="L184" s="133">
        <v>1525.07</v>
      </c>
      <c r="M184" s="133">
        <v>6536.1</v>
      </c>
      <c r="N184" s="133">
        <v>2217.5500000000002</v>
      </c>
      <c r="O184" s="37"/>
      <c r="P184" s="43">
        <f t="shared" si="21"/>
        <v>43046.700000000004</v>
      </c>
      <c r="Q184" s="43">
        <f>SUM(D184:O184)</f>
        <v>43046.700000000004</v>
      </c>
      <c r="R184" s="78">
        <f>C184-P184</f>
        <v>106953.29999999999</v>
      </c>
      <c r="S184" s="78">
        <f t="shared" si="22"/>
        <v>35651.1</v>
      </c>
      <c r="T184" s="27">
        <f>C184-Q184</f>
        <v>106953.29999999999</v>
      </c>
      <c r="U184" s="164">
        <f t="shared" si="23"/>
        <v>8753.6500000000015</v>
      </c>
    </row>
    <row r="185" spans="1:21" s="8" customFormat="1" ht="38.25" x14ac:dyDescent="0.2">
      <c r="A185" s="25" t="s">
        <v>86</v>
      </c>
      <c r="B185" s="62" t="s">
        <v>143</v>
      </c>
      <c r="C185" s="93">
        <v>500000</v>
      </c>
      <c r="D185" s="133">
        <v>0</v>
      </c>
      <c r="E185" s="133">
        <v>0</v>
      </c>
      <c r="F185" s="133">
        <v>59676</v>
      </c>
      <c r="G185" s="133">
        <v>0</v>
      </c>
      <c r="H185" s="133"/>
      <c r="I185" s="133"/>
      <c r="J185" s="133"/>
      <c r="K185" s="133"/>
      <c r="L185" s="133"/>
      <c r="M185" s="133">
        <v>173212.96</v>
      </c>
      <c r="N185" s="133">
        <v>298941.76</v>
      </c>
      <c r="O185" s="37"/>
      <c r="P185" s="43">
        <f>SUM(D185:N185)</f>
        <v>531830.72</v>
      </c>
      <c r="Q185" s="43">
        <f>SUM(D185:O185)</f>
        <v>531830.72</v>
      </c>
      <c r="R185" s="78">
        <f>C185-P185</f>
        <v>-31830.719999999972</v>
      </c>
      <c r="S185" s="78">
        <f t="shared" si="22"/>
        <v>-10610.239999999991</v>
      </c>
      <c r="T185" s="27">
        <f>C185-Q185</f>
        <v>-31830.719999999972</v>
      </c>
      <c r="U185" s="164">
        <f t="shared" si="23"/>
        <v>472154.72</v>
      </c>
    </row>
    <row r="186" spans="1:21" s="8" customFormat="1" ht="15" customHeight="1" x14ac:dyDescent="0.2">
      <c r="A186" s="12" t="s">
        <v>87</v>
      </c>
      <c r="B186" s="55" t="s">
        <v>140</v>
      </c>
      <c r="C186" s="81">
        <v>25000</v>
      </c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37"/>
      <c r="P186" s="43">
        <f t="shared" si="21"/>
        <v>0</v>
      </c>
      <c r="Q186" s="43">
        <f>SUM(D186:O186)</f>
        <v>0</v>
      </c>
      <c r="R186" s="78">
        <f>C186-P186</f>
        <v>25000</v>
      </c>
      <c r="S186" s="78">
        <f t="shared" si="22"/>
        <v>8333.3333333333339</v>
      </c>
      <c r="T186" s="27">
        <f>C186-Q186</f>
        <v>25000</v>
      </c>
      <c r="U186" s="164">
        <f t="shared" si="23"/>
        <v>0</v>
      </c>
    </row>
    <row r="187" spans="1:21" s="8" customFormat="1" ht="6.95" customHeight="1" x14ac:dyDescent="0.2">
      <c r="A187" s="12"/>
      <c r="B187" s="55"/>
      <c r="C187" s="81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39"/>
      <c r="P187" s="43"/>
      <c r="Q187" s="38"/>
      <c r="R187" s="27">
        <f>C187-P187</f>
        <v>0</v>
      </c>
      <c r="S187" s="78">
        <f t="shared" si="22"/>
        <v>0</v>
      </c>
      <c r="T187" s="27">
        <f>C187-Q187</f>
        <v>0</v>
      </c>
    </row>
    <row r="188" spans="1:21" s="7" customFormat="1" ht="15" customHeight="1" x14ac:dyDescent="0.2">
      <c r="A188" s="15" t="str">
        <f>"TOTAL "&amp;A152</f>
        <v>TOTAL COMMUNICATIONS</v>
      </c>
      <c r="B188" s="59"/>
      <c r="C188" s="90">
        <f>SUM(C154:C187)</f>
        <v>2665636</v>
      </c>
      <c r="D188" s="134">
        <f>SUM(D154:D186)</f>
        <v>35507.050000000003</v>
      </c>
      <c r="E188" s="134">
        <f t="shared" ref="E188:L188" si="24">SUM(E154:E186)</f>
        <v>99050.190000000017</v>
      </c>
      <c r="F188" s="134">
        <f t="shared" si="24"/>
        <v>279608.48</v>
      </c>
      <c r="G188" s="134">
        <f t="shared" si="24"/>
        <v>123516.35</v>
      </c>
      <c r="H188" s="134">
        <f t="shared" si="24"/>
        <v>147974.44999999998</v>
      </c>
      <c r="I188" s="134">
        <f t="shared" si="24"/>
        <v>151769.22</v>
      </c>
      <c r="J188" s="134">
        <f t="shared" si="24"/>
        <v>221022.98</v>
      </c>
      <c r="K188" s="134">
        <f t="shared" si="24"/>
        <v>46007.67</v>
      </c>
      <c r="L188" s="134">
        <f t="shared" si="24"/>
        <v>98152.57</v>
      </c>
      <c r="M188" s="134">
        <f>SUM(M154:M186)</f>
        <v>278288.5</v>
      </c>
      <c r="N188" s="134">
        <f>SUM(N154:N186)</f>
        <v>356286.65</v>
      </c>
      <c r="O188" s="40">
        <f t="shared" ref="O188" si="25">SUM(O154:O186)</f>
        <v>0</v>
      </c>
      <c r="P188" s="40">
        <f>SUM(D188:N188)</f>
        <v>1837184.1099999999</v>
      </c>
      <c r="Q188" s="40">
        <f>SUM(Q154:Q186)</f>
        <v>1837184.1099999999</v>
      </c>
      <c r="R188" s="27">
        <f>C188-P188</f>
        <v>828451.89000000013</v>
      </c>
      <c r="S188" s="78">
        <f t="shared" si="22"/>
        <v>276150.63000000006</v>
      </c>
      <c r="T188" s="78">
        <f>C188-Q188</f>
        <v>828451.89000000013</v>
      </c>
      <c r="U188" s="170">
        <f>SUM(M188:O188)</f>
        <v>634575.15</v>
      </c>
    </row>
    <row r="189" spans="1:21" s="7" customFormat="1" ht="6.95" customHeight="1" x14ac:dyDescent="0.2">
      <c r="A189" s="11"/>
      <c r="B189" s="61"/>
      <c r="C189" s="92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71"/>
      <c r="P189" s="41"/>
      <c r="Q189" s="41"/>
      <c r="R189" s="27"/>
      <c r="S189" s="78"/>
      <c r="T189" s="78"/>
    </row>
    <row r="190" spans="1:21" s="7" customFormat="1" ht="18" customHeight="1" x14ac:dyDescent="0.2">
      <c r="A190" s="177" t="s">
        <v>88</v>
      </c>
      <c r="B190" s="177"/>
      <c r="C190" s="177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27"/>
      <c r="S190" s="78"/>
      <c r="T190" s="78"/>
    </row>
    <row r="191" spans="1:21" s="7" customFormat="1" ht="6.95" customHeight="1" x14ac:dyDescent="0.2">
      <c r="A191" s="10"/>
      <c r="B191" s="58"/>
      <c r="C191" s="89"/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70"/>
      <c r="P191" s="36"/>
      <c r="Q191" s="36"/>
      <c r="R191" s="27"/>
      <c r="S191" s="78"/>
      <c r="T191" s="78"/>
    </row>
    <row r="192" spans="1:21" s="8" customFormat="1" ht="15" customHeight="1" x14ac:dyDescent="0.2">
      <c r="A192" s="12" t="s">
        <v>279</v>
      </c>
      <c r="B192" s="55" t="s">
        <v>132</v>
      </c>
      <c r="C192" s="81">
        <v>0</v>
      </c>
      <c r="D192" s="138">
        <v>0</v>
      </c>
      <c r="E192" s="138"/>
      <c r="F192" s="138"/>
      <c r="G192" s="138"/>
      <c r="H192" s="138"/>
      <c r="I192" s="138"/>
      <c r="J192" s="138">
        <v>3816</v>
      </c>
      <c r="K192" s="138"/>
      <c r="L192" s="138"/>
      <c r="M192" s="138">
        <v>0</v>
      </c>
      <c r="N192" s="138">
        <v>1160</v>
      </c>
      <c r="O192" s="42"/>
      <c r="P192" s="43">
        <f t="shared" ref="P192:P195" si="26">SUM(D192:N192)</f>
        <v>4976</v>
      </c>
      <c r="Q192" s="43">
        <f>SUM(D192:O192)</f>
        <v>4976</v>
      </c>
      <c r="R192" s="78">
        <f>C192-P192</f>
        <v>-4976</v>
      </c>
      <c r="S192" s="78">
        <f t="shared" ref="S192:S197" si="27">R192/3</f>
        <v>-1658.6666666666667</v>
      </c>
      <c r="T192" s="27">
        <f>C192-Q192</f>
        <v>-4976</v>
      </c>
    </row>
    <row r="193" spans="1:21" s="8" customFormat="1" ht="15" customHeight="1" x14ac:dyDescent="0.2">
      <c r="A193" s="12" t="s">
        <v>89</v>
      </c>
      <c r="B193" s="55" t="s">
        <v>132</v>
      </c>
      <c r="C193" s="81">
        <v>180000</v>
      </c>
      <c r="D193" s="138">
        <v>0</v>
      </c>
      <c r="E193" s="138">
        <v>0</v>
      </c>
      <c r="F193" s="138">
        <v>20312</v>
      </c>
      <c r="G193" s="138">
        <v>9301</v>
      </c>
      <c r="H193" s="138">
        <v>10798</v>
      </c>
      <c r="I193" s="138">
        <v>9730</v>
      </c>
      <c r="J193" s="138">
        <v>9851.7999999999993</v>
      </c>
      <c r="K193" s="138">
        <v>11567.8</v>
      </c>
      <c r="L193" s="138">
        <v>9298</v>
      </c>
      <c r="M193" s="138">
        <v>9298</v>
      </c>
      <c r="N193" s="138">
        <v>2150</v>
      </c>
      <c r="O193" s="42"/>
      <c r="P193" s="43">
        <f t="shared" si="26"/>
        <v>92306.6</v>
      </c>
      <c r="Q193" s="43">
        <f>SUM(D193:O193)</f>
        <v>92306.6</v>
      </c>
      <c r="R193" s="78">
        <f>C193-P193</f>
        <v>87693.4</v>
      </c>
      <c r="S193" s="78">
        <f t="shared" si="27"/>
        <v>29231.133333333331</v>
      </c>
      <c r="T193" s="27">
        <f>C193-Q193</f>
        <v>87693.4</v>
      </c>
    </row>
    <row r="194" spans="1:21" s="7" customFormat="1" ht="15" customHeight="1" x14ac:dyDescent="0.2">
      <c r="A194" s="12" t="s">
        <v>90</v>
      </c>
      <c r="B194" s="55" t="s">
        <v>132</v>
      </c>
      <c r="C194" s="81">
        <v>5000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39"/>
      <c r="O194" s="80"/>
      <c r="P194" s="43">
        <f t="shared" si="26"/>
        <v>0</v>
      </c>
      <c r="Q194" s="43">
        <f>SUM(D194:O194)</f>
        <v>0</v>
      </c>
      <c r="R194" s="78">
        <f>C194-P194</f>
        <v>5000</v>
      </c>
      <c r="S194" s="78">
        <f t="shared" si="27"/>
        <v>1666.6666666666667</v>
      </c>
      <c r="T194" s="78">
        <f>C194-Q194</f>
        <v>5000</v>
      </c>
    </row>
    <row r="195" spans="1:21" s="8" customFormat="1" ht="15" customHeight="1" x14ac:dyDescent="0.2">
      <c r="A195" s="12" t="s">
        <v>187</v>
      </c>
      <c r="B195" s="55" t="s">
        <v>133</v>
      </c>
      <c r="C195" s="81">
        <v>0</v>
      </c>
      <c r="D195" s="138">
        <v>0</v>
      </c>
      <c r="E195" s="138">
        <v>0</v>
      </c>
      <c r="F195" s="138">
        <v>0</v>
      </c>
      <c r="G195" s="138">
        <v>504.16</v>
      </c>
      <c r="H195" s="138"/>
      <c r="I195" s="138"/>
      <c r="J195" s="138"/>
      <c r="K195" s="138"/>
      <c r="L195" s="138"/>
      <c r="M195" s="138"/>
      <c r="N195" s="138"/>
      <c r="O195" s="42"/>
      <c r="P195" s="43">
        <f t="shared" si="26"/>
        <v>504.16</v>
      </c>
      <c r="Q195" s="43">
        <f>SUM(D195:O195)</f>
        <v>504.16</v>
      </c>
      <c r="R195" s="78">
        <f>C195-P195</f>
        <v>-504.16</v>
      </c>
      <c r="S195" s="78">
        <f t="shared" si="27"/>
        <v>-168.05333333333334</v>
      </c>
      <c r="T195" s="27">
        <f>C195-Q195</f>
        <v>-504.16</v>
      </c>
    </row>
    <row r="196" spans="1:21" s="7" customFormat="1" ht="6.95" customHeight="1" x14ac:dyDescent="0.2">
      <c r="A196" s="13"/>
      <c r="B196" s="55"/>
      <c r="C196" s="81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44"/>
      <c r="P196" s="43"/>
      <c r="Q196" s="33"/>
      <c r="R196" s="27">
        <f>C196-P196</f>
        <v>0</v>
      </c>
      <c r="S196" s="78">
        <f t="shared" si="27"/>
        <v>0</v>
      </c>
      <c r="T196" s="78">
        <f>C196-Q196</f>
        <v>0</v>
      </c>
    </row>
    <row r="197" spans="1:21" s="8" customFormat="1" ht="15" customHeight="1" x14ac:dyDescent="0.2">
      <c r="A197" s="16" t="str">
        <f>"TOTAL "&amp;A190</f>
        <v>TOTAL EVENTS</v>
      </c>
      <c r="B197" s="59"/>
      <c r="C197" s="90">
        <f>SUM(C192:C196)</f>
        <v>185000</v>
      </c>
      <c r="D197" s="134">
        <f>SUM(D192:D195)</f>
        <v>0</v>
      </c>
      <c r="E197" s="134">
        <f t="shared" ref="E197:L197" si="28">SUM(E192:E195)</f>
        <v>0</v>
      </c>
      <c r="F197" s="134">
        <f t="shared" si="28"/>
        <v>20312</v>
      </c>
      <c r="G197" s="134">
        <f t="shared" si="28"/>
        <v>9805.16</v>
      </c>
      <c r="H197" s="134">
        <f t="shared" si="28"/>
        <v>10798</v>
      </c>
      <c r="I197" s="134">
        <f t="shared" si="28"/>
        <v>9730</v>
      </c>
      <c r="J197" s="134">
        <f t="shared" si="28"/>
        <v>13667.8</v>
      </c>
      <c r="K197" s="134">
        <f t="shared" si="28"/>
        <v>11567.8</v>
      </c>
      <c r="L197" s="134">
        <f t="shared" si="28"/>
        <v>9298</v>
      </c>
      <c r="M197" s="134">
        <f>SUM(M192:M195)</f>
        <v>9298</v>
      </c>
      <c r="N197" s="134">
        <f>SUM(N192:N195)</f>
        <v>3310</v>
      </c>
      <c r="O197" s="40">
        <f>SUM(O192:O195)</f>
        <v>0</v>
      </c>
      <c r="P197" s="40">
        <f>SUM(D197:N197)</f>
        <v>97786.760000000009</v>
      </c>
      <c r="Q197" s="40">
        <f>SUM(Q193:Q195)</f>
        <v>92810.760000000009</v>
      </c>
      <c r="R197" s="27">
        <f>C197-P197</f>
        <v>87213.239999999991</v>
      </c>
      <c r="S197" s="78">
        <f t="shared" si="27"/>
        <v>29071.079999999998</v>
      </c>
      <c r="T197" s="27">
        <f>C197-Q197</f>
        <v>92189.239999999991</v>
      </c>
      <c r="U197" s="170">
        <f>SUM(M197:O197)</f>
        <v>12608</v>
      </c>
    </row>
    <row r="198" spans="1:21" s="7" customFormat="1" ht="6.95" customHeight="1" x14ac:dyDescent="0.2">
      <c r="A198" s="11"/>
      <c r="B198" s="61"/>
      <c r="C198" s="92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71"/>
      <c r="P198" s="41"/>
      <c r="Q198" s="41"/>
      <c r="R198" s="27"/>
      <c r="S198" s="78"/>
      <c r="T198" s="78"/>
    </row>
    <row r="199" spans="1:21" s="7" customFormat="1" ht="18" customHeight="1" x14ac:dyDescent="0.2">
      <c r="A199" s="177"/>
      <c r="B199" s="177"/>
      <c r="C199" s="177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27"/>
      <c r="S199" s="78"/>
      <c r="T199" s="78"/>
    </row>
    <row r="200" spans="1:21" s="7" customFormat="1" ht="6.95" customHeight="1" x14ac:dyDescent="0.2">
      <c r="A200" s="10"/>
      <c r="B200" s="58"/>
      <c r="C200" s="89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70"/>
      <c r="P200" s="36"/>
      <c r="Q200" s="36"/>
      <c r="R200" s="27"/>
      <c r="S200" s="78"/>
      <c r="T200" s="78"/>
    </row>
    <row r="201" spans="1:21" s="8" customFormat="1" ht="15" customHeight="1" x14ac:dyDescent="0.2">
      <c r="A201" s="12" t="s">
        <v>91</v>
      </c>
      <c r="B201" s="55" t="s">
        <v>144</v>
      </c>
      <c r="C201" s="81">
        <v>160000</v>
      </c>
      <c r="D201" s="133">
        <v>-389.6</v>
      </c>
      <c r="E201" s="133">
        <v>-1317.44</v>
      </c>
      <c r="F201" s="133">
        <v>5296.61</v>
      </c>
      <c r="G201" s="133">
        <v>28300</v>
      </c>
      <c r="H201" s="133">
        <v>34600</v>
      </c>
      <c r="I201" s="133">
        <v>34353.800000000003</v>
      </c>
      <c r="J201" s="133">
        <v>0</v>
      </c>
      <c r="K201" s="133">
        <v>22144.799999999999</v>
      </c>
      <c r="L201" s="133">
        <v>9537.7000000000007</v>
      </c>
      <c r="M201" s="133">
        <v>19195</v>
      </c>
      <c r="N201" s="133">
        <v>125</v>
      </c>
      <c r="O201" s="37"/>
      <c r="P201" s="43">
        <f t="shared" ref="P201:P220" si="29">SUM(D201:N201)</f>
        <v>151845.87000000002</v>
      </c>
      <c r="Q201" s="43">
        <f>SUM(D201:O201)</f>
        <v>151845.87000000002</v>
      </c>
      <c r="R201" s="78">
        <f>C201-P201</f>
        <v>8154.1299999999756</v>
      </c>
      <c r="S201" s="78">
        <f t="shared" ref="S201:S222" si="30">R201/3</f>
        <v>2718.0433333333253</v>
      </c>
      <c r="T201" s="27">
        <f>C201-Q201</f>
        <v>8154.1299999999756</v>
      </c>
    </row>
    <row r="202" spans="1:21" s="8" customFormat="1" ht="15" customHeight="1" x14ac:dyDescent="0.2">
      <c r="A202" s="12" t="s">
        <v>92</v>
      </c>
      <c r="B202" s="55" t="s">
        <v>132</v>
      </c>
      <c r="C202" s="81">
        <v>25000</v>
      </c>
      <c r="D202" s="133">
        <v>990</v>
      </c>
      <c r="E202" s="133">
        <v>1350</v>
      </c>
      <c r="F202" s="133">
        <v>1440</v>
      </c>
      <c r="G202" s="133">
        <v>1440</v>
      </c>
      <c r="H202" s="133">
        <v>1800</v>
      </c>
      <c r="I202" s="133">
        <v>900</v>
      </c>
      <c r="J202" s="133">
        <v>1620</v>
      </c>
      <c r="K202" s="133">
        <v>1830</v>
      </c>
      <c r="L202" s="133">
        <v>1260</v>
      </c>
      <c r="M202" s="133">
        <v>1860</v>
      </c>
      <c r="N202" s="133">
        <v>1530</v>
      </c>
      <c r="O202" s="37"/>
      <c r="P202" s="43">
        <f t="shared" si="29"/>
        <v>16020</v>
      </c>
      <c r="Q202" s="43">
        <f>SUM(D202:O202)</f>
        <v>16020</v>
      </c>
      <c r="R202" s="78">
        <f>C202-P202</f>
        <v>8980</v>
      </c>
      <c r="S202" s="78">
        <f t="shared" si="30"/>
        <v>2993.3333333333335</v>
      </c>
      <c r="T202" s="27">
        <f>C202-Q202</f>
        <v>8980</v>
      </c>
    </row>
    <row r="203" spans="1:21" s="8" customFormat="1" ht="15" customHeight="1" x14ac:dyDescent="0.2">
      <c r="A203" s="12" t="s">
        <v>74</v>
      </c>
      <c r="B203" s="55" t="s">
        <v>132</v>
      </c>
      <c r="C203" s="81">
        <v>160000</v>
      </c>
      <c r="D203" s="133">
        <v>6200</v>
      </c>
      <c r="E203" s="133">
        <v>9316</v>
      </c>
      <c r="F203" s="133">
        <v>25200</v>
      </c>
      <c r="G203" s="133">
        <v>23292</v>
      </c>
      <c r="H203" s="133">
        <v>6340</v>
      </c>
      <c r="I203" s="133">
        <v>15816</v>
      </c>
      <c r="J203" s="133">
        <v>8462.93</v>
      </c>
      <c r="K203" s="133">
        <v>2560</v>
      </c>
      <c r="L203" s="133">
        <v>3660</v>
      </c>
      <c r="M203" s="133">
        <v>9280</v>
      </c>
      <c r="N203" s="133">
        <v>9545</v>
      </c>
      <c r="O203" s="37"/>
      <c r="P203" s="43">
        <f t="shared" si="29"/>
        <v>119671.93</v>
      </c>
      <c r="Q203" s="43">
        <f>SUM(D203:O203)</f>
        <v>119671.93</v>
      </c>
      <c r="R203" s="78">
        <f>C203-P203</f>
        <v>40328.070000000007</v>
      </c>
      <c r="S203" s="78">
        <f t="shared" si="30"/>
        <v>13442.690000000002</v>
      </c>
      <c r="T203" s="27">
        <f>C203-Q203</f>
        <v>40328.070000000007</v>
      </c>
    </row>
    <row r="204" spans="1:21" s="8" customFormat="1" ht="15" customHeight="1" x14ac:dyDescent="0.2">
      <c r="A204" s="12" t="s">
        <v>210</v>
      </c>
      <c r="B204" s="55" t="s">
        <v>131</v>
      </c>
      <c r="C204" s="81">
        <v>50000</v>
      </c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37"/>
      <c r="P204" s="43">
        <f t="shared" si="29"/>
        <v>0</v>
      </c>
      <c r="Q204" s="43">
        <f>SUM(D204:O204)</f>
        <v>0</v>
      </c>
      <c r="R204" s="78">
        <f>C204-P204</f>
        <v>50000</v>
      </c>
      <c r="S204" s="78">
        <f t="shared" si="30"/>
        <v>16666.666666666668</v>
      </c>
      <c r="T204" s="27">
        <f>C204-Q204</f>
        <v>50000</v>
      </c>
    </row>
    <row r="205" spans="1:21" s="8" customFormat="1" ht="15" customHeight="1" x14ac:dyDescent="0.2">
      <c r="A205" s="12" t="s">
        <v>254</v>
      </c>
      <c r="B205" s="55" t="s">
        <v>131</v>
      </c>
      <c r="C205" s="81">
        <v>65000</v>
      </c>
      <c r="D205" s="133">
        <v>9250</v>
      </c>
      <c r="E205" s="133">
        <v>0</v>
      </c>
      <c r="F205" s="133">
        <v>0</v>
      </c>
      <c r="G205" s="133">
        <v>0</v>
      </c>
      <c r="H205" s="133">
        <v>0</v>
      </c>
      <c r="I205" s="133">
        <v>0</v>
      </c>
      <c r="J205" s="133">
        <v>4000</v>
      </c>
      <c r="K205" s="133">
        <v>11400</v>
      </c>
      <c r="L205" s="133">
        <v>0</v>
      </c>
      <c r="M205" s="133"/>
      <c r="N205" s="133"/>
      <c r="O205" s="37"/>
      <c r="P205" s="43">
        <f t="shared" si="29"/>
        <v>24650</v>
      </c>
      <c r="Q205" s="43">
        <f>SUM(D205:O205)</f>
        <v>24650</v>
      </c>
      <c r="R205" s="78">
        <f>C205-P205</f>
        <v>40350</v>
      </c>
      <c r="S205" s="78">
        <f t="shared" si="30"/>
        <v>13450</v>
      </c>
      <c r="T205" s="27">
        <f>C205-Q205</f>
        <v>40350</v>
      </c>
    </row>
    <row r="206" spans="1:21" s="8" customFormat="1" ht="15" customHeight="1" x14ac:dyDescent="0.2">
      <c r="A206" s="12" t="s">
        <v>253</v>
      </c>
      <c r="B206" s="55" t="s">
        <v>131</v>
      </c>
      <c r="C206" s="81">
        <v>95000</v>
      </c>
      <c r="D206" s="133">
        <v>4600</v>
      </c>
      <c r="E206" s="133">
        <v>0</v>
      </c>
      <c r="F206" s="133">
        <v>21130</v>
      </c>
      <c r="G206" s="133">
        <v>1360</v>
      </c>
      <c r="H206" s="133">
        <v>3818.57</v>
      </c>
      <c r="I206" s="133">
        <v>1890</v>
      </c>
      <c r="J206" s="133">
        <v>5800</v>
      </c>
      <c r="K206" s="133">
        <v>5560</v>
      </c>
      <c r="L206" s="133">
        <v>0</v>
      </c>
      <c r="M206" s="133">
        <v>7140</v>
      </c>
      <c r="N206" s="133">
        <v>0</v>
      </c>
      <c r="O206" s="37"/>
      <c r="P206" s="43">
        <f t="shared" si="29"/>
        <v>51298.57</v>
      </c>
      <c r="Q206" s="43">
        <f>SUM(D206:O206)</f>
        <v>51298.57</v>
      </c>
      <c r="R206" s="78">
        <f>C206-P206</f>
        <v>43701.43</v>
      </c>
      <c r="S206" s="78">
        <f t="shared" si="30"/>
        <v>14567.143333333333</v>
      </c>
      <c r="T206" s="27">
        <f>C206-Q206</f>
        <v>43701.43</v>
      </c>
    </row>
    <row r="207" spans="1:21" s="8" customFormat="1" ht="15" customHeight="1" x14ac:dyDescent="0.2">
      <c r="A207" s="12" t="s">
        <v>255</v>
      </c>
      <c r="B207" s="55" t="s">
        <v>131</v>
      </c>
      <c r="C207" s="81">
        <v>33000</v>
      </c>
      <c r="D207" s="133">
        <v>5700</v>
      </c>
      <c r="E207" s="133">
        <v>0</v>
      </c>
      <c r="F207" s="133">
        <v>0</v>
      </c>
      <c r="G207" s="133">
        <v>9250</v>
      </c>
      <c r="H207" s="133"/>
      <c r="I207" s="133"/>
      <c r="J207" s="133"/>
      <c r="K207" s="133"/>
      <c r="L207" s="133"/>
      <c r="M207" s="133"/>
      <c r="N207" s="133"/>
      <c r="O207" s="37"/>
      <c r="P207" s="43">
        <f t="shared" si="29"/>
        <v>14950</v>
      </c>
      <c r="Q207" s="43">
        <f>SUM(D207:O207)</f>
        <v>14950</v>
      </c>
      <c r="R207" s="78">
        <f>C207-P207</f>
        <v>18050</v>
      </c>
      <c r="S207" s="78">
        <f t="shared" si="30"/>
        <v>6016.666666666667</v>
      </c>
      <c r="T207" s="27">
        <f>C207-Q207</f>
        <v>18050</v>
      </c>
    </row>
    <row r="208" spans="1:21" s="8" customFormat="1" ht="15" customHeight="1" x14ac:dyDescent="0.2">
      <c r="A208" s="12" t="s">
        <v>93</v>
      </c>
      <c r="B208" s="55" t="s">
        <v>131</v>
      </c>
      <c r="C208" s="81">
        <v>33000</v>
      </c>
      <c r="D208" s="133">
        <v>0</v>
      </c>
      <c r="E208" s="133">
        <v>0</v>
      </c>
      <c r="F208" s="133">
        <v>6400</v>
      </c>
      <c r="G208" s="133">
        <v>0</v>
      </c>
      <c r="H208" s="133"/>
      <c r="I208" s="133"/>
      <c r="J208" s="133"/>
      <c r="K208" s="133"/>
      <c r="L208" s="133"/>
      <c r="M208" s="133"/>
      <c r="N208" s="133"/>
      <c r="O208" s="37"/>
      <c r="P208" s="43">
        <f t="shared" si="29"/>
        <v>6400</v>
      </c>
      <c r="Q208" s="43">
        <f>SUM(D208:O208)</f>
        <v>6400</v>
      </c>
      <c r="R208" s="78">
        <f>C208-P208</f>
        <v>26600</v>
      </c>
      <c r="S208" s="78">
        <f t="shared" si="30"/>
        <v>8866.6666666666661</v>
      </c>
      <c r="T208" s="27">
        <f>C208-Q208</f>
        <v>26600</v>
      </c>
    </row>
    <row r="209" spans="1:21" s="8" customFormat="1" ht="15" customHeight="1" x14ac:dyDescent="0.2">
      <c r="A209" s="12" t="s">
        <v>148</v>
      </c>
      <c r="B209" s="55" t="s">
        <v>131</v>
      </c>
      <c r="C209" s="81">
        <v>12000</v>
      </c>
      <c r="D209" s="133">
        <v>0</v>
      </c>
      <c r="E209" s="133">
        <v>0</v>
      </c>
      <c r="F209" s="133">
        <v>0</v>
      </c>
      <c r="G209" s="133">
        <v>2645</v>
      </c>
      <c r="H209" s="133"/>
      <c r="I209" s="133"/>
      <c r="J209" s="133"/>
      <c r="K209" s="133"/>
      <c r="L209" s="133"/>
      <c r="M209" s="133"/>
      <c r="N209" s="133"/>
      <c r="O209" s="37"/>
      <c r="P209" s="43">
        <f t="shared" si="29"/>
        <v>2645</v>
      </c>
      <c r="Q209" s="43">
        <f>SUM(D209:O209)</f>
        <v>2645</v>
      </c>
      <c r="R209" s="78">
        <f>C209-P209</f>
        <v>9355</v>
      </c>
      <c r="S209" s="78">
        <f t="shared" si="30"/>
        <v>3118.3333333333335</v>
      </c>
      <c r="T209" s="27">
        <f>C209-Q209</f>
        <v>9355</v>
      </c>
    </row>
    <row r="210" spans="1:21" s="8" customFormat="1" ht="15" customHeight="1" x14ac:dyDescent="0.2">
      <c r="A210" s="12" t="s">
        <v>94</v>
      </c>
      <c r="B210" s="55" t="s">
        <v>131</v>
      </c>
      <c r="C210" s="81">
        <v>3000</v>
      </c>
      <c r="D210" s="133"/>
      <c r="E210" s="133"/>
      <c r="F210" s="133"/>
      <c r="G210" s="133"/>
      <c r="H210" s="133">
        <v>0</v>
      </c>
      <c r="I210" s="133">
        <v>0</v>
      </c>
      <c r="J210" s="133">
        <v>920</v>
      </c>
      <c r="K210" s="133">
        <v>0</v>
      </c>
      <c r="L210" s="133">
        <v>0</v>
      </c>
      <c r="M210" s="133"/>
      <c r="N210" s="133"/>
      <c r="O210" s="37"/>
      <c r="P210" s="43">
        <f t="shared" si="29"/>
        <v>920</v>
      </c>
      <c r="Q210" s="43">
        <f>SUM(D210:O210)</f>
        <v>920</v>
      </c>
      <c r="R210" s="78">
        <f>C210-P210</f>
        <v>2080</v>
      </c>
      <c r="S210" s="78">
        <f t="shared" si="30"/>
        <v>693.33333333333337</v>
      </c>
      <c r="T210" s="27">
        <f>C210-Q210</f>
        <v>2080</v>
      </c>
    </row>
    <row r="211" spans="1:21" s="8" customFormat="1" ht="15" customHeight="1" x14ac:dyDescent="0.2">
      <c r="A211" s="12" t="s">
        <v>259</v>
      </c>
      <c r="B211" s="55" t="s">
        <v>131</v>
      </c>
      <c r="C211" s="81">
        <v>4000</v>
      </c>
      <c r="D211" s="133"/>
      <c r="E211" s="133"/>
      <c r="F211" s="133"/>
      <c r="G211" s="133"/>
      <c r="H211" s="133">
        <v>3545</v>
      </c>
      <c r="I211" s="133">
        <v>0</v>
      </c>
      <c r="J211" s="133">
        <v>0</v>
      </c>
      <c r="K211" s="133">
        <v>0</v>
      </c>
      <c r="L211" s="133">
        <v>0</v>
      </c>
      <c r="M211" s="133"/>
      <c r="N211" s="133"/>
      <c r="O211" s="37"/>
      <c r="P211" s="43">
        <f t="shared" si="29"/>
        <v>3545</v>
      </c>
      <c r="Q211" s="43">
        <f>SUM(D211:O211)</f>
        <v>3545</v>
      </c>
      <c r="R211" s="78">
        <f>C211-P211</f>
        <v>455</v>
      </c>
      <c r="S211" s="78">
        <f t="shared" si="30"/>
        <v>151.66666666666666</v>
      </c>
      <c r="T211" s="27">
        <f>C211-Q211</f>
        <v>455</v>
      </c>
    </row>
    <row r="212" spans="1:21" s="8" customFormat="1" ht="15" customHeight="1" x14ac:dyDescent="0.2">
      <c r="A212" s="12" t="s">
        <v>256</v>
      </c>
      <c r="B212" s="55" t="s">
        <v>131</v>
      </c>
      <c r="C212" s="81">
        <v>60000</v>
      </c>
      <c r="D212" s="133">
        <v>0</v>
      </c>
      <c r="E212" s="133">
        <v>0</v>
      </c>
      <c r="F212" s="133">
        <v>14020</v>
      </c>
      <c r="G212" s="133">
        <v>0</v>
      </c>
      <c r="H212" s="133">
        <v>14950</v>
      </c>
      <c r="I212" s="133">
        <v>0</v>
      </c>
      <c r="J212" s="133">
        <v>0</v>
      </c>
      <c r="K212" s="133">
        <v>0</v>
      </c>
      <c r="L212" s="133">
        <v>14950</v>
      </c>
      <c r="M212" s="133"/>
      <c r="N212" s="133"/>
      <c r="O212" s="37"/>
      <c r="P212" s="43">
        <f t="shared" si="29"/>
        <v>43920</v>
      </c>
      <c r="Q212" s="43">
        <f>SUM(D212:O212)</f>
        <v>43920</v>
      </c>
      <c r="R212" s="78">
        <f>C212-P212</f>
        <v>16080</v>
      </c>
      <c r="S212" s="78">
        <f t="shared" si="30"/>
        <v>5360</v>
      </c>
      <c r="T212" s="27">
        <f>C212-Q212</f>
        <v>16080</v>
      </c>
    </row>
    <row r="213" spans="1:21" s="8" customFormat="1" ht="15" customHeight="1" x14ac:dyDescent="0.2">
      <c r="A213" s="12" t="s">
        <v>257</v>
      </c>
      <c r="B213" s="55" t="s">
        <v>131</v>
      </c>
      <c r="C213" s="81">
        <v>60000</v>
      </c>
      <c r="D213" s="133"/>
      <c r="E213" s="133"/>
      <c r="F213" s="133"/>
      <c r="G213" s="133"/>
      <c r="H213" s="133">
        <v>35000</v>
      </c>
      <c r="I213" s="133">
        <v>0</v>
      </c>
      <c r="J213" s="133">
        <v>0</v>
      </c>
      <c r="K213" s="133">
        <v>5700</v>
      </c>
      <c r="L213" s="133">
        <v>0</v>
      </c>
      <c r="M213" s="133">
        <v>0</v>
      </c>
      <c r="N213" s="133">
        <v>5700</v>
      </c>
      <c r="O213" s="37"/>
      <c r="P213" s="43">
        <f t="shared" si="29"/>
        <v>46400</v>
      </c>
      <c r="Q213" s="43">
        <f>SUM(D213:O213)</f>
        <v>46400</v>
      </c>
      <c r="R213" s="78">
        <f>C213-P213</f>
        <v>13600</v>
      </c>
      <c r="S213" s="78">
        <f t="shared" si="30"/>
        <v>4533.333333333333</v>
      </c>
      <c r="T213" s="27">
        <f>C213-Q213</f>
        <v>13600</v>
      </c>
    </row>
    <row r="214" spans="1:21" s="8" customFormat="1" ht="15" customHeight="1" x14ac:dyDescent="0.2">
      <c r="A214" s="12" t="s">
        <v>258</v>
      </c>
      <c r="B214" s="55" t="s">
        <v>131</v>
      </c>
      <c r="C214" s="81">
        <v>40000</v>
      </c>
      <c r="D214" s="133">
        <v>0</v>
      </c>
      <c r="E214" s="133">
        <v>5720.78</v>
      </c>
      <c r="F214" s="133">
        <v>30063</v>
      </c>
      <c r="G214" s="133">
        <v>650</v>
      </c>
      <c r="H214" s="133">
        <v>0</v>
      </c>
      <c r="I214" s="133">
        <v>3641.9</v>
      </c>
      <c r="J214" s="133">
        <v>8400</v>
      </c>
      <c r="K214" s="133">
        <v>0</v>
      </c>
      <c r="L214" s="133">
        <v>0</v>
      </c>
      <c r="M214" s="133"/>
      <c r="N214" s="133"/>
      <c r="O214" s="37"/>
      <c r="P214" s="43">
        <f t="shared" si="29"/>
        <v>48475.68</v>
      </c>
      <c r="Q214" s="43">
        <f>SUM(D214:O214)</f>
        <v>48475.68</v>
      </c>
      <c r="R214" s="78">
        <f>C214-P214</f>
        <v>-8475.68</v>
      </c>
      <c r="S214" s="78">
        <f t="shared" si="30"/>
        <v>-2825.2266666666669</v>
      </c>
      <c r="T214" s="27">
        <f>C214-Q214</f>
        <v>-8475.68</v>
      </c>
    </row>
    <row r="215" spans="1:21" s="8" customFormat="1" ht="15" customHeight="1" x14ac:dyDescent="0.2">
      <c r="A215" s="12" t="s">
        <v>272</v>
      </c>
      <c r="B215" s="55" t="s">
        <v>131</v>
      </c>
      <c r="C215" s="81">
        <v>0</v>
      </c>
      <c r="D215" s="133"/>
      <c r="E215" s="133"/>
      <c r="F215" s="133"/>
      <c r="G215" s="133"/>
      <c r="H215" s="133">
        <v>0</v>
      </c>
      <c r="I215" s="133">
        <v>0</v>
      </c>
      <c r="J215" s="133">
        <v>2000</v>
      </c>
      <c r="K215" s="133">
        <v>0</v>
      </c>
      <c r="L215" s="133">
        <v>0</v>
      </c>
      <c r="M215" s="133">
        <v>3930</v>
      </c>
      <c r="N215" s="133">
        <v>0</v>
      </c>
      <c r="O215" s="37"/>
      <c r="P215" s="43">
        <f t="shared" si="29"/>
        <v>5930</v>
      </c>
      <c r="Q215" s="43">
        <f>SUM(D215:O215)</f>
        <v>5930</v>
      </c>
      <c r="R215" s="78">
        <f>C215-P215</f>
        <v>-5930</v>
      </c>
      <c r="S215" s="78">
        <f t="shared" si="30"/>
        <v>-1976.6666666666667</v>
      </c>
      <c r="T215" s="27"/>
    </row>
    <row r="216" spans="1:21" s="8" customFormat="1" ht="15" customHeight="1" x14ac:dyDescent="0.2">
      <c r="A216" s="12" t="s">
        <v>95</v>
      </c>
      <c r="B216" s="55" t="s">
        <v>132</v>
      </c>
      <c r="C216" s="81">
        <v>9000</v>
      </c>
      <c r="D216" s="133"/>
      <c r="E216" s="141"/>
      <c r="F216" s="141"/>
      <c r="G216" s="141"/>
      <c r="H216" s="141">
        <v>0</v>
      </c>
      <c r="I216" s="141">
        <v>526.4</v>
      </c>
      <c r="J216" s="141">
        <v>0</v>
      </c>
      <c r="K216" s="141">
        <v>0</v>
      </c>
      <c r="L216" s="141">
        <v>0</v>
      </c>
      <c r="M216" s="161">
        <v>607.6</v>
      </c>
      <c r="N216" s="161">
        <v>0</v>
      </c>
      <c r="O216" s="111"/>
      <c r="P216" s="43">
        <f t="shared" si="29"/>
        <v>1134</v>
      </c>
      <c r="Q216" s="43">
        <f>SUM(D216:O216)</f>
        <v>1134</v>
      </c>
      <c r="R216" s="78">
        <f>C216-P216</f>
        <v>7866</v>
      </c>
      <c r="S216" s="78">
        <f t="shared" si="30"/>
        <v>2622</v>
      </c>
      <c r="T216" s="27">
        <f>C216-Q216</f>
        <v>7866</v>
      </c>
    </row>
    <row r="217" spans="1:21" s="7" customFormat="1" ht="15" customHeight="1" x14ac:dyDescent="0.2">
      <c r="A217" s="12" t="s">
        <v>96</v>
      </c>
      <c r="B217" s="55" t="s">
        <v>145</v>
      </c>
      <c r="C217" s="81">
        <v>200000</v>
      </c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37"/>
      <c r="P217" s="43">
        <f t="shared" si="29"/>
        <v>0</v>
      </c>
      <c r="Q217" s="43">
        <f>SUM(D217:O217)</f>
        <v>0</v>
      </c>
      <c r="R217" s="78">
        <f>C217-P217</f>
        <v>200000</v>
      </c>
      <c r="S217" s="78">
        <f t="shared" si="30"/>
        <v>66666.666666666672</v>
      </c>
      <c r="T217" s="78">
        <f>C217-Q217</f>
        <v>200000</v>
      </c>
    </row>
    <row r="218" spans="1:21" s="7" customFormat="1" ht="15" customHeight="1" x14ac:dyDescent="0.2">
      <c r="A218" s="12" t="s">
        <v>273</v>
      </c>
      <c r="B218" s="55" t="s">
        <v>291</v>
      </c>
      <c r="C218" s="81">
        <v>0</v>
      </c>
      <c r="D218" s="133"/>
      <c r="E218" s="133"/>
      <c r="F218" s="133"/>
      <c r="G218" s="133"/>
      <c r="H218" s="133">
        <v>0</v>
      </c>
      <c r="I218" s="133">
        <v>0</v>
      </c>
      <c r="J218" s="133">
        <v>11500</v>
      </c>
      <c r="K218" s="133">
        <v>0</v>
      </c>
      <c r="L218" s="133">
        <v>0</v>
      </c>
      <c r="M218" s="133"/>
      <c r="N218" s="133"/>
      <c r="O218" s="37"/>
      <c r="P218" s="43">
        <f t="shared" si="29"/>
        <v>11500</v>
      </c>
      <c r="Q218" s="43">
        <f>SUM(D218:O218)</f>
        <v>11500</v>
      </c>
      <c r="R218" s="78">
        <f>C218-P218</f>
        <v>-11500</v>
      </c>
      <c r="S218" s="78">
        <f t="shared" si="30"/>
        <v>-3833.3333333333335</v>
      </c>
      <c r="T218" s="78"/>
    </row>
    <row r="219" spans="1:21" s="7" customFormat="1" ht="15" customHeight="1" x14ac:dyDescent="0.2">
      <c r="A219" s="12" t="s">
        <v>79</v>
      </c>
      <c r="B219" s="55" t="s">
        <v>132</v>
      </c>
      <c r="C219" s="81">
        <v>15000</v>
      </c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37"/>
      <c r="P219" s="43">
        <f t="shared" si="29"/>
        <v>0</v>
      </c>
      <c r="Q219" s="43">
        <f>SUM(D219:O219)</f>
        <v>0</v>
      </c>
      <c r="R219" s="78">
        <f>C219-P219</f>
        <v>15000</v>
      </c>
      <c r="S219" s="78">
        <f t="shared" si="30"/>
        <v>5000</v>
      </c>
      <c r="T219" s="78">
        <f>C219-Q219</f>
        <v>15000</v>
      </c>
    </row>
    <row r="220" spans="1:21" s="7" customFormat="1" ht="15" customHeight="1" x14ac:dyDescent="0.2">
      <c r="A220" s="12" t="s">
        <v>149</v>
      </c>
      <c r="B220" s="55" t="s">
        <v>150</v>
      </c>
      <c r="C220" s="81">
        <v>35000</v>
      </c>
      <c r="D220" s="133">
        <v>2500</v>
      </c>
      <c r="E220" s="133">
        <v>2500</v>
      </c>
      <c r="F220" s="133">
        <v>0</v>
      </c>
      <c r="G220" s="133">
        <v>2664.51</v>
      </c>
      <c r="H220" s="133">
        <v>5600</v>
      </c>
      <c r="I220" s="133">
        <v>2800</v>
      </c>
      <c r="J220" s="133">
        <v>2800</v>
      </c>
      <c r="K220" s="133">
        <v>2800</v>
      </c>
      <c r="L220" s="133">
        <v>0</v>
      </c>
      <c r="M220" s="133">
        <v>5600</v>
      </c>
      <c r="N220" s="133">
        <v>2800</v>
      </c>
      <c r="O220" s="37"/>
      <c r="P220" s="43">
        <f t="shared" si="29"/>
        <v>30064.510000000002</v>
      </c>
      <c r="Q220" s="43">
        <f>SUM(D220:O220)</f>
        <v>30064.510000000002</v>
      </c>
      <c r="R220" s="78">
        <f>C220-P220</f>
        <v>4935.489999999998</v>
      </c>
      <c r="S220" s="78">
        <f t="shared" si="30"/>
        <v>1645.1633333333327</v>
      </c>
      <c r="T220" s="78">
        <f>C220-Q220</f>
        <v>4935.489999999998</v>
      </c>
    </row>
    <row r="221" spans="1:21" s="8" customFormat="1" ht="6.95" customHeight="1" x14ac:dyDescent="0.2">
      <c r="A221" s="12"/>
      <c r="B221" s="55"/>
      <c r="C221" s="81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39"/>
      <c r="P221" s="43"/>
      <c r="Q221" s="43"/>
      <c r="R221" s="27">
        <f>C221-P221</f>
        <v>0</v>
      </c>
      <c r="S221" s="78">
        <f t="shared" si="30"/>
        <v>0</v>
      </c>
      <c r="T221" s="27">
        <f>C221-Q221</f>
        <v>0</v>
      </c>
    </row>
    <row r="222" spans="1:21" s="7" customFormat="1" ht="15" customHeight="1" x14ac:dyDescent="0.2">
      <c r="A222" s="15" t="str">
        <f>"TOTAL "&amp;A199</f>
        <v xml:space="preserve">TOTAL </v>
      </c>
      <c r="B222" s="59"/>
      <c r="C222" s="90">
        <f>SUM(C201:C221)</f>
        <v>1059000</v>
      </c>
      <c r="D222" s="134">
        <f t="shared" ref="D222:L222" si="31">SUM(D201:D220)</f>
        <v>28850.400000000001</v>
      </c>
      <c r="E222" s="134">
        <f t="shared" si="31"/>
        <v>17569.34</v>
      </c>
      <c r="F222" s="134">
        <f t="shared" si="31"/>
        <v>103549.61</v>
      </c>
      <c r="G222" s="134">
        <f t="shared" si="31"/>
        <v>69601.509999999995</v>
      </c>
      <c r="H222" s="134">
        <f t="shared" si="31"/>
        <v>105653.57</v>
      </c>
      <c r="I222" s="134">
        <f t="shared" si="31"/>
        <v>59928.100000000006</v>
      </c>
      <c r="J222" s="134">
        <f t="shared" si="31"/>
        <v>45502.93</v>
      </c>
      <c r="K222" s="134">
        <f t="shared" si="31"/>
        <v>51994.8</v>
      </c>
      <c r="L222" s="134">
        <f t="shared" si="31"/>
        <v>29407.7</v>
      </c>
      <c r="M222" s="134">
        <f>SUM(M201:M220)</f>
        <v>47612.6</v>
      </c>
      <c r="N222" s="134">
        <f>SUM(N201:N220)</f>
        <v>19700</v>
      </c>
      <c r="O222" s="40">
        <f>SUM(O201:O220)</f>
        <v>0</v>
      </c>
      <c r="P222" s="40">
        <f>SUM(D222:N222)</f>
        <v>579370.56000000006</v>
      </c>
      <c r="Q222" s="40">
        <f>SUM(Q201:Q220)</f>
        <v>579370.56000000006</v>
      </c>
      <c r="R222" s="44">
        <f>C222-P222</f>
        <v>479629.43999999994</v>
      </c>
      <c r="S222" s="78">
        <f t="shared" si="30"/>
        <v>159876.47999999998</v>
      </c>
      <c r="T222" s="78">
        <f>C222-Q222</f>
        <v>479629.43999999994</v>
      </c>
      <c r="U222" s="170">
        <f>SUM(M222:O222)</f>
        <v>67312.600000000006</v>
      </c>
    </row>
    <row r="223" spans="1:21" s="7" customFormat="1" ht="6.95" customHeight="1" x14ac:dyDescent="0.2">
      <c r="A223" s="11"/>
      <c r="B223" s="61"/>
      <c r="C223" s="92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71"/>
      <c r="P223" s="41"/>
      <c r="Q223" s="41"/>
      <c r="R223" s="27"/>
      <c r="S223" s="78"/>
      <c r="T223" s="78"/>
    </row>
    <row r="224" spans="1:21" s="7" customFormat="1" ht="18" customHeight="1" x14ac:dyDescent="0.2">
      <c r="A224" s="177" t="s">
        <v>97</v>
      </c>
      <c r="B224" s="177"/>
      <c r="C224" s="177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27"/>
      <c r="S224" s="78"/>
      <c r="T224" s="78"/>
    </row>
    <row r="225" spans="1:21" s="7" customFormat="1" ht="6.95" customHeight="1" x14ac:dyDescent="0.2">
      <c r="A225" s="10"/>
      <c r="B225" s="58"/>
      <c r="C225" s="89"/>
      <c r="D225" s="132"/>
      <c r="E225" s="132"/>
      <c r="F225" s="132"/>
      <c r="G225" s="132"/>
      <c r="H225" s="132"/>
      <c r="I225" s="132"/>
      <c r="J225" s="132"/>
      <c r="K225" s="132"/>
      <c r="L225" s="132"/>
      <c r="M225" s="132"/>
      <c r="N225" s="132"/>
      <c r="O225" s="70"/>
      <c r="P225" s="36"/>
      <c r="Q225" s="36"/>
      <c r="R225" s="27"/>
      <c r="S225" s="78"/>
      <c r="T225" s="78"/>
    </row>
    <row r="226" spans="1:21" s="8" customFormat="1" ht="15" customHeight="1" x14ac:dyDescent="0.2">
      <c r="A226" s="12" t="s">
        <v>171</v>
      </c>
      <c r="B226" s="55" t="s">
        <v>217</v>
      </c>
      <c r="C226" s="81">
        <v>150000</v>
      </c>
      <c r="D226" s="133">
        <v>-5500</v>
      </c>
      <c r="E226" s="133">
        <v>212.8</v>
      </c>
      <c r="F226" s="133">
        <v>-750</v>
      </c>
      <c r="G226" s="133">
        <v>2000</v>
      </c>
      <c r="H226" s="133">
        <v>1500</v>
      </c>
      <c r="I226" s="133">
        <v>800</v>
      </c>
      <c r="J226" s="133">
        <v>3954</v>
      </c>
      <c r="K226" s="133">
        <v>30231.27</v>
      </c>
      <c r="L226" s="133">
        <v>0</v>
      </c>
      <c r="M226" s="133">
        <v>0</v>
      </c>
      <c r="N226" s="133">
        <v>8324.31</v>
      </c>
      <c r="O226" s="37"/>
      <c r="P226" s="43">
        <f t="shared" ref="P226:P227" si="32">SUM(D226:N226)</f>
        <v>40772.379999999997</v>
      </c>
      <c r="Q226" s="43">
        <f>SUM(D226:O226)</f>
        <v>40772.379999999997</v>
      </c>
      <c r="R226" s="78">
        <f>C226-P226</f>
        <v>109227.62</v>
      </c>
      <c r="S226" s="78">
        <f t="shared" ref="S226:S229" si="33">R226/3</f>
        <v>36409.206666666665</v>
      </c>
      <c r="T226" s="27">
        <f>C226-Q226</f>
        <v>109227.62</v>
      </c>
    </row>
    <row r="227" spans="1:21" s="7" customFormat="1" ht="15" customHeight="1" x14ac:dyDescent="0.2">
      <c r="A227" s="12" t="s">
        <v>98</v>
      </c>
      <c r="B227" s="55" t="s">
        <v>217</v>
      </c>
      <c r="C227" s="81">
        <v>11500</v>
      </c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37"/>
      <c r="P227" s="43">
        <f t="shared" si="32"/>
        <v>0</v>
      </c>
      <c r="Q227" s="33">
        <f>SUM(D227:O227)</f>
        <v>0</v>
      </c>
      <c r="R227" s="78">
        <f>C227-P227</f>
        <v>11500</v>
      </c>
      <c r="S227" s="78">
        <f t="shared" si="33"/>
        <v>3833.3333333333335</v>
      </c>
      <c r="T227" s="78">
        <f>C227-Q227</f>
        <v>11500</v>
      </c>
    </row>
    <row r="228" spans="1:21" s="8" customFormat="1" ht="6.95" customHeight="1" x14ac:dyDescent="0.2">
      <c r="A228" s="12"/>
      <c r="B228" s="55"/>
      <c r="C228" s="81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39"/>
      <c r="P228" s="43"/>
      <c r="Q228" s="43"/>
      <c r="R228" s="27">
        <f>C228-P228</f>
        <v>0</v>
      </c>
      <c r="S228" s="78">
        <f t="shared" si="33"/>
        <v>0</v>
      </c>
      <c r="T228" s="27">
        <f>C228-Q228</f>
        <v>0</v>
      </c>
    </row>
    <row r="229" spans="1:21" s="7" customFormat="1" ht="15" customHeight="1" x14ac:dyDescent="0.2">
      <c r="A229" s="15" t="str">
        <f>"TOTAL "&amp;A224</f>
        <v xml:space="preserve">TOTAL PENANG CENTRE OF EDUCATION TOURISM </v>
      </c>
      <c r="B229" s="59"/>
      <c r="C229" s="90">
        <f>SUM(C226:C228)</f>
        <v>161500</v>
      </c>
      <c r="D229" s="134">
        <f>SUM(D226:D227)</f>
        <v>-5500</v>
      </c>
      <c r="E229" s="134">
        <f t="shared" ref="E229:L229" si="34">SUM(E226:E227)</f>
        <v>212.8</v>
      </c>
      <c r="F229" s="134">
        <f t="shared" si="34"/>
        <v>-750</v>
      </c>
      <c r="G229" s="134">
        <f t="shared" si="34"/>
        <v>2000</v>
      </c>
      <c r="H229" s="134">
        <f t="shared" si="34"/>
        <v>1500</v>
      </c>
      <c r="I229" s="134">
        <f t="shared" si="34"/>
        <v>800</v>
      </c>
      <c r="J229" s="134">
        <f t="shared" si="34"/>
        <v>3954</v>
      </c>
      <c r="K229" s="134">
        <f t="shared" si="34"/>
        <v>30231.27</v>
      </c>
      <c r="L229" s="134">
        <f t="shared" si="34"/>
        <v>0</v>
      </c>
      <c r="M229" s="134">
        <f>SUM(M226:M227)</f>
        <v>0</v>
      </c>
      <c r="N229" s="134">
        <f>SUM(N226:N227)</f>
        <v>8324.31</v>
      </c>
      <c r="O229" s="40">
        <f t="shared" ref="O229:Q229" si="35">SUM(O226:O227)</f>
        <v>0</v>
      </c>
      <c r="P229" s="40">
        <f>SUM(D229:N229)</f>
        <v>40772.379999999997</v>
      </c>
      <c r="Q229" s="40">
        <f t="shared" si="35"/>
        <v>40772.379999999997</v>
      </c>
      <c r="R229" s="27">
        <f>C229-P229</f>
        <v>120727.62</v>
      </c>
      <c r="S229" s="78">
        <f t="shared" si="33"/>
        <v>40242.54</v>
      </c>
      <c r="T229" s="78">
        <f>C229-Q229</f>
        <v>120727.62</v>
      </c>
      <c r="U229" s="170">
        <f>SUM(M229:O229)</f>
        <v>8324.31</v>
      </c>
    </row>
    <row r="230" spans="1:21" s="7" customFormat="1" ht="6.95" customHeight="1" x14ac:dyDescent="0.2">
      <c r="A230" s="11"/>
      <c r="B230" s="61"/>
      <c r="C230" s="92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71"/>
      <c r="P230" s="41"/>
      <c r="Q230" s="41"/>
      <c r="R230" s="27"/>
      <c r="S230" s="78"/>
      <c r="T230" s="78"/>
    </row>
    <row r="231" spans="1:21" s="7" customFormat="1" ht="18" customHeight="1" x14ac:dyDescent="0.2">
      <c r="A231" s="177" t="s">
        <v>151</v>
      </c>
      <c r="B231" s="177"/>
      <c r="C231" s="177"/>
      <c r="D231" s="178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27"/>
      <c r="S231" s="78"/>
      <c r="T231" s="78"/>
    </row>
    <row r="232" spans="1:21" s="7" customFormat="1" ht="6.95" customHeight="1" x14ac:dyDescent="0.2">
      <c r="A232" s="10"/>
      <c r="B232" s="58"/>
      <c r="C232" s="89"/>
      <c r="D232" s="132"/>
      <c r="E232" s="132"/>
      <c r="F232" s="132"/>
      <c r="G232" s="132"/>
      <c r="H232" s="132"/>
      <c r="I232" s="132"/>
      <c r="J232" s="132"/>
      <c r="K232" s="132"/>
      <c r="L232" s="132"/>
      <c r="M232" s="132"/>
      <c r="N232" s="132"/>
      <c r="O232" s="70"/>
      <c r="P232" s="36"/>
      <c r="Q232" s="36"/>
      <c r="R232" s="27"/>
      <c r="S232" s="78"/>
      <c r="T232" s="78"/>
    </row>
    <row r="233" spans="1:21" s="8" customFormat="1" ht="15" customHeight="1" x14ac:dyDescent="0.2">
      <c r="A233" s="12" t="s">
        <v>152</v>
      </c>
      <c r="B233" s="55" t="s">
        <v>218</v>
      </c>
      <c r="C233" s="81">
        <v>150000</v>
      </c>
      <c r="D233" s="133">
        <v>-12000</v>
      </c>
      <c r="E233" s="133">
        <v>462.8</v>
      </c>
      <c r="F233" s="133">
        <v>-1000</v>
      </c>
      <c r="G233" s="133">
        <v>954</v>
      </c>
      <c r="H233" s="133">
        <v>-2523</v>
      </c>
      <c r="I233" s="133">
        <v>-6500</v>
      </c>
      <c r="J233" s="133">
        <v>137.77000000000001</v>
      </c>
      <c r="K233" s="133">
        <v>5634.05</v>
      </c>
      <c r="L233" s="133">
        <v>1668</v>
      </c>
      <c r="M233" s="133">
        <v>11308.96</v>
      </c>
      <c r="N233" s="133">
        <v>53254</v>
      </c>
      <c r="O233" s="37"/>
      <c r="P233" s="43">
        <f>SUM(D233:N233)</f>
        <v>51396.58</v>
      </c>
      <c r="Q233" s="43">
        <f>SUM(D233:O233)</f>
        <v>51396.58</v>
      </c>
      <c r="R233" s="78">
        <f>C233-P233</f>
        <v>98603.42</v>
      </c>
      <c r="S233" s="78">
        <f t="shared" ref="S233:S236" si="36">R233/3</f>
        <v>32867.806666666664</v>
      </c>
      <c r="T233" s="27">
        <f>C233-Q233</f>
        <v>98603.42</v>
      </c>
    </row>
    <row r="234" spans="1:21" s="7" customFormat="1" ht="15" customHeight="1" x14ac:dyDescent="0.2">
      <c r="A234" s="12" t="s">
        <v>98</v>
      </c>
      <c r="B234" s="55" t="s">
        <v>218</v>
      </c>
      <c r="C234" s="81">
        <v>14000</v>
      </c>
      <c r="D234" s="133"/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37"/>
      <c r="P234" s="33">
        <f t="shared" ref="P234" si="37">SUM(D234:N234)</f>
        <v>0</v>
      </c>
      <c r="Q234" s="33">
        <f>SUM(D234:O234)</f>
        <v>0</v>
      </c>
      <c r="R234" s="78">
        <f>C234-P234</f>
        <v>14000</v>
      </c>
      <c r="S234" s="78">
        <f t="shared" si="36"/>
        <v>4666.666666666667</v>
      </c>
      <c r="T234" s="78">
        <f>C234-Q234</f>
        <v>14000</v>
      </c>
    </row>
    <row r="235" spans="1:21" s="8" customFormat="1" ht="6.95" customHeight="1" x14ac:dyDescent="0.2">
      <c r="A235" s="12"/>
      <c r="B235" s="55"/>
      <c r="C235" s="81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39"/>
      <c r="P235" s="43"/>
      <c r="Q235" s="43"/>
      <c r="R235" s="27">
        <f>C235-P235</f>
        <v>0</v>
      </c>
      <c r="S235" s="78">
        <f t="shared" si="36"/>
        <v>0</v>
      </c>
      <c r="T235" s="27">
        <f>C235-Q235</f>
        <v>0</v>
      </c>
    </row>
    <row r="236" spans="1:21" s="7" customFormat="1" ht="15" customHeight="1" x14ac:dyDescent="0.2">
      <c r="A236" s="15" t="str">
        <f>"TOTAL "&amp;A231</f>
        <v xml:space="preserve">TOTAL PENANG CENTRE MEDICAL TOURISM </v>
      </c>
      <c r="B236" s="59"/>
      <c r="C236" s="90">
        <f>SUM(C233:C235)</f>
        <v>164000</v>
      </c>
      <c r="D236" s="134">
        <f>SUM(D233:D234)</f>
        <v>-12000</v>
      </c>
      <c r="E236" s="134">
        <f t="shared" ref="E236:L236" si="38">SUM(E233:E234)</f>
        <v>462.8</v>
      </c>
      <c r="F236" s="134">
        <f t="shared" si="38"/>
        <v>-1000</v>
      </c>
      <c r="G236" s="134">
        <f t="shared" si="38"/>
        <v>954</v>
      </c>
      <c r="H236" s="134">
        <f t="shared" si="38"/>
        <v>-2523</v>
      </c>
      <c r="I236" s="134">
        <f t="shared" si="38"/>
        <v>-6500</v>
      </c>
      <c r="J236" s="134">
        <f t="shared" si="38"/>
        <v>137.77000000000001</v>
      </c>
      <c r="K236" s="134">
        <f t="shared" si="38"/>
        <v>5634.05</v>
      </c>
      <c r="L236" s="134">
        <f t="shared" si="38"/>
        <v>1668</v>
      </c>
      <c r="M236" s="134">
        <f>SUM(M233:M234)</f>
        <v>11308.96</v>
      </c>
      <c r="N236" s="134">
        <f>SUM(N233:N234)</f>
        <v>53254</v>
      </c>
      <c r="O236" s="40">
        <f t="shared" ref="O236" si="39">SUM(O233:O234)</f>
        <v>0</v>
      </c>
      <c r="P236" s="40">
        <f>SUM(D236:N236)</f>
        <v>51396.58</v>
      </c>
      <c r="Q236" s="40">
        <f t="shared" ref="Q236" si="40">SUM(Q233:Q234)</f>
        <v>51396.58</v>
      </c>
      <c r="R236" s="27">
        <f>C236-P236</f>
        <v>112603.42</v>
      </c>
      <c r="S236" s="78">
        <f t="shared" si="36"/>
        <v>37534.473333333335</v>
      </c>
      <c r="T236" s="78">
        <f>C236-Q236</f>
        <v>112603.42</v>
      </c>
      <c r="U236" s="170">
        <f>SUM(M236:O236)</f>
        <v>64562.96</v>
      </c>
    </row>
    <row r="237" spans="1:21" ht="6.95" customHeight="1" x14ac:dyDescent="0.2">
      <c r="R237" s="27"/>
    </row>
    <row r="238" spans="1:21" s="7" customFormat="1" ht="18" customHeight="1" x14ac:dyDescent="0.2">
      <c r="A238" s="182" t="s">
        <v>162</v>
      </c>
      <c r="B238" s="182"/>
      <c r="C238" s="182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27"/>
      <c r="S238" s="78"/>
      <c r="T238" s="78"/>
    </row>
    <row r="239" spans="1:21" s="7" customFormat="1" ht="6.95" customHeight="1" x14ac:dyDescent="0.2">
      <c r="A239" s="10"/>
      <c r="B239" s="58"/>
      <c r="C239" s="89"/>
      <c r="D239" s="132"/>
      <c r="E239" s="132"/>
      <c r="F239" s="132"/>
      <c r="G239" s="132"/>
      <c r="H239" s="132"/>
      <c r="I239" s="132"/>
      <c r="J239" s="132"/>
      <c r="K239" s="132"/>
      <c r="L239" s="132"/>
      <c r="M239" s="132"/>
      <c r="N239" s="132"/>
      <c r="O239" s="70"/>
      <c r="P239" s="36"/>
      <c r="Q239" s="36"/>
      <c r="R239" s="27"/>
      <c r="S239" s="78"/>
      <c r="T239" s="78"/>
    </row>
    <row r="240" spans="1:21" s="8" customFormat="1" ht="15" customHeight="1" x14ac:dyDescent="0.2">
      <c r="A240" s="12" t="s">
        <v>276</v>
      </c>
      <c r="B240" s="55" t="s">
        <v>277</v>
      </c>
      <c r="C240" s="81">
        <v>600000</v>
      </c>
      <c r="D240" s="133"/>
      <c r="E240" s="133"/>
      <c r="F240" s="133"/>
      <c r="G240" s="133"/>
      <c r="H240" s="133">
        <v>0</v>
      </c>
      <c r="I240" s="133">
        <v>0</v>
      </c>
      <c r="J240" s="133">
        <v>108946</v>
      </c>
      <c r="K240" s="133">
        <v>0</v>
      </c>
      <c r="L240" s="133">
        <v>99346</v>
      </c>
      <c r="M240" s="133">
        <v>149019</v>
      </c>
      <c r="N240" s="133">
        <v>0</v>
      </c>
      <c r="O240" s="37"/>
      <c r="P240" s="43">
        <f t="shared" ref="P240:P241" si="41">SUM(D240:N240)</f>
        <v>357311</v>
      </c>
      <c r="Q240" s="43">
        <f>SUM(D240:O240)</f>
        <v>357311</v>
      </c>
      <c r="R240" s="78">
        <f>C240-P240</f>
        <v>242689</v>
      </c>
      <c r="S240" s="78">
        <f t="shared" ref="S240:S243" si="42">R240/3</f>
        <v>80896.333333333328</v>
      </c>
      <c r="T240" s="27">
        <f>C240-Q240</f>
        <v>242689</v>
      </c>
    </row>
    <row r="241" spans="1:21" s="7" customFormat="1" ht="15" customHeight="1" x14ac:dyDescent="0.2">
      <c r="A241" s="12" t="s">
        <v>278</v>
      </c>
      <c r="B241" s="55" t="s">
        <v>277</v>
      </c>
      <c r="C241" s="81">
        <v>413940</v>
      </c>
      <c r="D241" s="133"/>
      <c r="E241" s="133"/>
      <c r="F241" s="133"/>
      <c r="G241" s="133"/>
      <c r="H241" s="133"/>
      <c r="I241" s="133"/>
      <c r="J241" s="133"/>
      <c r="K241" s="133">
        <v>310455</v>
      </c>
      <c r="L241" s="133">
        <v>103485</v>
      </c>
      <c r="M241" s="133"/>
      <c r="N241" s="133"/>
      <c r="O241" s="37"/>
      <c r="P241" s="33">
        <f t="shared" si="41"/>
        <v>413940</v>
      </c>
      <c r="Q241" s="33">
        <f>SUM(D241:O241)</f>
        <v>413940</v>
      </c>
      <c r="R241" s="78">
        <f>C241-P241</f>
        <v>0</v>
      </c>
      <c r="S241" s="78">
        <f t="shared" si="42"/>
        <v>0</v>
      </c>
      <c r="T241" s="78">
        <f>C241-Q241</f>
        <v>0</v>
      </c>
    </row>
    <row r="242" spans="1:21" s="8" customFormat="1" ht="6.95" customHeight="1" x14ac:dyDescent="0.2">
      <c r="A242" s="12"/>
      <c r="B242" s="55"/>
      <c r="C242" s="81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39"/>
      <c r="P242" s="43"/>
      <c r="Q242" s="43"/>
      <c r="R242" s="27">
        <f>C242-P242</f>
        <v>0</v>
      </c>
      <c r="S242" s="78">
        <f t="shared" si="42"/>
        <v>0</v>
      </c>
      <c r="T242" s="27">
        <f>C242-Q242</f>
        <v>0</v>
      </c>
    </row>
    <row r="243" spans="1:21" s="7" customFormat="1" ht="15" customHeight="1" x14ac:dyDescent="0.2">
      <c r="A243" s="152" t="str">
        <f>"TOTAL "&amp;A238</f>
        <v>TOTAL OTHERS</v>
      </c>
      <c r="B243" s="153"/>
      <c r="C243" s="154">
        <f>SUM(C240:C242)</f>
        <v>1013940</v>
      </c>
      <c r="D243" s="155">
        <f t="shared" ref="D243:J243" si="43">SUM(D240:D241)</f>
        <v>0</v>
      </c>
      <c r="E243" s="155">
        <f t="shared" si="43"/>
        <v>0</v>
      </c>
      <c r="F243" s="155">
        <f t="shared" si="43"/>
        <v>0</v>
      </c>
      <c r="G243" s="155">
        <f t="shared" si="43"/>
        <v>0</v>
      </c>
      <c r="H243" s="155">
        <f t="shared" si="43"/>
        <v>0</v>
      </c>
      <c r="I243" s="155">
        <f t="shared" si="43"/>
        <v>0</v>
      </c>
      <c r="J243" s="155">
        <f t="shared" si="43"/>
        <v>108946</v>
      </c>
      <c r="K243" s="155">
        <f>SUM(K240:K241)</f>
        <v>310455</v>
      </c>
      <c r="L243" s="155">
        <f>SUM(L240:L241)</f>
        <v>202831</v>
      </c>
      <c r="M243" s="155">
        <f>SUM(M240:M241)</f>
        <v>149019</v>
      </c>
      <c r="N243" s="155">
        <f t="shared" ref="N243:O243" si="44">SUM(N240:N241)</f>
        <v>0</v>
      </c>
      <c r="O243" s="156">
        <f t="shared" si="44"/>
        <v>0</v>
      </c>
      <c r="P243" s="156">
        <f>SUM(D243:N243)</f>
        <v>771251</v>
      </c>
      <c r="Q243" s="156">
        <f t="shared" ref="Q243" si="45">SUM(Q240:Q241)</f>
        <v>771251</v>
      </c>
      <c r="R243" s="27">
        <f>C243-P243</f>
        <v>242689</v>
      </c>
      <c r="S243" s="78">
        <f t="shared" si="42"/>
        <v>80896.333333333328</v>
      </c>
      <c r="T243" s="78">
        <f>C243-Q243</f>
        <v>242689</v>
      </c>
      <c r="U243" s="170">
        <f>SUM(M243:O243)</f>
        <v>149019</v>
      </c>
    </row>
    <row r="244" spans="1:21" ht="10.5" customHeight="1" x14ac:dyDescent="0.2">
      <c r="R244" s="27"/>
    </row>
    <row r="245" spans="1:21" s="7" customFormat="1" ht="18" customHeight="1" x14ac:dyDescent="0.2">
      <c r="A245" s="177" t="s">
        <v>162</v>
      </c>
      <c r="B245" s="177"/>
      <c r="C245" s="177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27"/>
      <c r="S245" s="78"/>
      <c r="T245" s="78"/>
    </row>
    <row r="246" spans="1:21" s="7" customFormat="1" ht="9.75" customHeight="1" x14ac:dyDescent="0.2">
      <c r="A246" s="75"/>
      <c r="B246" s="75"/>
      <c r="C246" s="96"/>
      <c r="D246" s="143"/>
      <c r="E246" s="143"/>
      <c r="F246" s="143"/>
      <c r="G246" s="143"/>
      <c r="H246" s="143"/>
      <c r="I246" s="143"/>
      <c r="J246" s="143"/>
      <c r="K246" s="163"/>
      <c r="L246" s="163"/>
      <c r="M246" s="163"/>
      <c r="N246" s="163"/>
      <c r="O246" s="114"/>
      <c r="P246" s="76"/>
      <c r="Q246" s="76"/>
      <c r="R246" s="27"/>
      <c r="S246" s="78"/>
      <c r="T246" s="78"/>
    </row>
    <row r="247" spans="1:21" s="8" customFormat="1" ht="15" customHeight="1" x14ac:dyDescent="0.2">
      <c r="A247" s="12" t="s">
        <v>183</v>
      </c>
      <c r="B247" s="55" t="s">
        <v>132</v>
      </c>
      <c r="C247" s="81"/>
      <c r="D247" s="133"/>
      <c r="E247" s="133"/>
      <c r="F247" s="133"/>
      <c r="G247" s="133"/>
      <c r="H247" s="133"/>
      <c r="I247" s="133"/>
      <c r="J247" s="133"/>
      <c r="K247" s="133"/>
      <c r="L247" s="133"/>
      <c r="M247" s="133"/>
      <c r="N247" s="133"/>
      <c r="O247" s="37"/>
      <c r="P247" s="38">
        <f>SUM(D247:L247)</f>
        <v>0</v>
      </c>
      <c r="Q247" s="43">
        <f>SUM(D247:O247)</f>
        <v>0</v>
      </c>
      <c r="R247" s="78">
        <f>C247-Q247</f>
        <v>0</v>
      </c>
      <c r="S247" s="78"/>
      <c r="T247" s="27"/>
    </row>
    <row r="248" spans="1:21" s="8" customFormat="1" ht="15" customHeight="1" x14ac:dyDescent="0.2">
      <c r="A248" s="12" t="s">
        <v>156</v>
      </c>
      <c r="B248" s="55" t="s">
        <v>157</v>
      </c>
      <c r="C248" s="81"/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37"/>
      <c r="P248" s="38">
        <f>SUM(D248:L248)</f>
        <v>0</v>
      </c>
      <c r="Q248" s="43">
        <f>SUM(D248:O248)</f>
        <v>0</v>
      </c>
      <c r="R248" s="27"/>
      <c r="S248" s="78"/>
      <c r="T248" s="27"/>
    </row>
    <row r="249" spans="1:21" s="8" customFormat="1" ht="15" customHeight="1" x14ac:dyDescent="0.2">
      <c r="A249" s="12" t="s">
        <v>170</v>
      </c>
      <c r="B249" s="55" t="s">
        <v>184</v>
      </c>
      <c r="C249" s="81"/>
      <c r="D249" s="133"/>
      <c r="E249" s="133"/>
      <c r="F249" s="133"/>
      <c r="G249" s="133"/>
      <c r="H249" s="133"/>
      <c r="I249" s="133"/>
      <c r="J249" s="133"/>
      <c r="K249" s="133"/>
      <c r="L249" s="133"/>
      <c r="M249" s="133"/>
      <c r="N249" s="133"/>
      <c r="O249" s="37"/>
      <c r="P249" s="38">
        <f>SUM(D249:L249)</f>
        <v>0</v>
      </c>
      <c r="Q249" s="43">
        <f>SUM(D249:O249)</f>
        <v>0</v>
      </c>
      <c r="R249" s="27"/>
      <c r="S249" s="78"/>
      <c r="T249" s="27"/>
    </row>
    <row r="250" spans="1:21" s="8" customFormat="1" ht="15" customHeight="1" x14ac:dyDescent="0.2">
      <c r="A250" s="12" t="s">
        <v>155</v>
      </c>
      <c r="B250" s="55" t="s">
        <v>154</v>
      </c>
      <c r="C250" s="81"/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37"/>
      <c r="P250" s="38">
        <f>SUM(D250:L250)</f>
        <v>0</v>
      </c>
      <c r="Q250" s="43">
        <f>SUM(D250:O250)</f>
        <v>0</v>
      </c>
      <c r="R250" s="27"/>
      <c r="S250" s="78"/>
      <c r="T250" s="27"/>
    </row>
    <row r="251" spans="1:21" s="8" customFormat="1" ht="15" customHeight="1" x14ac:dyDescent="0.2">
      <c r="A251" s="12"/>
      <c r="B251" s="55"/>
      <c r="C251" s="81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39"/>
      <c r="P251" s="43"/>
      <c r="Q251" s="43"/>
      <c r="R251" s="27"/>
      <c r="S251" s="78"/>
      <c r="T251" s="27"/>
    </row>
    <row r="252" spans="1:21" s="7" customFormat="1" ht="15" customHeight="1" x14ac:dyDescent="0.2">
      <c r="A252" s="15" t="str">
        <f>"TOTAL "&amp;A245</f>
        <v>TOTAL OTHERS</v>
      </c>
      <c r="B252" s="15"/>
      <c r="C252" s="90">
        <f t="shared" ref="C252" si="46">SUM(C248:C251)</f>
        <v>0</v>
      </c>
      <c r="D252" s="144">
        <f>SUM(D247:D250)</f>
        <v>0</v>
      </c>
      <c r="E252" s="144">
        <f t="shared" ref="E252:O252" si="47">SUM(E247:E251)</f>
        <v>0</v>
      </c>
      <c r="F252" s="144">
        <f>SUM(F247:F251)</f>
        <v>0</v>
      </c>
      <c r="G252" s="144">
        <f t="shared" ref="G252:H252" si="48">SUM(G247:G251)</f>
        <v>0</v>
      </c>
      <c r="H252" s="144">
        <f t="shared" si="48"/>
        <v>0</v>
      </c>
      <c r="I252" s="144">
        <f t="shared" si="47"/>
        <v>0</v>
      </c>
      <c r="J252" s="144">
        <f t="shared" si="47"/>
        <v>0</v>
      </c>
      <c r="K252" s="144">
        <f t="shared" si="47"/>
        <v>0</v>
      </c>
      <c r="L252" s="144">
        <f t="shared" si="47"/>
        <v>0</v>
      </c>
      <c r="M252" s="144">
        <f t="shared" si="47"/>
        <v>0</v>
      </c>
      <c r="N252" s="144">
        <f t="shared" si="47"/>
        <v>0</v>
      </c>
      <c r="O252" s="79">
        <f t="shared" si="47"/>
        <v>0</v>
      </c>
      <c r="P252" s="79">
        <f>SUM(D252:O252)</f>
        <v>0</v>
      </c>
      <c r="Q252" s="79">
        <f>SUM(Q247:Q251)</f>
        <v>0</v>
      </c>
      <c r="R252" s="78"/>
      <c r="S252" s="78"/>
      <c r="T252" s="78"/>
    </row>
    <row r="253" spans="1:21" ht="6.95" customHeight="1" x14ac:dyDescent="0.2">
      <c r="R253" s="27"/>
    </row>
    <row r="254" spans="1:21" s="8" customFormat="1" ht="15" customHeight="1" x14ac:dyDescent="0.2">
      <c r="A254" s="24" t="s">
        <v>190</v>
      </c>
      <c r="B254" s="77"/>
      <c r="C254" s="97">
        <f>C64+C80+C89+C98+C150+C188+C197+C222+C226+C233</f>
        <v>10136349.939999999</v>
      </c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78"/>
      <c r="P254" s="27"/>
      <c r="Q254" s="71">
        <f>Q64+Q80+Q89+Q98+Q150+Q188+Q197+Q222+Q247</f>
        <v>6647141.9299999997</v>
      </c>
      <c r="R254" s="27"/>
      <c r="S254" s="78"/>
      <c r="T254" s="27"/>
    </row>
    <row r="255" spans="1:21" s="7" customFormat="1" ht="20.100000000000001" customHeight="1" x14ac:dyDescent="0.2">
      <c r="A255" s="175" t="s">
        <v>14</v>
      </c>
      <c r="B255" s="175"/>
      <c r="C255" s="175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27"/>
      <c r="S255" s="78"/>
      <c r="T255" s="78"/>
    </row>
    <row r="256" spans="1:21" ht="6.95" customHeight="1" x14ac:dyDescent="0.2">
      <c r="A256" s="18"/>
      <c r="B256" s="65"/>
      <c r="C256" s="98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72"/>
      <c r="P256" s="48"/>
      <c r="Q256" s="48"/>
      <c r="R256" s="27"/>
    </row>
    <row r="257" spans="1:20" s="8" customFormat="1" ht="15" customHeight="1" x14ac:dyDescent="0.2">
      <c r="A257" s="19" t="s">
        <v>1</v>
      </c>
      <c r="B257" s="66"/>
      <c r="C257" s="99"/>
      <c r="D257" s="147">
        <f>D14</f>
        <v>0</v>
      </c>
      <c r="E257" s="147">
        <f>E14</f>
        <v>0</v>
      </c>
      <c r="F257" s="147"/>
      <c r="G257" s="147"/>
      <c r="H257" s="147"/>
      <c r="I257" s="147">
        <f>I14</f>
        <v>0</v>
      </c>
      <c r="J257" s="147"/>
      <c r="K257" s="147"/>
      <c r="L257" s="147"/>
      <c r="M257" s="147"/>
      <c r="N257" s="147"/>
      <c r="O257" s="73"/>
      <c r="P257" s="49">
        <f>SUM(D257:L257)</f>
        <v>0</v>
      </c>
      <c r="Q257" s="49">
        <f>SUM(D257:F257)</f>
        <v>0</v>
      </c>
      <c r="R257" s="27"/>
      <c r="S257" s="78"/>
      <c r="T257" s="27"/>
    </row>
    <row r="258" spans="1:20" s="8" customFormat="1" ht="15" customHeight="1" x14ac:dyDescent="0.2">
      <c r="A258" s="74" t="s">
        <v>285</v>
      </c>
      <c r="B258" s="66"/>
      <c r="C258" s="99"/>
      <c r="D258" s="147">
        <f t="shared" ref="D258:K258" si="49">SUM(D64,D80,D98,D89,D150,D188,D197,D222,D247,D248,D243)</f>
        <v>298257</v>
      </c>
      <c r="E258" s="147">
        <f t="shared" si="49"/>
        <v>604235.72</v>
      </c>
      <c r="F258" s="147">
        <f t="shared" si="49"/>
        <v>935338.44</v>
      </c>
      <c r="G258" s="147">
        <f t="shared" si="49"/>
        <v>550138.44999999984</v>
      </c>
      <c r="H258" s="147">
        <f t="shared" si="49"/>
        <v>523384.22</v>
      </c>
      <c r="I258" s="147">
        <f t="shared" si="49"/>
        <v>486721.22</v>
      </c>
      <c r="J258" s="147">
        <f t="shared" si="49"/>
        <v>824656.25000000012</v>
      </c>
      <c r="K258" s="147">
        <f t="shared" si="49"/>
        <v>775068.95</v>
      </c>
      <c r="L258" s="147">
        <f>SUM(L64,L80,L98,L89,L150,L188,L197,L222,L247,L248,L243)</f>
        <v>587064.57000000007</v>
      </c>
      <c r="M258" s="147">
        <f>SUM(M64,M80,M98,M89,M150,M188,M197,M222,M247,M248,M243)</f>
        <v>1169424.02</v>
      </c>
      <c r="N258" s="147">
        <f>SUM(N64,N80,N98,N89,N150,N188,N197,N222,N247,N248,N249)</f>
        <v>667980.09000000008</v>
      </c>
      <c r="O258" s="73">
        <f>SUM(O64,O80,O98,O89,O150,O188,O197,O222,O247,O248,O249)</f>
        <v>1100</v>
      </c>
      <c r="P258" s="49">
        <f>SUM(D258:N258)</f>
        <v>7422268.9299999997</v>
      </c>
      <c r="Q258" s="49">
        <f>SUM(D258:O258)</f>
        <v>7423368.9299999997</v>
      </c>
      <c r="R258" s="27"/>
      <c r="S258" s="78">
        <v>1656718.0950000002</v>
      </c>
      <c r="T258" s="27" t="e">
        <f>#REF!-S258</f>
        <v>#REF!</v>
      </c>
    </row>
    <row r="259" spans="1:20" s="8" customFormat="1" ht="15" customHeight="1" x14ac:dyDescent="0.2">
      <c r="A259" s="74" t="s">
        <v>160</v>
      </c>
      <c r="B259" s="66"/>
      <c r="C259" s="99"/>
      <c r="D259" s="147">
        <f>D250</f>
        <v>0</v>
      </c>
      <c r="E259" s="147">
        <f>E250</f>
        <v>0</v>
      </c>
      <c r="F259" s="147">
        <f t="shared" ref="F259:I259" si="50">F250</f>
        <v>0</v>
      </c>
      <c r="G259" s="147">
        <f t="shared" si="50"/>
        <v>0</v>
      </c>
      <c r="H259" s="147">
        <f t="shared" si="50"/>
        <v>0</v>
      </c>
      <c r="I259" s="147">
        <f t="shared" si="50"/>
        <v>0</v>
      </c>
      <c r="J259" s="147">
        <f>J250</f>
        <v>0</v>
      </c>
      <c r="K259" s="147">
        <f>K250</f>
        <v>0</v>
      </c>
      <c r="L259" s="147">
        <f>L250</f>
        <v>0</v>
      </c>
      <c r="M259" s="147">
        <f t="shared" ref="M259" si="51">M250</f>
        <v>0</v>
      </c>
      <c r="N259" s="147">
        <f>N250</f>
        <v>0</v>
      </c>
      <c r="O259" s="73">
        <f>O250</f>
        <v>0</v>
      </c>
      <c r="P259" s="49">
        <f>SUM(D259:L259)</f>
        <v>0</v>
      </c>
      <c r="Q259" s="49">
        <f>SUM(D259:O259)</f>
        <v>0</v>
      </c>
      <c r="R259" s="27"/>
      <c r="S259" s="78"/>
      <c r="T259" s="27"/>
    </row>
    <row r="260" spans="1:20" x14ac:dyDescent="0.2">
      <c r="A260" s="18"/>
      <c r="B260" s="65"/>
      <c r="C260" s="98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72"/>
      <c r="P260" s="48">
        <f>SUM(D260:L260)</f>
        <v>0</v>
      </c>
      <c r="Q260" s="48"/>
      <c r="R260" s="78"/>
    </row>
    <row r="261" spans="1:20" s="8" customFormat="1" ht="18" customHeight="1" x14ac:dyDescent="0.2">
      <c r="A261" s="20" t="s">
        <v>99</v>
      </c>
      <c r="B261" s="67"/>
      <c r="C261" s="100"/>
      <c r="D261" s="148">
        <f>D257-D258-D259</f>
        <v>-298257</v>
      </c>
      <c r="E261" s="148">
        <f t="shared" ref="E261:O261" si="52">E257-E258</f>
        <v>-604235.72</v>
      </c>
      <c r="F261" s="148">
        <f t="shared" si="52"/>
        <v>-935338.44</v>
      </c>
      <c r="G261" s="148">
        <f t="shared" ref="G261:H261" si="53">G257-G258</f>
        <v>-550138.44999999984</v>
      </c>
      <c r="H261" s="148">
        <f t="shared" si="53"/>
        <v>-523384.22</v>
      </c>
      <c r="I261" s="148">
        <f t="shared" si="52"/>
        <v>-486721.22</v>
      </c>
      <c r="J261" s="148">
        <f t="shared" si="52"/>
        <v>-824656.25000000012</v>
      </c>
      <c r="K261" s="148">
        <f t="shared" si="52"/>
        <v>-775068.95</v>
      </c>
      <c r="L261" s="148">
        <f t="shared" si="52"/>
        <v>-587064.57000000007</v>
      </c>
      <c r="M261" s="148">
        <f t="shared" si="52"/>
        <v>-1169424.02</v>
      </c>
      <c r="N261" s="148">
        <f t="shared" si="52"/>
        <v>-667980.09000000008</v>
      </c>
      <c r="O261" s="50">
        <f t="shared" si="52"/>
        <v>-1100</v>
      </c>
      <c r="P261" s="50">
        <f>SUM(D261:L261)</f>
        <v>-5584864.8200000003</v>
      </c>
      <c r="Q261" s="50">
        <f>Q257-Q258</f>
        <v>-7423368.9299999997</v>
      </c>
      <c r="R261" s="78"/>
      <c r="S261" s="78"/>
      <c r="T261" s="27"/>
    </row>
    <row r="263" spans="1:20" x14ac:dyDescent="0.2">
      <c r="C263" s="68">
        <f>SUBTOTAL(9,C8:C252)</f>
        <v>22351579.879999999</v>
      </c>
      <c r="D263" s="142">
        <f t="shared" ref="D263:O263" si="54">SUBTOTAL(9,D8:D252)</f>
        <v>561514.00000000012</v>
      </c>
      <c r="E263" s="142">
        <f t="shared" si="54"/>
        <v>1209822.6400000004</v>
      </c>
      <c r="F263" s="142">
        <f t="shared" si="54"/>
        <v>1867176.8800000004</v>
      </c>
      <c r="G263" s="142">
        <f t="shared" si="54"/>
        <v>1106184.8999999999</v>
      </c>
      <c r="H263" s="142">
        <f t="shared" si="54"/>
        <v>1044722.4400000002</v>
      </c>
      <c r="I263" s="142">
        <f t="shared" si="54"/>
        <v>962042.44000000006</v>
      </c>
      <c r="J263" s="142">
        <f t="shared" si="54"/>
        <v>1657496.0400000003</v>
      </c>
      <c r="K263" s="142">
        <f t="shared" si="54"/>
        <v>1621868.5400000005</v>
      </c>
      <c r="L263" s="142">
        <f t="shared" si="54"/>
        <v>1177465.1399999999</v>
      </c>
      <c r="M263" s="142">
        <f>SUBTOTAL(9,M8:M252)</f>
        <v>2361465.96</v>
      </c>
      <c r="N263" s="142">
        <f t="shared" si="54"/>
        <v>1459116.8000000003</v>
      </c>
      <c r="O263" s="68">
        <f t="shared" si="54"/>
        <v>2200</v>
      </c>
      <c r="P263" s="47">
        <f>SUM(D263:L263)</f>
        <v>11208293.020000003</v>
      </c>
      <c r="Q263" s="47">
        <f>SUBTOTAL(9,Q8:Q252)</f>
        <v>15026099.780000003</v>
      </c>
    </row>
    <row r="264" spans="1:20" x14ac:dyDescent="0.2">
      <c r="D264" s="149"/>
    </row>
    <row r="266" spans="1:20" s="7" customFormat="1" ht="18" customHeight="1" x14ac:dyDescent="0.2">
      <c r="A266" s="180" t="s">
        <v>166</v>
      </c>
      <c r="B266" s="180"/>
      <c r="C266" s="180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78"/>
      <c r="S266" s="78"/>
      <c r="T266" s="78"/>
    </row>
    <row r="267" spans="1:20" s="7" customFormat="1" ht="13.5" customHeight="1" x14ac:dyDescent="0.2">
      <c r="A267" s="75"/>
      <c r="B267" s="75"/>
      <c r="C267" s="96"/>
      <c r="D267" s="143"/>
      <c r="E267" s="143"/>
      <c r="F267" s="143"/>
      <c r="G267" s="143"/>
      <c r="H267" s="143"/>
      <c r="I267" s="143"/>
      <c r="J267" s="143"/>
      <c r="K267" s="163"/>
      <c r="L267" s="163"/>
      <c r="M267" s="163"/>
      <c r="N267" s="163"/>
      <c r="O267" s="114"/>
      <c r="P267" s="76"/>
      <c r="Q267" s="76"/>
      <c r="R267" s="78"/>
      <c r="S267" s="78"/>
      <c r="T267" s="78"/>
    </row>
    <row r="268" spans="1:20" s="8" customFormat="1" ht="15" customHeight="1" x14ac:dyDescent="0.2">
      <c r="A268" s="12" t="s">
        <v>192</v>
      </c>
      <c r="B268" s="55" t="s">
        <v>167</v>
      </c>
      <c r="C268" s="81">
        <v>1350000</v>
      </c>
      <c r="D268" s="133">
        <v>34000</v>
      </c>
      <c r="E268" s="133">
        <v>0</v>
      </c>
      <c r="F268" s="133">
        <v>0</v>
      </c>
      <c r="G268" s="133">
        <v>0</v>
      </c>
      <c r="H268" s="133">
        <v>50000</v>
      </c>
      <c r="I268" s="133">
        <v>35794</v>
      </c>
      <c r="J268" s="133">
        <v>7928.16</v>
      </c>
      <c r="K268" s="133">
        <v>21935.5</v>
      </c>
      <c r="L268" s="133">
        <v>420</v>
      </c>
      <c r="M268" s="133"/>
      <c r="N268" s="133"/>
      <c r="O268" s="37"/>
      <c r="P268" s="43">
        <f>SUM(D268:N268)</f>
        <v>150077.66</v>
      </c>
      <c r="Q268" s="43">
        <f>SUM(D268:O268)</f>
        <v>150077.66</v>
      </c>
      <c r="R268" s="78">
        <f>C268-Q268</f>
        <v>1199922.3400000001</v>
      </c>
      <c r="S268" s="78">
        <f>SUM(M268:O268)</f>
        <v>0</v>
      </c>
      <c r="T268" s="27"/>
    </row>
    <row r="269" spans="1:20" s="8" customFormat="1" ht="15" customHeight="1" x14ac:dyDescent="0.2">
      <c r="A269" s="12" t="s">
        <v>265</v>
      </c>
      <c r="B269" s="55" t="s">
        <v>167</v>
      </c>
      <c r="C269" s="81">
        <v>1000000</v>
      </c>
      <c r="D269" s="133">
        <v>300</v>
      </c>
      <c r="E269" s="133">
        <v>339000</v>
      </c>
      <c r="F269" s="133">
        <v>214151.72</v>
      </c>
      <c r="G269" s="133">
        <v>6289.25</v>
      </c>
      <c r="H269" s="133">
        <v>0</v>
      </c>
      <c r="I269" s="133">
        <v>50089.73</v>
      </c>
      <c r="J269" s="133">
        <v>0</v>
      </c>
      <c r="K269" s="133">
        <v>0</v>
      </c>
      <c r="L269" s="133">
        <v>0</v>
      </c>
      <c r="M269" s="133"/>
      <c r="N269" s="133"/>
      <c r="O269" s="37"/>
      <c r="P269" s="43">
        <f t="shared" ref="P269:P282" si="55">SUM(D269:N269)</f>
        <v>609830.69999999995</v>
      </c>
      <c r="Q269" s="43">
        <f>SUM(D269:O269)</f>
        <v>609830.69999999995</v>
      </c>
      <c r="R269" s="78"/>
      <c r="S269" s="78">
        <f t="shared" ref="S269:S283" si="56">SUM(M269:O269)</f>
        <v>0</v>
      </c>
      <c r="T269" s="27"/>
    </row>
    <row r="270" spans="1:20" s="8" customFormat="1" ht="15" customHeight="1" x14ac:dyDescent="0.2">
      <c r="A270" s="12" t="s">
        <v>186</v>
      </c>
      <c r="B270" s="55" t="s">
        <v>167</v>
      </c>
      <c r="C270" s="81">
        <v>0</v>
      </c>
      <c r="D270" s="133">
        <v>0</v>
      </c>
      <c r="E270" s="133">
        <v>6101.13</v>
      </c>
      <c r="F270" s="133">
        <v>0</v>
      </c>
      <c r="G270" s="133">
        <f>171775.73+76697.35</f>
        <v>248473.08000000002</v>
      </c>
      <c r="H270" s="133">
        <f>17340.5+5380.54</f>
        <v>22721.040000000001</v>
      </c>
      <c r="I270" s="133">
        <f>114716.74+8038</f>
        <v>122754.74</v>
      </c>
      <c r="J270" s="133">
        <v>1353.25</v>
      </c>
      <c r="K270" s="133">
        <v>280</v>
      </c>
      <c r="L270" s="133">
        <f>53582.97+1233.1</f>
        <v>54816.07</v>
      </c>
      <c r="M270" s="133"/>
      <c r="N270" s="133"/>
      <c r="O270" s="37"/>
      <c r="P270" s="43">
        <f t="shared" si="55"/>
        <v>456499.31</v>
      </c>
      <c r="Q270" s="43">
        <f>SUM(D270:O270)</f>
        <v>456499.31</v>
      </c>
      <c r="R270" s="78">
        <f>C270-Q270</f>
        <v>-456499.31</v>
      </c>
      <c r="S270" s="78">
        <f t="shared" si="56"/>
        <v>0</v>
      </c>
      <c r="T270" s="27"/>
    </row>
    <row r="271" spans="1:20" s="8" customFormat="1" ht="15" customHeight="1" x14ac:dyDescent="0.2">
      <c r="A271" s="12" t="s">
        <v>208</v>
      </c>
      <c r="B271" s="55" t="s">
        <v>167</v>
      </c>
      <c r="C271" s="81">
        <v>1200000</v>
      </c>
      <c r="D271" s="133">
        <v>740770.7</v>
      </c>
      <c r="E271" s="133">
        <v>58615.12</v>
      </c>
      <c r="F271" s="133">
        <v>56060.5</v>
      </c>
      <c r="G271" s="133">
        <v>980</v>
      </c>
      <c r="H271" s="133">
        <v>23816.1</v>
      </c>
      <c r="I271" s="133">
        <v>0</v>
      </c>
      <c r="J271" s="133">
        <v>-540</v>
      </c>
      <c r="K271" s="133">
        <v>800</v>
      </c>
      <c r="L271" s="133">
        <v>0</v>
      </c>
      <c r="M271" s="133">
        <v>300</v>
      </c>
      <c r="N271" s="133">
        <v>900</v>
      </c>
      <c r="O271" s="37"/>
      <c r="P271" s="43">
        <f t="shared" si="55"/>
        <v>881702.41999999993</v>
      </c>
      <c r="Q271" s="43">
        <f>SUM(D271:O271)</f>
        <v>881702.41999999993</v>
      </c>
      <c r="R271" s="78">
        <f>C271-Q271</f>
        <v>318297.58000000007</v>
      </c>
      <c r="S271" s="78">
        <v>1500</v>
      </c>
      <c r="T271" s="27"/>
    </row>
    <row r="272" spans="1:20" s="8" customFormat="1" ht="15" customHeight="1" x14ac:dyDescent="0.2">
      <c r="A272" s="12" t="s">
        <v>268</v>
      </c>
      <c r="B272" s="55" t="s">
        <v>167</v>
      </c>
      <c r="C272" s="81"/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133"/>
      <c r="O272" s="37"/>
      <c r="P272" s="43">
        <f t="shared" si="55"/>
        <v>0</v>
      </c>
      <c r="Q272" s="43">
        <f>SUM(D272:O272)</f>
        <v>0</v>
      </c>
      <c r="R272" s="78">
        <f>C272-Q272</f>
        <v>0</v>
      </c>
      <c r="S272" s="78"/>
      <c r="T272" s="27"/>
    </row>
    <row r="273" spans="1:20" s="8" customFormat="1" ht="15" customHeight="1" x14ac:dyDescent="0.2">
      <c r="A273" s="12" t="s">
        <v>215</v>
      </c>
      <c r="B273" s="55" t="s">
        <v>167</v>
      </c>
      <c r="C273" s="81">
        <v>1500000</v>
      </c>
      <c r="D273" s="133">
        <v>0</v>
      </c>
      <c r="E273" s="133">
        <v>800000</v>
      </c>
      <c r="F273" s="133">
        <v>56380.800000000003</v>
      </c>
      <c r="G273" s="133">
        <v>260886.42</v>
      </c>
      <c r="H273" s="133">
        <v>83363</v>
      </c>
      <c r="I273" s="133">
        <v>300000</v>
      </c>
      <c r="J273" s="133">
        <v>0</v>
      </c>
      <c r="K273" s="133">
        <v>190</v>
      </c>
      <c r="L273" s="133">
        <v>0</v>
      </c>
      <c r="M273" s="133"/>
      <c r="N273" s="133"/>
      <c r="O273" s="37"/>
      <c r="P273" s="43">
        <f t="shared" si="55"/>
        <v>1500820.22</v>
      </c>
      <c r="Q273" s="43">
        <f>SUM(D273:O273)</f>
        <v>1500820.22</v>
      </c>
      <c r="R273" s="78">
        <f>C273-Q273</f>
        <v>-820.21999999997206</v>
      </c>
      <c r="S273" s="78">
        <f t="shared" si="56"/>
        <v>0</v>
      </c>
      <c r="T273" s="27"/>
    </row>
    <row r="274" spans="1:20" s="8" customFormat="1" ht="15" customHeight="1" x14ac:dyDescent="0.2">
      <c r="A274" s="12" t="s">
        <v>281</v>
      </c>
      <c r="B274" s="55" t="s">
        <v>167</v>
      </c>
      <c r="C274" s="81">
        <v>1200000</v>
      </c>
      <c r="D274" s="133"/>
      <c r="E274" s="133"/>
      <c r="F274" s="133"/>
      <c r="G274" s="133"/>
      <c r="H274" s="133"/>
      <c r="I274" s="133"/>
      <c r="J274" s="133"/>
      <c r="K274" s="133"/>
      <c r="L274" s="133"/>
      <c r="M274" s="133">
        <v>720000</v>
      </c>
      <c r="N274" s="133">
        <v>0</v>
      </c>
      <c r="O274" s="37"/>
      <c r="P274" s="43">
        <f t="shared" si="55"/>
        <v>720000</v>
      </c>
      <c r="Q274" s="43">
        <f>SUM(D274:O274)</f>
        <v>720000</v>
      </c>
      <c r="R274" s="78">
        <f>C274-Q274</f>
        <v>480000</v>
      </c>
      <c r="S274" s="78">
        <f t="shared" si="56"/>
        <v>720000</v>
      </c>
      <c r="T274" s="27"/>
    </row>
    <row r="275" spans="1:20" s="8" customFormat="1" ht="15" customHeight="1" x14ac:dyDescent="0.2">
      <c r="A275" s="12" t="s">
        <v>280</v>
      </c>
      <c r="B275" s="55" t="s">
        <v>167</v>
      </c>
      <c r="C275" s="81">
        <v>1000000</v>
      </c>
      <c r="D275" s="133"/>
      <c r="E275" s="133"/>
      <c r="F275" s="133"/>
      <c r="G275" s="133"/>
      <c r="H275" s="133">
        <v>0</v>
      </c>
      <c r="I275" s="133">
        <v>599989.68000000005</v>
      </c>
      <c r="J275" s="133">
        <v>0</v>
      </c>
      <c r="K275" s="133">
        <v>299994.84000000003</v>
      </c>
      <c r="L275" s="133">
        <v>99998.28</v>
      </c>
      <c r="M275" s="133">
        <v>52.5</v>
      </c>
      <c r="N275" s="133">
        <v>0</v>
      </c>
      <c r="O275" s="37"/>
      <c r="P275" s="43">
        <f t="shared" si="55"/>
        <v>1000035.3</v>
      </c>
      <c r="Q275" s="43">
        <f>SUM(D275:O275)</f>
        <v>1000035.3</v>
      </c>
      <c r="R275" s="78">
        <f>C275-Q275</f>
        <v>-35.300000000046566</v>
      </c>
      <c r="S275" s="78">
        <f t="shared" si="56"/>
        <v>52.5</v>
      </c>
      <c r="T275" s="27"/>
    </row>
    <row r="276" spans="1:20" s="8" customFormat="1" ht="15" customHeight="1" x14ac:dyDescent="0.2">
      <c r="A276" s="12" t="s">
        <v>296</v>
      </c>
      <c r="B276" s="55" t="s">
        <v>167</v>
      </c>
      <c r="C276" s="81">
        <v>360000</v>
      </c>
      <c r="D276" s="133"/>
      <c r="E276" s="133"/>
      <c r="F276" s="133"/>
      <c r="G276" s="133"/>
      <c r="H276" s="133"/>
      <c r="I276" s="133"/>
      <c r="J276" s="133"/>
      <c r="K276" s="133"/>
      <c r="L276" s="133"/>
      <c r="M276" s="133">
        <v>149999.97</v>
      </c>
      <c r="N276" s="133">
        <v>93423.78</v>
      </c>
      <c r="O276" s="37"/>
      <c r="P276" s="43">
        <f>SUM(D276:N276)</f>
        <v>243423.75</v>
      </c>
      <c r="Q276" s="43">
        <f t="shared" ref="Q276:Q277" si="57">SUM(D276:O276)</f>
        <v>243423.75</v>
      </c>
      <c r="R276" s="78"/>
      <c r="S276" s="78"/>
      <c r="T276" s="27"/>
    </row>
    <row r="277" spans="1:20" s="8" customFormat="1" ht="15" customHeight="1" x14ac:dyDescent="0.2">
      <c r="A277" s="12" t="s">
        <v>235</v>
      </c>
      <c r="B277" s="55" t="s">
        <v>167</v>
      </c>
      <c r="C277" s="81">
        <v>300000</v>
      </c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37"/>
      <c r="P277" s="43">
        <f t="shared" si="55"/>
        <v>0</v>
      </c>
      <c r="Q277" s="43">
        <f t="shared" si="57"/>
        <v>0</v>
      </c>
      <c r="R277" s="78">
        <f>C277-Q277</f>
        <v>300000</v>
      </c>
      <c r="S277" s="78">
        <f t="shared" si="56"/>
        <v>0</v>
      </c>
      <c r="T277" s="27"/>
    </row>
    <row r="278" spans="1:20" s="8" customFormat="1" ht="15" customHeight="1" x14ac:dyDescent="0.2">
      <c r="A278" s="12" t="s">
        <v>234</v>
      </c>
      <c r="B278" s="55" t="s">
        <v>167</v>
      </c>
      <c r="C278" s="81">
        <v>0</v>
      </c>
      <c r="D278" s="133"/>
      <c r="E278" s="133"/>
      <c r="F278" s="133"/>
      <c r="G278" s="133"/>
      <c r="H278" s="133">
        <v>82737.41</v>
      </c>
      <c r="I278" s="133">
        <v>29929.75</v>
      </c>
      <c r="J278" s="133">
        <v>0</v>
      </c>
      <c r="K278" s="133">
        <v>0</v>
      </c>
      <c r="L278" s="133">
        <v>0</v>
      </c>
      <c r="M278" s="133"/>
      <c r="N278" s="133"/>
      <c r="O278" s="37"/>
      <c r="P278" s="43">
        <f t="shared" si="55"/>
        <v>112667.16</v>
      </c>
      <c r="Q278" s="43">
        <f>SUM(D278:O278)</f>
        <v>112667.16</v>
      </c>
      <c r="R278" s="78">
        <f>C278-Q278</f>
        <v>-112667.16</v>
      </c>
      <c r="S278" s="78">
        <f t="shared" si="56"/>
        <v>0</v>
      </c>
      <c r="T278" s="27"/>
    </row>
    <row r="279" spans="1:20" s="8" customFormat="1" ht="15" customHeight="1" x14ac:dyDescent="0.2">
      <c r="A279" s="12" t="s">
        <v>282</v>
      </c>
      <c r="B279" s="55" t="s">
        <v>167</v>
      </c>
      <c r="C279" s="81">
        <v>400000</v>
      </c>
      <c r="D279" s="133"/>
      <c r="E279" s="133"/>
      <c r="F279" s="133"/>
      <c r="G279" s="133"/>
      <c r="H279" s="133">
        <v>-33000</v>
      </c>
      <c r="I279" s="133">
        <v>0</v>
      </c>
      <c r="J279" s="133">
        <v>0</v>
      </c>
      <c r="K279" s="133">
        <v>0</v>
      </c>
      <c r="L279" s="133">
        <v>0</v>
      </c>
      <c r="M279" s="133">
        <v>407744.49</v>
      </c>
      <c r="N279" s="133">
        <v>19193.77</v>
      </c>
      <c r="O279" s="37"/>
      <c r="P279" s="43">
        <f t="shared" si="55"/>
        <v>393938.26</v>
      </c>
      <c r="Q279" s="43">
        <f>SUM(D279:O279)</f>
        <v>393938.26</v>
      </c>
      <c r="R279" s="78">
        <f>C279-Q279</f>
        <v>6061.7399999999907</v>
      </c>
      <c r="S279" s="78">
        <f t="shared" si="56"/>
        <v>426938.26</v>
      </c>
      <c r="T279" s="27"/>
    </row>
    <row r="280" spans="1:20" s="8" customFormat="1" ht="15" customHeight="1" x14ac:dyDescent="0.2">
      <c r="A280" s="12" t="s">
        <v>266</v>
      </c>
      <c r="B280" s="55" t="s">
        <v>167</v>
      </c>
      <c r="C280" s="81">
        <v>800000</v>
      </c>
      <c r="D280" s="133"/>
      <c r="E280" s="133"/>
      <c r="F280" s="133"/>
      <c r="G280" s="133"/>
      <c r="H280" s="133">
        <v>0</v>
      </c>
      <c r="I280" s="133">
        <v>0</v>
      </c>
      <c r="J280" s="133">
        <v>498750</v>
      </c>
      <c r="K280" s="133">
        <f>29230.8-260</f>
        <v>28970.799999999999</v>
      </c>
      <c r="L280" s="133">
        <v>22703</v>
      </c>
      <c r="M280" s="133">
        <v>167817.67</v>
      </c>
      <c r="N280" s="133">
        <v>7182.33</v>
      </c>
      <c r="O280" s="37"/>
      <c r="P280" s="43">
        <f t="shared" si="55"/>
        <v>725423.8</v>
      </c>
      <c r="Q280" s="43">
        <f>SUM(D280:O280)</f>
        <v>725423.8</v>
      </c>
      <c r="R280" s="78">
        <f>C280-Q280</f>
        <v>74576.199999999953</v>
      </c>
      <c r="S280" s="78">
        <f t="shared" si="56"/>
        <v>175000</v>
      </c>
      <c r="T280" s="27"/>
    </row>
    <row r="281" spans="1:20" s="8" customFormat="1" ht="15" customHeight="1" x14ac:dyDescent="0.2">
      <c r="A281" s="12" t="s">
        <v>284</v>
      </c>
      <c r="B281" s="55" t="s">
        <v>167</v>
      </c>
      <c r="C281" s="81">
        <v>530000</v>
      </c>
      <c r="D281" s="133"/>
      <c r="E281" s="133"/>
      <c r="F281" s="133">
        <v>28316.639999999999</v>
      </c>
      <c r="G281" s="133">
        <v>28571.46</v>
      </c>
      <c r="H281" s="133"/>
      <c r="I281" s="133">
        <v>28709.1</v>
      </c>
      <c r="J281" s="133">
        <v>28501.71</v>
      </c>
      <c r="K281" s="133"/>
      <c r="L281" s="133"/>
      <c r="M281" s="133">
        <v>28496.83</v>
      </c>
      <c r="N281" s="133"/>
      <c r="O281" s="37"/>
      <c r="P281" s="43">
        <f t="shared" si="55"/>
        <v>142595.74</v>
      </c>
      <c r="Q281" s="43">
        <f>SUM(D281:O281)</f>
        <v>142595.74</v>
      </c>
      <c r="R281" s="78">
        <f>C281-Q281</f>
        <v>387404.26</v>
      </c>
      <c r="S281" s="78">
        <f t="shared" si="56"/>
        <v>28496.83</v>
      </c>
      <c r="T281" s="27"/>
    </row>
    <row r="282" spans="1:20" s="8" customFormat="1" ht="15" customHeight="1" x14ac:dyDescent="0.2">
      <c r="A282" s="12"/>
      <c r="B282" s="55"/>
      <c r="C282" s="81"/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3"/>
      <c r="O282" s="37"/>
      <c r="P282" s="43">
        <f t="shared" si="55"/>
        <v>0</v>
      </c>
      <c r="Q282" s="43">
        <f>SUM(D282:O282)</f>
        <v>0</v>
      </c>
      <c r="R282" s="78">
        <f>C282-Q282</f>
        <v>0</v>
      </c>
      <c r="S282" s="78">
        <f t="shared" si="56"/>
        <v>0</v>
      </c>
      <c r="T282" s="27"/>
    </row>
    <row r="283" spans="1:20" s="8" customFormat="1" ht="15" customHeight="1" x14ac:dyDescent="0.2">
      <c r="A283" s="12"/>
      <c r="B283" s="55"/>
      <c r="C283" s="81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39"/>
      <c r="P283" s="43"/>
      <c r="Q283" s="43"/>
      <c r="R283" s="78"/>
      <c r="S283" s="78">
        <f t="shared" si="56"/>
        <v>0</v>
      </c>
      <c r="T283" s="27"/>
    </row>
    <row r="284" spans="1:20" ht="13.5" customHeight="1" x14ac:dyDescent="0.2">
      <c r="A284" s="104" t="s">
        <v>189</v>
      </c>
      <c r="B284" s="105"/>
      <c r="C284" s="106">
        <f>SUM(C268:C283)</f>
        <v>9640000</v>
      </c>
      <c r="D284" s="150">
        <f>SUM(D268:D282)+D229+D236</f>
        <v>757570.7</v>
      </c>
      <c r="E284" s="150">
        <f t="shared" ref="E284:K284" si="58">SUM(E268:E282)+E229+E236</f>
        <v>1204391.8500000001</v>
      </c>
      <c r="F284" s="150">
        <f t="shared" si="58"/>
        <v>353159.66</v>
      </c>
      <c r="G284" s="150">
        <f t="shared" si="58"/>
        <v>548154.21</v>
      </c>
      <c r="H284" s="150">
        <f t="shared" si="58"/>
        <v>228614.55000000005</v>
      </c>
      <c r="I284" s="150">
        <f t="shared" si="58"/>
        <v>1161567.0000000002</v>
      </c>
      <c r="J284" s="150">
        <f t="shared" si="58"/>
        <v>540084.89</v>
      </c>
      <c r="K284" s="150">
        <f t="shared" si="58"/>
        <v>388036.46</v>
      </c>
      <c r="L284" s="150">
        <f>SUM(L268:L282)+L229+L236</f>
        <v>179605.35</v>
      </c>
      <c r="M284" s="150">
        <f>SUM(M268:M282)+M229+M236</f>
        <v>1485720.42</v>
      </c>
      <c r="N284" s="150">
        <f>SUM(N268:N282)+N229+N236</f>
        <v>182278.19</v>
      </c>
      <c r="O284" s="107">
        <f>SUM(O268:O282)+O229+O236</f>
        <v>0</v>
      </c>
      <c r="P284" s="108">
        <f>SUM(D284:N284)</f>
        <v>7029183.2799999993</v>
      </c>
      <c r="Q284" s="108">
        <f>SUM(D284:O284)</f>
        <v>7029183.2799999993</v>
      </c>
    </row>
    <row r="285" spans="1:20" ht="13.5" customHeight="1" x14ac:dyDescent="0.2">
      <c r="A285" s="12"/>
      <c r="P285" s="43"/>
      <c r="Q285" s="43"/>
    </row>
    <row r="286" spans="1:20" ht="14.25" customHeight="1" x14ac:dyDescent="0.2"/>
    <row r="287" spans="1:20" s="101" customFormat="1" ht="18.75" customHeight="1" thickBot="1" x14ac:dyDescent="0.25">
      <c r="A287" s="101" t="s">
        <v>188</v>
      </c>
      <c r="B287" s="102"/>
      <c r="C287" s="103">
        <f>C254+C284</f>
        <v>19776349.939999998</v>
      </c>
      <c r="D287" s="151">
        <f>D258+D284</f>
        <v>1055827.7</v>
      </c>
      <c r="E287" s="151">
        <f t="shared" ref="E287" si="59">E258+E284</f>
        <v>1808627.57</v>
      </c>
      <c r="F287" s="151">
        <f>F258+F284</f>
        <v>1288498.0999999999</v>
      </c>
      <c r="G287" s="151">
        <f t="shared" ref="G287:H287" si="60">G258+G284</f>
        <v>1098292.6599999997</v>
      </c>
      <c r="H287" s="151">
        <f t="shared" si="60"/>
        <v>751998.77</v>
      </c>
      <c r="I287" s="151">
        <f>I258+I284</f>
        <v>1648288.2200000002</v>
      </c>
      <c r="J287" s="151">
        <f>J258+J284</f>
        <v>1364741.1400000001</v>
      </c>
      <c r="K287" s="151">
        <f t="shared" ref="K287" si="61">K258+K284</f>
        <v>1163105.4099999999</v>
      </c>
      <c r="L287" s="151">
        <f>L258+L284</f>
        <v>766669.92</v>
      </c>
      <c r="M287" s="188">
        <f>M258+M284</f>
        <v>2655144.44</v>
      </c>
      <c r="N287" s="188">
        <f>N258+N284</f>
        <v>850258.28</v>
      </c>
      <c r="O287" s="103">
        <f>O258+O284</f>
        <v>1100</v>
      </c>
      <c r="P287" s="103">
        <f>SUM(D287:L287)</f>
        <v>10946049.49</v>
      </c>
      <c r="Q287" s="103"/>
      <c r="R287" s="103"/>
      <c r="S287" s="103"/>
      <c r="T287" s="103"/>
    </row>
    <row r="290" spans="4:16" x14ac:dyDescent="0.2">
      <c r="D290" s="142">
        <v>1055827.7</v>
      </c>
      <c r="E290" s="142">
        <v>1808627.57</v>
      </c>
      <c r="F290" s="142">
        <v>1142694.8999999999</v>
      </c>
      <c r="G290" s="142">
        <v>1098292.6599999999</v>
      </c>
      <c r="H290" s="142">
        <v>751998.77</v>
      </c>
      <c r="I290" s="142">
        <v>1647088.22</v>
      </c>
      <c r="J290" s="142">
        <v>1364741.14</v>
      </c>
      <c r="K290" s="142">
        <v>1150444.4099999999</v>
      </c>
      <c r="L290" s="142">
        <v>766669.92</v>
      </c>
      <c r="M290" s="142">
        <v>2655144.44</v>
      </c>
      <c r="N290" s="142">
        <v>850258.28</v>
      </c>
      <c r="P290" s="47">
        <f>P284-P229-P233+P243</f>
        <v>7708265.3199999994</v>
      </c>
    </row>
    <row r="291" spans="4:16" x14ac:dyDescent="0.2">
      <c r="D291" s="149">
        <f>D287-D290</f>
        <v>0</v>
      </c>
      <c r="E291" s="149">
        <f t="shared" ref="E291:N291" si="62">E287-E290</f>
        <v>0</v>
      </c>
      <c r="F291" s="149">
        <f>F287-F290</f>
        <v>145803.19999999995</v>
      </c>
      <c r="G291" s="149">
        <f t="shared" si="62"/>
        <v>0</v>
      </c>
      <c r="H291" s="149">
        <f t="shared" si="62"/>
        <v>0</v>
      </c>
      <c r="I291" s="149">
        <f t="shared" si="62"/>
        <v>1200.0000000002328</v>
      </c>
      <c r="J291" s="149">
        <f>J287-J290</f>
        <v>0</v>
      </c>
      <c r="K291" s="149">
        <f t="shared" si="62"/>
        <v>12661</v>
      </c>
      <c r="L291" s="149">
        <f t="shared" si="62"/>
        <v>0</v>
      </c>
      <c r="M291" s="149">
        <f t="shared" si="62"/>
        <v>0</v>
      </c>
      <c r="N291" s="149">
        <f t="shared" si="62"/>
        <v>0</v>
      </c>
      <c r="O291" s="110"/>
    </row>
    <row r="293" spans="4:16" x14ac:dyDescent="0.2">
      <c r="P293" s="157"/>
    </row>
    <row r="296" spans="4:16" x14ac:dyDescent="0.2">
      <c r="P296" s="120"/>
    </row>
  </sheetData>
  <autoFilter ref="A4:Q259" xr:uid="{00000000-0009-0000-0000-000000000000}"/>
  <mergeCells count="20">
    <mergeCell ref="A91:Q91"/>
    <mergeCell ref="A266:Q266"/>
    <mergeCell ref="A255:Q255"/>
    <mergeCell ref="A199:Q199"/>
    <mergeCell ref="A224:Q224"/>
    <mergeCell ref="A100:Q100"/>
    <mergeCell ref="A152:Q152"/>
    <mergeCell ref="A190:Q190"/>
    <mergeCell ref="A231:Q231"/>
    <mergeCell ref="A245:Q245"/>
    <mergeCell ref="A238:Q238"/>
    <mergeCell ref="A1:Q1"/>
    <mergeCell ref="A6:Q6"/>
    <mergeCell ref="A17:Q17"/>
    <mergeCell ref="A19:Q19"/>
    <mergeCell ref="A82:Q82"/>
    <mergeCell ref="A66:Q66"/>
    <mergeCell ref="P3:P4"/>
    <mergeCell ref="Q3:Q4"/>
    <mergeCell ref="D3:N3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4" max="15" man="1"/>
    <brk id="188" max="16383" man="1"/>
    <brk id="236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4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25" sqref="H25"/>
    </sheetView>
  </sheetViews>
  <sheetFormatPr defaultRowHeight="12.75" x14ac:dyDescent="0.2"/>
  <cols>
    <col min="1" max="1" width="10.140625" customWidth="1"/>
    <col min="2" max="2" width="20.7109375" customWidth="1"/>
    <col min="3" max="3" width="11.28515625" style="117" bestFit="1" customWidth="1"/>
    <col min="4" max="4" width="12.5703125" customWidth="1"/>
    <col min="7" max="7" width="10.28515625" bestFit="1" customWidth="1"/>
    <col min="8" max="17" width="9.140625" customWidth="1"/>
    <col min="18" max="18" width="11.28515625" style="194" bestFit="1" customWidth="1"/>
  </cols>
  <sheetData>
    <row r="1" spans="1:18" x14ac:dyDescent="0.2">
      <c r="A1" s="118" t="s">
        <v>222</v>
      </c>
      <c r="B1" s="115"/>
      <c r="C1" s="116"/>
    </row>
    <row r="2" spans="1:18" x14ac:dyDescent="0.2">
      <c r="A2" s="196" t="s">
        <v>300</v>
      </c>
      <c r="R2" s="195">
        <f t="shared" ref="R2:R12" si="0">SUM(C2:Q2)</f>
        <v>0</v>
      </c>
    </row>
    <row r="3" spans="1:18" x14ac:dyDescent="0.2">
      <c r="A3" s="189" t="s">
        <v>309</v>
      </c>
      <c r="B3" s="189" t="s">
        <v>301</v>
      </c>
      <c r="C3" s="190">
        <f>25400*4.2</f>
        <v>106680</v>
      </c>
      <c r="D3" s="189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5">
        <f t="shared" si="0"/>
        <v>106680</v>
      </c>
    </row>
    <row r="4" spans="1:18" x14ac:dyDescent="0.2">
      <c r="A4" s="189" t="s">
        <v>307</v>
      </c>
      <c r="B4" s="192" t="s">
        <v>308</v>
      </c>
      <c r="C4" s="190">
        <v>5796</v>
      </c>
      <c r="D4" s="190">
        <v>150000</v>
      </c>
      <c r="E4" s="190"/>
      <c r="F4" s="190"/>
      <c r="G4" s="190"/>
      <c r="H4" s="190"/>
      <c r="I4" s="191"/>
      <c r="J4" s="191"/>
      <c r="K4" s="191"/>
      <c r="L4" s="191"/>
      <c r="M4" s="191"/>
      <c r="N4" s="191"/>
      <c r="O4" s="191"/>
      <c r="P4" s="191"/>
      <c r="Q4" s="191"/>
      <c r="R4" s="195">
        <f t="shared" si="0"/>
        <v>155796</v>
      </c>
    </row>
    <row r="5" spans="1:18" x14ac:dyDescent="0.2">
      <c r="A5" s="189"/>
      <c r="B5" s="189"/>
      <c r="C5" s="190"/>
      <c r="D5" s="189"/>
      <c r="E5" s="191"/>
      <c r="F5" s="189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5">
        <f t="shared" si="0"/>
        <v>0</v>
      </c>
    </row>
    <row r="6" spans="1:18" x14ac:dyDescent="0.2">
      <c r="A6" s="189"/>
      <c r="B6" s="191"/>
      <c r="C6" s="190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5">
        <f t="shared" si="0"/>
        <v>0</v>
      </c>
    </row>
    <row r="7" spans="1:18" x14ac:dyDescent="0.2">
      <c r="A7" s="191"/>
      <c r="B7" s="191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5">
        <f>SUM(R2:R6)</f>
        <v>262476</v>
      </c>
    </row>
    <row r="8" spans="1:18" x14ac:dyDescent="0.2">
      <c r="A8" s="189"/>
      <c r="B8" s="192"/>
      <c r="C8" s="190"/>
      <c r="D8" s="190"/>
      <c r="E8" s="190"/>
      <c r="F8" s="190"/>
      <c r="G8" s="190"/>
      <c r="H8" s="190"/>
      <c r="I8" s="191"/>
      <c r="J8" s="191"/>
      <c r="K8" s="191"/>
      <c r="L8" s="191"/>
      <c r="M8" s="191"/>
      <c r="N8" s="191"/>
      <c r="O8" s="191"/>
      <c r="P8" s="191"/>
      <c r="Q8" s="191"/>
      <c r="R8" s="195">
        <f t="shared" si="0"/>
        <v>0</v>
      </c>
    </row>
    <row r="9" spans="1:18" x14ac:dyDescent="0.2">
      <c r="A9" s="189"/>
      <c r="B9" s="192"/>
      <c r="C9" s="190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5">
        <f t="shared" si="0"/>
        <v>0</v>
      </c>
    </row>
    <row r="10" spans="1:18" x14ac:dyDescent="0.2">
      <c r="A10" s="189" t="s">
        <v>232</v>
      </c>
      <c r="B10" s="189" t="s">
        <v>144</v>
      </c>
      <c r="C10" s="190">
        <v>40</v>
      </c>
      <c r="D10" s="190">
        <v>1958</v>
      </c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5">
        <f t="shared" si="0"/>
        <v>1998</v>
      </c>
    </row>
    <row r="11" spans="1:18" x14ac:dyDescent="0.2">
      <c r="A11" s="189" t="s">
        <v>304</v>
      </c>
      <c r="B11" s="189" t="s">
        <v>302</v>
      </c>
      <c r="C11" s="190">
        <v>37100</v>
      </c>
      <c r="D11" s="190">
        <v>6625</v>
      </c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5">
        <f t="shared" si="0"/>
        <v>43725</v>
      </c>
    </row>
    <row r="12" spans="1:18" x14ac:dyDescent="0.2">
      <c r="A12" s="189" t="s">
        <v>305</v>
      </c>
      <c r="B12" s="189" t="s">
        <v>303</v>
      </c>
      <c r="C12" s="190">
        <v>37100</v>
      </c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5">
        <f t="shared" si="0"/>
        <v>37100</v>
      </c>
    </row>
    <row r="13" spans="1:18" x14ac:dyDescent="0.2">
      <c r="A13" s="189" t="s">
        <v>229</v>
      </c>
      <c r="B13" s="189" t="s">
        <v>230</v>
      </c>
      <c r="C13" s="190">
        <v>9964</v>
      </c>
      <c r="D13" s="190"/>
      <c r="E13" s="190"/>
      <c r="F13" s="190"/>
      <c r="G13" s="190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5">
        <f t="shared" ref="R13:R32" si="1">SUM(C13:Q13)</f>
        <v>9964</v>
      </c>
    </row>
    <row r="14" spans="1:18" x14ac:dyDescent="0.2">
      <c r="A14" s="189" t="s">
        <v>227</v>
      </c>
      <c r="B14" s="192" t="s">
        <v>306</v>
      </c>
      <c r="C14" s="190">
        <v>1225</v>
      </c>
      <c r="D14" s="190">
        <v>190.8</v>
      </c>
      <c r="E14" s="190">
        <v>7000</v>
      </c>
      <c r="F14" s="190"/>
      <c r="G14" s="190"/>
      <c r="H14" s="190"/>
      <c r="I14" s="191"/>
      <c r="J14" s="191"/>
      <c r="K14" s="191"/>
      <c r="L14" s="189"/>
      <c r="M14" s="191"/>
      <c r="N14" s="191"/>
      <c r="O14" s="191"/>
      <c r="P14" s="191"/>
      <c r="Q14" s="191"/>
      <c r="R14" s="195">
        <f t="shared" si="1"/>
        <v>8415.7999999999993</v>
      </c>
    </row>
    <row r="15" spans="1:18" x14ac:dyDescent="0.2">
      <c r="A15" s="189" t="s">
        <v>226</v>
      </c>
      <c r="B15" s="192" t="s">
        <v>228</v>
      </c>
      <c r="C15" s="190">
        <v>480</v>
      </c>
      <c r="D15" s="190">
        <v>10000</v>
      </c>
      <c r="E15" s="190">
        <v>240</v>
      </c>
      <c r="F15" s="190">
        <v>600</v>
      </c>
      <c r="G15" s="190">
        <v>6000</v>
      </c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5">
        <f t="shared" si="1"/>
        <v>17320</v>
      </c>
    </row>
    <row r="16" spans="1:18" x14ac:dyDescent="0.2">
      <c r="A16" s="189" t="s">
        <v>310</v>
      </c>
      <c r="B16" s="192" t="s">
        <v>311</v>
      </c>
      <c r="C16" s="190">
        <f>550*4.2</f>
        <v>2310</v>
      </c>
      <c r="D16" s="190"/>
      <c r="E16" s="190"/>
      <c r="F16" s="190"/>
      <c r="G16" s="190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5">
        <f t="shared" si="1"/>
        <v>2310</v>
      </c>
    </row>
    <row r="17" spans="1:18" x14ac:dyDescent="0.2">
      <c r="A17" s="189" t="s">
        <v>223</v>
      </c>
      <c r="B17" s="192" t="s">
        <v>312</v>
      </c>
      <c r="C17" s="190">
        <v>90000</v>
      </c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5">
        <f t="shared" si="1"/>
        <v>90000</v>
      </c>
    </row>
    <row r="18" spans="1:18" s="119" customFormat="1" x14ac:dyDescent="0.2">
      <c r="A18" s="189" t="s">
        <v>231</v>
      </c>
      <c r="B18" s="192" t="s">
        <v>313</v>
      </c>
      <c r="C18" s="190">
        <v>540</v>
      </c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5">
        <f t="shared" si="1"/>
        <v>540</v>
      </c>
    </row>
    <row r="19" spans="1:18" x14ac:dyDescent="0.2">
      <c r="A19" s="189" t="s">
        <v>314</v>
      </c>
      <c r="B19" s="192" t="s">
        <v>233</v>
      </c>
      <c r="C19" s="190">
        <v>7865.2</v>
      </c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5">
        <f t="shared" si="1"/>
        <v>7865.2</v>
      </c>
    </row>
    <row r="20" spans="1:18" s="119" customFormat="1" x14ac:dyDescent="0.2">
      <c r="A20" s="189" t="s">
        <v>315</v>
      </c>
      <c r="B20" s="192" t="s">
        <v>258</v>
      </c>
      <c r="C20" s="190">
        <v>280</v>
      </c>
      <c r="D20" s="190"/>
      <c r="E20" s="190"/>
      <c r="F20" s="190"/>
      <c r="G20" s="190"/>
      <c r="H20" s="190"/>
      <c r="I20" s="191"/>
      <c r="J20" s="191"/>
      <c r="K20" s="191"/>
      <c r="L20" s="191"/>
      <c r="M20" s="191"/>
      <c r="N20" s="191"/>
      <c r="O20" s="191"/>
      <c r="P20" s="191"/>
      <c r="Q20" s="191"/>
      <c r="R20" s="195">
        <f t="shared" si="1"/>
        <v>280</v>
      </c>
    </row>
    <row r="21" spans="1:18" x14ac:dyDescent="0.2">
      <c r="A21" s="189" t="s">
        <v>316</v>
      </c>
      <c r="B21" s="192" t="s">
        <v>148</v>
      </c>
      <c r="C21" s="190">
        <v>2645</v>
      </c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5">
        <f t="shared" si="1"/>
        <v>2645</v>
      </c>
    </row>
    <row r="22" spans="1:18" x14ac:dyDescent="0.2">
      <c r="A22" s="189" t="s">
        <v>317</v>
      </c>
      <c r="B22" s="193" t="s">
        <v>318</v>
      </c>
      <c r="C22" s="190">
        <v>37000</v>
      </c>
      <c r="D22" s="190"/>
      <c r="E22" s="190"/>
      <c r="F22" s="190"/>
      <c r="G22" s="190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5">
        <f t="shared" si="1"/>
        <v>37000</v>
      </c>
    </row>
    <row r="23" spans="1:18" x14ac:dyDescent="0.2">
      <c r="A23" s="189"/>
      <c r="B23" s="192"/>
      <c r="C23" s="190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5"/>
    </row>
    <row r="24" spans="1:18" x14ac:dyDescent="0.2">
      <c r="A24" s="189"/>
      <c r="B24" s="192"/>
      <c r="C24" s="190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5">
        <f t="shared" si="1"/>
        <v>0</v>
      </c>
    </row>
    <row r="25" spans="1:18" x14ac:dyDescent="0.2">
      <c r="A25" s="189"/>
      <c r="B25" s="192"/>
      <c r="C25" s="190"/>
      <c r="D25" s="190"/>
      <c r="E25" s="190"/>
      <c r="F25" s="190"/>
      <c r="G25" s="190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5">
        <f t="shared" si="1"/>
        <v>0</v>
      </c>
    </row>
    <row r="26" spans="1:18" x14ac:dyDescent="0.2">
      <c r="A26" s="189"/>
      <c r="B26" s="192"/>
      <c r="C26" s="190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5">
        <f t="shared" si="1"/>
        <v>0</v>
      </c>
    </row>
    <row r="27" spans="1:18" x14ac:dyDescent="0.2">
      <c r="A27" s="189"/>
      <c r="B27" s="193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1"/>
      <c r="P27" s="191"/>
      <c r="Q27" s="191"/>
      <c r="R27" s="195">
        <f t="shared" si="1"/>
        <v>0</v>
      </c>
    </row>
    <row r="28" spans="1:18" x14ac:dyDescent="0.2">
      <c r="A28" s="189"/>
      <c r="B28" s="193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5">
        <f>SUM(C28:Q28)</f>
        <v>0</v>
      </c>
    </row>
    <row r="29" spans="1:18" x14ac:dyDescent="0.2">
      <c r="A29" s="189"/>
      <c r="B29" s="192"/>
      <c r="C29" s="190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5">
        <f t="shared" si="1"/>
        <v>0</v>
      </c>
    </row>
    <row r="30" spans="1:18" x14ac:dyDescent="0.2">
      <c r="A30" s="189"/>
      <c r="B30" s="192"/>
      <c r="C30" s="190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5">
        <f t="shared" si="1"/>
        <v>0</v>
      </c>
    </row>
    <row r="31" spans="1:18" x14ac:dyDescent="0.2">
      <c r="A31" s="189"/>
      <c r="B31" s="192"/>
      <c r="C31" s="190"/>
      <c r="D31" s="190"/>
      <c r="E31" s="190"/>
      <c r="F31" s="190"/>
      <c r="G31" s="190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5">
        <f>SUM(C31:Q31)</f>
        <v>0</v>
      </c>
    </row>
    <row r="32" spans="1:18" x14ac:dyDescent="0.2">
      <c r="A32" s="189"/>
      <c r="B32" s="193"/>
      <c r="C32" s="190"/>
      <c r="D32" s="190"/>
      <c r="E32" s="190"/>
      <c r="F32" s="190"/>
      <c r="G32" s="190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5">
        <f t="shared" si="1"/>
        <v>0</v>
      </c>
    </row>
    <row r="33" spans="1:18" x14ac:dyDescent="0.2">
      <c r="A33" s="189"/>
      <c r="B33" s="192"/>
      <c r="C33" s="190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5">
        <f t="shared" ref="R33" si="2">SUM(C33:Q33)</f>
        <v>0</v>
      </c>
    </row>
    <row r="34" spans="1:18" x14ac:dyDescent="0.2">
      <c r="A34" s="189"/>
      <c r="B34" s="192"/>
      <c r="C34" s="190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5">
        <f>SUM(R9:R32)</f>
        <v>259163</v>
      </c>
    </row>
  </sheetData>
  <sortState ref="A8:R32">
    <sortCondition ref="A8:A32"/>
  </sortState>
  <pageMargins left="0.70866141732283472" right="0.70866141732283472" top="0.74803149606299213" bottom="0.74803149606299213" header="0.31496062992125984" footer="0.31496062992125984"/>
  <pageSetup paperSize="9" scale="6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topLeftCell="A13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172" t="s">
        <v>13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s="3" customFormat="1" x14ac:dyDescent="0.2">
      <c r="A2" s="185"/>
      <c r="B2" s="185"/>
      <c r="C2" s="185"/>
      <c r="D2" s="185"/>
      <c r="E2" s="185"/>
      <c r="F2" s="185"/>
      <c r="G2" s="185"/>
      <c r="H2" s="185"/>
      <c r="Q2" s="4"/>
    </row>
    <row r="4" spans="1:17" s="21" customFormat="1" ht="20.100000000000001" customHeight="1" x14ac:dyDescent="0.2">
      <c r="A4" s="184" t="s">
        <v>1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</row>
    <row r="22" spans="1:17" s="21" customFormat="1" ht="20.100000000000001" customHeight="1" x14ac:dyDescent="0.2">
      <c r="A22" s="184" t="s">
        <v>2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</row>
    <row r="25" spans="1:17" x14ac:dyDescent="0.2">
      <c r="C25" s="22" t="str">
        <f>'Budget Tracking for 2019'!D4</f>
        <v>JAN</v>
      </c>
      <c r="D25" s="22" t="str">
        <f>'Budget Tracking for 2019'!E4</f>
        <v>FEB</v>
      </c>
      <c r="E25" s="22" t="e">
        <f>'Budget Tracking for 2019'!#REF!</f>
        <v>#REF!</v>
      </c>
      <c r="F25" s="22" t="str">
        <f>'Budget Tracking for 2019'!G4</f>
        <v>APR</v>
      </c>
      <c r="G25" s="22" t="str">
        <f>'Budget Tracking for 2019'!H4</f>
        <v>MAY</v>
      </c>
      <c r="H25" s="22" t="str">
        <f>'Budget Tracking for 2019'!I4</f>
        <v>JUN</v>
      </c>
      <c r="I25" s="22" t="e">
        <f>'Budget Tracking for 2019'!#REF!</f>
        <v>#REF!</v>
      </c>
      <c r="J25" s="22" t="e">
        <f>'Budget Tracking for 2019'!#REF!</f>
        <v>#REF!</v>
      </c>
      <c r="K25" s="22" t="e">
        <f>'Budget Tracking for 2019'!#REF!</f>
        <v>#REF!</v>
      </c>
      <c r="L25" s="22" t="e">
        <f>'Budget Tracking for 2019'!#REF!</f>
        <v>#REF!</v>
      </c>
      <c r="M25" s="22" t="e">
        <f>'Budget Tracking for 2019'!#REF!</f>
        <v>#REF!</v>
      </c>
      <c r="N25" s="22" t="e">
        <f>'Budget Tracking for 2019'!#REF!</f>
        <v>#REF!</v>
      </c>
      <c r="O25" s="22" t="str">
        <f>'Budget Tracking for 2019'!Q3</f>
        <v>TOTAL (YEARLY)</v>
      </c>
    </row>
    <row r="26" spans="1:17" x14ac:dyDescent="0.2">
      <c r="B26" s="2" t="str">
        <f>'Budget Tracking for 2019'!A19</f>
        <v>OPERATING EXPENSES (OPEX) - PGT</v>
      </c>
      <c r="C26" s="23">
        <f>'Budget Tracking for 2019'!D64+'Budget Tracking for 2019'!D80</f>
        <v>126921.65</v>
      </c>
      <c r="D26" s="23">
        <f>'Budget Tracking for 2019'!E64+'Budget Tracking for 2019'!E80</f>
        <v>169634.71999999997</v>
      </c>
      <c r="E26" s="23">
        <f>'Budget Tracking for 2019'!F64+'Budget Tracking for 2019'!F80</f>
        <v>135131.44</v>
      </c>
      <c r="F26" s="23">
        <f>'Budget Tracking for 2019'!G64+'Budget Tracking for 2019'!G80</f>
        <v>140631.78999999998</v>
      </c>
      <c r="G26" s="23">
        <f>'Budget Tracking for 2019'!H64+'Budget Tracking for 2019'!H80</f>
        <v>182692.12999999998</v>
      </c>
      <c r="H26" s="23">
        <f>'Budget Tracking for 2019'!I64+'Budget Tracking for 2019'!I80</f>
        <v>129180.09000000003</v>
      </c>
      <c r="I26" s="23">
        <f>'Budget Tracking for 2019'!J64+'Budget Tracking for 2019'!J80</f>
        <v>135694.74</v>
      </c>
      <c r="J26" s="23" t="e">
        <f>'Budget Tracking for 2019'!#REF!+'Budget Tracking for 2019'!#REF!</f>
        <v>#REF!</v>
      </c>
      <c r="K26" s="23" t="e">
        <f>'Budget Tracking for 2019'!#REF!+'Budget Tracking for 2019'!#REF!</f>
        <v>#REF!</v>
      </c>
      <c r="L26" s="23" t="e">
        <f>'Budget Tracking for 2019'!#REF!+'Budget Tracking for 2019'!#REF!</f>
        <v>#REF!</v>
      </c>
      <c r="M26" s="23" t="e">
        <f>'Budget Tracking for 2019'!#REF!+'Budget Tracking for 2019'!#REF!</f>
        <v>#REF!</v>
      </c>
      <c r="N26" s="23" t="e">
        <f>'Budget Tracking for 2019'!#REF!+'Budget Tracking for 2019'!#REF!</f>
        <v>#REF!</v>
      </c>
      <c r="O26" s="23">
        <f>'Budget Tracking for 2019'!Q64</f>
        <v>1367452.9900000002</v>
      </c>
    </row>
    <row r="27" spans="1:17" x14ac:dyDescent="0.2">
      <c r="B27" s="2" t="str">
        <f>'Budget Tracking for 2019'!A82</f>
        <v>CAPITAL EXPENDITURE (CAPEX) - PGT</v>
      </c>
      <c r="C27" s="23">
        <f>'Budget Tracking for 2019'!D89</f>
        <v>0</v>
      </c>
      <c r="D27" s="23">
        <f>'Budget Tracking for 2019'!E89</f>
        <v>0</v>
      </c>
      <c r="E27" s="23" t="e">
        <f>'Budget Tracking for 2019'!#REF!</f>
        <v>#REF!</v>
      </c>
      <c r="F27" s="23">
        <f>'Budget Tracking for 2019'!G89</f>
        <v>0</v>
      </c>
      <c r="G27" s="23">
        <f>'Budget Tracking for 2019'!H89</f>
        <v>0</v>
      </c>
      <c r="H27" s="23">
        <f>'Budget Tracking for 2019'!I89</f>
        <v>1200</v>
      </c>
      <c r="I27" s="23" t="e">
        <f>'Budget Tracking for 2019'!#REF!</f>
        <v>#REF!</v>
      </c>
      <c r="J27" s="23" t="e">
        <f>'Budget Tracking for 2019'!#REF!</f>
        <v>#REF!</v>
      </c>
      <c r="K27" s="23" t="e">
        <f>'Budget Tracking for 2019'!#REF!</f>
        <v>#REF!</v>
      </c>
      <c r="L27" s="23" t="e">
        <f>'Budget Tracking for 2019'!#REF!</f>
        <v>#REF!</v>
      </c>
      <c r="M27" s="23" t="e">
        <f>'Budget Tracking for 2019'!#REF!</f>
        <v>#REF!</v>
      </c>
      <c r="N27" s="23" t="e">
        <f>'Budget Tracking for 2019'!#REF!</f>
        <v>#REF!</v>
      </c>
      <c r="O27" s="23">
        <f>'Budget Tracking for 2019'!Q89</f>
        <v>156283.20000000001</v>
      </c>
    </row>
    <row r="28" spans="1:17" x14ac:dyDescent="0.2">
      <c r="B28" s="2" t="str">
        <f>'Budget Tracking for 2019'!A100</f>
        <v>MARKETING/TOURISM PROMOTION</v>
      </c>
      <c r="C28" s="23">
        <f>'Budget Tracking for 2019'!D150</f>
        <v>106977.9</v>
      </c>
      <c r="D28" s="23">
        <f>'Budget Tracking for 2019'!E150</f>
        <v>317981.47000000003</v>
      </c>
      <c r="E28" s="23" t="e">
        <f>'Budget Tracking for 2019'!#REF!</f>
        <v>#REF!</v>
      </c>
      <c r="F28" s="23">
        <f>'Budget Tracking for 2019'!G150</f>
        <v>206583.63999999998</v>
      </c>
      <c r="G28" s="23">
        <f>'Budget Tracking for 2019'!H150</f>
        <v>76266.070000000007</v>
      </c>
      <c r="H28" s="23">
        <f>'Budget Tracking for 2019'!I150</f>
        <v>134913.81</v>
      </c>
      <c r="I28" s="23" t="e">
        <f>'Budget Tracking for 2019'!#REF!</f>
        <v>#REF!</v>
      </c>
      <c r="J28" s="23" t="e">
        <f>'Budget Tracking for 2019'!#REF!</f>
        <v>#REF!</v>
      </c>
      <c r="K28" s="23" t="e">
        <f>'Budget Tracking for 2019'!#REF!</f>
        <v>#REF!</v>
      </c>
      <c r="L28" s="23" t="e">
        <f>'Budget Tracking for 2019'!#REF!</f>
        <v>#REF!</v>
      </c>
      <c r="M28" s="23" t="e">
        <f>'Budget Tracking for 2019'!#REF!</f>
        <v>#REF!</v>
      </c>
      <c r="N28" s="23" t="e">
        <f>'Budget Tracking for 2019'!#REF!</f>
        <v>#REF!</v>
      </c>
      <c r="O28" s="23">
        <f>'Budget Tracking for 2019'!Q150</f>
        <v>2417082.2999999998</v>
      </c>
    </row>
    <row r="29" spans="1:17" x14ac:dyDescent="0.2">
      <c r="B29" s="2" t="str">
        <f>'Budget Tracking for 2019'!A152</f>
        <v>COMMUNICATIONS</v>
      </c>
      <c r="C29" s="23">
        <f>'Budget Tracking for 2019'!D188</f>
        <v>35507.050000000003</v>
      </c>
      <c r="D29" s="23">
        <f>'Budget Tracking for 2019'!E188</f>
        <v>99050.190000000017</v>
      </c>
      <c r="E29" s="23" t="e">
        <f>'Budget Tracking for 2019'!#REF!</f>
        <v>#REF!</v>
      </c>
      <c r="F29" s="23">
        <f>'Budget Tracking for 2019'!G188</f>
        <v>123516.35</v>
      </c>
      <c r="G29" s="23">
        <f>'Budget Tracking for 2019'!H188</f>
        <v>147974.44999999998</v>
      </c>
      <c r="H29" s="23">
        <f>'Budget Tracking for 2019'!I188</f>
        <v>151769.22</v>
      </c>
      <c r="I29" s="23" t="e">
        <f>'Budget Tracking for 2019'!#REF!</f>
        <v>#REF!</v>
      </c>
      <c r="J29" s="23" t="e">
        <f>'Budget Tracking for 2019'!#REF!</f>
        <v>#REF!</v>
      </c>
      <c r="K29" s="23" t="e">
        <f>'Budget Tracking for 2019'!#REF!</f>
        <v>#REF!</v>
      </c>
      <c r="L29" s="23" t="e">
        <f>'Budget Tracking for 2019'!#REF!</f>
        <v>#REF!</v>
      </c>
      <c r="M29" s="23" t="e">
        <f>'Budget Tracking for 2019'!#REF!</f>
        <v>#REF!</v>
      </c>
      <c r="N29" s="23" t="e">
        <f>'Budget Tracking for 2019'!#REF!</f>
        <v>#REF!</v>
      </c>
      <c r="O29" s="23">
        <f>'Budget Tracking for 2019'!Q188</f>
        <v>1837184.1099999999</v>
      </c>
    </row>
    <row r="30" spans="1:17" x14ac:dyDescent="0.2">
      <c r="B30" s="2" t="str">
        <f>'Budget Tracking for 2019'!A190</f>
        <v>EVENTS</v>
      </c>
      <c r="C30" s="23">
        <f>'Budget Tracking for 2019'!D197</f>
        <v>0</v>
      </c>
      <c r="D30" s="23">
        <f>'Budget Tracking for 2019'!E197</f>
        <v>0</v>
      </c>
      <c r="E30" s="23" t="e">
        <f>'Budget Tracking for 2019'!#REF!</f>
        <v>#REF!</v>
      </c>
      <c r="F30" s="23">
        <f>'Budget Tracking for 2019'!G197</f>
        <v>9805.16</v>
      </c>
      <c r="G30" s="23">
        <f>'Budget Tracking for 2019'!H197</f>
        <v>10798</v>
      </c>
      <c r="H30" s="23">
        <f>'Budget Tracking for 2019'!I197</f>
        <v>9730</v>
      </c>
      <c r="I30" s="23" t="e">
        <f>'Budget Tracking for 2019'!#REF!</f>
        <v>#REF!</v>
      </c>
      <c r="J30" s="23" t="e">
        <f>'Budget Tracking for 2019'!#REF!</f>
        <v>#REF!</v>
      </c>
      <c r="K30" s="23" t="e">
        <f>'Budget Tracking for 2019'!#REF!</f>
        <v>#REF!</v>
      </c>
      <c r="L30" s="23" t="e">
        <f>'Budget Tracking for 2019'!#REF!</f>
        <v>#REF!</v>
      </c>
      <c r="M30" s="23" t="e">
        <f>'Budget Tracking for 2019'!#REF!</f>
        <v>#REF!</v>
      </c>
      <c r="N30" s="23" t="e">
        <f>'Budget Tracking for 2019'!#REF!</f>
        <v>#REF!</v>
      </c>
      <c r="O30" s="23">
        <f>'Budget Tracking for 2019'!Q197</f>
        <v>92810.760000000009</v>
      </c>
    </row>
    <row r="31" spans="1:17" x14ac:dyDescent="0.2">
      <c r="B31" s="2">
        <f>'Budget Tracking for 2019'!A199</f>
        <v>0</v>
      </c>
      <c r="C31" s="23">
        <f>'Budget Tracking for 2019'!D222</f>
        <v>28850.400000000001</v>
      </c>
      <c r="D31" s="23">
        <f>'Budget Tracking for 2019'!E222</f>
        <v>17569.34</v>
      </c>
      <c r="E31" s="23" t="e">
        <f>'Budget Tracking for 2019'!#REF!</f>
        <v>#REF!</v>
      </c>
      <c r="F31" s="23">
        <f>'Budget Tracking for 2019'!G222</f>
        <v>69601.509999999995</v>
      </c>
      <c r="G31" s="23">
        <f>'Budget Tracking for 2019'!H222</f>
        <v>105653.57</v>
      </c>
      <c r="H31" s="23">
        <f>'Budget Tracking for 2019'!I222</f>
        <v>59928.100000000006</v>
      </c>
      <c r="I31" s="23" t="e">
        <f>'Budget Tracking for 2019'!#REF!</f>
        <v>#REF!</v>
      </c>
      <c r="J31" s="23" t="e">
        <f>'Budget Tracking for 2019'!#REF!</f>
        <v>#REF!</v>
      </c>
      <c r="K31" s="23" t="e">
        <f>'Budget Tracking for 2019'!#REF!</f>
        <v>#REF!</v>
      </c>
      <c r="L31" s="23" t="e">
        <f>'Budget Tracking for 2019'!#REF!</f>
        <v>#REF!</v>
      </c>
      <c r="M31" s="23" t="e">
        <f>'Budget Tracking for 2019'!#REF!</f>
        <v>#REF!</v>
      </c>
      <c r="N31" s="23" t="e">
        <f>'Budget Tracking for 2019'!#REF!</f>
        <v>#REF!</v>
      </c>
      <c r="O31" s="23">
        <f>'Budget Tracking for 2019'!Q222</f>
        <v>579370.56000000006</v>
      </c>
    </row>
    <row r="32" spans="1:17" x14ac:dyDescent="0.2">
      <c r="B32" s="2" t="str">
        <f>'Budget Tracking for 2019'!A224</f>
        <v xml:space="preserve">PENANG CENTRE OF EDUCATION TOURISM </v>
      </c>
      <c r="C32" s="23">
        <f>'Budget Tracking for 2019'!D229</f>
        <v>-5500</v>
      </c>
      <c r="D32" s="23">
        <f>'Budget Tracking for 2019'!E229</f>
        <v>212.8</v>
      </c>
      <c r="E32" s="23" t="e">
        <f>'Budget Tracking for 2019'!#REF!</f>
        <v>#REF!</v>
      </c>
      <c r="F32" s="23">
        <f>'Budget Tracking for 2019'!G229</f>
        <v>2000</v>
      </c>
      <c r="G32" s="23">
        <f>'Budget Tracking for 2019'!H229</f>
        <v>1500</v>
      </c>
      <c r="H32" s="23">
        <f>'Budget Tracking for 2019'!I229</f>
        <v>800</v>
      </c>
      <c r="I32" s="23" t="e">
        <f>'Budget Tracking for 2019'!#REF!</f>
        <v>#REF!</v>
      </c>
      <c r="J32" s="23" t="e">
        <f>'Budget Tracking for 2019'!#REF!</f>
        <v>#REF!</v>
      </c>
      <c r="K32" s="23" t="e">
        <f>'Budget Tracking for 2019'!#REF!</f>
        <v>#REF!</v>
      </c>
      <c r="L32" s="23" t="e">
        <f>'Budget Tracking for 2019'!#REF!</f>
        <v>#REF!</v>
      </c>
      <c r="M32" s="23" t="e">
        <f>'Budget Tracking for 2019'!#REF!</f>
        <v>#REF!</v>
      </c>
      <c r="N32" s="23" t="e">
        <f>'Budget Tracking for 2019'!#REF!</f>
        <v>#REF!</v>
      </c>
      <c r="O32" s="23">
        <f>'Budget Tracking for 2019'!Q229</f>
        <v>40772.379999999997</v>
      </c>
    </row>
    <row r="33" spans="2:15" x14ac:dyDescent="0.2">
      <c r="B33" s="2" t="str">
        <f>'Budget Tracking for 2019'!A231</f>
        <v xml:space="preserve">PENANG CENTRE MEDICAL TOURISM </v>
      </c>
      <c r="C33" s="23">
        <f>'Budget Tracking for 2019'!D236</f>
        <v>-12000</v>
      </c>
      <c r="D33" s="23">
        <f>'Budget Tracking for 2019'!E236</f>
        <v>462.8</v>
      </c>
      <c r="E33" s="23" t="e">
        <f>'Budget Tracking for 2019'!#REF!</f>
        <v>#REF!</v>
      </c>
      <c r="F33" s="23">
        <f>'Budget Tracking for 2019'!G236</f>
        <v>954</v>
      </c>
      <c r="G33" s="23">
        <f>'Budget Tracking for 2019'!H236</f>
        <v>-2523</v>
      </c>
      <c r="H33" s="23">
        <f>'Budget Tracking for 2019'!I236</f>
        <v>-6500</v>
      </c>
      <c r="I33" s="23" t="e">
        <f>'Budget Tracking for 2019'!#REF!</f>
        <v>#REF!</v>
      </c>
      <c r="J33" s="23" t="e">
        <f>'Budget Tracking for 2019'!#REF!</f>
        <v>#REF!</v>
      </c>
      <c r="K33" s="23" t="e">
        <f>'Budget Tracking for 2019'!#REF!</f>
        <v>#REF!</v>
      </c>
      <c r="L33" s="23" t="e">
        <f>'Budget Tracking for 2019'!#REF!</f>
        <v>#REF!</v>
      </c>
      <c r="M33" s="23" t="e">
        <f>'Budget Tracking for 2019'!#REF!</f>
        <v>#REF!</v>
      </c>
      <c r="N33" s="23" t="e">
        <f>'Budget Tracking for 2019'!#REF!</f>
        <v>#REF!</v>
      </c>
      <c r="O33" s="23">
        <f>'Budget Tracking for 2019'!Q236</f>
        <v>51396.58</v>
      </c>
    </row>
    <row r="34" spans="2:15" x14ac:dyDescent="0.2">
      <c r="B34" s="22" t="str">
        <f>'Budget Tracking for 2019'!A245</f>
        <v>OTHERS</v>
      </c>
      <c r="C34" s="23">
        <f>'Budget Tracking for 2019'!D252</f>
        <v>0</v>
      </c>
      <c r="D34" s="23">
        <f>'Budget Tracking for 2019'!E252</f>
        <v>0</v>
      </c>
      <c r="E34" s="23" t="e">
        <f>'Budget Tracking for 2019'!#REF!</f>
        <v>#REF!</v>
      </c>
      <c r="F34" s="23">
        <f>'Budget Tracking for 2019'!G252</f>
        <v>0</v>
      </c>
      <c r="G34" s="23">
        <f>'Budget Tracking for 2019'!H252</f>
        <v>0</v>
      </c>
      <c r="H34" s="23">
        <f>'Budget Tracking for 2019'!I252</f>
        <v>0</v>
      </c>
      <c r="I34" s="23" t="e">
        <f>'Budget Tracking for 2019'!#REF!</f>
        <v>#REF!</v>
      </c>
      <c r="J34" s="23" t="e">
        <f>'Budget Tracking for 2019'!#REF!</f>
        <v>#REF!</v>
      </c>
      <c r="K34" s="23" t="e">
        <f>'Budget Tracking for 2019'!#REF!</f>
        <v>#REF!</v>
      </c>
      <c r="L34" s="23" t="e">
        <f>'Budget Tracking for 2019'!#REF!</f>
        <v>#REF!</v>
      </c>
      <c r="M34" s="23" t="e">
        <f>'Budget Tracking for 2019'!#REF!</f>
        <v>#REF!</v>
      </c>
      <c r="N34" s="23" t="e">
        <f>'Budget Tracking for 2019'!#REF!</f>
        <v>#REF!</v>
      </c>
      <c r="O34" s="23">
        <f>'Budget Tracking for 2019'!Q252</f>
        <v>0</v>
      </c>
    </row>
    <row r="35" spans="2:15" x14ac:dyDescent="0.2">
      <c r="B35" s="2" t="e">
        <f>'Budget Tracking for 2019'!#REF!</f>
        <v>#REF!</v>
      </c>
      <c r="C35" s="23" t="e">
        <f>'Budget Tracking for 2019'!#REF!</f>
        <v>#REF!</v>
      </c>
      <c r="D35" s="23" t="e">
        <f>'Budget Tracking for 2019'!#REF!</f>
        <v>#REF!</v>
      </c>
      <c r="E35" s="23" t="e">
        <f>'Budget Tracking for 2019'!#REF!</f>
        <v>#REF!</v>
      </c>
      <c r="F35" s="23" t="e">
        <f>'Budget Tracking for 2019'!#REF!</f>
        <v>#REF!</v>
      </c>
      <c r="G35" s="23" t="e">
        <f>'Budget Tracking for 2019'!#REF!</f>
        <v>#REF!</v>
      </c>
      <c r="H35" s="23" t="e">
        <f>'Budget Tracking for 2019'!#REF!</f>
        <v>#REF!</v>
      </c>
      <c r="I35" s="23" t="e">
        <f>'Budget Tracking for 2019'!#REF!</f>
        <v>#REF!</v>
      </c>
      <c r="J35" s="23" t="e">
        <f>'Budget Tracking for 2019'!#REF!</f>
        <v>#REF!</v>
      </c>
      <c r="K35" s="23" t="e">
        <f>'Budget Tracking for 2019'!#REF!</f>
        <v>#REF!</v>
      </c>
      <c r="L35" s="23" t="e">
        <f>'Budget Tracking for 2019'!#REF!</f>
        <v>#REF!</v>
      </c>
      <c r="M35" s="23" t="e">
        <f>'Budget Tracking for 2019'!#REF!</f>
        <v>#REF!</v>
      </c>
      <c r="N35" s="23" t="e">
        <f>'Budget Tracking for 2019'!#REF!</f>
        <v>#REF!</v>
      </c>
      <c r="O35" s="23" t="e">
        <f>'Budget Tracking for 2019'!#REF!</f>
        <v>#REF!</v>
      </c>
    </row>
    <row r="36" spans="2:15" x14ac:dyDescent="0.2">
      <c r="B36" s="2" t="e">
        <f>'Budget Tracking for 2019'!#REF!</f>
        <v>#REF!</v>
      </c>
      <c r="C36" s="23" t="e">
        <f>'Budget Tracking for 2019'!#REF!</f>
        <v>#REF!</v>
      </c>
      <c r="D36" s="23" t="e">
        <f>'Budget Tracking for 2019'!#REF!</f>
        <v>#REF!</v>
      </c>
      <c r="E36" s="23" t="e">
        <f>'Budget Tracking for 2019'!#REF!</f>
        <v>#REF!</v>
      </c>
      <c r="F36" s="23" t="e">
        <f>'Budget Tracking for 2019'!#REF!</f>
        <v>#REF!</v>
      </c>
      <c r="G36" s="23" t="e">
        <f>'Budget Tracking for 2019'!#REF!</f>
        <v>#REF!</v>
      </c>
      <c r="H36" s="23" t="e">
        <f>'Budget Tracking for 2019'!#REF!</f>
        <v>#REF!</v>
      </c>
      <c r="I36" s="23" t="e">
        <f>'Budget Tracking for 2019'!#REF!</f>
        <v>#REF!</v>
      </c>
      <c r="J36" s="23" t="e">
        <f>'Budget Tracking for 2019'!#REF!</f>
        <v>#REF!</v>
      </c>
      <c r="K36" s="23" t="e">
        <f>'Budget Tracking for 2019'!#REF!</f>
        <v>#REF!</v>
      </c>
      <c r="L36" s="23" t="e">
        <f>'Budget Tracking for 2019'!#REF!</f>
        <v>#REF!</v>
      </c>
      <c r="M36" s="23" t="e">
        <f>'Budget Tracking for 2019'!#REF!</f>
        <v>#REF!</v>
      </c>
      <c r="N36" s="23" t="e">
        <f>'Budget Tracking for 2019'!#REF!</f>
        <v>#REF!</v>
      </c>
      <c r="O36" s="23" t="e">
        <f>'Budget Tracking for 2019'!#REF!</f>
        <v>#REF!</v>
      </c>
    </row>
    <row r="93" spans="1:17" s="21" customFormat="1" ht="20.100000000000001" customHeight="1" x14ac:dyDescent="0.2">
      <c r="A93" s="184" t="s">
        <v>15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</row>
    <row r="117" spans="1:17" s="21" customFormat="1" ht="20.100000000000001" customHeight="1" x14ac:dyDescent="0.2">
      <c r="A117" s="184" t="s">
        <v>100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4"/>
      <c r="Q117" s="184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2019</vt:lpstr>
      <vt:lpstr>Sheet1</vt:lpstr>
      <vt:lpstr>Dashboards</vt:lpstr>
      <vt:lpstr>'Budget Tracking for 2019'!Print_Area</vt:lpstr>
      <vt:lpstr>Dashboards!Print_Area</vt:lpstr>
      <vt:lpstr>'Budget Tracking for 2019'!Print_Titles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2018-12-12T04:58:23Z</cp:lastPrinted>
  <dcterms:created xsi:type="dcterms:W3CDTF">2001-05-18T00:29:33Z</dcterms:created>
  <dcterms:modified xsi:type="dcterms:W3CDTF">2019-12-24T10:08:01Z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