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19\"/>
    </mc:Choice>
  </mc:AlternateContent>
  <xr:revisionPtr revIDLastSave="0" documentId="13_ncr:1_{3F2C3A3E-E45C-447E-A595-83749A736FC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Budget Tracking for 2019" sheetId="3" r:id="rId1"/>
    <sheet name="Sheet1" sheetId="5" r:id="rId2"/>
    <sheet name="Dashboards" sheetId="4" r:id="rId3"/>
  </sheets>
  <definedNames>
    <definedName name="_xlnm._FilterDatabase" localSheetId="0" hidden="1">'Budget Tracking for 2019'!$A$4:$Q$258</definedName>
    <definedName name="_xlnm.Print_Area" localSheetId="0">'Budget Tracking for 2019'!$A$2:$P$285</definedName>
    <definedName name="_xlnm.Print_Area" localSheetId="2">Dashboards!$A$1:$Q$138</definedName>
    <definedName name="_xlnm.Print_Titles" localSheetId="0">'Budget Tracking for 2019'!$1:$4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U147" i="3" l="1"/>
  <c r="U146" i="3"/>
  <c r="U145" i="3"/>
  <c r="U144" i="3"/>
  <c r="U143" i="3"/>
  <c r="U142" i="3"/>
  <c r="U141" i="3"/>
  <c r="U140" i="3"/>
  <c r="U139" i="3"/>
  <c r="U138" i="3"/>
  <c r="U137" i="3"/>
  <c r="U136" i="3"/>
  <c r="U134" i="3"/>
  <c r="U133" i="3"/>
  <c r="U132" i="3"/>
  <c r="U131" i="3"/>
  <c r="U130" i="3"/>
  <c r="U129" i="3"/>
  <c r="U128" i="3"/>
  <c r="U127" i="3"/>
  <c r="U126" i="3"/>
  <c r="U125" i="3"/>
  <c r="U124" i="3"/>
  <c r="U123" i="3"/>
  <c r="U122" i="3"/>
  <c r="U121" i="3"/>
  <c r="U120" i="3"/>
  <c r="U119" i="3"/>
  <c r="U118" i="3"/>
  <c r="U117" i="3"/>
  <c r="U116" i="3"/>
  <c r="U115" i="3"/>
  <c r="U114" i="3"/>
  <c r="U113" i="3"/>
  <c r="U112" i="3"/>
  <c r="U111" i="3"/>
  <c r="U110" i="3"/>
  <c r="U109" i="3"/>
  <c r="U108" i="3"/>
  <c r="U107" i="3"/>
  <c r="U106" i="3"/>
  <c r="U105" i="3"/>
  <c r="U104" i="3"/>
  <c r="U103" i="3"/>
  <c r="U102" i="3"/>
  <c r="U101" i="3"/>
  <c r="U185" i="3"/>
  <c r="U184" i="3"/>
  <c r="U183" i="3"/>
  <c r="U182" i="3"/>
  <c r="U181" i="3"/>
  <c r="U180" i="3"/>
  <c r="U179" i="3"/>
  <c r="U178" i="3"/>
  <c r="U177" i="3"/>
  <c r="U176" i="3"/>
  <c r="U175" i="3"/>
  <c r="U174" i="3"/>
  <c r="U173" i="3"/>
  <c r="U172" i="3"/>
  <c r="U171" i="3"/>
  <c r="U170" i="3"/>
  <c r="U169" i="3"/>
  <c r="U168" i="3"/>
  <c r="U167" i="3"/>
  <c r="U166" i="3"/>
  <c r="U165" i="3"/>
  <c r="U164" i="3"/>
  <c r="U163" i="3"/>
  <c r="U162" i="3"/>
  <c r="U161" i="3"/>
  <c r="U160" i="3"/>
  <c r="U159" i="3"/>
  <c r="U158" i="3"/>
  <c r="U157" i="3"/>
  <c r="U156" i="3"/>
  <c r="U155" i="3"/>
  <c r="U154" i="3"/>
  <c r="U153" i="3"/>
  <c r="S281" i="3" l="1"/>
  <c r="S280" i="3"/>
  <c r="S279" i="3"/>
  <c r="S278" i="3"/>
  <c r="S277" i="3"/>
  <c r="S276" i="3"/>
  <c r="S275" i="3"/>
  <c r="S274" i="3"/>
  <c r="S273" i="3"/>
  <c r="S272" i="3"/>
  <c r="S269" i="3"/>
  <c r="S268" i="3"/>
  <c r="N235" i="3"/>
  <c r="N228" i="3"/>
  <c r="O221" i="3"/>
  <c r="N221" i="3"/>
  <c r="O196" i="3"/>
  <c r="N196" i="3"/>
  <c r="M196" i="3"/>
  <c r="U196" i="3" s="1"/>
  <c r="N187" i="3"/>
  <c r="M187" i="3"/>
  <c r="M149" i="3"/>
  <c r="N97" i="3"/>
  <c r="M97" i="3"/>
  <c r="N88" i="3"/>
  <c r="M88" i="3"/>
  <c r="N79" i="3"/>
  <c r="M79" i="3"/>
  <c r="N63" i="3"/>
  <c r="Q246" i="3"/>
  <c r="T117" i="3" l="1"/>
  <c r="N267" i="3"/>
  <c r="S267" i="3" s="1"/>
  <c r="P134" i="3" l="1"/>
  <c r="R122" i="3" l="1"/>
  <c r="S122" i="3" s="1"/>
  <c r="Q122" i="3"/>
  <c r="T122" i="3" s="1"/>
  <c r="O68" i="3" l="1"/>
  <c r="O23" i="3"/>
  <c r="K160" i="3" l="1"/>
  <c r="K278" i="3"/>
  <c r="M219" i="3" l="1"/>
  <c r="M221" i="3" s="1"/>
  <c r="U221" i="3" s="1"/>
  <c r="P112" i="3"/>
  <c r="R112" i="3" s="1"/>
  <c r="Q112" i="3"/>
  <c r="T146" i="3" l="1"/>
  <c r="T144" i="3"/>
  <c r="T116" i="3"/>
  <c r="N135" i="3"/>
  <c r="U135" i="3" l="1"/>
  <c r="N149" i="3"/>
  <c r="P116" i="3"/>
  <c r="R116" i="3" s="1"/>
  <c r="S116" i="3" s="1"/>
  <c r="Q140" i="3" l="1"/>
  <c r="T140" i="3" s="1"/>
  <c r="P140" i="3"/>
  <c r="R140" i="3" s="1"/>
  <c r="S140" i="3" s="1"/>
  <c r="O50" i="3" l="1"/>
  <c r="O63" i="3" s="1"/>
  <c r="M50" i="3"/>
  <c r="K242" i="3" l="1"/>
  <c r="P268" i="3"/>
  <c r="P270" i="3"/>
  <c r="P271" i="3"/>
  <c r="P272" i="3"/>
  <c r="P273" i="3"/>
  <c r="P274" i="3"/>
  <c r="P275" i="3"/>
  <c r="P276" i="3"/>
  <c r="P277" i="3"/>
  <c r="P278" i="3"/>
  <c r="P279" i="3"/>
  <c r="P280" i="3"/>
  <c r="P267" i="3"/>
  <c r="H79" i="3"/>
  <c r="I79" i="3"/>
  <c r="J79" i="3"/>
  <c r="K79" i="3"/>
  <c r="L79" i="3"/>
  <c r="C196" i="3"/>
  <c r="H63" i="3"/>
  <c r="I63" i="3"/>
  <c r="J63" i="3"/>
  <c r="K63" i="3"/>
  <c r="L63" i="3"/>
  <c r="G63" i="3"/>
  <c r="H221" i="3"/>
  <c r="I221" i="3"/>
  <c r="J221" i="3"/>
  <c r="K221" i="3"/>
  <c r="L221" i="3"/>
  <c r="E228" i="3"/>
  <c r="F228" i="3"/>
  <c r="G228" i="3"/>
  <c r="H228" i="3"/>
  <c r="I228" i="3"/>
  <c r="J228" i="3"/>
  <c r="K228" i="3"/>
  <c r="L228" i="3"/>
  <c r="E235" i="3"/>
  <c r="F235" i="3"/>
  <c r="G235" i="3"/>
  <c r="H235" i="3"/>
  <c r="I235" i="3"/>
  <c r="J235" i="3"/>
  <c r="K235" i="3"/>
  <c r="L235" i="3"/>
  <c r="D235" i="3"/>
  <c r="E149" i="3"/>
  <c r="F149" i="3"/>
  <c r="G149" i="3"/>
  <c r="H149" i="3"/>
  <c r="I149" i="3"/>
  <c r="J149" i="3"/>
  <c r="K149" i="3"/>
  <c r="L149" i="3"/>
  <c r="D149" i="3"/>
  <c r="E187" i="3"/>
  <c r="F187" i="3"/>
  <c r="G187" i="3"/>
  <c r="H187" i="3"/>
  <c r="I187" i="3"/>
  <c r="J187" i="3"/>
  <c r="K187" i="3"/>
  <c r="L187" i="3"/>
  <c r="D187" i="3"/>
  <c r="E196" i="3"/>
  <c r="F196" i="3"/>
  <c r="G196" i="3"/>
  <c r="H196" i="3"/>
  <c r="I196" i="3"/>
  <c r="J196" i="3"/>
  <c r="K196" i="3"/>
  <c r="L196" i="3"/>
  <c r="D196" i="3"/>
  <c r="L242" i="3"/>
  <c r="Q108" i="3"/>
  <c r="T108" i="3" s="1"/>
  <c r="P108" i="3"/>
  <c r="R108" i="3" s="1"/>
  <c r="S108" i="3" s="1"/>
  <c r="L269" i="3"/>
  <c r="Q114" i="3"/>
  <c r="T114" i="3" s="1"/>
  <c r="P114" i="3"/>
  <c r="I269" i="3"/>
  <c r="H269" i="3"/>
  <c r="Q268" i="3"/>
  <c r="Q277" i="3"/>
  <c r="R277" i="3" s="1"/>
  <c r="Q278" i="3"/>
  <c r="R278" i="3" s="1"/>
  <c r="Q279" i="3"/>
  <c r="R279" i="3" s="1"/>
  <c r="Q276" i="3"/>
  <c r="R276" i="3" s="1"/>
  <c r="Q275" i="3"/>
  <c r="R275" i="3" s="1"/>
  <c r="Q274" i="3"/>
  <c r="R274" i="3" s="1"/>
  <c r="Q273" i="3"/>
  <c r="R273" i="3" s="1"/>
  <c r="Q191" i="3"/>
  <c r="T191" i="3" s="1"/>
  <c r="P191" i="3"/>
  <c r="R191" i="3" s="1"/>
  <c r="S191" i="3" s="1"/>
  <c r="A242" i="3"/>
  <c r="O242" i="3"/>
  <c r="N242" i="3"/>
  <c r="M242" i="3"/>
  <c r="J242" i="3"/>
  <c r="I242" i="3"/>
  <c r="H242" i="3"/>
  <c r="G242" i="3"/>
  <c r="F242" i="3"/>
  <c r="E242" i="3"/>
  <c r="D242" i="3"/>
  <c r="C242" i="3"/>
  <c r="T241" i="3"/>
  <c r="R241" i="3"/>
  <c r="S241" i="3" s="1"/>
  <c r="Q240" i="3"/>
  <c r="T240" i="3" s="1"/>
  <c r="P240" i="3"/>
  <c r="R240" i="3" s="1"/>
  <c r="S240" i="3" s="1"/>
  <c r="Q239" i="3"/>
  <c r="T239" i="3" s="1"/>
  <c r="P239" i="3"/>
  <c r="R239" i="3" s="1"/>
  <c r="S239" i="3" s="1"/>
  <c r="Q180" i="3"/>
  <c r="T180" i="3" s="1"/>
  <c r="P180" i="3"/>
  <c r="R180" i="3" s="1"/>
  <c r="S180" i="3" s="1"/>
  <c r="Q179" i="3"/>
  <c r="T179" i="3" s="1"/>
  <c r="P179" i="3"/>
  <c r="R179" i="3" s="1"/>
  <c r="S179" i="3" s="1"/>
  <c r="U242" i="3" l="1"/>
  <c r="R114" i="3"/>
  <c r="S114" i="3" s="1"/>
  <c r="I282" i="3"/>
  <c r="E282" i="3"/>
  <c r="H282" i="3"/>
  <c r="P149" i="3"/>
  <c r="L282" i="3"/>
  <c r="K282" i="3"/>
  <c r="P242" i="3"/>
  <c r="R242" i="3" s="1"/>
  <c r="S242" i="3" s="1"/>
  <c r="J282" i="3"/>
  <c r="F282" i="3"/>
  <c r="Q242" i="3"/>
  <c r="T242" i="3" s="1"/>
  <c r="Q217" i="3"/>
  <c r="P217" i="3"/>
  <c r="R217" i="3" s="1"/>
  <c r="S217" i="3" s="1"/>
  <c r="Q214" i="3"/>
  <c r="P214" i="3"/>
  <c r="R214" i="3" s="1"/>
  <c r="S214" i="3" s="1"/>
  <c r="P259" i="3" l="1"/>
  <c r="P249" i="3"/>
  <c r="P248" i="3"/>
  <c r="P247" i="3"/>
  <c r="P246" i="3"/>
  <c r="P233" i="3"/>
  <c r="P232" i="3"/>
  <c r="P226" i="3"/>
  <c r="P225" i="3"/>
  <c r="P219" i="3"/>
  <c r="P218" i="3"/>
  <c r="P216" i="3"/>
  <c r="P215" i="3"/>
  <c r="P213" i="3"/>
  <c r="P212" i="3"/>
  <c r="P211" i="3"/>
  <c r="P210" i="3"/>
  <c r="P209" i="3"/>
  <c r="P208" i="3"/>
  <c r="P207" i="3"/>
  <c r="P206" i="3"/>
  <c r="P205" i="3"/>
  <c r="P204" i="3"/>
  <c r="P203" i="3"/>
  <c r="P202" i="3"/>
  <c r="P201" i="3"/>
  <c r="P200" i="3"/>
  <c r="P194" i="3"/>
  <c r="P193" i="3"/>
  <c r="P192" i="3"/>
  <c r="P185" i="3"/>
  <c r="P184" i="3"/>
  <c r="P183" i="3"/>
  <c r="P182" i="3"/>
  <c r="P181" i="3"/>
  <c r="P178" i="3"/>
  <c r="P177" i="3"/>
  <c r="P176" i="3"/>
  <c r="P175" i="3"/>
  <c r="P174" i="3"/>
  <c r="P173" i="3"/>
  <c r="P172" i="3"/>
  <c r="P171" i="3"/>
  <c r="P170" i="3"/>
  <c r="P169" i="3"/>
  <c r="P168" i="3"/>
  <c r="P167" i="3"/>
  <c r="P166" i="3"/>
  <c r="P165" i="3"/>
  <c r="P164" i="3"/>
  <c r="P163" i="3"/>
  <c r="P162" i="3"/>
  <c r="P161" i="3"/>
  <c r="P160" i="3"/>
  <c r="P159" i="3"/>
  <c r="P158" i="3"/>
  <c r="P157" i="3"/>
  <c r="P156" i="3"/>
  <c r="P155" i="3"/>
  <c r="P154" i="3"/>
  <c r="P153" i="3"/>
  <c r="R153" i="3" s="1"/>
  <c r="S153" i="3" s="1"/>
  <c r="P147" i="3"/>
  <c r="P145" i="3"/>
  <c r="P143" i="3"/>
  <c r="P142" i="3"/>
  <c r="P141" i="3"/>
  <c r="P139" i="3"/>
  <c r="P138" i="3"/>
  <c r="P137" i="3"/>
  <c r="P136" i="3"/>
  <c r="P135" i="3"/>
  <c r="P133" i="3"/>
  <c r="P132" i="3"/>
  <c r="P131" i="3"/>
  <c r="P130" i="3"/>
  <c r="P129" i="3"/>
  <c r="P128" i="3"/>
  <c r="P127" i="3"/>
  <c r="P126" i="3"/>
  <c r="P125" i="3"/>
  <c r="P124" i="3"/>
  <c r="P123" i="3"/>
  <c r="P121" i="3"/>
  <c r="P120" i="3"/>
  <c r="P119" i="3"/>
  <c r="P118" i="3"/>
  <c r="P115" i="3"/>
  <c r="R115" i="3" s="1"/>
  <c r="S115" i="3" s="1"/>
  <c r="P113" i="3"/>
  <c r="R113" i="3" s="1"/>
  <c r="P111" i="3"/>
  <c r="P110" i="3"/>
  <c r="P109" i="3"/>
  <c r="P107" i="3"/>
  <c r="P106" i="3"/>
  <c r="P104" i="3"/>
  <c r="P103" i="3"/>
  <c r="P102" i="3"/>
  <c r="P101" i="3"/>
  <c r="P95" i="3"/>
  <c r="P94" i="3"/>
  <c r="P93" i="3"/>
  <c r="P92" i="3"/>
  <c r="P86" i="3"/>
  <c r="P85" i="3"/>
  <c r="P84" i="3"/>
  <c r="P83" i="3"/>
  <c r="P77" i="3"/>
  <c r="P76" i="3"/>
  <c r="P75" i="3"/>
  <c r="P74" i="3"/>
  <c r="P73" i="3"/>
  <c r="P72" i="3"/>
  <c r="P71" i="3"/>
  <c r="P70" i="3"/>
  <c r="P69" i="3"/>
  <c r="P68" i="3"/>
  <c r="P67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Q21" i="3"/>
  <c r="T21" i="3" s="1"/>
  <c r="P21" i="3"/>
  <c r="R21" i="3" s="1"/>
  <c r="S21" i="3" s="1"/>
  <c r="C282" i="3" l="1"/>
  <c r="Q115" i="3" l="1"/>
  <c r="T115" i="3" s="1"/>
  <c r="Q118" i="3"/>
  <c r="T118" i="3" s="1"/>
  <c r="Q119" i="3"/>
  <c r="T119" i="3" s="1"/>
  <c r="Q120" i="3"/>
  <c r="T120" i="3" s="1"/>
  <c r="Q121" i="3"/>
  <c r="T121" i="3" s="1"/>
  <c r="Q123" i="3"/>
  <c r="T123" i="3" s="1"/>
  <c r="Q124" i="3"/>
  <c r="T124" i="3" s="1"/>
  <c r="Q125" i="3"/>
  <c r="T125" i="3" s="1"/>
  <c r="Q126" i="3"/>
  <c r="T126" i="3" s="1"/>
  <c r="Q127" i="3"/>
  <c r="T127" i="3" s="1"/>
  <c r="Q128" i="3"/>
  <c r="T128" i="3" s="1"/>
  <c r="Q129" i="3"/>
  <c r="T129" i="3" s="1"/>
  <c r="Q177" i="3"/>
  <c r="Q178" i="3"/>
  <c r="Q181" i="3"/>
  <c r="Q182" i="3"/>
  <c r="Q183" i="3"/>
  <c r="Q184" i="3"/>
  <c r="Q185" i="3"/>
  <c r="Q137" i="3"/>
  <c r="T137" i="3" s="1"/>
  <c r="Q138" i="3"/>
  <c r="T138" i="3" s="1"/>
  <c r="Q139" i="3"/>
  <c r="T139" i="3" s="1"/>
  <c r="Q141" i="3"/>
  <c r="T141" i="3" s="1"/>
  <c r="Q142" i="3"/>
  <c r="T142" i="3" s="1"/>
  <c r="Q143" i="3"/>
  <c r="T143" i="3" s="1"/>
  <c r="Q130" i="3"/>
  <c r="T130" i="3" s="1"/>
  <c r="Q131" i="3"/>
  <c r="T131" i="3" s="1"/>
  <c r="Q132" i="3"/>
  <c r="T132" i="3" s="1"/>
  <c r="Q133" i="3"/>
  <c r="T133" i="3" s="1"/>
  <c r="Q134" i="3"/>
  <c r="T134" i="3" s="1"/>
  <c r="Q135" i="3"/>
  <c r="T135" i="3" s="1"/>
  <c r="Q136" i="3"/>
  <c r="T136" i="3" s="1"/>
  <c r="Q111" i="3"/>
  <c r="T111" i="3" s="1"/>
  <c r="Q113" i="3"/>
  <c r="T113" i="3" s="1"/>
  <c r="T257" i="3" l="1"/>
  <c r="T234" i="3"/>
  <c r="T227" i="3"/>
  <c r="T220" i="3"/>
  <c r="T195" i="3"/>
  <c r="T186" i="3"/>
  <c r="T148" i="3"/>
  <c r="T96" i="3"/>
  <c r="T87" i="3"/>
  <c r="T82" i="3"/>
  <c r="T78" i="3"/>
  <c r="T62" i="3"/>
  <c r="R234" i="3"/>
  <c r="S234" i="3" s="1"/>
  <c r="R227" i="3"/>
  <c r="S227" i="3" s="1"/>
  <c r="R220" i="3"/>
  <c r="S220" i="3" s="1"/>
  <c r="R195" i="3"/>
  <c r="S195" i="3" s="1"/>
  <c r="R186" i="3"/>
  <c r="S186" i="3" s="1"/>
  <c r="R148" i="3"/>
  <c r="S148" i="3" s="1"/>
  <c r="R146" i="3"/>
  <c r="S146" i="3" s="1"/>
  <c r="R144" i="3"/>
  <c r="S144" i="3" s="1"/>
  <c r="R96" i="3"/>
  <c r="S96" i="3" s="1"/>
  <c r="R87" i="3"/>
  <c r="S87" i="3" s="1"/>
  <c r="R82" i="3"/>
  <c r="S82" i="3" s="1"/>
  <c r="R78" i="3"/>
  <c r="S78" i="3" s="1"/>
  <c r="R62" i="3"/>
  <c r="S62" i="3" s="1"/>
  <c r="R233" i="3"/>
  <c r="S233" i="3" s="1"/>
  <c r="R232" i="3"/>
  <c r="S232" i="3" s="1"/>
  <c r="R226" i="3"/>
  <c r="S226" i="3" s="1"/>
  <c r="R225" i="3"/>
  <c r="S225" i="3" s="1"/>
  <c r="R219" i="3"/>
  <c r="S219" i="3" s="1"/>
  <c r="R218" i="3"/>
  <c r="S218" i="3" s="1"/>
  <c r="R216" i="3"/>
  <c r="S216" i="3" s="1"/>
  <c r="R215" i="3"/>
  <c r="S215" i="3" s="1"/>
  <c r="R213" i="3"/>
  <c r="S213" i="3" s="1"/>
  <c r="R212" i="3"/>
  <c r="S212" i="3" s="1"/>
  <c r="R211" i="3"/>
  <c r="S211" i="3" s="1"/>
  <c r="R210" i="3"/>
  <c r="S210" i="3" s="1"/>
  <c r="R209" i="3"/>
  <c r="S209" i="3" s="1"/>
  <c r="R208" i="3"/>
  <c r="S208" i="3" s="1"/>
  <c r="R207" i="3"/>
  <c r="S207" i="3" s="1"/>
  <c r="R206" i="3"/>
  <c r="S206" i="3" s="1"/>
  <c r="R205" i="3"/>
  <c r="S205" i="3" s="1"/>
  <c r="R204" i="3"/>
  <c r="S204" i="3" s="1"/>
  <c r="R203" i="3"/>
  <c r="S203" i="3" s="1"/>
  <c r="R202" i="3"/>
  <c r="S202" i="3" s="1"/>
  <c r="R201" i="3"/>
  <c r="S201" i="3" s="1"/>
  <c r="R200" i="3"/>
  <c r="S200" i="3" s="1"/>
  <c r="R194" i="3"/>
  <c r="S194" i="3" s="1"/>
  <c r="R193" i="3"/>
  <c r="S193" i="3" s="1"/>
  <c r="R192" i="3"/>
  <c r="S192" i="3" s="1"/>
  <c r="R185" i="3"/>
  <c r="S185" i="3" s="1"/>
  <c r="R184" i="3"/>
  <c r="S184" i="3" s="1"/>
  <c r="R183" i="3"/>
  <c r="S183" i="3" s="1"/>
  <c r="R182" i="3"/>
  <c r="S182" i="3" s="1"/>
  <c r="R181" i="3"/>
  <c r="S181" i="3" s="1"/>
  <c r="R178" i="3"/>
  <c r="S178" i="3" s="1"/>
  <c r="R177" i="3"/>
  <c r="S177" i="3" s="1"/>
  <c r="R176" i="3"/>
  <c r="S176" i="3" s="1"/>
  <c r="R175" i="3"/>
  <c r="S175" i="3" s="1"/>
  <c r="R174" i="3"/>
  <c r="S174" i="3" s="1"/>
  <c r="R173" i="3"/>
  <c r="S173" i="3" s="1"/>
  <c r="R172" i="3"/>
  <c r="S172" i="3" s="1"/>
  <c r="R171" i="3"/>
  <c r="S171" i="3" s="1"/>
  <c r="R170" i="3"/>
  <c r="S170" i="3" s="1"/>
  <c r="R169" i="3"/>
  <c r="S169" i="3" s="1"/>
  <c r="R168" i="3"/>
  <c r="S168" i="3" s="1"/>
  <c r="R167" i="3"/>
  <c r="S167" i="3" s="1"/>
  <c r="R166" i="3"/>
  <c r="S166" i="3" s="1"/>
  <c r="R165" i="3"/>
  <c r="S165" i="3" s="1"/>
  <c r="R164" i="3"/>
  <c r="S164" i="3" s="1"/>
  <c r="R163" i="3"/>
  <c r="S163" i="3" s="1"/>
  <c r="R162" i="3"/>
  <c r="S162" i="3" s="1"/>
  <c r="R161" i="3"/>
  <c r="S161" i="3" s="1"/>
  <c r="R160" i="3"/>
  <c r="S160" i="3" s="1"/>
  <c r="R159" i="3"/>
  <c r="S159" i="3" s="1"/>
  <c r="R158" i="3"/>
  <c r="S158" i="3" s="1"/>
  <c r="R157" i="3"/>
  <c r="S157" i="3" s="1"/>
  <c r="R156" i="3"/>
  <c r="S156" i="3" s="1"/>
  <c r="R155" i="3"/>
  <c r="S155" i="3" s="1"/>
  <c r="R154" i="3"/>
  <c r="S154" i="3" s="1"/>
  <c r="R147" i="3"/>
  <c r="S147" i="3" s="1"/>
  <c r="R145" i="3"/>
  <c r="S145" i="3" s="1"/>
  <c r="R143" i="3"/>
  <c r="S143" i="3" s="1"/>
  <c r="R142" i="3"/>
  <c r="S142" i="3" s="1"/>
  <c r="R141" i="3"/>
  <c r="S141" i="3" s="1"/>
  <c r="R139" i="3"/>
  <c r="S139" i="3" s="1"/>
  <c r="R138" i="3"/>
  <c r="S138" i="3" s="1"/>
  <c r="R137" i="3"/>
  <c r="S137" i="3" s="1"/>
  <c r="R136" i="3"/>
  <c r="S136" i="3" s="1"/>
  <c r="R135" i="3"/>
  <c r="S135" i="3" s="1"/>
  <c r="R134" i="3"/>
  <c r="S134" i="3" s="1"/>
  <c r="R133" i="3"/>
  <c r="S133" i="3" s="1"/>
  <c r="R132" i="3"/>
  <c r="S132" i="3" s="1"/>
  <c r="R131" i="3"/>
  <c r="S131" i="3" s="1"/>
  <c r="R130" i="3"/>
  <c r="S130" i="3" s="1"/>
  <c r="R129" i="3"/>
  <c r="S129" i="3" s="1"/>
  <c r="R128" i="3"/>
  <c r="S128" i="3" s="1"/>
  <c r="R127" i="3"/>
  <c r="S127" i="3" s="1"/>
  <c r="R126" i="3"/>
  <c r="S126" i="3" s="1"/>
  <c r="R125" i="3"/>
  <c r="S125" i="3" s="1"/>
  <c r="R124" i="3"/>
  <c r="S124" i="3" s="1"/>
  <c r="R123" i="3"/>
  <c r="S123" i="3" s="1"/>
  <c r="R121" i="3"/>
  <c r="S121" i="3" s="1"/>
  <c r="R120" i="3"/>
  <c r="S120" i="3" s="1"/>
  <c r="R119" i="3"/>
  <c r="S119" i="3" s="1"/>
  <c r="R118" i="3"/>
  <c r="S118" i="3" s="1"/>
  <c r="S113" i="3"/>
  <c r="R111" i="3"/>
  <c r="S111" i="3" s="1"/>
  <c r="R110" i="3"/>
  <c r="S110" i="3" s="1"/>
  <c r="R109" i="3"/>
  <c r="S109" i="3" s="1"/>
  <c r="R107" i="3"/>
  <c r="S107" i="3" s="1"/>
  <c r="R106" i="3"/>
  <c r="S106" i="3" s="1"/>
  <c r="P105" i="3"/>
  <c r="R105" i="3" s="1"/>
  <c r="S105" i="3" s="1"/>
  <c r="R104" i="3"/>
  <c r="S104" i="3" s="1"/>
  <c r="R103" i="3"/>
  <c r="S103" i="3" s="1"/>
  <c r="R102" i="3"/>
  <c r="S102" i="3" s="1"/>
  <c r="R101" i="3"/>
  <c r="S101" i="3" s="1"/>
  <c r="R95" i="3"/>
  <c r="S95" i="3" s="1"/>
  <c r="R94" i="3"/>
  <c r="S94" i="3" s="1"/>
  <c r="R93" i="3"/>
  <c r="S93" i="3" s="1"/>
  <c r="R92" i="3"/>
  <c r="S92" i="3" s="1"/>
  <c r="R86" i="3"/>
  <c r="S86" i="3" s="1"/>
  <c r="R85" i="3"/>
  <c r="S85" i="3" s="1"/>
  <c r="R84" i="3"/>
  <c r="S84" i="3" s="1"/>
  <c r="R83" i="3"/>
  <c r="S83" i="3" s="1"/>
  <c r="R77" i="3"/>
  <c r="S77" i="3" s="1"/>
  <c r="R76" i="3"/>
  <c r="S76" i="3" s="1"/>
  <c r="R75" i="3"/>
  <c r="S75" i="3" s="1"/>
  <c r="R74" i="3"/>
  <c r="S74" i="3" s="1"/>
  <c r="R73" i="3"/>
  <c r="S73" i="3" s="1"/>
  <c r="R72" i="3"/>
  <c r="S72" i="3" s="1"/>
  <c r="R71" i="3"/>
  <c r="S71" i="3" s="1"/>
  <c r="R70" i="3"/>
  <c r="S70" i="3" s="1"/>
  <c r="R69" i="3"/>
  <c r="S69" i="3" s="1"/>
  <c r="R68" i="3"/>
  <c r="S68" i="3" s="1"/>
  <c r="R67" i="3"/>
  <c r="S67" i="3" s="1"/>
  <c r="R61" i="3"/>
  <c r="S61" i="3" s="1"/>
  <c r="R60" i="3"/>
  <c r="S60" i="3" s="1"/>
  <c r="R59" i="3"/>
  <c r="S59" i="3" s="1"/>
  <c r="R58" i="3"/>
  <c r="S58" i="3" s="1"/>
  <c r="R57" i="3"/>
  <c r="S57" i="3" s="1"/>
  <c r="R56" i="3"/>
  <c r="S56" i="3" s="1"/>
  <c r="R55" i="3"/>
  <c r="S55" i="3" s="1"/>
  <c r="R54" i="3"/>
  <c r="S54" i="3" s="1"/>
  <c r="R53" i="3"/>
  <c r="S53" i="3" s="1"/>
  <c r="R52" i="3"/>
  <c r="S52" i="3" s="1"/>
  <c r="R51" i="3"/>
  <c r="S51" i="3" s="1"/>
  <c r="R50" i="3"/>
  <c r="S50" i="3" s="1"/>
  <c r="R49" i="3"/>
  <c r="S49" i="3" s="1"/>
  <c r="R48" i="3"/>
  <c r="S48" i="3" s="1"/>
  <c r="R47" i="3"/>
  <c r="S47" i="3" s="1"/>
  <c r="R46" i="3"/>
  <c r="S46" i="3" s="1"/>
  <c r="R45" i="3"/>
  <c r="S45" i="3" s="1"/>
  <c r="R44" i="3"/>
  <c r="S44" i="3" s="1"/>
  <c r="R43" i="3"/>
  <c r="S43" i="3" s="1"/>
  <c r="R42" i="3"/>
  <c r="S42" i="3" s="1"/>
  <c r="R41" i="3"/>
  <c r="S41" i="3" s="1"/>
  <c r="R40" i="3"/>
  <c r="S40" i="3" s="1"/>
  <c r="R39" i="3"/>
  <c r="S39" i="3" s="1"/>
  <c r="R38" i="3"/>
  <c r="S38" i="3" s="1"/>
  <c r="R37" i="3"/>
  <c r="S37" i="3" s="1"/>
  <c r="R36" i="3"/>
  <c r="S36" i="3" s="1"/>
  <c r="R35" i="3"/>
  <c r="S35" i="3" s="1"/>
  <c r="R34" i="3"/>
  <c r="S34" i="3" s="1"/>
  <c r="R33" i="3"/>
  <c r="S33" i="3" s="1"/>
  <c r="R32" i="3"/>
  <c r="S32" i="3" s="1"/>
  <c r="R31" i="3"/>
  <c r="S31" i="3" s="1"/>
  <c r="R30" i="3"/>
  <c r="S30" i="3" s="1"/>
  <c r="R29" i="3"/>
  <c r="S29" i="3" s="1"/>
  <c r="R28" i="3"/>
  <c r="S28" i="3" s="1"/>
  <c r="R27" i="3"/>
  <c r="S27" i="3" s="1"/>
  <c r="R26" i="3"/>
  <c r="S26" i="3" s="1"/>
  <c r="R25" i="3"/>
  <c r="S25" i="3" s="1"/>
  <c r="R24" i="3"/>
  <c r="S24" i="3" s="1"/>
  <c r="R23" i="3"/>
  <c r="S23" i="3" s="1"/>
  <c r="R22" i="3"/>
  <c r="S22" i="3" s="1"/>
  <c r="G269" i="3"/>
  <c r="Q269" i="3" l="1"/>
  <c r="P269" i="3"/>
  <c r="G282" i="3"/>
  <c r="C235" i="3"/>
  <c r="C63" i="3"/>
  <c r="Q147" i="3" l="1"/>
  <c r="T147" i="3" s="1"/>
  <c r="Q145" i="3"/>
  <c r="T145" i="3" s="1"/>
  <c r="Q110" i="3"/>
  <c r="T110" i="3" s="1"/>
  <c r="Q109" i="3"/>
  <c r="T109" i="3" s="1"/>
  <c r="Q107" i="3"/>
  <c r="T107" i="3" s="1"/>
  <c r="Q164" i="3"/>
  <c r="T164" i="3" s="1"/>
  <c r="Q215" i="3"/>
  <c r="T215" i="3" s="1"/>
  <c r="Q213" i="3"/>
  <c r="T213" i="3" s="1"/>
  <c r="Q212" i="3"/>
  <c r="T212" i="3" s="1"/>
  <c r="Q211" i="3"/>
  <c r="T211" i="3" s="1"/>
  <c r="Q210" i="3"/>
  <c r="T210" i="3" s="1"/>
  <c r="T185" i="3"/>
  <c r="T184" i="3"/>
  <c r="T183" i="3"/>
  <c r="T182" i="3"/>
  <c r="T181" i="3"/>
  <c r="T178" i="3"/>
  <c r="T177" i="3"/>
  <c r="Q176" i="3"/>
  <c r="T176" i="3" s="1"/>
  <c r="Q167" i="3"/>
  <c r="T167" i="3" s="1"/>
  <c r="C149" i="3" l="1"/>
  <c r="P8" i="3"/>
  <c r="Q8" i="3"/>
  <c r="O258" i="3" l="1"/>
  <c r="K251" i="3"/>
  <c r="L251" i="3"/>
  <c r="M251" i="3"/>
  <c r="N251" i="3"/>
  <c r="O251" i="3"/>
  <c r="Q200" i="3"/>
  <c r="T200" i="3" s="1"/>
  <c r="O235" i="3"/>
  <c r="O228" i="3"/>
  <c r="O187" i="3"/>
  <c r="U187" i="3" s="1"/>
  <c r="O149" i="3"/>
  <c r="U149" i="3" s="1"/>
  <c r="O97" i="3"/>
  <c r="U97" i="3" s="1"/>
  <c r="O88" i="3"/>
  <c r="U88" i="3" s="1"/>
  <c r="O79" i="3"/>
  <c r="U79" i="3" s="1"/>
  <c r="O257" i="3" l="1"/>
  <c r="O282" i="3"/>
  <c r="O262" i="3"/>
  <c r="Q209" i="3"/>
  <c r="T209" i="3" s="1"/>
  <c r="N258" i="3"/>
  <c r="O285" i="3" l="1"/>
  <c r="O260" i="3"/>
  <c r="R29" i="5"/>
  <c r="R32" i="5" l="1"/>
  <c r="R18" i="5" l="1"/>
  <c r="R17" i="5"/>
  <c r="R26" i="5"/>
  <c r="R30" i="5"/>
  <c r="R25" i="5"/>
  <c r="R20" i="5"/>
  <c r="R22" i="5"/>
  <c r="R24" i="5"/>
  <c r="R31" i="5"/>
  <c r="R10" i="5"/>
  <c r="R34" i="5"/>
  <c r="R35" i="5"/>
  <c r="R28" i="5"/>
  <c r="R33" i="5"/>
  <c r="R23" i="5"/>
  <c r="R13" i="5"/>
  <c r="R27" i="5"/>
  <c r="R9" i="5"/>
  <c r="R16" i="5"/>
  <c r="R15" i="5"/>
  <c r="R21" i="5"/>
  <c r="R14" i="5"/>
  <c r="R11" i="5"/>
  <c r="R12" i="5"/>
  <c r="R8" i="5"/>
  <c r="R19" i="5"/>
  <c r="Q84" i="3" l="1"/>
  <c r="T84" i="3" s="1"/>
  <c r="M63" i="3"/>
  <c r="M228" i="3"/>
  <c r="U228" i="3" s="1"/>
  <c r="M235" i="3"/>
  <c r="U235" i="3" s="1"/>
  <c r="M258" i="3"/>
  <c r="M257" i="3" l="1"/>
  <c r="M260" i="3" s="1"/>
  <c r="U63" i="3"/>
  <c r="U81" i="3" s="1"/>
  <c r="N257" i="3"/>
  <c r="M262" i="3"/>
  <c r="M282" i="3"/>
  <c r="N282" i="3"/>
  <c r="N262" i="3"/>
  <c r="N285" i="3" l="1"/>
  <c r="M285" i="3"/>
  <c r="N260" i="3"/>
  <c r="Q267" i="3" l="1"/>
  <c r="L258" i="3"/>
  <c r="L97" i="3"/>
  <c r="K97" i="3"/>
  <c r="L88" i="3"/>
  <c r="L257" i="3" l="1"/>
  <c r="L285" i="3" s="1"/>
  <c r="L289" i="3" s="1"/>
  <c r="L262" i="3"/>
  <c r="L260" i="3" l="1"/>
  <c r="Q166" i="3" l="1"/>
  <c r="T166" i="3" s="1"/>
  <c r="Q165" i="3"/>
  <c r="T165" i="3" s="1"/>
  <c r="R269" i="3"/>
  <c r="Q270" i="3"/>
  <c r="R270" i="3" s="1"/>
  <c r="Q271" i="3"/>
  <c r="R271" i="3" s="1"/>
  <c r="Q272" i="3"/>
  <c r="R272" i="3" s="1"/>
  <c r="Q280" i="3"/>
  <c r="R280" i="3" s="1"/>
  <c r="K258" i="3"/>
  <c r="K88" i="3"/>
  <c r="K257" i="3" s="1"/>
  <c r="K285" i="3" s="1"/>
  <c r="K289" i="3" s="1"/>
  <c r="K262" i="3" l="1"/>
  <c r="K260" i="3" l="1"/>
  <c r="R267" i="3" l="1"/>
  <c r="E25" i="4"/>
  <c r="F25" i="4"/>
  <c r="G25" i="4"/>
  <c r="H25" i="4"/>
  <c r="I25" i="4"/>
  <c r="J25" i="4"/>
  <c r="K25" i="4"/>
  <c r="L25" i="4"/>
  <c r="M25" i="4"/>
  <c r="N25" i="4"/>
  <c r="O25" i="4"/>
  <c r="D25" i="4"/>
  <c r="J258" i="3"/>
  <c r="J251" i="3" l="1"/>
  <c r="J97" i="3"/>
  <c r="J88" i="3"/>
  <c r="J257" i="3" l="1"/>
  <c r="J285" i="3" s="1"/>
  <c r="J289" i="3" s="1"/>
  <c r="I26" i="4"/>
  <c r="J262" i="3"/>
  <c r="J260" i="3" l="1"/>
  <c r="F258" i="3"/>
  <c r="G258" i="3"/>
  <c r="H258" i="3"/>
  <c r="I258" i="3"/>
  <c r="Q203" i="3"/>
  <c r="T203" i="3" s="1"/>
  <c r="Q204" i="3"/>
  <c r="T204" i="3" s="1"/>
  <c r="H251" i="3" l="1"/>
  <c r="G251" i="3"/>
  <c r="G221" i="3"/>
  <c r="H97" i="3"/>
  <c r="G97" i="3"/>
  <c r="H88" i="3"/>
  <c r="G88" i="3"/>
  <c r="G79" i="3"/>
  <c r="F251" i="3"/>
  <c r="H262" i="3" l="1"/>
  <c r="H257" i="3"/>
  <c r="H285" i="3" s="1"/>
  <c r="G257" i="3"/>
  <c r="G285" i="3" s="1"/>
  <c r="G262" i="3"/>
  <c r="G26" i="4"/>
  <c r="F26" i="4"/>
  <c r="F221" i="3"/>
  <c r="F97" i="3"/>
  <c r="F88" i="3"/>
  <c r="F79" i="3"/>
  <c r="F63" i="3"/>
  <c r="F257" i="3" l="1"/>
  <c r="F285" i="3" s="1"/>
  <c r="F289" i="3" s="1"/>
  <c r="H289" i="3"/>
  <c r="F262" i="3"/>
  <c r="G289" i="3"/>
  <c r="E26" i="4"/>
  <c r="H260" i="3"/>
  <c r="G260" i="3"/>
  <c r="F260" i="3" l="1"/>
  <c r="Q22" i="3" l="1"/>
  <c r="T22" i="3" s="1"/>
  <c r="Q23" i="3"/>
  <c r="T23" i="3" s="1"/>
  <c r="Q24" i="3"/>
  <c r="T24" i="3" s="1"/>
  <c r="Q25" i="3"/>
  <c r="T25" i="3" s="1"/>
  <c r="Q26" i="3"/>
  <c r="T26" i="3" s="1"/>
  <c r="Q27" i="3"/>
  <c r="T27" i="3" s="1"/>
  <c r="Q28" i="3"/>
  <c r="T28" i="3" s="1"/>
  <c r="Q29" i="3"/>
  <c r="T29" i="3" s="1"/>
  <c r="Q30" i="3"/>
  <c r="T30" i="3" s="1"/>
  <c r="Q31" i="3"/>
  <c r="T31" i="3" s="1"/>
  <c r="Q32" i="3"/>
  <c r="T32" i="3" s="1"/>
  <c r="Q33" i="3"/>
  <c r="T33" i="3" s="1"/>
  <c r="Q34" i="3"/>
  <c r="T34" i="3" s="1"/>
  <c r="Q35" i="3"/>
  <c r="T35" i="3" s="1"/>
  <c r="Q36" i="3"/>
  <c r="T36" i="3" s="1"/>
  <c r="Q37" i="3"/>
  <c r="T37" i="3" s="1"/>
  <c r="Q38" i="3"/>
  <c r="T38" i="3" s="1"/>
  <c r="Q39" i="3"/>
  <c r="T39" i="3" s="1"/>
  <c r="Q40" i="3"/>
  <c r="T40" i="3" s="1"/>
  <c r="Q41" i="3"/>
  <c r="T41" i="3" s="1"/>
  <c r="Q42" i="3"/>
  <c r="T42" i="3" s="1"/>
  <c r="Q43" i="3"/>
  <c r="T43" i="3" s="1"/>
  <c r="Q44" i="3"/>
  <c r="T44" i="3" s="1"/>
  <c r="Q45" i="3"/>
  <c r="T45" i="3" s="1"/>
  <c r="Q46" i="3"/>
  <c r="T46" i="3" s="1"/>
  <c r="Q47" i="3"/>
  <c r="T47" i="3" s="1"/>
  <c r="Q48" i="3"/>
  <c r="T48" i="3" s="1"/>
  <c r="Q49" i="3"/>
  <c r="T49" i="3" s="1"/>
  <c r="Q50" i="3"/>
  <c r="Q51" i="3"/>
  <c r="T51" i="3" s="1"/>
  <c r="Q52" i="3"/>
  <c r="T52" i="3" s="1"/>
  <c r="Q53" i="3"/>
  <c r="T53" i="3" s="1"/>
  <c r="Q54" i="3"/>
  <c r="T54" i="3" s="1"/>
  <c r="Q55" i="3"/>
  <c r="T55" i="3" s="1"/>
  <c r="Q56" i="3"/>
  <c r="T56" i="3" s="1"/>
  <c r="Q57" i="3"/>
  <c r="T57" i="3" s="1"/>
  <c r="Q58" i="3"/>
  <c r="T58" i="3" s="1"/>
  <c r="Q59" i="3"/>
  <c r="T59" i="3" s="1"/>
  <c r="Q60" i="3"/>
  <c r="T60" i="3" s="1"/>
  <c r="Q61" i="3"/>
  <c r="T61" i="3" s="1"/>
  <c r="Q71" i="3"/>
  <c r="T71" i="3" s="1"/>
  <c r="Q72" i="3"/>
  <c r="T72" i="3" s="1"/>
  <c r="Q83" i="3"/>
  <c r="T83" i="3" s="1"/>
  <c r="Q95" i="3"/>
  <c r="T95" i="3" s="1"/>
  <c r="Q94" i="3"/>
  <c r="T94" i="3" s="1"/>
  <c r="Q93" i="3"/>
  <c r="T93" i="3" s="1"/>
  <c r="Q92" i="3"/>
  <c r="T92" i="3" s="1"/>
  <c r="Q86" i="3"/>
  <c r="T86" i="3" s="1"/>
  <c r="Q85" i="3"/>
  <c r="T85" i="3" s="1"/>
  <c r="Q67" i="3"/>
  <c r="T67" i="3" s="1"/>
  <c r="T50" i="3" l="1"/>
  <c r="D258" i="3"/>
  <c r="D251" i="3"/>
  <c r="D228" i="3"/>
  <c r="D282" i="3" s="1"/>
  <c r="P282" i="3" s="1"/>
  <c r="D221" i="3"/>
  <c r="D63" i="3"/>
  <c r="D79" i="3"/>
  <c r="C26" i="4" l="1"/>
  <c r="Q201" i="3" l="1"/>
  <c r="T201" i="3" s="1"/>
  <c r="Q202" i="3"/>
  <c r="T202" i="3" s="1"/>
  <c r="Q205" i="3"/>
  <c r="T205" i="3" s="1"/>
  <c r="Q206" i="3"/>
  <c r="T206" i="3" s="1"/>
  <c r="Q207" i="3"/>
  <c r="T207" i="3" s="1"/>
  <c r="Q208" i="3"/>
  <c r="T208" i="3" s="1"/>
  <c r="Q218" i="3"/>
  <c r="T218" i="3" s="1"/>
  <c r="Q219" i="3"/>
  <c r="T219" i="3" s="1"/>
  <c r="Q216" i="3"/>
  <c r="T216" i="3" s="1"/>
  <c r="Q101" i="3"/>
  <c r="T101" i="3" s="1"/>
  <c r="P10" i="3"/>
  <c r="P11" i="3"/>
  <c r="P12" i="3"/>
  <c r="N26" i="4" l="1"/>
  <c r="M26" i="4" l="1"/>
  <c r="Q76" i="3" l="1"/>
  <c r="T76" i="3" s="1"/>
  <c r="Q157" i="3" l="1"/>
  <c r="T157" i="3" s="1"/>
  <c r="L26" i="4" l="1"/>
  <c r="C228" i="3" l="1"/>
  <c r="C221" i="3"/>
  <c r="C187" i="3"/>
  <c r="C97" i="3"/>
  <c r="C88" i="3"/>
  <c r="C79" i="3"/>
  <c r="C253" i="3" l="1"/>
  <c r="C285" i="3" s="1"/>
  <c r="E258" i="3" l="1"/>
  <c r="P258" i="3" s="1"/>
  <c r="P9" i="3"/>
  <c r="Q258" i="3" l="1"/>
  <c r="R246" i="3" l="1"/>
  <c r="D14" i="3"/>
  <c r="E14" i="3"/>
  <c r="E256" i="3" s="1"/>
  <c r="D256" i="3" l="1"/>
  <c r="Q162" i="3"/>
  <c r="T162" i="3" s="1"/>
  <c r="Q249" i="3" l="1"/>
  <c r="Q248" i="3"/>
  <c r="Q247" i="3"/>
  <c r="Q233" i="3"/>
  <c r="T233" i="3" s="1"/>
  <c r="Q232" i="3"/>
  <c r="T232" i="3" s="1"/>
  <c r="Q226" i="3"/>
  <c r="T226" i="3" s="1"/>
  <c r="Q225" i="3"/>
  <c r="T225" i="3" s="1"/>
  <c r="Q221" i="3"/>
  <c r="T221" i="3" s="1"/>
  <c r="Q194" i="3"/>
  <c r="T194" i="3" s="1"/>
  <c r="Q193" i="3"/>
  <c r="T193" i="3" s="1"/>
  <c r="Q192" i="3"/>
  <c r="T192" i="3" s="1"/>
  <c r="Q175" i="3"/>
  <c r="T175" i="3" s="1"/>
  <c r="Q174" i="3"/>
  <c r="T174" i="3" s="1"/>
  <c r="Q173" i="3"/>
  <c r="T173" i="3" s="1"/>
  <c r="Q172" i="3"/>
  <c r="T172" i="3" s="1"/>
  <c r="Q171" i="3"/>
  <c r="T171" i="3" s="1"/>
  <c r="Q170" i="3"/>
  <c r="T170" i="3" s="1"/>
  <c r="Q169" i="3"/>
  <c r="T169" i="3" s="1"/>
  <c r="Q168" i="3"/>
  <c r="T168" i="3" s="1"/>
  <c r="Q163" i="3"/>
  <c r="T163" i="3" s="1"/>
  <c r="Q161" i="3"/>
  <c r="T161" i="3" s="1"/>
  <c r="Q160" i="3"/>
  <c r="T160" i="3" s="1"/>
  <c r="Q159" i="3"/>
  <c r="T159" i="3" s="1"/>
  <c r="Q158" i="3"/>
  <c r="T158" i="3" s="1"/>
  <c r="Q156" i="3"/>
  <c r="T156" i="3" s="1"/>
  <c r="Q155" i="3"/>
  <c r="T155" i="3" s="1"/>
  <c r="Q154" i="3"/>
  <c r="T154" i="3" s="1"/>
  <c r="Q153" i="3"/>
  <c r="T153" i="3" s="1"/>
  <c r="Q106" i="3"/>
  <c r="T106" i="3" s="1"/>
  <c r="Q105" i="3"/>
  <c r="T105" i="3" s="1"/>
  <c r="Q104" i="3"/>
  <c r="T104" i="3" s="1"/>
  <c r="Q103" i="3"/>
  <c r="T103" i="3" s="1"/>
  <c r="Q102" i="3"/>
  <c r="T102" i="3" s="1"/>
  <c r="Q77" i="3"/>
  <c r="T77" i="3" s="1"/>
  <c r="Q75" i="3"/>
  <c r="T75" i="3" s="1"/>
  <c r="Q74" i="3"/>
  <c r="T74" i="3" s="1"/>
  <c r="Q73" i="3"/>
  <c r="T73" i="3" s="1"/>
  <c r="Q70" i="3"/>
  <c r="T70" i="3" s="1"/>
  <c r="Q69" i="3"/>
  <c r="T69" i="3" s="1"/>
  <c r="Q68" i="3"/>
  <c r="T68" i="3" s="1"/>
  <c r="Q79" i="3" l="1"/>
  <c r="T79" i="3" s="1"/>
  <c r="Q149" i="3"/>
  <c r="T149" i="3" s="1"/>
  <c r="Q251" i="3"/>
  <c r="Q235" i="3"/>
  <c r="T235" i="3" s="1"/>
  <c r="Q97" i="3"/>
  <c r="T97" i="3" s="1"/>
  <c r="Q228" i="3"/>
  <c r="T228" i="3" s="1"/>
  <c r="Q196" i="3"/>
  <c r="T196" i="3" s="1"/>
  <c r="E251" i="3" l="1"/>
  <c r="I251" i="3"/>
  <c r="P251" i="3" l="1"/>
  <c r="Q187" i="3"/>
  <c r="T187" i="3" s="1"/>
  <c r="P196" i="3" l="1"/>
  <c r="R196" i="3" s="1"/>
  <c r="S196" i="3" s="1"/>
  <c r="Q9" i="3"/>
  <c r="B34" i="4" l="1"/>
  <c r="B33" i="4"/>
  <c r="A251" i="3"/>
  <c r="C34" i="4"/>
  <c r="D34" i="4"/>
  <c r="E34" i="4"/>
  <c r="F34" i="4"/>
  <c r="G34" i="4"/>
  <c r="H34" i="4"/>
  <c r="I34" i="4"/>
  <c r="J34" i="4"/>
  <c r="K34" i="4"/>
  <c r="L34" i="4"/>
  <c r="M34" i="4"/>
  <c r="N34" i="4"/>
  <c r="C251" i="3"/>
  <c r="C262" i="3" s="1"/>
  <c r="A235" i="3"/>
  <c r="C25" i="4"/>
  <c r="D33" i="4" l="1"/>
  <c r="P235" i="3"/>
  <c r="R235" i="3" l="1"/>
  <c r="S235" i="3" s="1"/>
  <c r="C32" i="4"/>
  <c r="C33" i="4"/>
  <c r="D32" i="4"/>
  <c r="C31" i="4"/>
  <c r="E221" i="3"/>
  <c r="D30" i="4"/>
  <c r="C30" i="4"/>
  <c r="E97" i="3"/>
  <c r="D97" i="3"/>
  <c r="E88" i="3"/>
  <c r="D27" i="4" s="1"/>
  <c r="D88" i="3"/>
  <c r="E79" i="3"/>
  <c r="E63" i="3"/>
  <c r="D257" i="3" l="1"/>
  <c r="D285" i="3" s="1"/>
  <c r="P79" i="3"/>
  <c r="R79" i="3" s="1"/>
  <c r="S79" i="3" s="1"/>
  <c r="D262" i="3"/>
  <c r="E257" i="3"/>
  <c r="E285" i="3" s="1"/>
  <c r="E289" i="3" s="1"/>
  <c r="P63" i="3"/>
  <c r="R63" i="3" s="1"/>
  <c r="S63" i="3" s="1"/>
  <c r="D26" i="4"/>
  <c r="D31" i="4"/>
  <c r="C27" i="4"/>
  <c r="C29" i="4"/>
  <c r="E262" i="3"/>
  <c r="C28" i="4"/>
  <c r="D28" i="4"/>
  <c r="D29" i="4"/>
  <c r="D260" i="3" l="1"/>
  <c r="E260" i="3"/>
  <c r="D289" i="3" l="1"/>
  <c r="Q10" i="3"/>
  <c r="Q11" i="3"/>
  <c r="Q12" i="3"/>
  <c r="O34" i="4" l="1"/>
  <c r="P221" i="3" l="1"/>
  <c r="R221" i="3" s="1"/>
  <c r="S221" i="3" s="1"/>
  <c r="M33" i="4"/>
  <c r="L33" i="4"/>
  <c r="K33" i="4"/>
  <c r="J33" i="4"/>
  <c r="I33" i="4"/>
  <c r="H33" i="4"/>
  <c r="G33" i="4"/>
  <c r="E33" i="4"/>
  <c r="N33" i="4" l="1"/>
  <c r="F33" i="4"/>
  <c r="O33" i="4"/>
  <c r="A149" i="3" l="1"/>
  <c r="I97" i="3"/>
  <c r="A97" i="3"/>
  <c r="J26" i="4"/>
  <c r="A79" i="3"/>
  <c r="A63" i="3"/>
  <c r="P97" i="3" l="1"/>
  <c r="R97" i="3" s="1"/>
  <c r="S97" i="3" s="1"/>
  <c r="H26" i="4"/>
  <c r="K26" i="4"/>
  <c r="I88" i="3"/>
  <c r="I257" i="3" s="1"/>
  <c r="I285" i="3" s="1"/>
  <c r="R149" i="3"/>
  <c r="S149" i="3" s="1"/>
  <c r="F29" i="4"/>
  <c r="G29" i="4"/>
  <c r="P187" i="3"/>
  <c r="J29" i="4"/>
  <c r="L29" i="4"/>
  <c r="M29" i="4"/>
  <c r="N29" i="4"/>
  <c r="E30" i="4"/>
  <c r="F30" i="4"/>
  <c r="G30" i="4"/>
  <c r="H30" i="4"/>
  <c r="I30" i="4"/>
  <c r="J30" i="4"/>
  <c r="L30" i="4"/>
  <c r="M30" i="4"/>
  <c r="N30" i="4"/>
  <c r="E31" i="4"/>
  <c r="F31" i="4"/>
  <c r="G31" i="4"/>
  <c r="H31" i="4"/>
  <c r="I31" i="4"/>
  <c r="J31" i="4"/>
  <c r="K31" i="4"/>
  <c r="L31" i="4"/>
  <c r="M31" i="4"/>
  <c r="N31" i="4"/>
  <c r="E32" i="4"/>
  <c r="F32" i="4"/>
  <c r="P228" i="3"/>
  <c r="I32" i="4"/>
  <c r="J32" i="4"/>
  <c r="K32" i="4"/>
  <c r="L32" i="4"/>
  <c r="M32" i="4"/>
  <c r="N35" i="4"/>
  <c r="N36" i="4"/>
  <c r="M35" i="4"/>
  <c r="M36" i="4"/>
  <c r="L35" i="4"/>
  <c r="L36" i="4"/>
  <c r="K35" i="4"/>
  <c r="K36" i="4"/>
  <c r="J35" i="4"/>
  <c r="J36" i="4"/>
  <c r="I35" i="4"/>
  <c r="I36" i="4"/>
  <c r="I14" i="3"/>
  <c r="H35" i="4"/>
  <c r="H36" i="4"/>
  <c r="G35" i="4"/>
  <c r="G36" i="4"/>
  <c r="F35" i="4"/>
  <c r="F36" i="4"/>
  <c r="E35" i="4"/>
  <c r="E36" i="4"/>
  <c r="D35" i="4"/>
  <c r="D36" i="4"/>
  <c r="C36" i="4"/>
  <c r="B36" i="4"/>
  <c r="C35" i="4"/>
  <c r="B35" i="4"/>
  <c r="B31" i="4"/>
  <c r="B32" i="4"/>
  <c r="B30" i="4"/>
  <c r="B29" i="4"/>
  <c r="B28" i="4"/>
  <c r="B27" i="4"/>
  <c r="B26" i="4"/>
  <c r="A228" i="3"/>
  <c r="A221" i="3"/>
  <c r="A196" i="3"/>
  <c r="A187" i="3"/>
  <c r="A88" i="3"/>
  <c r="A14" i="3"/>
  <c r="R187" i="3" l="1"/>
  <c r="S187" i="3" s="1"/>
  <c r="P285" i="3"/>
  <c r="I289" i="3"/>
  <c r="R228" i="3"/>
  <c r="S228" i="3" s="1"/>
  <c r="P288" i="3"/>
  <c r="P88" i="3"/>
  <c r="R88" i="3" s="1"/>
  <c r="S88" i="3" s="1"/>
  <c r="P257" i="3"/>
  <c r="H32" i="4"/>
  <c r="I262" i="3"/>
  <c r="P262" i="3" s="1"/>
  <c r="I29" i="4"/>
  <c r="H29" i="4"/>
  <c r="P14" i="3"/>
  <c r="K29" i="4"/>
  <c r="N32" i="4"/>
  <c r="G32" i="4"/>
  <c r="K30" i="4"/>
  <c r="K27" i="4"/>
  <c r="J27" i="4"/>
  <c r="I27" i="4"/>
  <c r="L27" i="4"/>
  <c r="H27" i="4"/>
  <c r="I256" i="3"/>
  <c r="P256" i="3" s="1"/>
  <c r="E29" i="4"/>
  <c r="F28" i="4"/>
  <c r="H28" i="4"/>
  <c r="K28" i="4"/>
  <c r="N28" i="4"/>
  <c r="J28" i="4"/>
  <c r="L28" i="4"/>
  <c r="G28" i="4"/>
  <c r="M28" i="4"/>
  <c r="I28" i="4"/>
  <c r="E28" i="4"/>
  <c r="O36" i="4"/>
  <c r="Q88" i="3"/>
  <c r="T88" i="3" s="1"/>
  <c r="M27" i="4"/>
  <c r="O29" i="4"/>
  <c r="E27" i="4"/>
  <c r="Q14" i="3"/>
  <c r="O35" i="4"/>
  <c r="F27" i="4"/>
  <c r="N27" i="4"/>
  <c r="O31" i="4"/>
  <c r="G27" i="4"/>
  <c r="Q257" i="3" l="1"/>
  <c r="Q282" i="3"/>
  <c r="Q256" i="3"/>
  <c r="O30" i="4"/>
  <c r="O32" i="4"/>
  <c r="O27" i="4"/>
  <c r="I260" i="3"/>
  <c r="P260" i="3" s="1"/>
  <c r="O28" i="4"/>
  <c r="Q63" i="3" l="1"/>
  <c r="Q253" i="3" s="1"/>
  <c r="Q260" i="3"/>
  <c r="Q262" i="3" l="1"/>
  <c r="T63" i="3"/>
  <c r="O26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H107" authorId="0" shapeId="0" xr:uid="{37612B88-FB07-46A0-B4E4-B9699CF2DE0B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Matta Travel Exchange &amp;FATA</t>
        </r>
      </text>
    </comment>
    <comment ref="N108" authorId="0" shapeId="0" xr:uid="{A8A79618-FE0F-4E92-A50C-115799514EAC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TikTok Balance
</t>
        </r>
      </text>
    </comment>
    <comment ref="N112" authorId="0" shapeId="0" xr:uid="{A458EE71-D953-4BED-9A7B-453AD09E666C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Qatar Airways for Scandinavian Market
RM55,000</t>
        </r>
      </text>
    </comment>
    <comment ref="N116" authorId="0" shapeId="0" xr:uid="{239AB47C-1AB1-4B4C-BEF3-297969977918}">
      <text>
        <r>
          <rPr>
            <b/>
            <sz val="9"/>
            <color indexed="81"/>
            <rFont val="Tahoma"/>
            <family val="2"/>
          </rPr>
          <t xml:space="preserve">MICHELLE:
Collaboration with SQ Denmark
</t>
        </r>
      </text>
    </comment>
    <comment ref="J131" authorId="0" shapeId="0" xr:uid="{D9B441F0-EACF-4D30-B85E-CF26BB7C0191}">
      <text>
        <r>
          <rPr>
            <b/>
            <sz val="9"/>
            <color indexed="81"/>
            <rFont val="Tahoma"/>
            <family val="2"/>
          </rPr>
          <t xml:space="preserve">MICHELLE:
KTC &amp; AirAsia Thailand Campaign </t>
        </r>
        <r>
          <rPr>
            <sz val="9"/>
            <color indexed="81"/>
            <rFont val="Tahoma"/>
            <family val="2"/>
          </rPr>
          <t xml:space="preserve">
50% deposit </t>
        </r>
      </text>
    </comment>
    <comment ref="N131" authorId="0" shapeId="0" xr:uid="{DD0B888B-A41E-4C06-BDF7-365CBBF49F2F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KTC &amp; AA Thailand Campaign - 50% balance</t>
        </r>
      </text>
    </comment>
    <comment ref="N134" authorId="0" shapeId="0" xr:uid="{BA2CE727-4653-441C-B445-4F89D86DC7C5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AirAsia X Busan &amp; Travel Agencies Joint Promotion Campaign</t>
        </r>
      </text>
    </comment>
    <comment ref="O134" authorId="0" shapeId="0" xr:uid="{F875B7C7-F3EE-48FF-9D66-88598D51BE28}">
      <text>
        <r>
          <rPr>
            <b/>
            <sz val="10"/>
            <color indexed="81"/>
            <rFont val="Tahoma"/>
            <family val="2"/>
          </rPr>
          <t>MICHELLE:</t>
        </r>
        <r>
          <rPr>
            <sz val="10"/>
            <color indexed="81"/>
            <rFont val="Tahoma"/>
            <family val="2"/>
          </rPr>
          <t xml:space="preserve">
Modetour Korea Marketing Collaboration Aug - Dec 2019</t>
        </r>
      </text>
    </comment>
    <comment ref="N140" authorId="0" shapeId="0" xr:uid="{44934D09-D4F8-45D1-805E-D542054CD4CE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Tactical Campaign with Trip.com - Singapore, HK, Korea &amp; Japan</t>
        </r>
      </text>
    </comment>
    <comment ref="O216" authorId="0" shapeId="0" xr:uid="{77A651C8-1A53-4962-883A-549C4FCE55F7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Provisional
</t>
        </r>
      </text>
    </comment>
    <comment ref="D267" authorId="0" shapeId="0" xr:uid="{CFCB2E5E-168A-49F6-B715-ED2043D82E6D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Wechat &amp; Weibo Management
</t>
        </r>
      </text>
    </comment>
    <comment ref="H267" authorId="0" shapeId="0" xr:uid="{6B5E0AB5-1E2D-4EE9-B6EA-9EF21739E7AA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Asean Young Emerging Designers &amp; Wearwhats fair Chian</t>
        </r>
      </text>
    </comment>
    <comment ref="I267" authorId="0" shapeId="0" xr:uid="{AB73A98D-43E2-4CB3-9184-1241BC581ACD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Asean Young Emerging - Transport &amp; Meals RM32,115 
Mas &amp; Weibo KOLs - Hotel  RM3,679</t>
        </r>
      </text>
    </comment>
    <comment ref="J267" authorId="0" shapeId="0" xr:uid="{D250569E-41FE-4DE9-9BB1-CDB619396505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MOU Signing Venue- RM7358.16
Weibo Verification - RM350</t>
        </r>
      </text>
    </comment>
    <comment ref="K267" authorId="0" shapeId="0" xr:uid="{79D6BE7B-3CB9-40C5-81ED-0EA918617BC3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Asean Young Emerging Refund  (RM4382.50)
Wechat &amp; Weibo Management - RM26,000
MOU Signing Transoport - RM318</t>
        </r>
      </text>
    </comment>
    <comment ref="L267" authorId="0" shapeId="0" xr:uid="{54DE4E17-DAAC-481D-9DBE-3F8D6E2C3C06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Wechat Verification fee</t>
        </r>
      </text>
    </comment>
    <comment ref="M267" authorId="0" shapeId="0" xr:uid="{42DFD9F2-8FA2-4C91-B8DF-CD845447FCCF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MAS  China Weibo KOL Management fee - RM20,000</t>
        </r>
      </text>
    </comment>
    <comment ref="N267" authorId="0" shapeId="0" xr:uid="{A83D90F7-52C0-492C-B34D-C90953C4140D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Ctrip China July to October Campaign RM200k
China-Penang AirAsia FlyThru RM150k</t>
        </r>
      </text>
    </comment>
    <comment ref="E269" authorId="0" shapeId="0" xr:uid="{9E9A0753-BF33-42BC-8292-4369057A1D7E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Courtesy Visit to Shenzhen</t>
        </r>
      </text>
    </comment>
    <comment ref="G269" authorId="0" shapeId="0" xr:uid="{3DB664DB-8C45-4364-BD93-FFF4AF3C3404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ITB China - RM171,775.73
Xiamen Leisure Expo - RM76,697.35</t>
        </r>
      </text>
    </comment>
    <comment ref="H269" authorId="0" shapeId="0" xr:uid="{E315F314-6994-4936-9D76-1869AE147E4F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ITB China - RM1,7340.5
Xiamen - RM5,380.54</t>
        </r>
      </text>
    </comment>
    <comment ref="I269" authorId="0" shapeId="0" xr:uid="{8403A692-6FC1-4A41-A23D-5201997A1288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ITB China -RM114,716.74
Xiamen - RM8038</t>
        </r>
      </text>
    </comment>
    <comment ref="J269" authorId="0" shapeId="0" xr:uid="{73489C42-FF6F-4298-B1CC-C12D92A89593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ITB China - RM1,353.25</t>
        </r>
      </text>
    </comment>
    <comment ref="K269" authorId="0" shapeId="0" xr:uid="{33479319-16E1-4248-8A00-B75516C50846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CITIE</t>
        </r>
      </text>
    </comment>
    <comment ref="L269" authorId="0" shapeId="0" xr:uid="{5A0E65C0-DD69-4E68-81E2-948A197FA0C7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CITIE - RM53,582.97
Guiyang - RM1233.1</t>
        </r>
      </text>
    </comment>
  </commentList>
</comments>
</file>

<file path=xl/sharedStrings.xml><?xml version="1.0" encoding="utf-8"?>
<sst xmlns="http://schemas.openxmlformats.org/spreadsheetml/2006/main" count="487" uniqueCount="345">
  <si>
    <t>Insurance</t>
  </si>
  <si>
    <t>INCOME</t>
  </si>
  <si>
    <t>EXPENSES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</si>
  <si>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</si>
  <si>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</si>
  <si>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</si>
  <si>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</si>
  <si>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</si>
  <si>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</si>
  <si>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</si>
  <si>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</si>
  <si>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</si>
  <si>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DEC</t>
  </si>
  <si>
    <t>PERSONAL BUDGET - DASHBOARDS</t>
  </si>
  <si>
    <t>TOTAL</t>
  </si>
  <si>
    <t>ANNUAL EXPENSE DISTRIBUTION PIE</t>
  </si>
  <si>
    <t>Sales - TIC</t>
  </si>
  <si>
    <t>Other Income</t>
  </si>
  <si>
    <t>Dividen Income</t>
  </si>
  <si>
    <t>OPERATING EXPENSES (OPEX) - PGT</t>
  </si>
  <si>
    <t xml:space="preserve">Salary </t>
  </si>
  <si>
    <t>Allowance</t>
  </si>
  <si>
    <t>Incentive/Bonus</t>
  </si>
  <si>
    <t>EPF</t>
  </si>
  <si>
    <t>Socso</t>
  </si>
  <si>
    <t>Medical Fee</t>
  </si>
  <si>
    <t>Overtime</t>
  </si>
  <si>
    <t>Trainee Allowance</t>
  </si>
  <si>
    <t>Mileage/Toll Claims/Petrol</t>
  </si>
  <si>
    <t>OPERATING EXPENSES (OPEX) - TIC</t>
  </si>
  <si>
    <t>Telephone/Fax /Email</t>
  </si>
  <si>
    <t>Electricity &amp; Water</t>
  </si>
  <si>
    <t>Office Rental</t>
  </si>
  <si>
    <t>Team Building</t>
  </si>
  <si>
    <t>Skills Development</t>
  </si>
  <si>
    <t>Annual Dinner</t>
  </si>
  <si>
    <t>Postage &amp; Courier</t>
  </si>
  <si>
    <t>Stationery &amp; Supplies</t>
  </si>
  <si>
    <t xml:space="preserve">Photostating &amp; Others/Photography                 </t>
  </si>
  <si>
    <t>Newspapers/books</t>
  </si>
  <si>
    <t>Office Upkeep &amp; expenses</t>
  </si>
  <si>
    <t>Refreshment &amp; Food</t>
  </si>
  <si>
    <t>Meeting expenses</t>
  </si>
  <si>
    <t>Upkeep of M Vehicle</t>
  </si>
  <si>
    <t>Staff Uniform</t>
  </si>
  <si>
    <t>Advertisement - Vacancy</t>
  </si>
  <si>
    <t xml:space="preserve">Audit Fee                            </t>
  </si>
  <si>
    <t>Accounting fee &amp; Payroll (Outsource)</t>
  </si>
  <si>
    <t>Secretarial fee</t>
  </si>
  <si>
    <t xml:space="preserve">Income tax consultancy fee                   </t>
  </si>
  <si>
    <t xml:space="preserve">Bank charges                            </t>
  </si>
  <si>
    <t xml:space="preserve">Filing fee                              </t>
  </si>
  <si>
    <t>Legal &amp; Professional Fees</t>
  </si>
  <si>
    <t>License Fee (TIC)</t>
  </si>
  <si>
    <t>Taxation</t>
  </si>
  <si>
    <t>Gain/Loss of Forex Exchange</t>
  </si>
  <si>
    <t>Depreciation of Fixed Assets</t>
  </si>
  <si>
    <t>Incentive / Bonus</t>
  </si>
  <si>
    <t>Medical fee</t>
  </si>
  <si>
    <t>Trainer &amp; Trainee Allowance</t>
  </si>
  <si>
    <t>Mileage /Toll claims/Petrol</t>
  </si>
  <si>
    <t xml:space="preserve">Office Rental </t>
  </si>
  <si>
    <t>CAPITAL EXPENDITURE (CAPEX) - PGT</t>
  </si>
  <si>
    <t>CAPITAL EXPENDITURE (CAPEX) - TIC</t>
  </si>
  <si>
    <t>Computers (Hardware &amp; Software)</t>
  </si>
  <si>
    <t xml:space="preserve">Office Equipment </t>
  </si>
  <si>
    <t xml:space="preserve">Furniture &amp; Fittings </t>
  </si>
  <si>
    <t xml:space="preserve">Computers (Hardware &amp; Software) </t>
  </si>
  <si>
    <t>Furniture &amp; Fittings</t>
  </si>
  <si>
    <t>Renovation</t>
  </si>
  <si>
    <t>MARKETING/TOURISM PROMOTION</t>
  </si>
  <si>
    <t>Banner Streamers &amp; artwork</t>
  </si>
  <si>
    <t>Printing of Business Card</t>
  </si>
  <si>
    <t xml:space="preserve">FAM Trip </t>
  </si>
  <si>
    <t>Welcoming reception</t>
  </si>
  <si>
    <t>Lunch/Dinner hosting</t>
  </si>
  <si>
    <t>Local Travel</t>
  </si>
  <si>
    <t>Tourism Malaysia (Business to Business)</t>
  </si>
  <si>
    <t xml:space="preserve">Europe - ITB Berlin (Germany) </t>
  </si>
  <si>
    <t xml:space="preserve">Provisional </t>
  </si>
  <si>
    <t>COMMUNICATIONS</t>
  </si>
  <si>
    <t>Photo/Video Archiving</t>
  </si>
  <si>
    <t>Advertisement in Magazines</t>
  </si>
  <si>
    <t xml:space="preserve">Production cost of ads on Billboards / CAT buses / CUBE </t>
  </si>
  <si>
    <t>Singapore Media Campaign</t>
  </si>
  <si>
    <t>LED advertising - Domestic (for events)</t>
  </si>
  <si>
    <t>Radio Advertising (ASTRO - LiteFM, Mix, Sinar &amp; Melody) - whole year advertising</t>
  </si>
  <si>
    <t>Provisional</t>
  </si>
  <si>
    <t>EVENTS</t>
  </si>
  <si>
    <t>Last Fri, Sat &amp; Sun for the month (12 months)</t>
  </si>
  <si>
    <t>Raja Muda S'gor International Regatta</t>
  </si>
  <si>
    <t>Souvenirs/Gifts</t>
  </si>
  <si>
    <t xml:space="preserve">Heritage walk &amp; tour / Car Free Day Event </t>
  </si>
  <si>
    <t>George Town Heritage Site Map</t>
  </si>
  <si>
    <t>Heritage Walkabout Brochure</t>
  </si>
  <si>
    <t>PGT Networking with Tourism Players</t>
  </si>
  <si>
    <t xml:space="preserve">Development of surveys </t>
  </si>
  <si>
    <t xml:space="preserve">PENANG CENTRE OF EDUCATION TOURISM </t>
  </si>
  <si>
    <t>Membership fee collection</t>
  </si>
  <si>
    <t>BALANCE</t>
  </si>
  <si>
    <t>INCOME-EXPENSE CHART</t>
  </si>
  <si>
    <t>ESTIMATED INCOME</t>
  </si>
  <si>
    <t>Salary</t>
  </si>
  <si>
    <t>Bonus</t>
  </si>
  <si>
    <t>OT</t>
  </si>
  <si>
    <t>Trainee</t>
  </si>
  <si>
    <t>Mileage</t>
  </si>
  <si>
    <t>Tel</t>
  </si>
  <si>
    <t>Ele</t>
  </si>
  <si>
    <t>Rental</t>
  </si>
  <si>
    <t>Training</t>
  </si>
  <si>
    <t xml:space="preserve">Postage </t>
  </si>
  <si>
    <t>Stationery</t>
  </si>
  <si>
    <t>Photostat</t>
  </si>
  <si>
    <t>Newspaper</t>
  </si>
  <si>
    <t>Office Upkeep</t>
  </si>
  <si>
    <t>Refreshment</t>
  </si>
  <si>
    <t>Meeting Exp</t>
  </si>
  <si>
    <t>Ads- Vacancy</t>
  </si>
  <si>
    <t>Audit</t>
  </si>
  <si>
    <t>Accounting fee</t>
  </si>
  <si>
    <t>Income Tax</t>
  </si>
  <si>
    <t>Bank Charges</t>
  </si>
  <si>
    <t>Filing fee</t>
  </si>
  <si>
    <t>Legal</t>
  </si>
  <si>
    <t>License</t>
  </si>
  <si>
    <t>Tax</t>
  </si>
  <si>
    <t>Computer</t>
  </si>
  <si>
    <t>O.Equipemnt</t>
  </si>
  <si>
    <t>FF</t>
  </si>
  <si>
    <t>Banner</t>
  </si>
  <si>
    <t>Printing</t>
  </si>
  <si>
    <t>Hosting</t>
  </si>
  <si>
    <t>T. Promotion</t>
  </si>
  <si>
    <t>Tactical Campaign</t>
  </si>
  <si>
    <t>Copywriting</t>
  </si>
  <si>
    <t>Photo/Video</t>
  </si>
  <si>
    <t>Dev Website</t>
  </si>
  <si>
    <t>Ads - Mag</t>
  </si>
  <si>
    <t>Media Campaign</t>
  </si>
  <si>
    <t>Publicity</t>
  </si>
  <si>
    <t>Ads - Outdoor</t>
  </si>
  <si>
    <t>Ads - Social Media</t>
  </si>
  <si>
    <t>Ads - Radio</t>
  </si>
  <si>
    <t>Souvenirs</t>
  </si>
  <si>
    <t>Survey</t>
  </si>
  <si>
    <t>State Exco - Trade fairs &amp; Roadshow (by Isabella)</t>
  </si>
  <si>
    <t>Ebuzz - EDMs/ Newsletter</t>
  </si>
  <si>
    <t>Cruise Brochure</t>
  </si>
  <si>
    <t>Brochure Distribution fee</t>
  </si>
  <si>
    <t>Professional fee</t>
  </si>
  <si>
    <t xml:space="preserve">PENANG CENTRE MEDICAL TOURISM </t>
  </si>
  <si>
    <t>Pg Centre of Medical Tourism</t>
  </si>
  <si>
    <t>BUDGET</t>
  </si>
  <si>
    <t>Accrual</t>
  </si>
  <si>
    <t xml:space="preserve">Accrual </t>
  </si>
  <si>
    <t>Payment on behalf (Hai Ki Xin Lor)</t>
  </si>
  <si>
    <t>Payment on behalf</t>
  </si>
  <si>
    <t>Video Production</t>
  </si>
  <si>
    <t>ACTUAL</t>
  </si>
  <si>
    <t>ACCRUAL</t>
  </si>
  <si>
    <t>Gain</t>
  </si>
  <si>
    <t>OTHERS</t>
  </si>
  <si>
    <t>Publicity - Penang Yosakoi Parade</t>
  </si>
  <si>
    <t>Fund from Levy</t>
  </si>
  <si>
    <t>UK - World Travel Mart London</t>
  </si>
  <si>
    <t>LEVY FUND</t>
  </si>
  <si>
    <t>Levy</t>
  </si>
  <si>
    <t xml:space="preserve">Allowance - BOD </t>
  </si>
  <si>
    <t>Allowance - BOD</t>
  </si>
  <si>
    <t>Prepayments</t>
  </si>
  <si>
    <t xml:space="preserve">Pg Centre of Education Tourism </t>
  </si>
  <si>
    <t xml:space="preserve">Trade Mark </t>
  </si>
  <si>
    <t>Trade Mark</t>
  </si>
  <si>
    <t>Singapore - Tactical Campaign with Airlines/OTA/Wholsaler</t>
  </si>
  <si>
    <t>Thailand - Thai International Travel Fair</t>
  </si>
  <si>
    <t>Korea -Tactical Campaign with Airlines and Agents</t>
  </si>
  <si>
    <t>UAE - Tactical Campaign B2B</t>
  </si>
  <si>
    <t>Website Revamp</t>
  </si>
  <si>
    <t>Indonesia Media Campaign</t>
  </si>
  <si>
    <t>Publicity - George Town Heritage Celebration</t>
  </si>
  <si>
    <t>Publicity - George Town Festival</t>
  </si>
  <si>
    <t>Publicity - Hot Air Balloon</t>
  </si>
  <si>
    <t>Trishaw Entourage (Domestic)</t>
  </si>
  <si>
    <t>Prepayment</t>
  </si>
  <si>
    <t>Australia Media Campaign</t>
  </si>
  <si>
    <t>China Roadshow/Trade show</t>
  </si>
  <si>
    <t>Recce (HAB)</t>
  </si>
  <si>
    <t>Grand Total (PGT + Levy)</t>
  </si>
  <si>
    <t>TOTAL LEVY</t>
  </si>
  <si>
    <t>TOTAL PGT BUDGET</t>
  </si>
  <si>
    <t>TOTAL (YEARLY)</t>
  </si>
  <si>
    <t>China Campaign</t>
  </si>
  <si>
    <t>Ads - Billboard</t>
  </si>
  <si>
    <t>State Exco</t>
  </si>
  <si>
    <t>Depreciate</t>
  </si>
  <si>
    <t>Mobile Apps</t>
  </si>
  <si>
    <t>Fixed Asset Written off</t>
  </si>
  <si>
    <t xml:space="preserve">Fixed Asset </t>
  </si>
  <si>
    <t>SEPT</t>
  </si>
  <si>
    <t>NOV</t>
  </si>
  <si>
    <t>Wedding Tourism</t>
  </si>
  <si>
    <t>Ebuzz</t>
  </si>
  <si>
    <t xml:space="preserve">Hong Kong Media Campaign </t>
  </si>
  <si>
    <t>Europe/US Media Campaign</t>
  </si>
  <si>
    <t>Japan Media Campaign</t>
  </si>
  <si>
    <t>Taiwan Media Campaign</t>
  </si>
  <si>
    <t xml:space="preserve">Thailand Media Campaign </t>
  </si>
  <si>
    <t>Penang Hot Air Balloon</t>
  </si>
  <si>
    <t>EIS</t>
  </si>
  <si>
    <t>New Brochures</t>
  </si>
  <si>
    <t>Social Media</t>
  </si>
  <si>
    <t>Publicity - Other Events</t>
  </si>
  <si>
    <t>E-Coupon</t>
  </si>
  <si>
    <t>Online Ads</t>
  </si>
  <si>
    <t>Penang International Food Festival</t>
  </si>
  <si>
    <t>Domestic Campaign</t>
  </si>
  <si>
    <t>PCET</t>
  </si>
  <si>
    <t>PMED</t>
  </si>
  <si>
    <t>Copywriting/Translation</t>
  </si>
  <si>
    <t>Japan - Tactical Campaign</t>
  </si>
  <si>
    <t>Australia -   Tactical Promotion - OTA/Wholesaler</t>
  </si>
  <si>
    <t>Commitment in Dec</t>
  </si>
  <si>
    <t>Cheese Advertising Co Ltd</t>
  </si>
  <si>
    <t>PR Seminar Taipei</t>
  </si>
  <si>
    <t>9400/150</t>
  </si>
  <si>
    <t>9221/008</t>
  </si>
  <si>
    <t>Tac Campaign - Korea</t>
  </si>
  <si>
    <t>Mode Tour (Korea)</t>
  </si>
  <si>
    <t>9221/009</t>
  </si>
  <si>
    <t>Tac Campaign - UK</t>
  </si>
  <si>
    <t>Malaysia Airlines</t>
  </si>
  <si>
    <t>(Partnership Campaign with MAS)</t>
  </si>
  <si>
    <t>Motor Vechile</t>
  </si>
  <si>
    <t>M/V</t>
  </si>
  <si>
    <t>9300/005</t>
  </si>
  <si>
    <t>9300/004</t>
  </si>
  <si>
    <t>9400/152</t>
  </si>
  <si>
    <t>9218/002</t>
  </si>
  <si>
    <t>Welcoming Reception</t>
  </si>
  <si>
    <t>FAM</t>
  </si>
  <si>
    <t>Penang Seminar @ Japan</t>
  </si>
  <si>
    <t>Publicity - GTLF</t>
  </si>
  <si>
    <t>9108/001</t>
  </si>
  <si>
    <t>9300/002</t>
  </si>
  <si>
    <t>Heritage Walkabout Tour</t>
  </si>
  <si>
    <t>9102/000</t>
  </si>
  <si>
    <t>Postage</t>
  </si>
  <si>
    <t>9201/006</t>
  </si>
  <si>
    <t>9201/005</t>
  </si>
  <si>
    <t>9400/034</t>
  </si>
  <si>
    <t>AirAsia Bazaar</t>
  </si>
  <si>
    <t>9201/001</t>
  </si>
  <si>
    <t>9212/011</t>
  </si>
  <si>
    <t>US Market</t>
  </si>
  <si>
    <t>Ads - Magazine</t>
  </si>
  <si>
    <t>9106/000</t>
  </si>
  <si>
    <t>9108/000</t>
  </si>
  <si>
    <t>Office Upkeep - TIC</t>
  </si>
  <si>
    <t>9016/000</t>
  </si>
  <si>
    <t xml:space="preserve">Trainig </t>
  </si>
  <si>
    <t>9212/001</t>
  </si>
  <si>
    <t>9204/000</t>
  </si>
  <si>
    <t>9202/004</t>
  </si>
  <si>
    <t>9224/000</t>
  </si>
  <si>
    <t>9300/024</t>
  </si>
  <si>
    <t>LFSS</t>
  </si>
  <si>
    <t>Thai Media Campaign</t>
  </si>
  <si>
    <t>9212/010</t>
  </si>
  <si>
    <t>Aus Media Campaign</t>
  </si>
  <si>
    <t>9215/000</t>
  </si>
  <si>
    <t>Dev of Website</t>
  </si>
  <si>
    <t>9218/009</t>
  </si>
  <si>
    <t xml:space="preserve">Publicity - Others </t>
  </si>
  <si>
    <t>9300/053</t>
  </si>
  <si>
    <t>Hot Air Balloon</t>
  </si>
  <si>
    <t>9105/000</t>
  </si>
  <si>
    <t xml:space="preserve">Stationery </t>
  </si>
  <si>
    <t>WTM London</t>
  </si>
  <si>
    <t>9400/121</t>
  </si>
  <si>
    <t>9015/000</t>
  </si>
  <si>
    <t xml:space="preserve"> </t>
  </si>
  <si>
    <t>Qatar Marketing Campaign</t>
  </si>
  <si>
    <t>China Airlines Marketing Campaign</t>
  </si>
  <si>
    <t>Tactical Campaign - Malaysia Airlines UK Tactical Campaign</t>
  </si>
  <si>
    <t xml:space="preserve">Hong Kong - Tactical Campaign </t>
  </si>
  <si>
    <t>Singapore - Visit Penang Year 2020 Launch</t>
  </si>
  <si>
    <t xml:space="preserve">Taiwan - Tactical Campaign </t>
  </si>
  <si>
    <t>Taiwan - VPY 2020 Launch</t>
  </si>
  <si>
    <t>Indonesia - Tactical Campaign with Airlines</t>
  </si>
  <si>
    <t>Indonesia - VPY 2020 Launch</t>
  </si>
  <si>
    <t>Thailand - Tactical Campaign</t>
  </si>
  <si>
    <t>Thailand - VPY 2020 Launch</t>
  </si>
  <si>
    <t>Vietnam - Asean Travel Fair Vietnam</t>
  </si>
  <si>
    <t>Vietnam - Travel Fairn in HCM</t>
  </si>
  <si>
    <t>Vietnam - Tactical Campaign</t>
  </si>
  <si>
    <t>Cruise Tourism</t>
  </si>
  <si>
    <t>South Korea Media Campaing</t>
  </si>
  <si>
    <t>Publicity - Hari Raya Celebration</t>
  </si>
  <si>
    <t>Publicity - Butterworth Fringe Festival</t>
  </si>
  <si>
    <t>Publicity - Pg Island Jazz Festival</t>
  </si>
  <si>
    <t>Trade Show Booklet&amp;Brochure  (8 Languages)</t>
  </si>
  <si>
    <t xml:space="preserve">Marking Georgetown Brochure (2 Languages) </t>
  </si>
  <si>
    <t xml:space="preserve">Peranakan Brochure &amp; Booklet </t>
  </si>
  <si>
    <t>Penang Travellers Map (2 Languages)</t>
  </si>
  <si>
    <t>Food Trails (2 Languages)</t>
  </si>
  <si>
    <t>Calendar of Events</t>
  </si>
  <si>
    <t>Tour &amp; Incentive Booklet</t>
  </si>
  <si>
    <t>Korea - EPY Penang Roadshow</t>
  </si>
  <si>
    <t>Publicity - G'town Literary Festival</t>
  </si>
  <si>
    <t>FORECAST</t>
  </si>
  <si>
    <t>Fund from State Govt - 2019</t>
  </si>
  <si>
    <t>BUDGET TRACKING FOR 2019</t>
  </si>
  <si>
    <t>China Roadshow (3 locations)</t>
  </si>
  <si>
    <t>Penang Esports 2019</t>
  </si>
  <si>
    <t>Indonesia - Medan Fair</t>
  </si>
  <si>
    <t>Hot Air Balloon Pre Event</t>
  </si>
  <si>
    <t>Qatar Airways Europe Tactical Campaign</t>
  </si>
  <si>
    <t>Publicity - Penang Esports</t>
  </si>
  <si>
    <t>Upkeep M/V</t>
  </si>
  <si>
    <t>TOTAL 
(TILL SEPT)</t>
  </si>
  <si>
    <t>Penang Here &amp; Now</t>
  </si>
  <si>
    <t xml:space="preserve">Brochure Rack </t>
  </si>
  <si>
    <t>Publicity - Pg Hill Festival</t>
  </si>
  <si>
    <t>Publicity - EPY 2020</t>
  </si>
  <si>
    <t>Torism Master Plan</t>
  </si>
  <si>
    <t>Others</t>
  </si>
  <si>
    <t>Rental Sponsorship (PACCM)</t>
  </si>
  <si>
    <t>Contribution/Sponsor</t>
  </si>
  <si>
    <r>
      <t xml:space="preserve">Penang Asian Food &amp; Cultural Festival </t>
    </r>
    <r>
      <rPr>
        <sz val="9"/>
        <rFont val="Arial"/>
        <family val="2"/>
      </rPr>
      <t>*New</t>
    </r>
  </si>
  <si>
    <r>
      <t xml:space="preserve">Penang Arts Container  </t>
    </r>
    <r>
      <rPr>
        <sz val="8"/>
        <rFont val="Arial"/>
        <family val="2"/>
      </rPr>
      <t>*New</t>
    </r>
  </si>
  <si>
    <t>ITB Asia Singapore</t>
  </si>
  <si>
    <t>UK - Travel News Market Stokholm</t>
  </si>
  <si>
    <t>EPY TikTok Campaign</t>
  </si>
  <si>
    <t>In-flight Magazine (Qatar,Qantas, Wesmile &amp; Citilink) *New</t>
  </si>
  <si>
    <t>EXPENSES (PGT + OTHERS)</t>
  </si>
  <si>
    <t xml:space="preserve">Singapore  -Tactical Campaign </t>
  </si>
  <si>
    <t>Tactical Campaign - Regional</t>
  </si>
  <si>
    <t>Japan -  Tourism Expo Japan (TEK)</t>
  </si>
  <si>
    <t>Denmark - SQ</t>
  </si>
  <si>
    <t xml:space="preserve">Europen- Content Marketing </t>
  </si>
  <si>
    <t>Brochure Rack</t>
  </si>
  <si>
    <t>Singapore - ITB Asia (PGT's Expenses)</t>
  </si>
  <si>
    <t>FVW Median For German Market</t>
  </si>
  <si>
    <t>EPY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</si>
</sst>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41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color indexed="9"/>
      <name val="Arial"/>
      <family val="2"/>
    </font>
    <font>
      <sz val="12"/>
      <color indexed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9"/>
      <name val="Arial"/>
      <family val="2"/>
    </font>
    <font>
      <sz val="18"/>
      <color indexed="9"/>
      <name val="Arial"/>
      <family val="2"/>
    </font>
    <font>
      <sz val="11"/>
      <name val="Arial"/>
      <family val="2"/>
    </font>
    <font>
      <sz val="9"/>
      <color indexed="9"/>
      <name val="Arial"/>
      <family val="2"/>
    </font>
    <font>
      <b/>
      <sz val="10"/>
      <color indexed="10"/>
      <name val="Arial"/>
      <family val="2"/>
    </font>
    <font>
      <sz val="10"/>
      <color indexed="9"/>
      <name val="Arial"/>
      <family val="2"/>
    </font>
    <font>
      <sz val="16"/>
      <name val="Arial"/>
      <family val="2"/>
    </font>
    <font>
      <sz val="10"/>
      <name val="Arial"/>
      <family val="2"/>
    </font>
    <font>
      <u/>
      <sz val="8"/>
      <color indexed="12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b/>
      <sz val="8"/>
      <color indexed="10"/>
      <name val="Arial"/>
      <family val="2"/>
    </font>
    <font>
      <sz val="12"/>
      <name val="Arial"/>
      <family val="2"/>
    </font>
    <font>
      <sz val="9"/>
      <name val="Arial"/>
      <family val="2"/>
    </font>
    <font>
      <u/>
      <sz val="9"/>
      <color indexed="12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9"/>
      <color indexed="8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color theme="3"/>
      <name val="Arial"/>
      <family val="2"/>
    </font>
    <font>
      <sz val="11"/>
      <color theme="3"/>
      <name val="Arial"/>
      <family val="2"/>
    </font>
    <font>
      <sz val="10"/>
      <color theme="3"/>
      <name val="Arial"/>
      <family val="2"/>
    </font>
    <font>
      <b/>
      <sz val="12"/>
      <color theme="3"/>
      <name val="Arial"/>
      <family val="2"/>
    </font>
    <font>
      <b/>
      <sz val="10"/>
      <color theme="3"/>
      <name val="Arial"/>
      <family val="2"/>
    </font>
    <font>
      <sz val="12"/>
      <color theme="3"/>
      <name val="Arial"/>
      <family val="2"/>
    </font>
    <font>
      <b/>
      <sz val="10"/>
      <color indexed="81"/>
      <name val="Tahoma"/>
      <family val="2"/>
    </font>
    <font>
      <sz val="10"/>
      <color indexed="81"/>
      <name val="Tahoma"/>
      <family val="2"/>
    </font>
  </fonts>
  <fills count="19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43" fontId="18" fillId="0" borderId="0" applyFont="0" applyFill="0" applyBorder="0" applyAlignment="0" applyProtection="0"/>
    <xf numFmtId="0" fontId="30" fillId="0" borderId="0"/>
  </cellStyleXfs>
  <cellXfs count="203">
    <xf numFmtId="0" fontId="0" fillId="0" borderId="0" xfId="0"/>
    <xf numFmtId="0" fontId="1" fillId="0" borderId="0" xfId="0" applyFont="1" applyFill="1" applyBorder="1" applyAlignment="1" applyProtection="1">
      <alignment vertical="center"/>
      <protection locked="0" hidden="1"/>
    </xf>
    <xf numFmtId="0" fontId="6" fillId="0" borderId="0" xfId="0" applyFont="1" applyFill="1" applyBorder="1"/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0" fontId="2" fillId="0" borderId="0" xfId="0" applyNumberFormat="1" applyFont="1" applyFill="1" applyBorder="1" applyAlignment="1" applyProtection="1">
      <alignment vertical="center"/>
      <protection hidden="1"/>
    </xf>
    <xf numFmtId="0" fontId="11" fillId="0" borderId="0" xfId="0" applyFont="1" applyFill="1" applyBorder="1" applyAlignment="1" applyProtection="1">
      <alignment vertical="center"/>
      <protection locked="0" hidden="1"/>
    </xf>
    <xf numFmtId="0" fontId="15" fillId="0" borderId="0" xfId="0" applyFont="1" applyFill="1" applyBorder="1" applyAlignment="1">
      <alignment vertical="center"/>
    </xf>
    <xf numFmtId="0" fontId="6" fillId="0" borderId="0" xfId="0" applyFont="1" applyFill="1" applyBorder="1" applyAlignment="1" applyProtection="1">
      <alignment horizontal="left" vertical="center" indent="1"/>
      <protection locked="0" hidden="1"/>
    </xf>
    <xf numFmtId="0" fontId="10" fillId="0" borderId="0" xfId="0" applyFont="1" applyFill="1" applyBorder="1" applyAlignment="1" applyProtection="1">
      <alignment horizontal="left" vertical="center" indent="1"/>
      <protection locked="0" hidden="1"/>
    </xf>
    <xf numFmtId="40" fontId="9" fillId="6" borderId="0" xfId="0" applyNumberFormat="1" applyFont="1" applyFill="1" applyBorder="1" applyAlignment="1" applyProtection="1">
      <alignment horizontal="left" vertical="center" indent="1"/>
      <protection hidden="1"/>
    </xf>
    <xf numFmtId="40" fontId="2" fillId="7" borderId="0" xfId="0" applyNumberFormat="1" applyFont="1" applyFill="1" applyBorder="1" applyAlignment="1" applyProtection="1">
      <alignment horizontal="left" vertical="center" indent="1"/>
      <protection hidden="1"/>
    </xf>
    <xf numFmtId="40" fontId="9" fillId="7" borderId="0" xfId="0" applyNumberFormat="1" applyFont="1" applyFill="1" applyBorder="1" applyAlignment="1" applyProtection="1">
      <alignment horizontal="left" vertical="center" indent="1"/>
      <protection hidden="1"/>
    </xf>
    <xf numFmtId="0" fontId="7" fillId="0" borderId="0" xfId="1" applyFont="1" applyFill="1" applyBorder="1" applyAlignment="1" applyProtection="1">
      <alignment vertical="center"/>
    </xf>
    <xf numFmtId="0" fontId="10" fillId="8" borderId="0" xfId="0" applyFont="1" applyFill="1" applyBorder="1"/>
    <xf numFmtId="0" fontId="10" fillId="8" borderId="0" xfId="0" applyFont="1" applyFill="1" applyBorder="1" applyAlignment="1">
      <alignment horizontal="left" vertical="center" indent="1"/>
    </xf>
    <xf numFmtId="0" fontId="2" fillId="9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40" fontId="6" fillId="0" borderId="0" xfId="0" applyNumberFormat="1" applyFont="1" applyFill="1" applyBorder="1"/>
    <xf numFmtId="164" fontId="6" fillId="0" borderId="0" xfId="0" applyNumberFormat="1" applyFont="1" applyFill="1" applyBorder="1"/>
    <xf numFmtId="40" fontId="2" fillId="0" borderId="0" xfId="0" applyNumberFormat="1" applyFont="1" applyFill="1" applyBorder="1" applyAlignment="1" applyProtection="1">
      <alignment horizontal="left" vertical="center" indent="1"/>
      <protection hidden="1"/>
    </xf>
    <xf numFmtId="0" fontId="6" fillId="0" borderId="0" xfId="0" applyFont="1" applyFill="1" applyBorder="1" applyAlignment="1" applyProtection="1">
      <alignment horizontal="left" vertical="center" wrapText="1" indent="1"/>
      <protection locked="0" hidden="1"/>
    </xf>
    <xf numFmtId="0" fontId="6" fillId="0" borderId="0" xfId="0" quotePrefix="1" applyFont="1" applyFill="1" applyBorder="1" applyAlignment="1" applyProtection="1">
      <alignment horizontal="left" vertical="center" indent="1"/>
      <protection locked="0" hidden="1"/>
    </xf>
    <xf numFmtId="165" fontId="10" fillId="0" borderId="0" xfId="2" applyNumberFormat="1" applyFont="1" applyFill="1" applyBorder="1" applyAlignment="1">
      <alignment vertical="center"/>
    </xf>
    <xf numFmtId="165" fontId="10" fillId="0" borderId="0" xfId="2" applyNumberFormat="1" applyFont="1" applyFill="1" applyBorder="1" applyAlignment="1">
      <alignment horizontal="right" vertical="center"/>
    </xf>
    <xf numFmtId="165" fontId="6" fillId="0" borderId="0" xfId="2" applyNumberFormat="1" applyFont="1" applyFill="1" applyBorder="1" applyAlignment="1">
      <alignment horizontal="centerContinuous" vertical="center"/>
    </xf>
    <xf numFmtId="165" fontId="1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9" fillId="0" borderId="0" xfId="2" applyNumberFormat="1" applyFont="1" applyFill="1" applyBorder="1" applyAlignment="1" applyProtection="1">
      <alignment horizontal="right" vertical="center"/>
      <protection hidden="1"/>
    </xf>
    <xf numFmtId="165" fontId="2" fillId="0" borderId="0" xfId="2" applyNumberFormat="1" applyFont="1" applyFill="1" applyBorder="1" applyAlignment="1" applyProtection="1">
      <alignment vertical="center"/>
      <protection hidden="1"/>
    </xf>
    <xf numFmtId="165" fontId="9" fillId="6" borderId="0" xfId="2" applyNumberFormat="1" applyFont="1" applyFill="1" applyBorder="1" applyAlignment="1" applyProtection="1">
      <alignment horizontal="right" vertical="center"/>
      <protection hidden="1"/>
    </xf>
    <xf numFmtId="165" fontId="5" fillId="0" borderId="0" xfId="2" applyNumberFormat="1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vertical="center"/>
      <protection locked="0" hidden="1"/>
    </xf>
    <xf numFmtId="165" fontId="9" fillId="0" borderId="0" xfId="2" applyNumberFormat="1" applyFont="1" applyFill="1" applyBorder="1" applyAlignment="1" applyProtection="1">
      <alignment vertical="center"/>
      <protection locked="0" hidden="1"/>
    </xf>
    <xf numFmtId="165" fontId="6" fillId="0" borderId="0" xfId="2" applyNumberFormat="1" applyFont="1" applyFill="1" applyBorder="1" applyAlignment="1" applyProtection="1">
      <alignment vertical="center"/>
      <protection locked="0" hidden="1"/>
    </xf>
    <xf numFmtId="165" fontId="2" fillId="7" borderId="0" xfId="2" applyNumberFormat="1" applyFont="1" applyFill="1" applyBorder="1" applyAlignment="1" applyProtection="1">
      <alignment vertical="center"/>
      <protection hidden="1"/>
    </xf>
    <xf numFmtId="165" fontId="15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vertical="center"/>
      <protection hidden="1"/>
    </xf>
    <xf numFmtId="165" fontId="9" fillId="0" borderId="0" xfId="2" applyNumberFormat="1" applyFont="1" applyFill="1" applyBorder="1" applyAlignment="1" applyProtection="1">
      <alignment vertical="center"/>
      <protection hidden="1"/>
    </xf>
    <xf numFmtId="165" fontId="6" fillId="0" borderId="0" xfId="2" applyNumberFormat="1" applyFont="1" applyFill="1" applyBorder="1" applyAlignment="1" applyProtection="1">
      <alignment vertical="center"/>
      <protection hidden="1"/>
    </xf>
    <xf numFmtId="165" fontId="6" fillId="0" borderId="2" xfId="2" applyNumberFormat="1" applyFont="1" applyFill="1" applyBorder="1" applyAlignment="1" applyProtection="1">
      <alignment vertical="center"/>
      <protection locked="0" hidden="1"/>
    </xf>
    <xf numFmtId="165" fontId="6" fillId="0" borderId="3" xfId="2" applyNumberFormat="1" applyFont="1" applyFill="1" applyBorder="1" applyAlignment="1" applyProtection="1">
      <alignment vertical="center"/>
      <protection locked="0" hidden="1"/>
    </xf>
    <xf numFmtId="165" fontId="10" fillId="0" borderId="0" xfId="2" applyNumberFormat="1" applyFont="1" applyFill="1" applyBorder="1"/>
    <xf numFmtId="165" fontId="10" fillId="8" borderId="0" xfId="2" applyNumberFormat="1" applyFont="1" applyFill="1" applyBorder="1"/>
    <xf numFmtId="165" fontId="10" fillId="8" borderId="0" xfId="2" applyNumberFormat="1" applyFont="1" applyFill="1" applyBorder="1" applyAlignment="1">
      <alignment vertical="center"/>
    </xf>
    <xf numFmtId="165" fontId="2" fillId="9" borderId="0" xfId="2" applyNumberFormat="1" applyFont="1" applyFill="1" applyBorder="1" applyAlignment="1">
      <alignment vertical="center"/>
    </xf>
    <xf numFmtId="0" fontId="19" fillId="0" borderId="0" xfId="1" applyFont="1" applyFill="1" applyBorder="1" applyAlignment="1" applyProtection="1">
      <alignment vertical="center"/>
    </xf>
    <xf numFmtId="0" fontId="20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vertical="center"/>
    </xf>
    <xf numFmtId="0" fontId="20" fillId="0" borderId="0" xfId="0" applyFont="1" applyFill="1" applyBorder="1" applyAlignment="1" applyProtection="1">
      <alignment vertical="center"/>
      <protection locked="0" hidden="1"/>
    </xf>
    <xf numFmtId="0" fontId="3" fillId="0" borderId="0" xfId="0" applyFont="1" applyFill="1" applyBorder="1" applyAlignment="1" applyProtection="1">
      <alignment horizontal="left" vertical="center" indent="1"/>
      <protection locked="0" hidden="1"/>
    </xf>
    <xf numFmtId="40" fontId="20" fillId="6" borderId="0" xfId="0" applyNumberFormat="1" applyFont="1" applyFill="1" applyBorder="1" applyAlignment="1" applyProtection="1">
      <alignment horizontal="left" vertical="center" indent="1"/>
      <protection hidden="1"/>
    </xf>
    <xf numFmtId="40" fontId="20" fillId="0" borderId="0" xfId="0" applyNumberFormat="1" applyFont="1" applyFill="1" applyBorder="1" applyAlignment="1" applyProtection="1">
      <alignment vertical="center"/>
      <protection hidden="1"/>
    </xf>
    <xf numFmtId="0" fontId="22" fillId="0" borderId="0" xfId="0" applyFont="1" applyFill="1" applyBorder="1" applyAlignment="1" applyProtection="1">
      <alignment vertical="center"/>
      <protection locked="0" hidden="1"/>
    </xf>
    <xf numFmtId="40" fontId="20" fillId="7" borderId="0" xfId="0" applyNumberFormat="1" applyFont="1" applyFill="1" applyBorder="1" applyAlignment="1" applyProtection="1">
      <alignment horizontal="left" vertical="center" indent="1"/>
      <protection hidden="1"/>
    </xf>
    <xf numFmtId="40" fontId="20" fillId="0" borderId="0" xfId="0" applyNumberFormat="1" applyFont="1" applyFill="1" applyBorder="1" applyAlignment="1" applyProtection="1">
      <alignment horizontal="left" vertical="center" indent="1"/>
      <protection hidden="1"/>
    </xf>
    <xf numFmtId="0" fontId="23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left" vertical="center" wrapText="1" indent="1"/>
      <protection locked="0" hidden="1"/>
    </xf>
    <xf numFmtId="0" fontId="3" fillId="0" borderId="0" xfId="0" quotePrefix="1" applyFont="1" applyFill="1" applyBorder="1" applyAlignment="1" applyProtection="1">
      <alignment horizontal="left" vertical="center" indent="1"/>
      <protection locked="0" hidden="1"/>
    </xf>
    <xf numFmtId="0" fontId="3" fillId="0" borderId="0" xfId="0" applyFont="1" applyFill="1" applyBorder="1"/>
    <xf numFmtId="0" fontId="3" fillId="8" borderId="0" xfId="0" applyFont="1" applyFill="1" applyBorder="1"/>
    <xf numFmtId="0" fontId="3" fillId="8" borderId="0" xfId="0" applyFont="1" applyFill="1" applyBorder="1" applyAlignment="1">
      <alignment horizontal="left" vertical="center" indent="1"/>
    </xf>
    <xf numFmtId="0" fontId="20" fillId="9" borderId="0" xfId="0" applyFont="1" applyFill="1" applyBorder="1" applyAlignment="1">
      <alignment horizontal="left" vertical="center" indent="1"/>
    </xf>
    <xf numFmtId="165" fontId="6" fillId="0" borderId="0" xfId="2" applyNumberFormat="1" applyFont="1" applyFill="1" applyBorder="1"/>
    <xf numFmtId="165" fontId="2" fillId="6" borderId="0" xfId="2" applyNumberFormat="1" applyFont="1" applyFill="1" applyBorder="1" applyAlignment="1" applyProtection="1">
      <alignment horizontal="right" vertical="center"/>
      <protection hidden="1"/>
    </xf>
    <xf numFmtId="165" fontId="24" fillId="0" borderId="0" xfId="2" applyNumberFormat="1" applyFont="1" applyFill="1" applyBorder="1" applyAlignment="1">
      <alignment vertical="center"/>
    </xf>
    <xf numFmtId="165" fontId="2" fillId="0" borderId="0" xfId="2" applyNumberFormat="1" applyFont="1" applyFill="1" applyBorder="1" applyAlignment="1">
      <alignment vertical="center"/>
    </xf>
    <xf numFmtId="165" fontId="6" fillId="8" borderId="0" xfId="2" applyNumberFormat="1" applyFont="1" applyFill="1" applyBorder="1"/>
    <xf numFmtId="165" fontId="6" fillId="8" borderId="0" xfId="2" applyNumberFormat="1" applyFont="1" applyFill="1" applyBorder="1" applyAlignment="1">
      <alignment vertical="center"/>
    </xf>
    <xf numFmtId="0" fontId="6" fillId="8" borderId="0" xfId="0" applyFont="1" applyFill="1" applyBorder="1" applyAlignment="1">
      <alignment horizontal="left" vertical="center" indent="1"/>
    </xf>
    <xf numFmtId="0" fontId="4" fillId="0" borderId="0" xfId="0" applyFont="1" applyFill="1" applyBorder="1" applyAlignment="1" applyProtection="1">
      <alignment horizontal="left" vertical="center" indent="1"/>
      <protection locked="0" hidden="1"/>
    </xf>
    <xf numFmtId="0" fontId="4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vertical="center"/>
    </xf>
    <xf numFmtId="165" fontId="6" fillId="0" borderId="0" xfId="2" applyNumberFormat="1" applyFont="1" applyFill="1" applyBorder="1" applyAlignment="1">
      <alignment vertical="center"/>
    </xf>
    <xf numFmtId="165" fontId="2" fillId="7" borderId="0" xfId="2" applyNumberFormat="1" applyFont="1" applyFill="1" applyBorder="1" applyAlignment="1" applyProtection="1">
      <alignment horizontal="left" vertical="center" indent="1"/>
      <protection hidden="1"/>
    </xf>
    <xf numFmtId="165" fontId="6" fillId="0" borderId="1" xfId="2" applyNumberFormat="1" applyFont="1" applyFill="1" applyBorder="1" applyAlignment="1" applyProtection="1">
      <alignment horizontal="left" vertical="center" indent="1"/>
      <protection locked="0" hidden="1"/>
    </xf>
    <xf numFmtId="165" fontId="25" fillId="0" borderId="0" xfId="2" applyNumberFormat="1" applyFont="1" applyFill="1" applyBorder="1" applyAlignment="1" applyProtection="1">
      <alignment horizontal="left" vertical="center" indent="1"/>
      <protection locked="0" hidden="1"/>
    </xf>
    <xf numFmtId="165" fontId="26" fillId="0" borderId="0" xfId="2" applyNumberFormat="1" applyFont="1" applyFill="1" applyBorder="1" applyAlignment="1" applyProtection="1">
      <alignment vertical="center"/>
    </xf>
    <xf numFmtId="165" fontId="27" fillId="0" borderId="0" xfId="2" applyNumberFormat="1" applyFont="1" applyFill="1" applyBorder="1" applyAlignment="1">
      <alignment horizontal="center"/>
    </xf>
    <xf numFmtId="165" fontId="25" fillId="0" borderId="0" xfId="2" applyNumberFormat="1" applyFont="1" applyFill="1" applyBorder="1" applyAlignment="1">
      <alignment horizontal="center" vertical="center"/>
    </xf>
    <xf numFmtId="165" fontId="14" fillId="0" borderId="0" xfId="2" applyNumberFormat="1" applyFont="1" applyFill="1" applyBorder="1" applyAlignment="1">
      <alignment vertical="center"/>
    </xf>
    <xf numFmtId="165" fontId="27" fillId="0" borderId="0" xfId="2" applyNumberFormat="1" applyFont="1" applyFill="1" applyBorder="1" applyAlignment="1" applyProtection="1">
      <alignment vertical="center"/>
      <protection locked="0" hidden="1"/>
    </xf>
    <xf numFmtId="165" fontId="27" fillId="6" borderId="0" xfId="2" applyNumberFormat="1" applyFont="1" applyFill="1" applyBorder="1" applyAlignment="1" applyProtection="1">
      <alignment horizontal="left" vertical="center" indent="1"/>
      <protection hidden="1"/>
    </xf>
    <xf numFmtId="165" fontId="27" fillId="0" borderId="0" xfId="2" applyNumberFormat="1" applyFont="1" applyFill="1" applyBorder="1" applyAlignment="1" applyProtection="1">
      <alignment vertical="center"/>
      <protection hidden="1"/>
    </xf>
    <xf numFmtId="165" fontId="28" fillId="0" borderId="0" xfId="2" applyNumberFormat="1" applyFont="1" applyFill="1" applyBorder="1" applyAlignment="1" applyProtection="1">
      <alignment vertical="center"/>
      <protection locked="0" hidden="1"/>
    </xf>
    <xf numFmtId="165" fontId="27" fillId="7" borderId="0" xfId="2" applyNumberFormat="1" applyFont="1" applyFill="1" applyBorder="1" applyAlignment="1" applyProtection="1">
      <alignment horizontal="left" vertical="center" indent="1"/>
      <protection hidden="1"/>
    </xf>
    <xf numFmtId="165" fontId="27" fillId="0" borderId="0" xfId="2" applyNumberFormat="1" applyFont="1" applyFill="1" applyBorder="1" applyAlignment="1" applyProtection="1">
      <alignment horizontal="left" vertical="center" indent="1"/>
      <protection hidden="1"/>
    </xf>
    <xf numFmtId="165" fontId="29" fillId="0" borderId="0" xfId="2" applyNumberFormat="1" applyFont="1" applyFill="1" applyBorder="1" applyAlignment="1">
      <alignment vertical="center"/>
    </xf>
    <xf numFmtId="165" fontId="25" fillId="0" borderId="0" xfId="2" applyNumberFormat="1" applyFont="1" applyFill="1" applyBorder="1" applyAlignment="1" applyProtection="1">
      <alignment horizontal="left" vertical="center" wrapText="1" indent="1"/>
      <protection locked="0" hidden="1"/>
    </xf>
    <xf numFmtId="165" fontId="25" fillId="0" borderId="0" xfId="2" quotePrefix="1" applyNumberFormat="1" applyFont="1" applyFill="1" applyBorder="1" applyAlignment="1" applyProtection="1">
      <alignment horizontal="left" vertical="center" indent="1"/>
      <protection locked="0" hidden="1"/>
    </xf>
    <xf numFmtId="165" fontId="25" fillId="0" borderId="0" xfId="2" applyNumberFormat="1" applyFont="1" applyFill="1" applyBorder="1"/>
    <xf numFmtId="0" fontId="14" fillId="0" borderId="0" xfId="0" applyFont="1" applyFill="1" applyBorder="1" applyAlignment="1" applyProtection="1">
      <alignment horizontal="left" vertical="center" indent="1"/>
      <protection locked="0" hidden="1"/>
    </xf>
    <xf numFmtId="165" fontId="27" fillId="0" borderId="0" xfId="2" applyNumberFormat="1" applyFont="1" applyFill="1" applyBorder="1" applyAlignment="1">
      <alignment vertical="center"/>
    </xf>
    <xf numFmtId="165" fontId="25" fillId="8" borderId="0" xfId="2" applyNumberFormat="1" applyFont="1" applyFill="1" applyBorder="1"/>
    <xf numFmtId="165" fontId="25" fillId="8" borderId="0" xfId="2" applyNumberFormat="1" applyFont="1" applyFill="1" applyBorder="1" applyAlignment="1">
      <alignment horizontal="left" vertical="center" indent="1"/>
    </xf>
    <xf numFmtId="165" fontId="27" fillId="9" borderId="0" xfId="2" applyNumberFormat="1" applyFont="1" applyFill="1" applyBorder="1" applyAlignment="1">
      <alignment horizontal="left" vertical="center" indent="1"/>
    </xf>
    <xf numFmtId="0" fontId="2" fillId="0" borderId="4" xfId="0" applyFont="1" applyFill="1" applyBorder="1"/>
    <xf numFmtId="0" fontId="20" fillId="0" borderId="4" xfId="0" applyFont="1" applyFill="1" applyBorder="1"/>
    <xf numFmtId="165" fontId="2" fillId="0" borderId="4" xfId="2" applyNumberFormat="1" applyFont="1" applyFill="1" applyBorder="1"/>
    <xf numFmtId="0" fontId="6" fillId="12" borderId="0" xfId="0" applyFont="1" applyFill="1" applyBorder="1" applyAlignment="1" applyProtection="1">
      <alignment horizontal="left" vertical="center" indent="1"/>
      <protection locked="0" hidden="1"/>
    </xf>
    <xf numFmtId="0" fontId="3" fillId="12" borderId="0" xfId="0" applyFont="1" applyFill="1" applyBorder="1"/>
    <xf numFmtId="165" fontId="25" fillId="12" borderId="0" xfId="2" applyNumberFormat="1" applyFont="1" applyFill="1" applyBorder="1"/>
    <xf numFmtId="165" fontId="6" fillId="12" borderId="0" xfId="2" applyNumberFormat="1" applyFont="1" applyFill="1" applyBorder="1"/>
    <xf numFmtId="165" fontId="9" fillId="12" borderId="0" xfId="2" applyNumberFormat="1" applyFont="1" applyFill="1" applyBorder="1" applyAlignment="1" applyProtection="1">
      <alignment vertical="center"/>
      <protection hidden="1"/>
    </xf>
    <xf numFmtId="165" fontId="16" fillId="0" borderId="0" xfId="2" applyNumberFormat="1" applyFont="1" applyFill="1" applyBorder="1" applyAlignment="1">
      <alignment horizontal="centerContinuous" vertical="center" wrapText="1"/>
    </xf>
    <xf numFmtId="43" fontId="6" fillId="0" borderId="0" xfId="2" applyNumberFormat="1" applyFont="1" applyFill="1" applyBorder="1"/>
    <xf numFmtId="43" fontId="6" fillId="0" borderId="1" xfId="0" applyNumberFormat="1" applyFont="1" applyFill="1" applyBorder="1" applyAlignment="1">
      <alignment vertical="center"/>
    </xf>
    <xf numFmtId="165" fontId="6" fillId="0" borderId="6" xfId="2" applyNumberFormat="1" applyFont="1" applyFill="1" applyBorder="1" applyAlignment="1">
      <alignment horizontal="center" vertical="center"/>
    </xf>
    <xf numFmtId="165" fontId="6" fillId="0" borderId="7" xfId="2" applyNumberFormat="1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vertical="center"/>
    </xf>
    <xf numFmtId="165" fontId="24" fillId="0" borderId="0" xfId="0" applyNumberFormat="1" applyFont="1" applyFill="1" applyBorder="1" applyAlignment="1">
      <alignment horizontal="left" vertical="center" indent="1"/>
    </xf>
    <xf numFmtId="43" fontId="2" fillId="0" borderId="4" xfId="2" applyNumberFormat="1" applyFont="1" applyFill="1" applyBorder="1"/>
    <xf numFmtId="0" fontId="6" fillId="0" borderId="0" xfId="0" applyFont="1"/>
    <xf numFmtId="43" fontId="6" fillId="0" borderId="0" xfId="2" applyFont="1"/>
    <xf numFmtId="43" fontId="0" fillId="0" borderId="0" xfId="2" applyFont="1"/>
    <xf numFmtId="43" fontId="6" fillId="0" borderId="0" xfId="2" applyFont="1" applyAlignment="1">
      <alignment wrapText="1"/>
    </xf>
    <xf numFmtId="0" fontId="2" fillId="0" borderId="0" xfId="0" applyFont="1"/>
    <xf numFmtId="43" fontId="2" fillId="0" borderId="0" xfId="0" applyNumberFormat="1" applyFont="1"/>
    <xf numFmtId="0" fontId="6" fillId="13" borderId="0" xfId="0" applyFont="1" applyFill="1"/>
    <xf numFmtId="43" fontId="0" fillId="13" borderId="0" xfId="2" applyFont="1" applyFill="1"/>
    <xf numFmtId="0" fontId="0" fillId="13" borderId="0" xfId="0" applyFill="1"/>
    <xf numFmtId="43" fontId="2" fillId="13" borderId="0" xfId="0" applyNumberFormat="1" applyFont="1" applyFill="1"/>
    <xf numFmtId="0" fontId="6" fillId="0" borderId="0" xfId="2" applyNumberFormat="1" applyFont="1" applyAlignment="1">
      <alignment horizontal="left"/>
    </xf>
    <xf numFmtId="0" fontId="6" fillId="13" borderId="0" xfId="2" applyNumberFormat="1" applyFont="1" applyFill="1" applyAlignment="1">
      <alignment horizontal="left"/>
    </xf>
    <xf numFmtId="0" fontId="6" fillId="0" borderId="0" xfId="0" applyNumberFormat="1" applyFont="1" applyAlignment="1">
      <alignment horizontal="left"/>
    </xf>
    <xf numFmtId="43" fontId="10" fillId="0" borderId="0" xfId="2" applyNumberFormat="1" applyFont="1" applyFill="1" applyBorder="1"/>
    <xf numFmtId="43" fontId="6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>
      <alignment vertical="center"/>
    </xf>
    <xf numFmtId="165" fontId="6" fillId="0" borderId="10" xfId="2" applyNumberFormat="1" applyFont="1" applyFill="1" applyBorder="1" applyAlignment="1">
      <alignment vertical="center"/>
    </xf>
    <xf numFmtId="165" fontId="33" fillId="0" borderId="0" xfId="2" applyNumberFormat="1" applyFont="1" applyFill="1" applyBorder="1" applyAlignment="1" applyProtection="1">
      <alignment vertical="center"/>
    </xf>
    <xf numFmtId="165" fontId="35" fillId="0" borderId="5" xfId="2" applyNumberFormat="1" applyFont="1" applyFill="1" applyBorder="1" applyAlignment="1">
      <alignment horizontal="center" vertical="center"/>
    </xf>
    <xf numFmtId="165" fontId="35" fillId="0" borderId="6" xfId="2" applyNumberFormat="1" applyFont="1" applyFill="1" applyBorder="1" applyAlignment="1">
      <alignment horizontal="center" vertical="center"/>
    </xf>
    <xf numFmtId="165" fontId="35" fillId="0" borderId="0" xfId="2" applyNumberFormat="1" applyFont="1" applyFill="1" applyBorder="1" applyAlignment="1">
      <alignment horizontal="centerContinuous" vertical="center"/>
    </xf>
    <xf numFmtId="165" fontId="36" fillId="0" borderId="0" xfId="2" applyNumberFormat="1" applyFont="1" applyFill="1" applyBorder="1" applyAlignment="1">
      <alignment vertical="center"/>
    </xf>
    <xf numFmtId="165" fontId="35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35" fillId="0" borderId="0" xfId="2" applyNumberFormat="1" applyFont="1" applyFill="1" applyBorder="1" applyAlignment="1" applyProtection="1">
      <alignment vertical="center"/>
      <protection locked="0" hidden="1"/>
    </xf>
    <xf numFmtId="165" fontId="37" fillId="6" borderId="0" xfId="2" applyNumberFormat="1" applyFont="1" applyFill="1" applyBorder="1" applyAlignment="1" applyProtection="1">
      <alignment horizontal="right" vertical="center"/>
      <protection hidden="1"/>
    </xf>
    <xf numFmtId="165" fontId="37" fillId="0" borderId="0" xfId="2" applyNumberFormat="1" applyFont="1" applyFill="1" applyBorder="1" applyAlignment="1" applyProtection="1">
      <alignment vertical="center"/>
      <protection hidden="1"/>
    </xf>
    <xf numFmtId="165" fontId="38" fillId="0" borderId="0" xfId="2" applyNumberFormat="1" applyFont="1" applyFill="1" applyBorder="1" applyAlignment="1">
      <alignment vertical="center"/>
    </xf>
    <xf numFmtId="165" fontId="35" fillId="0" borderId="1" xfId="2" applyNumberFormat="1" applyFont="1" applyFill="1" applyBorder="1" applyAlignment="1" applyProtection="1">
      <alignment vertical="center"/>
      <protection locked="0" hidden="1"/>
    </xf>
    <xf numFmtId="165" fontId="37" fillId="7" borderId="0" xfId="2" applyNumberFormat="1" applyFont="1" applyFill="1" applyBorder="1" applyAlignment="1" applyProtection="1">
      <alignment vertical="center"/>
      <protection hidden="1"/>
    </xf>
    <xf numFmtId="165" fontId="37" fillId="0" borderId="0" xfId="2" applyNumberFormat="1" applyFont="1" applyFill="1" applyBorder="1" applyAlignment="1">
      <alignment vertical="center"/>
    </xf>
    <xf numFmtId="165" fontId="35" fillId="0" borderId="2" xfId="2" applyNumberFormat="1" applyFont="1" applyFill="1" applyBorder="1" applyAlignment="1" applyProtection="1">
      <alignment vertical="center"/>
      <protection locked="0" hidden="1"/>
    </xf>
    <xf numFmtId="165" fontId="35" fillId="0" borderId="3" xfId="2" applyNumberFormat="1" applyFont="1" applyFill="1" applyBorder="1" applyAlignment="1" applyProtection="1">
      <alignment vertical="center"/>
      <protection locked="0" hidden="1"/>
    </xf>
    <xf numFmtId="165" fontId="35" fillId="0" borderId="1" xfId="2" applyNumberFormat="1" applyFont="1" applyFill="1" applyBorder="1" applyAlignment="1" applyProtection="1">
      <alignment vertical="center"/>
      <protection hidden="1"/>
    </xf>
    <xf numFmtId="165" fontId="35" fillId="0" borderId="1" xfId="2" applyNumberFormat="1" applyFont="1" applyFill="1" applyBorder="1" applyAlignment="1" applyProtection="1">
      <alignment horizontal="left" vertical="center" indent="1"/>
      <protection locked="0" hidden="1"/>
    </xf>
    <xf numFmtId="165" fontId="35" fillId="0" borderId="0" xfId="2" applyNumberFormat="1" applyFont="1" applyFill="1" applyBorder="1" applyAlignment="1" applyProtection="1">
      <alignment vertical="center"/>
      <protection hidden="1"/>
    </xf>
    <xf numFmtId="43" fontId="35" fillId="0" borderId="1" xfId="0" applyNumberFormat="1" applyFont="1" applyFill="1" applyBorder="1" applyAlignment="1">
      <alignment vertical="center"/>
    </xf>
    <xf numFmtId="165" fontId="35" fillId="0" borderId="0" xfId="2" applyNumberFormat="1" applyFont="1" applyFill="1" applyBorder="1"/>
    <xf numFmtId="0" fontId="38" fillId="0" borderId="0" xfId="0" applyFont="1" applyFill="1" applyBorder="1" applyAlignment="1">
      <alignment horizontal="left" vertical="center" indent="1"/>
    </xf>
    <xf numFmtId="165" fontId="37" fillId="7" borderId="0" xfId="2" applyNumberFormat="1" applyFont="1" applyFill="1" applyBorder="1" applyAlignment="1" applyProtection="1">
      <alignment horizontal="left" vertical="center" indent="1"/>
      <protection hidden="1"/>
    </xf>
    <xf numFmtId="165" fontId="35" fillId="0" borderId="0" xfId="2" applyNumberFormat="1" applyFont="1" applyFill="1" applyBorder="1" applyAlignment="1">
      <alignment vertical="center"/>
    </xf>
    <xf numFmtId="165" fontId="35" fillId="8" borderId="0" xfId="2" applyNumberFormat="1" applyFont="1" applyFill="1" applyBorder="1"/>
    <xf numFmtId="165" fontId="35" fillId="8" borderId="0" xfId="2" applyNumberFormat="1" applyFont="1" applyFill="1" applyBorder="1" applyAlignment="1">
      <alignment vertical="center"/>
    </xf>
    <xf numFmtId="165" fontId="37" fillId="9" borderId="0" xfId="2" applyNumberFormat="1" applyFont="1" applyFill="1" applyBorder="1" applyAlignment="1">
      <alignment vertical="center"/>
    </xf>
    <xf numFmtId="43" fontId="35" fillId="0" borderId="0" xfId="2" applyNumberFormat="1" applyFont="1" applyFill="1" applyBorder="1"/>
    <xf numFmtId="165" fontId="35" fillId="12" borderId="0" xfId="2" applyNumberFormat="1" applyFont="1" applyFill="1" applyBorder="1"/>
    <xf numFmtId="165" fontId="37" fillId="0" borderId="4" xfId="2" applyNumberFormat="1" applyFont="1" applyFill="1" applyBorder="1"/>
    <xf numFmtId="40" fontId="2" fillId="15" borderId="0" xfId="0" applyNumberFormat="1" applyFont="1" applyFill="1" applyBorder="1" applyAlignment="1" applyProtection="1">
      <alignment horizontal="left" vertical="center" indent="1"/>
      <protection hidden="1"/>
    </xf>
    <xf numFmtId="40" fontId="20" fillId="15" borderId="0" xfId="0" applyNumberFormat="1" applyFont="1" applyFill="1" applyBorder="1" applyAlignment="1" applyProtection="1">
      <alignment horizontal="left" vertical="center" indent="1"/>
      <protection hidden="1"/>
    </xf>
    <xf numFmtId="165" fontId="27" fillId="15" borderId="0" xfId="2" applyNumberFormat="1" applyFont="1" applyFill="1" applyBorder="1" applyAlignment="1" applyProtection="1">
      <alignment horizontal="left" vertical="center" indent="1"/>
      <protection hidden="1"/>
    </xf>
    <xf numFmtId="165" fontId="37" fillId="15" borderId="0" xfId="2" applyNumberFormat="1" applyFont="1" applyFill="1" applyBorder="1" applyAlignment="1" applyProtection="1">
      <alignment vertical="center"/>
      <protection hidden="1"/>
    </xf>
    <xf numFmtId="165" fontId="2" fillId="15" borderId="0" xfId="2" applyNumberFormat="1" applyFont="1" applyFill="1" applyBorder="1" applyAlignment="1" applyProtection="1">
      <alignment vertical="center"/>
      <protection hidden="1"/>
    </xf>
    <xf numFmtId="43" fontId="10" fillId="0" borderId="0" xfId="2" applyFont="1" applyFill="1" applyBorder="1"/>
    <xf numFmtId="165" fontId="35" fillId="0" borderId="6" xfId="2" applyNumberFormat="1" applyFont="1" applyFill="1" applyBorder="1" applyAlignment="1">
      <alignment horizontal="centerContinuous" vertical="center"/>
    </xf>
    <xf numFmtId="165" fontId="35" fillId="0" borderId="7" xfId="2" applyNumberFormat="1" applyFont="1" applyFill="1" applyBorder="1" applyAlignment="1">
      <alignment horizontal="center" vertical="center"/>
    </xf>
    <xf numFmtId="165" fontId="35" fillId="0" borderId="5" xfId="2" applyNumberFormat="1" applyFont="1" applyFill="1" applyBorder="1" applyAlignment="1">
      <alignment horizontal="centerContinuous" vertical="center"/>
    </xf>
    <xf numFmtId="165" fontId="35" fillId="0" borderId="1" xfId="2" applyNumberFormat="1" applyFont="1" applyFill="1" applyBorder="1" applyAlignment="1">
      <alignment vertical="center"/>
    </xf>
    <xf numFmtId="165" fontId="35" fillId="0" borderId="1" xfId="0" applyNumberFormat="1" applyFont="1" applyFill="1" applyBorder="1" applyAlignment="1">
      <alignment vertical="center"/>
    </xf>
    <xf numFmtId="165" fontId="38" fillId="0" borderId="0" xfId="0" applyNumberFormat="1" applyFont="1" applyFill="1" applyBorder="1" applyAlignment="1">
      <alignment horizontal="left" vertical="center" indent="1"/>
    </xf>
    <xf numFmtId="165" fontId="10" fillId="0" borderId="0" xfId="0" applyNumberFormat="1" applyFont="1" applyFill="1" applyBorder="1" applyAlignment="1">
      <alignment vertical="center"/>
    </xf>
    <xf numFmtId="165" fontId="10" fillId="16" borderId="0" xfId="2" applyNumberFormat="1" applyFont="1" applyFill="1" applyBorder="1" applyAlignment="1">
      <alignment vertical="center"/>
    </xf>
    <xf numFmtId="165" fontId="10" fillId="17" borderId="0" xfId="2" applyNumberFormat="1" applyFont="1" applyFill="1" applyBorder="1" applyAlignment="1">
      <alignment vertical="center"/>
    </xf>
    <xf numFmtId="165" fontId="6" fillId="17" borderId="0" xfId="2" applyNumberFormat="1" applyFont="1" applyFill="1" applyBorder="1" applyAlignment="1">
      <alignment vertical="center"/>
    </xf>
    <xf numFmtId="165" fontId="6" fillId="18" borderId="1" xfId="2" applyNumberFormat="1" applyFont="1" applyFill="1" applyBorder="1" applyAlignment="1" applyProtection="1">
      <alignment vertical="center"/>
      <protection locked="0" hidden="1"/>
    </xf>
    <xf numFmtId="165" fontId="9" fillId="16" borderId="0" xfId="2" applyNumberFormat="1" applyFont="1" applyFill="1" applyBorder="1" applyAlignment="1" applyProtection="1">
      <alignment vertical="center"/>
      <protection hidden="1"/>
    </xf>
    <xf numFmtId="165" fontId="9" fillId="13" borderId="0" xfId="2" applyNumberFormat="1" applyFont="1" applyFill="1" applyBorder="1" applyAlignment="1" applyProtection="1">
      <alignment vertical="center"/>
      <protection hidden="1"/>
    </xf>
    <xf numFmtId="165" fontId="6" fillId="0" borderId="0" xfId="0" applyNumberFormat="1" applyFont="1" applyFill="1" applyBorder="1" applyAlignment="1">
      <alignment vertical="center"/>
    </xf>
    <xf numFmtId="165" fontId="6" fillId="13" borderId="1" xfId="2" applyNumberFormat="1" applyFont="1" applyFill="1" applyBorder="1" applyAlignment="1" applyProtection="1">
      <alignment vertical="center"/>
      <protection locked="0" hidden="1"/>
    </xf>
    <xf numFmtId="165" fontId="6" fillId="13" borderId="1" xfId="2" applyNumberFormat="1" applyFont="1" applyFill="1" applyBorder="1" applyAlignment="1" applyProtection="1">
      <alignment vertical="center"/>
      <protection hidden="1"/>
    </xf>
    <xf numFmtId="165" fontId="6" fillId="13" borderId="1" xfId="2" applyNumberFormat="1" applyFont="1" applyFill="1" applyBorder="1" applyAlignment="1" applyProtection="1">
      <alignment horizontal="left" vertical="center" indent="1"/>
      <protection locked="0" hidden="1"/>
    </xf>
    <xf numFmtId="0" fontId="4" fillId="4" borderId="0" xfId="0" applyFont="1" applyFill="1" applyBorder="1" applyAlignment="1" applyProtection="1">
      <alignment horizontal="left" vertical="center" indent="1"/>
      <protection locked="0" hidden="1"/>
    </xf>
    <xf numFmtId="0" fontId="4" fillId="4" borderId="0" xfId="0" applyFont="1" applyFill="1" applyBorder="1" applyAlignment="1">
      <alignment horizontal="left" vertical="center" indent="1"/>
    </xf>
    <xf numFmtId="0" fontId="4" fillId="11" borderId="0" xfId="0" applyFont="1" applyFill="1" applyBorder="1" applyAlignment="1" applyProtection="1">
      <alignment horizontal="left" vertical="center" indent="1"/>
      <protection locked="0" hidden="1"/>
    </xf>
    <xf numFmtId="0" fontId="4" fillId="11" borderId="0" xfId="0" applyFont="1" applyFill="1" applyBorder="1" applyAlignment="1">
      <alignment horizontal="left" vertical="center" indent="1"/>
    </xf>
    <xf numFmtId="0" fontId="4" fillId="3" borderId="0" xfId="0" applyFont="1" applyFill="1" applyBorder="1" applyAlignment="1" applyProtection="1">
      <alignment horizontal="left" vertical="center" indent="1"/>
      <protection locked="0" hidden="1"/>
    </xf>
    <xf numFmtId="0" fontId="4" fillId="3" borderId="0" xfId="0" applyFont="1" applyFill="1" applyBorder="1" applyAlignment="1">
      <alignment horizontal="left" vertical="center" indent="1"/>
    </xf>
    <xf numFmtId="0" fontId="4" fillId="15" borderId="0" xfId="0" applyFont="1" applyFill="1" applyBorder="1" applyAlignment="1" applyProtection="1">
      <alignment horizontal="left" vertical="center" indent="1"/>
      <protection locked="0" hidden="1"/>
    </xf>
    <xf numFmtId="0" fontId="4" fillId="15" borderId="0" xfId="0" applyFont="1" applyFill="1" applyBorder="1" applyAlignment="1">
      <alignment horizontal="left" vertical="center" indent="1"/>
    </xf>
    <xf numFmtId="0" fontId="12" fillId="2" borderId="0" xfId="0" applyFont="1" applyFill="1" applyBorder="1" applyAlignment="1">
      <alignment horizontal="left" vertical="center"/>
    </xf>
    <xf numFmtId="0" fontId="4" fillId="5" borderId="0" xfId="0" applyFont="1" applyFill="1" applyBorder="1" applyAlignment="1" applyProtection="1">
      <alignment horizontal="left" vertical="center" indent="1"/>
      <protection locked="0" hidden="1"/>
    </xf>
    <xf numFmtId="0" fontId="4" fillId="5" borderId="0" xfId="0" applyFont="1" applyFill="1" applyBorder="1" applyAlignment="1">
      <alignment horizontal="left" vertical="center" indent="1"/>
    </xf>
    <xf numFmtId="165" fontId="16" fillId="2" borderId="0" xfId="2" applyNumberFormat="1" applyFont="1" applyFill="1" applyBorder="1" applyAlignment="1">
      <alignment horizontal="center" vertical="center" wrapText="1"/>
    </xf>
    <xf numFmtId="165" fontId="13" fillId="10" borderId="9" xfId="2" applyNumberFormat="1" applyFont="1" applyFill="1" applyBorder="1" applyAlignment="1">
      <alignment horizontal="center" vertical="center" wrapText="1"/>
    </xf>
    <xf numFmtId="165" fontId="13" fillId="10" borderId="8" xfId="2" applyNumberFormat="1" applyFont="1" applyFill="1" applyBorder="1" applyAlignment="1">
      <alignment horizontal="center" vertical="center" wrapText="1"/>
    </xf>
    <xf numFmtId="165" fontId="34" fillId="14" borderId="11" xfId="2" applyNumberFormat="1" applyFont="1" applyFill="1" applyBorder="1" applyAlignment="1">
      <alignment horizontal="center" vertical="center" wrapText="1"/>
    </xf>
    <xf numFmtId="0" fontId="17" fillId="7" borderId="0" xfId="0" applyFont="1" applyFill="1" applyBorder="1" applyAlignment="1" applyProtection="1">
      <alignment horizontal="left" vertical="center" indent="1"/>
      <protection locked="0" hidden="1"/>
    </xf>
    <xf numFmtId="0" fontId="7" fillId="0" borderId="0" xfId="1" applyFont="1" applyFill="1" applyBorder="1" applyAlignment="1" applyProtection="1">
      <alignment horizontal="left"/>
    </xf>
  </cellXfs>
  <cellStyles count="4">
    <cellStyle name="Comma" xfId="2" builtinId="3"/>
    <cellStyle name="Excel Built-in Normal" xfId="3" xr:uid="{00000000-0005-0000-0000-000001000000}"/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B8E84"/>
      <rgbColor rgb="00D9EDC1"/>
      <rgbColor rgb="00336887"/>
      <rgbColor rgb="00FFF3B9"/>
      <rgbColor rgb="00EFB6B1"/>
      <rgbColor rgb="00ACD8F1"/>
      <rgbColor rgb="00B3122D"/>
      <rgbColor rgb="007FA516"/>
      <rgbColor rgb="00004269"/>
      <rgbColor rgb="00FFE14F"/>
      <rgbColor rgb="00C2ADC4"/>
      <rgbColor rgb="0059B1E2"/>
      <rgbColor rgb="00E6E6E6"/>
      <rgbColor rgb="00808080"/>
      <rgbColor rgb="00309DDB"/>
      <rgbColor rgb="00B3DB84"/>
      <rgbColor rgb="00DB8E84"/>
      <rgbColor rgb="0099779D"/>
      <rgbColor rgb="00FFE14F"/>
      <rgbColor rgb="00D9C293"/>
      <rgbColor rgb="00004269"/>
      <rgbColor rgb="00597A7B"/>
      <rgbColor rgb="00004269"/>
      <rgbColor rgb="00587F03"/>
      <rgbColor rgb="00B3122D"/>
      <rgbColor rgb="0057445A"/>
      <rgbColor rgb="00EFA143"/>
      <rgbColor rgb="006D4129"/>
      <rgbColor rgb="00309DDB"/>
      <rgbColor rgb="00DDDDDD"/>
      <rgbColor rgb="0099B3C3"/>
      <rgbColor rgb="00D6EBF8"/>
      <rgbColor rgb="00F0F8E6"/>
      <rgbColor rgb="00FFF9DC"/>
      <rgbColor rgb="00CCD9E1"/>
      <rgbColor rgb="00F8E8E6"/>
      <rgbColor rgb="00EBE4EB"/>
      <rgbColor rgb="00EED6AD"/>
      <rgbColor rgb="00668EA5"/>
      <rgbColor rgb="0083C4E9"/>
      <rgbColor rgb="00FFE772"/>
      <rgbColor rgb="00F4C80F"/>
      <rgbColor rgb="00CDAF71"/>
      <rgbColor rgb="00EFA143"/>
      <rgbColor rgb="0099779D"/>
      <rgbColor rgb="00B2B2B2"/>
      <rgbColor rgb="00309DDB"/>
      <rgbColor rgb="00B3DB84"/>
      <rgbColor rgb="00587F03"/>
      <rgbColor rgb="006D4129"/>
      <rgbColor rgb="00597A7B"/>
      <rgbColor rgb="00D6C9D8"/>
      <rgbColor rgb="0057445A"/>
      <rgbColor rgb="004D4D4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20262856666485"/>
          <c:y val="1.8450217745001416E-2"/>
          <c:w val="0.54784265244023933"/>
          <c:h val="0.8524000598190653"/>
        </c:manualLayout>
      </c:layout>
      <c:pie3DChart>
        <c:varyColors val="1"/>
        <c:ser>
          <c:idx val="0"/>
          <c:order val="0"/>
          <c:spPr>
            <a:solidFill>
              <a:srgbClr val="309DDB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309DDB"/>
              </a:solidFill>
              <a:ln w="3175">
                <a:solidFill>
                  <a:srgbClr val="309DD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164-410F-91F1-827A30864269}"/>
              </c:ext>
            </c:extLst>
          </c:dPt>
          <c:dPt>
            <c:idx val="1"/>
            <c:bubble3D val="0"/>
            <c:spPr>
              <a:solidFill>
                <a:srgbClr val="7FA516"/>
              </a:solidFill>
              <a:ln w="12700">
                <a:solidFill>
                  <a:srgbClr val="7FA516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164-410F-91F1-827A30864269}"/>
              </c:ext>
            </c:extLst>
          </c:dPt>
          <c:dPt>
            <c:idx val="2"/>
            <c:bubble3D val="0"/>
            <c:spPr>
              <a:solidFill>
                <a:srgbClr val="B3122D"/>
              </a:solidFill>
              <a:ln w="3175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164-410F-91F1-827A30864269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3175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164-410F-91F1-827A30864269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3175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164-410F-91F1-827A30864269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'Budget Tracking for 2019'!$A$8:$A$12</c:f>
              <c:strCache>
                <c:ptCount val="5"/>
                <c:pt idx="0">
                  <c:v>Fund from State Govt - 2019</c:v>
                </c:pt>
                <c:pt idx="1">
                  <c:v>Fund from Levy</c:v>
                </c:pt>
                <c:pt idx="2">
                  <c:v>Sales - TIC</c:v>
                </c:pt>
                <c:pt idx="3">
                  <c:v>Other Income</c:v>
                </c:pt>
                <c:pt idx="4">
                  <c:v>Dividen Income</c:v>
                </c:pt>
              </c:strCache>
            </c:strRef>
          </c:cat>
          <c:val>
            <c:numRef>
              <c:f>'Budget Tracking for 2019'!$Q$8:$Q$12</c:f>
              <c:numCache>
                <c:formatCode>_(* #,##0_);_(* \(#,##0\);_(* "-"??_);_(@_)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164-410F-91F1-827A30864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1.0318954069936015E-2"/>
          <c:y val="1.8450217745001416E-2"/>
          <c:w val="0.14540344371273475"/>
          <c:h val="0.383764529096029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Dashboards!$J$25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83-4C08-8655-ED6A04C8E837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F83-4C08-8655-ED6A04C8E83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4F83-4C08-8655-ED6A04C8E83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F83-4C08-8655-ED6A04C8E83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F83-4C08-8655-ED6A04C8E83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F83-4C08-8655-ED6A04C8E83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F83-4C08-8655-ED6A04C8E83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F83-4C08-8655-ED6A04C8E83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F83-4C08-8655-ED6A04C8E83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F83-4C08-8655-ED6A04C8E83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F83-4C08-8655-ED6A04C8E83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Dashboards!$J$26:$J$36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F83-4C08-8655-ED6A04C8E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08960194995692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Dashboards!$K$25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BF-4C94-BC2B-A66E5947F5B3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1BF-4C94-BC2B-A66E5947F5B3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1BF-4C94-BC2B-A66E5947F5B3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1BF-4C94-BC2B-A66E5947F5B3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1BF-4C94-BC2B-A66E5947F5B3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1BF-4C94-BC2B-A66E5947F5B3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1BF-4C94-BC2B-A66E5947F5B3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1BF-4C94-BC2B-A66E5947F5B3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1BF-4C94-BC2B-A66E5947F5B3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1BF-4C94-BC2B-A66E5947F5B3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1BF-4C94-BC2B-A66E5947F5B3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Dashboards!$K$26:$K$36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1BF-4C94-BC2B-A66E5947F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15064593608843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Dashboards!$L$25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A3-4EFC-9731-D8D12AD369ED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FA3-4EFC-9731-D8D12AD369ED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FA3-4EFC-9731-D8D12AD369ED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FA3-4EFC-9731-D8D12AD369ED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FA3-4EFC-9731-D8D12AD369ED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FA3-4EFC-9731-D8D12AD369ED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FA3-4EFC-9731-D8D12AD369ED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FA3-4EFC-9731-D8D12AD369ED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FA3-4EFC-9731-D8D12AD369ED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FA3-4EFC-9731-D8D12AD369ED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FA3-4EFC-9731-D8D12AD369ED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Dashboards!$L$26:$L$36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FA3-4EFC-9731-D8D12AD36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Dashboards!$M$25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92-4FCF-8D75-C2E0CA7D2A29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B92-4FCF-8D75-C2E0CA7D2A29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B92-4FCF-8D75-C2E0CA7D2A29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92-4FCF-8D75-C2E0CA7D2A29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92-4FCF-8D75-C2E0CA7D2A29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B92-4FCF-8D75-C2E0CA7D2A29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B92-4FCF-8D75-C2E0CA7D2A29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B92-4FCF-8D75-C2E0CA7D2A29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B92-4FCF-8D75-C2E0CA7D2A29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B92-4FCF-8D75-C2E0CA7D2A29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B92-4FCF-8D75-C2E0CA7D2A29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Dashboards!$M$26:$M$36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B92-4FCF-8D75-C2E0CA7D2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7205608392979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Dashboards!$N$25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BE-42A9-9B05-4E3EB69763F8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0BE-42A9-9B05-4E3EB69763F8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0BE-42A9-9B05-4E3EB69763F8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70BE-42A9-9B05-4E3EB69763F8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70BE-42A9-9B05-4E3EB69763F8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70BE-42A9-9B05-4E3EB69763F8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0BE-42A9-9B05-4E3EB69763F8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0BE-42A9-9B05-4E3EB69763F8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0BE-42A9-9B05-4E3EB69763F8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0BE-42A9-9B05-4E3EB69763F8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0BE-42A9-9B05-4E3EB69763F8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Dashboards!$N$26:$N$36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0BE-42A9-9B05-4E3EB6976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677125562904982E-2"/>
          <c:y val="6.7750856810152041E-2"/>
          <c:w val="0.88776488820510513"/>
          <c:h val="0.73441928782204813"/>
        </c:manualLayout>
      </c:layout>
      <c:lineChart>
        <c:grouping val="standard"/>
        <c:varyColors val="0"/>
        <c:ser>
          <c:idx val="0"/>
          <c:order val="0"/>
          <c:tx>
            <c:strRef>
              <c:f>'Budget Tracking for 2019'!$A$256</c:f>
              <c:strCache>
                <c:ptCount val="1"/>
                <c:pt idx="0">
                  <c:v>INCOME</c:v>
                </c:pt>
              </c:strCache>
            </c:strRef>
          </c:tx>
          <c:spPr>
            <a:ln w="38100">
              <a:solidFill>
                <a:srgbClr val="004269"/>
              </a:solidFill>
              <a:prstDash val="solid"/>
            </a:ln>
          </c:spPr>
          <c:marker>
            <c:symbol val="none"/>
          </c:marker>
          <c:val>
            <c:numRef>
              <c:f>'Budget Tracking for 2019'!$D$256:$O$256</c:f>
              <c:numCache>
                <c:formatCode>_(* #,##0_);_(* \(#,##0\);_(* "-"??_);_(@_)</c:formatCode>
                <c:ptCount val="12"/>
                <c:pt idx="0">
                  <c:v>0</c:v>
                </c:pt>
                <c:pt idx="1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2019'!$D$4:$Q$4</c15:sqref>
                        </c15:formulaRef>
                      </c:ext>
                    </c:extLst>
                    <c:strCache>
                      <c:ptCount val="12"/>
                      <c:pt idx="0">
                        <c:v> JAN </c:v>
                      </c:pt>
                      <c:pt idx="1">
                        <c:v> FEB </c:v>
                      </c:pt>
                      <c:pt idx="2">
                        <c:v> MAR </c:v>
                      </c:pt>
                      <c:pt idx="3">
                        <c:v> APR </c:v>
                      </c:pt>
                      <c:pt idx="4">
                        <c:v> MAY </c:v>
                      </c:pt>
                      <c:pt idx="5">
                        <c:v> JUN </c:v>
                      </c:pt>
                      <c:pt idx="6">
                        <c:v> JUL </c:v>
                      </c:pt>
                      <c:pt idx="7">
                        <c:v> AUG </c:v>
                      </c:pt>
                      <c:pt idx="8">
                        <c:v> SEPT </c:v>
                      </c:pt>
                      <c:pt idx="9">
                        <c:v> OCT </c:v>
                      </c:pt>
                      <c:pt idx="10">
                        <c:v> NOV </c:v>
                      </c:pt>
                      <c:pt idx="11">
                        <c:v> DEC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5DC-461D-9BD8-8100041690F1}"/>
            </c:ext>
          </c:extLst>
        </c:ser>
        <c:ser>
          <c:idx val="1"/>
          <c:order val="1"/>
          <c:tx>
            <c:strRef>
              <c:f>'Budget Tracking for 2019'!$A$257</c:f>
              <c:strCache>
                <c:ptCount val="1"/>
                <c:pt idx="0">
                  <c:v>EXPENSES (PGT + OTHERS)</c:v>
                </c:pt>
              </c:strCache>
            </c:strRef>
          </c:tx>
          <c:spPr>
            <a:ln w="38100">
              <a:solidFill>
                <a:srgbClr val="587F03"/>
              </a:solidFill>
              <a:prstDash val="solid"/>
            </a:ln>
          </c:spPr>
          <c:marker>
            <c:symbol val="none"/>
          </c:marker>
          <c:val>
            <c:numRef>
              <c:f>'Budget Tracking for 2019'!$D$257:$O$257</c:f>
              <c:numCache>
                <c:formatCode>_(* #,##0_);_(* \(#,##0\);_(* "-"??_);_(@_)</c:formatCode>
                <c:ptCount val="12"/>
                <c:pt idx="0">
                  <c:v>298257</c:v>
                </c:pt>
                <c:pt idx="1">
                  <c:v>604235.72</c:v>
                </c:pt>
                <c:pt idx="2">
                  <c:v>935338.44</c:v>
                </c:pt>
                <c:pt idx="3">
                  <c:v>550138.44999999984</c:v>
                </c:pt>
                <c:pt idx="4">
                  <c:v>523384.22</c:v>
                </c:pt>
                <c:pt idx="5">
                  <c:v>486721.22</c:v>
                </c:pt>
                <c:pt idx="6">
                  <c:v>824656.25000000012</c:v>
                </c:pt>
                <c:pt idx="7">
                  <c:v>775068.95</c:v>
                </c:pt>
                <c:pt idx="8">
                  <c:v>587064.57000000007</c:v>
                </c:pt>
                <c:pt idx="9">
                  <c:v>840864.09</c:v>
                </c:pt>
                <c:pt idx="10">
                  <c:v>1792082.3333333333</c:v>
                </c:pt>
                <c:pt idx="11">
                  <c:v>1951093.073333333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2019'!$D$4:$Q$4</c15:sqref>
                        </c15:formulaRef>
                      </c:ext>
                    </c:extLst>
                    <c:strCache>
                      <c:ptCount val="12"/>
                      <c:pt idx="0">
                        <c:v> JAN </c:v>
                      </c:pt>
                      <c:pt idx="1">
                        <c:v> FEB </c:v>
                      </c:pt>
                      <c:pt idx="2">
                        <c:v> MAR </c:v>
                      </c:pt>
                      <c:pt idx="3">
                        <c:v> APR </c:v>
                      </c:pt>
                      <c:pt idx="4">
                        <c:v> MAY </c:v>
                      </c:pt>
                      <c:pt idx="5">
                        <c:v> JUN </c:v>
                      </c:pt>
                      <c:pt idx="6">
                        <c:v> JUL </c:v>
                      </c:pt>
                      <c:pt idx="7">
                        <c:v> AUG </c:v>
                      </c:pt>
                      <c:pt idx="8">
                        <c:v> SEPT </c:v>
                      </c:pt>
                      <c:pt idx="9">
                        <c:v> OCT </c:v>
                      </c:pt>
                      <c:pt idx="10">
                        <c:v> NOV </c:v>
                      </c:pt>
                      <c:pt idx="11">
                        <c:v> DEC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F5DC-461D-9BD8-8100041690F1}"/>
            </c:ext>
          </c:extLst>
        </c:ser>
        <c:ser>
          <c:idx val="2"/>
          <c:order val="2"/>
          <c:tx>
            <c:strRef>
              <c:f>'Budget Tracking for 2019'!$A$260</c:f>
              <c:strCache>
                <c:ptCount val="1"/>
                <c:pt idx="0">
                  <c:v>BALANCE</c:v>
                </c:pt>
              </c:strCache>
            </c:strRef>
          </c:tx>
          <c:spPr>
            <a:ln w="38100">
              <a:solidFill>
                <a:srgbClr val="B3122D"/>
              </a:solidFill>
              <a:prstDash val="solid"/>
            </a:ln>
          </c:spPr>
          <c:marker>
            <c:symbol val="none"/>
          </c:marker>
          <c:val>
            <c:numRef>
              <c:f>'Budget Tracking for 2019'!$D$260:$O$260</c:f>
              <c:numCache>
                <c:formatCode>_(* #,##0_);_(* \(#,##0\);_(* "-"??_);_(@_)</c:formatCode>
                <c:ptCount val="12"/>
                <c:pt idx="0">
                  <c:v>-298257</c:v>
                </c:pt>
                <c:pt idx="1">
                  <c:v>-604235.72</c:v>
                </c:pt>
                <c:pt idx="2">
                  <c:v>-935338.44</c:v>
                </c:pt>
                <c:pt idx="3">
                  <c:v>-550138.44999999984</c:v>
                </c:pt>
                <c:pt idx="4">
                  <c:v>-523384.22</c:v>
                </c:pt>
                <c:pt idx="5">
                  <c:v>-486721.22</c:v>
                </c:pt>
                <c:pt idx="6">
                  <c:v>-824656.25000000012</c:v>
                </c:pt>
                <c:pt idx="7">
                  <c:v>-775068.95</c:v>
                </c:pt>
                <c:pt idx="8">
                  <c:v>-587064.57000000007</c:v>
                </c:pt>
                <c:pt idx="9">
                  <c:v>-840864.09</c:v>
                </c:pt>
                <c:pt idx="10">
                  <c:v>-1792082.3333333333</c:v>
                </c:pt>
                <c:pt idx="11">
                  <c:v>-1951093.073333333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2019'!$D$4:$Q$4</c15:sqref>
                        </c15:formulaRef>
                      </c:ext>
                    </c:extLst>
                    <c:strCache>
                      <c:ptCount val="12"/>
                      <c:pt idx="0">
                        <c:v> JAN </c:v>
                      </c:pt>
                      <c:pt idx="1">
                        <c:v> FEB </c:v>
                      </c:pt>
                      <c:pt idx="2">
                        <c:v> MAR </c:v>
                      </c:pt>
                      <c:pt idx="3">
                        <c:v> APR </c:v>
                      </c:pt>
                      <c:pt idx="4">
                        <c:v> MAY </c:v>
                      </c:pt>
                      <c:pt idx="5">
                        <c:v> JUN </c:v>
                      </c:pt>
                      <c:pt idx="6">
                        <c:v> JUL </c:v>
                      </c:pt>
                      <c:pt idx="7">
                        <c:v> AUG </c:v>
                      </c:pt>
                      <c:pt idx="8">
                        <c:v> SEPT </c:v>
                      </c:pt>
                      <c:pt idx="9">
                        <c:v> OCT </c:v>
                      </c:pt>
                      <c:pt idx="10">
                        <c:v> NOV </c:v>
                      </c:pt>
                      <c:pt idx="11">
                        <c:v> DEC 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F5DC-461D-9BD8-8100041690F1}"/>
            </c:ext>
          </c:extLst>
        </c:ser>
        <c:ser>
          <c:idx val="3"/>
          <c:order val="3"/>
          <c:tx>
            <c:strRef>
              <c:f>'Personal Budget'!#REF!</c:f>
              <c:strCache>
                <c:ptCount val="1"/>
                <c:pt idx="0">
                  <c:v>SAVINGS GOAL</c:v>
                </c:pt>
              </c:strCache>
            </c:strRef>
          </c:tx>
          <c:spPr>
            <a:ln w="38100">
              <a:solidFill>
                <a:srgbClr val="309DDB"/>
              </a:solidFill>
              <a:prstDash val="solid"/>
            </a:ln>
          </c:spPr>
          <c:marker>
            <c:symbol val="none"/>
          </c:marker>
          <c:val>
            <c:numRef>
              <c:f>'Personal Budget'!#REF!</c:f>
              <c:numCache>
                <c:formatCode>_(* #,##0.00_);_(* \(#,##0.00\);_(* "-"??_);_(@_)</c:formatCode>
                <c:ptCount val="12"/>
                <c:pt idx="0">
                  <c:v>1400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DC-461D-9BD8-810004169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127808"/>
        <c:axId val="51129344"/>
      </c:lineChart>
      <c:catAx>
        <c:axId val="5112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129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129344"/>
        <c:scaling>
          <c:orientation val="minMax"/>
          <c:min val="-2000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solid"/>
            </a:ln>
          </c:spPr>
        </c:majorGridlines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12780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186753062989208"/>
          <c:y val="0.85095076153550964"/>
          <c:w val="0.72125147394072797"/>
          <c:h val="7.5880959627370292E-2"/>
        </c:manualLayout>
      </c:layout>
      <c:overlay val="0"/>
      <c:spPr>
        <a:ln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804066543438078"/>
          <c:y val="0.11168845333864313"/>
          <c:w val="0.72181146025878007"/>
          <c:h val="0.80519582639486909"/>
        </c:manualLayout>
      </c:layout>
      <c:pie3DChart>
        <c:varyColors val="1"/>
        <c:ser>
          <c:idx val="0"/>
          <c:order val="0"/>
          <c:tx>
            <c:strRef>
              <c:f>Dashboards!$O$25</c:f>
              <c:strCache>
                <c:ptCount val="1"/>
                <c:pt idx="0">
                  <c:v>TOTAL (YEARLY)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309DDB"/>
              </a:solidFill>
              <a:ln w="12700">
                <a:solidFill>
                  <a:srgbClr val="309DD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5F5-440D-80BB-EE35D8211431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5F5-440D-80BB-EE35D8211431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5F5-440D-80BB-EE35D8211431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5F5-440D-80BB-EE35D8211431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5F5-440D-80BB-EE35D8211431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5F5-440D-80BB-EE35D8211431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5F5-440D-80BB-EE35D8211431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5F5-440D-80BB-EE35D8211431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85F5-440D-80BB-EE35D8211431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85F5-440D-80BB-EE35D8211431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85F5-440D-80BB-EE35D8211431}"/>
              </c:ext>
            </c:extLst>
          </c:dPt>
          <c:dLbls>
            <c:dLbl>
              <c:idx val="6"/>
              <c:layout>
                <c:manualLayout>
                  <c:x val="-0.11363096291970985"/>
                  <c:y val="-2.030151957700761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F5-440D-80BB-EE35D8211431}"/>
                </c:ext>
              </c:extLst>
            </c:dLbl>
            <c:dLbl>
              <c:idx val="7"/>
              <c:layout>
                <c:manualLayout>
                  <c:x val="-6.3994113147785317E-2"/>
                  <c:y val="-6.762045977897113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F5-440D-80BB-EE35D8211431}"/>
                </c:ext>
              </c:extLst>
            </c:dLbl>
            <c:dLbl>
              <c:idx val="8"/>
              <c:layout>
                <c:manualLayout>
                  <c:x val="8.4446644881170548E-3"/>
                  <c:y val="-7.297732093391039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F5-440D-80BB-EE35D8211431}"/>
                </c:ext>
              </c:extLst>
            </c:dLbl>
            <c:dLbl>
              <c:idx val="9"/>
              <c:layout>
                <c:manualLayout>
                  <c:x val="5.6065017238057159E-2"/>
                  <c:y val="-5.958516804656223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F5-440D-80BB-EE35D8211431}"/>
                </c:ext>
              </c:extLst>
            </c:dLbl>
            <c:dLbl>
              <c:idx val="10"/>
              <c:layout>
                <c:manualLayout>
                  <c:x val="0.11687015820866471"/>
                  <c:y val="-8.69498707463921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F5-440D-80BB-EE35D821143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Dashboards!$O$26:$O$36</c:f>
              <c:numCache>
                <c:formatCode>_-* #,##0.00_-;\-* #,##0.00_-;_-* "-"??_-;_-@_-</c:formatCode>
                <c:ptCount val="11"/>
                <c:pt idx="0">
                  <c:v>1713049.8466666667</c:v>
                </c:pt>
                <c:pt idx="1">
                  <c:v>167283.20000000001</c:v>
                </c:pt>
                <c:pt idx="2">
                  <c:v>3503784.2800000003</c:v>
                </c:pt>
                <c:pt idx="3">
                  <c:v>2585776.0266666673</c:v>
                </c:pt>
                <c:pt idx="4">
                  <c:v>185504.16</c:v>
                </c:pt>
                <c:pt idx="5">
                  <c:v>1063433.6599999999</c:v>
                </c:pt>
                <c:pt idx="6">
                  <c:v>149999.99999999997</c:v>
                </c:pt>
                <c:pt idx="7">
                  <c:v>150000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5F5-440D-80BB-EE35D821143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4.6210720887245845E-3"/>
          <c:y val="0.91168946795031958"/>
          <c:w val="0.99168207024029575"/>
          <c:h val="7.532477085629420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467652495378921E-2"/>
          <c:y val="6.8421052631578952E-2"/>
          <c:w val="0.92883548983364139"/>
          <c:h val="0.705263157894736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Dashboards!$B$26</c:f>
              <c:strCache>
                <c:ptCount val="1"/>
                <c:pt idx="0">
                  <c:v>OPERATING EXPENSES (OPEX) - PGT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Dashboards!$C$26:$N$26</c:f>
              <c:numCache>
                <c:formatCode>_-* #,##0.00_-;\-* #,##0.00_-;_-* "-"??_-;_-@_-</c:formatCode>
                <c:ptCount val="12"/>
                <c:pt idx="0">
                  <c:v>126921.65</c:v>
                </c:pt>
                <c:pt idx="1">
                  <c:v>169634.71999999997</c:v>
                </c:pt>
                <c:pt idx="2">
                  <c:v>135131.44</c:v>
                </c:pt>
                <c:pt idx="3">
                  <c:v>140631.78999999998</c:v>
                </c:pt>
                <c:pt idx="4">
                  <c:v>182692.12999999998</c:v>
                </c:pt>
                <c:pt idx="5">
                  <c:v>129180.09000000003</c:v>
                </c:pt>
                <c:pt idx="6">
                  <c:v>135694.74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25-4C8F-A93E-40EB8D156100}"/>
            </c:ext>
          </c:extLst>
        </c:ser>
        <c:ser>
          <c:idx val="1"/>
          <c:order val="1"/>
          <c:tx>
            <c:strRef>
              <c:f>Dashboards!$B$27</c:f>
              <c:strCache>
                <c:ptCount val="1"/>
                <c:pt idx="0">
                  <c:v>CAPITAL EXPENDITURE (CAPEX) - PGT</c:v>
                </c:pt>
              </c:strCache>
            </c:strRef>
          </c:tx>
          <c:spPr>
            <a:solidFill>
              <a:srgbClr val="B3DB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Dashboards!$C$27:$N$27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1200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25-4C8F-A93E-40EB8D156100}"/>
            </c:ext>
          </c:extLst>
        </c:ser>
        <c:ser>
          <c:idx val="2"/>
          <c:order val="2"/>
          <c:tx>
            <c:strRef>
              <c:f>Dashboards!$B$28</c:f>
              <c:strCache>
                <c:ptCount val="1"/>
                <c:pt idx="0">
                  <c:v>MARKETING/TOURISM PROMOTION</c:v>
                </c:pt>
              </c:strCache>
            </c:strRef>
          </c:tx>
          <c:spPr>
            <a:solidFill>
              <a:srgbClr val="DB8E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Dashboards!$C$28:$N$28</c:f>
              <c:numCache>
                <c:formatCode>_-* #,##0.00_-;\-* #,##0.00_-;_-* "-"??_-;_-@_-</c:formatCode>
                <c:ptCount val="12"/>
                <c:pt idx="0">
                  <c:v>106977.9</c:v>
                </c:pt>
                <c:pt idx="1">
                  <c:v>317981.47000000003</c:v>
                </c:pt>
                <c:pt idx="2">
                  <c:v>0</c:v>
                </c:pt>
                <c:pt idx="3">
                  <c:v>206583.63999999998</c:v>
                </c:pt>
                <c:pt idx="4">
                  <c:v>76266.070000000007</c:v>
                </c:pt>
                <c:pt idx="5">
                  <c:v>134913.81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25-4C8F-A93E-40EB8D156100}"/>
            </c:ext>
          </c:extLst>
        </c:ser>
        <c:ser>
          <c:idx val="3"/>
          <c:order val="3"/>
          <c:tx>
            <c:strRef>
              <c:f>Dashboards!$B$29</c:f>
              <c:strCache>
                <c:ptCount val="1"/>
                <c:pt idx="0">
                  <c:v>COMMUNICATIONS</c:v>
                </c:pt>
              </c:strCache>
            </c:strRef>
          </c:tx>
          <c:spPr>
            <a:solidFill>
              <a:srgbClr val="99779D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Dashboards!$C$29:$N$29</c:f>
              <c:numCache>
                <c:formatCode>_-* #,##0.00_-;\-* #,##0.00_-;_-* "-"??_-;_-@_-</c:formatCode>
                <c:ptCount val="12"/>
                <c:pt idx="0">
                  <c:v>35507.050000000003</c:v>
                </c:pt>
                <c:pt idx="1">
                  <c:v>99050.190000000017</c:v>
                </c:pt>
                <c:pt idx="2">
                  <c:v>0</c:v>
                </c:pt>
                <c:pt idx="3">
                  <c:v>123516.35</c:v>
                </c:pt>
                <c:pt idx="4">
                  <c:v>147974.44999999998</c:v>
                </c:pt>
                <c:pt idx="5">
                  <c:v>151769.22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25-4C8F-A93E-40EB8D156100}"/>
            </c:ext>
          </c:extLst>
        </c:ser>
        <c:ser>
          <c:idx val="4"/>
          <c:order val="4"/>
          <c:tx>
            <c:strRef>
              <c:f>Dashboards!$B$30</c:f>
              <c:strCache>
                <c:ptCount val="1"/>
                <c:pt idx="0">
                  <c:v>EVENTS</c:v>
                </c:pt>
              </c:strCache>
            </c:strRef>
          </c:tx>
          <c:spPr>
            <a:solidFill>
              <a:srgbClr val="FFE14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Dashboards!$C$30:$N$30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9805.16</c:v>
                </c:pt>
                <c:pt idx="4">
                  <c:v>10798</c:v>
                </c:pt>
                <c:pt idx="5">
                  <c:v>9730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25-4C8F-A93E-40EB8D156100}"/>
            </c:ext>
          </c:extLst>
        </c:ser>
        <c:ser>
          <c:idx val="5"/>
          <c:order val="5"/>
          <c:tx>
            <c:strRef>
              <c:f>Dashboards!$B$31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D9C29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Dashboards!$C$31:$N$31</c:f>
              <c:numCache>
                <c:formatCode>_-* #,##0.00_-;\-* #,##0.00_-;_-* "-"??_-;_-@_-</c:formatCode>
                <c:ptCount val="12"/>
                <c:pt idx="0">
                  <c:v>28850.400000000001</c:v>
                </c:pt>
                <c:pt idx="1">
                  <c:v>17569.34</c:v>
                </c:pt>
                <c:pt idx="2">
                  <c:v>0</c:v>
                </c:pt>
                <c:pt idx="3">
                  <c:v>69601.509999999995</c:v>
                </c:pt>
                <c:pt idx="4">
                  <c:v>105653.57</c:v>
                </c:pt>
                <c:pt idx="5">
                  <c:v>59928.100000000006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25-4C8F-A93E-40EB8D156100}"/>
            </c:ext>
          </c:extLst>
        </c:ser>
        <c:ser>
          <c:idx val="6"/>
          <c:order val="6"/>
          <c:tx>
            <c:strRef>
              <c:f>Dashboards!$B$32</c:f>
              <c:strCache>
                <c:ptCount val="1"/>
                <c:pt idx="0">
                  <c:v>PENANG CENTRE OF EDUCATION TOURISM </c:v>
                </c:pt>
              </c:strCache>
            </c:strRef>
          </c:tx>
          <c:spPr>
            <a:solidFill>
              <a:srgbClr val="00426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Dashboards!$C$32:$N$32</c:f>
              <c:numCache>
                <c:formatCode>_-* #,##0.00_-;\-* #,##0.00_-;_-* "-"??_-;_-@_-</c:formatCode>
                <c:ptCount val="12"/>
                <c:pt idx="0">
                  <c:v>-5500</c:v>
                </c:pt>
                <c:pt idx="1">
                  <c:v>212.8</c:v>
                </c:pt>
                <c:pt idx="2">
                  <c:v>0</c:v>
                </c:pt>
                <c:pt idx="3">
                  <c:v>2000</c:v>
                </c:pt>
                <c:pt idx="4">
                  <c:v>1500</c:v>
                </c:pt>
                <c:pt idx="5">
                  <c:v>800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25-4C8F-A93E-40EB8D156100}"/>
            </c:ext>
          </c:extLst>
        </c:ser>
        <c:ser>
          <c:idx val="7"/>
          <c:order val="7"/>
          <c:tx>
            <c:strRef>
              <c:f>Dashboards!$B$33</c:f>
              <c:strCache>
                <c:ptCount val="1"/>
                <c:pt idx="0">
                  <c:v>PENANG CENTRE MEDICAL TOURISM </c:v>
                </c:pt>
              </c:strCache>
            </c:strRef>
          </c:tx>
          <c:spPr>
            <a:ln>
              <a:solidFill>
                <a:srgbClr val="000000"/>
              </a:solidFill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Dashboards!$C$33:$N$33</c:f>
              <c:numCache>
                <c:formatCode>_-* #,##0.00_-;\-* #,##0.00_-;_-* "-"??_-;_-@_-</c:formatCode>
                <c:ptCount val="12"/>
                <c:pt idx="0">
                  <c:v>-12000</c:v>
                </c:pt>
                <c:pt idx="1">
                  <c:v>462.8</c:v>
                </c:pt>
                <c:pt idx="2">
                  <c:v>0</c:v>
                </c:pt>
                <c:pt idx="3">
                  <c:v>954</c:v>
                </c:pt>
                <c:pt idx="4">
                  <c:v>-2523</c:v>
                </c:pt>
                <c:pt idx="5">
                  <c:v>-6500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F25-4C8F-A93E-40EB8D156100}"/>
            </c:ext>
          </c:extLst>
        </c:ser>
        <c:ser>
          <c:idx val="8"/>
          <c:order val="8"/>
          <c:tx>
            <c:strRef>
              <c:f>Dashboards!$B$34</c:f>
              <c:strCache>
                <c:ptCount val="1"/>
                <c:pt idx="0">
                  <c:v>OTHERS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#REF!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  <c:pt idx="11">
                  <c:v>#REF!</c:v>
                </c:pt>
              </c:strCache>
            </c:strRef>
          </c:cat>
          <c:val>
            <c:numRef>
              <c:f>Dashboards!$C$34:$N$34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F25-4C8F-A93E-40EB8D156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44384"/>
        <c:axId val="165345920"/>
      </c:barChart>
      <c:catAx>
        <c:axId val="16534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5345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5345920"/>
        <c:scaling>
          <c:orientation val="minMax"/>
        </c:scaling>
        <c:delete val="0"/>
        <c:axPos val="l"/>
        <c:numFmt formatCode="_-* #,##0.00_-;\-* #,##0.00_-;_-* &quot;-&quot;??_-;_-@_-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53443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6210784347384248E-3"/>
          <c:y val="0.84478643262531972"/>
          <c:w val="0.93548826345881964"/>
          <c:h val="0.127867375305971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MY" sz="1200"/>
              <a:t>JAN</a:t>
            </a:r>
          </a:p>
        </c:rich>
      </c:tx>
      <c:layout>
        <c:manualLayout>
          <c:xMode val="edge"/>
          <c:yMode val="edge"/>
          <c:x val="0.42308954808358085"/>
          <c:y val="1.105421526822139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1"/>
          <c:order val="1"/>
          <c:tx>
            <c:strRef>
              <c:f>Dashboards!$C$25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7B1-4DB0-97F4-FAB187752AA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7B1-4DB0-97F4-FAB187752AA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7B1-4DB0-97F4-FAB187752AA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7B1-4DB0-97F4-FAB187752AA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7B1-4DB0-97F4-FAB187752AA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E7B1-4DB0-97F4-FAB187752AA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E7B1-4DB0-97F4-FAB187752AA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E7B1-4DB0-97F4-FAB187752AA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E7B1-4DB0-97F4-FAB187752AA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E7B1-4DB0-97F4-FAB187752AA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Dashboards!$C$26:$C$36</c:f>
              <c:numCache>
                <c:formatCode>_-* #,##0.00_-;\-* #,##0.00_-;_-* "-"??_-;_-@_-</c:formatCode>
                <c:ptCount val="11"/>
                <c:pt idx="0">
                  <c:v>126921.65</c:v>
                </c:pt>
                <c:pt idx="1">
                  <c:v>0</c:v>
                </c:pt>
                <c:pt idx="2">
                  <c:v>106977.9</c:v>
                </c:pt>
                <c:pt idx="3">
                  <c:v>35507.050000000003</c:v>
                </c:pt>
                <c:pt idx="4">
                  <c:v>0</c:v>
                </c:pt>
                <c:pt idx="5">
                  <c:v>28850.400000000001</c:v>
                </c:pt>
                <c:pt idx="6">
                  <c:v>-5500</c:v>
                </c:pt>
                <c:pt idx="7">
                  <c:v>-12000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B1-4DB0-97F4-FAB187752AAF}"/>
            </c:ext>
          </c:extLst>
        </c:ser>
        <c:ser>
          <c:idx val="0"/>
          <c:order val="0"/>
          <c:tx>
            <c:strRef>
              <c:f>Dashboards!$C$25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E7B1-4DB0-97F4-FAB187752AA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E7B1-4DB0-97F4-FAB187752AA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E7B1-4DB0-97F4-FAB187752AA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E7B1-4DB0-97F4-FAB187752AA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D-E7B1-4DB0-97F4-FAB187752AA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F-E7B1-4DB0-97F4-FAB187752AA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1-E7B1-4DB0-97F4-FAB187752AA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3-E7B1-4DB0-97F4-FAB187752AA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5-E7B1-4DB0-97F4-FAB187752AA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7-E7B1-4DB0-97F4-FAB187752AA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9-E7B1-4DB0-97F4-FAB187752AA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Dashboards!$C$26:$C$36</c:f>
              <c:numCache>
                <c:formatCode>_-* #,##0.00_-;\-* #,##0.00_-;_-* "-"??_-;_-@_-</c:formatCode>
                <c:ptCount val="11"/>
                <c:pt idx="0">
                  <c:v>126921.65</c:v>
                </c:pt>
                <c:pt idx="1">
                  <c:v>0</c:v>
                </c:pt>
                <c:pt idx="2">
                  <c:v>106977.9</c:v>
                </c:pt>
                <c:pt idx="3">
                  <c:v>35507.050000000003</c:v>
                </c:pt>
                <c:pt idx="4">
                  <c:v>0</c:v>
                </c:pt>
                <c:pt idx="5">
                  <c:v>28850.400000000001</c:v>
                </c:pt>
                <c:pt idx="6">
                  <c:v>-5500</c:v>
                </c:pt>
                <c:pt idx="7">
                  <c:v>-12000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7B1-4DB0-97F4-FAB187752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1"/>
          <c:order val="0"/>
          <c:tx>
            <c:strRef>
              <c:f>Dashboards!$D$25</c:f>
              <c:strCache>
                <c:ptCount val="1"/>
                <c:pt idx="0">
                  <c:v>FEB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07B-4073-8972-A215A3E1B09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07B-4073-8972-A215A3E1B09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07B-4073-8972-A215A3E1B09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07B-4073-8972-A215A3E1B09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07B-4073-8972-A215A3E1B09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07B-4073-8972-A215A3E1B09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07B-4073-8972-A215A3E1B09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07B-4073-8972-A215A3E1B09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807B-4073-8972-A215A3E1B09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807B-4073-8972-A215A3E1B09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Dashboards!$D$26:$D$36</c:f>
              <c:numCache>
                <c:formatCode>_-* #,##0.00_-;\-* #,##0.00_-;_-* "-"??_-;_-@_-</c:formatCode>
                <c:ptCount val="11"/>
                <c:pt idx="0">
                  <c:v>169634.71999999997</c:v>
                </c:pt>
                <c:pt idx="1">
                  <c:v>0</c:v>
                </c:pt>
                <c:pt idx="2">
                  <c:v>317981.47000000003</c:v>
                </c:pt>
                <c:pt idx="3">
                  <c:v>99050.190000000017</c:v>
                </c:pt>
                <c:pt idx="4">
                  <c:v>0</c:v>
                </c:pt>
                <c:pt idx="5">
                  <c:v>17569.34</c:v>
                </c:pt>
                <c:pt idx="6">
                  <c:v>212.8</c:v>
                </c:pt>
                <c:pt idx="7">
                  <c:v>462.8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07B-4073-8972-A215A3E1B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Dashboards!$E$25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20-46B5-B209-BBDA4600A367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920-46B5-B209-BBDA4600A36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920-46B5-B209-BBDA4600A36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920-46B5-B209-BBDA4600A36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920-46B5-B209-BBDA4600A36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920-46B5-B209-BBDA4600A36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920-46B5-B209-BBDA4600A36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920-46B5-B209-BBDA4600A36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920-46B5-B209-BBDA4600A36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920-46B5-B209-BBDA4600A36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920-46B5-B209-BBDA4600A36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Dashboards!$E$26:$E$36</c:f>
              <c:numCache>
                <c:formatCode>_-* #,##0.00_-;\-* #,##0.00_-;_-* "-"??_-;_-@_-</c:formatCode>
                <c:ptCount val="11"/>
                <c:pt idx="0">
                  <c:v>135131.44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920-46B5-B209-BBDA4600A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Dashboards!$F$25</c:f>
              <c:strCache>
                <c:ptCount val="1"/>
                <c:pt idx="0">
                  <c:v>APR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B1-4856-80B4-315ED5EBC8C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7B1-4856-80B4-315ED5EBC8C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7B1-4856-80B4-315ED5EBC8C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67B1-4856-80B4-315ED5EBC8C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67B1-4856-80B4-315ED5EBC8C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67B1-4856-80B4-315ED5EBC8C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7B1-4856-80B4-315ED5EBC8C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7B1-4856-80B4-315ED5EBC8C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7B1-4856-80B4-315ED5EBC8C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7B1-4856-80B4-315ED5EBC8C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7B1-4856-80B4-315ED5EBC8C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Dashboards!$F$26:$F$36</c:f>
              <c:numCache>
                <c:formatCode>_-* #,##0.00_-;\-* #,##0.00_-;_-* "-"??_-;_-@_-</c:formatCode>
                <c:ptCount val="11"/>
                <c:pt idx="0">
                  <c:v>140631.78999999998</c:v>
                </c:pt>
                <c:pt idx="1">
                  <c:v>0</c:v>
                </c:pt>
                <c:pt idx="2">
                  <c:v>206583.63999999998</c:v>
                </c:pt>
                <c:pt idx="3">
                  <c:v>123516.35</c:v>
                </c:pt>
                <c:pt idx="4">
                  <c:v>9805.16</c:v>
                </c:pt>
                <c:pt idx="5">
                  <c:v>69601.509999999995</c:v>
                </c:pt>
                <c:pt idx="6">
                  <c:v>2000</c:v>
                </c:pt>
                <c:pt idx="7">
                  <c:v>954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7B1-4856-80B4-315ED5EBC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49610762873010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Dashboards!$G$25</c:f>
              <c:strCache>
                <c:ptCount val="1"/>
                <c:pt idx="0">
                  <c:v>MAY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1A-4B75-A386-E2A9498A1BF2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61A-4B75-A386-E2A9498A1BF2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61A-4B75-A386-E2A9498A1BF2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61A-4B75-A386-E2A9498A1BF2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61A-4B75-A386-E2A9498A1BF2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C61A-4B75-A386-E2A9498A1BF2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61A-4B75-A386-E2A9498A1BF2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61A-4B75-A386-E2A9498A1BF2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61A-4B75-A386-E2A9498A1BF2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61A-4B75-A386-E2A9498A1BF2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61A-4B75-A386-E2A9498A1BF2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Dashboards!$G$26:$G$36</c:f>
              <c:numCache>
                <c:formatCode>_-* #,##0.00_-;\-* #,##0.00_-;_-* "-"??_-;_-@_-</c:formatCode>
                <c:ptCount val="11"/>
                <c:pt idx="0">
                  <c:v>182692.12999999998</c:v>
                </c:pt>
                <c:pt idx="1">
                  <c:v>0</c:v>
                </c:pt>
                <c:pt idx="2">
                  <c:v>76266.070000000007</c:v>
                </c:pt>
                <c:pt idx="3">
                  <c:v>147974.44999999998</c:v>
                </c:pt>
                <c:pt idx="4">
                  <c:v>10798</c:v>
                </c:pt>
                <c:pt idx="5">
                  <c:v>105653.57</c:v>
                </c:pt>
                <c:pt idx="6">
                  <c:v>1500</c:v>
                </c:pt>
                <c:pt idx="7">
                  <c:v>-2523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61A-4B75-A386-E2A9498A1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12964189342795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Dashboards!$H$25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3D-4997-8216-15B9298EAF44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43D-4997-8216-15B9298EAF44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43D-4997-8216-15B9298EAF44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043D-4997-8216-15B9298EAF44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043D-4997-8216-15B9298EAF44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43D-4997-8216-15B9298EAF44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43D-4997-8216-15B9298EAF44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43D-4997-8216-15B9298EAF44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43D-4997-8216-15B9298EAF44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43D-4997-8216-15B9298EAF44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43D-4997-8216-15B9298EAF44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Dashboards!$H$26:$H$36</c:f>
              <c:numCache>
                <c:formatCode>_-* #,##0.00_-;\-* #,##0.00_-;_-* "-"??_-;_-@_-</c:formatCode>
                <c:ptCount val="11"/>
                <c:pt idx="0">
                  <c:v>129180.09000000003</c:v>
                </c:pt>
                <c:pt idx="1">
                  <c:v>1200</c:v>
                </c:pt>
                <c:pt idx="2">
                  <c:v>134913.81</c:v>
                </c:pt>
                <c:pt idx="3">
                  <c:v>151769.22</c:v>
                </c:pt>
                <c:pt idx="4">
                  <c:v>9730</c:v>
                </c:pt>
                <c:pt idx="5">
                  <c:v>59928.100000000006</c:v>
                </c:pt>
                <c:pt idx="6">
                  <c:v>800</c:v>
                </c:pt>
                <c:pt idx="7">
                  <c:v>-6500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43D-4997-8216-15B9298EA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35483870967741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Dashboards!$I$25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73-4228-AA3F-48AF825831E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973-4228-AA3F-48AF825831E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973-4228-AA3F-48AF825831E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973-4228-AA3F-48AF825831E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973-4228-AA3F-48AF825831E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973-4228-AA3F-48AF825831E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973-4228-AA3F-48AF825831E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973-4228-AA3F-48AF825831E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973-4228-AA3F-48AF825831E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973-4228-AA3F-48AF825831E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973-4228-AA3F-48AF825831E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0</c:v>
                </c:pt>
                <c:pt idx="6">
                  <c:v>PENANG CENTRE OF EDUCATION TOURISM </c:v>
                </c:pt>
                <c:pt idx="7">
                  <c:v>PENANG CENTRE MEDICAL TOURISM </c:v>
                </c:pt>
                <c:pt idx="8">
                  <c:v>OTHERS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Dashboards!$I$26:$I$36</c:f>
              <c:numCache>
                <c:formatCode>_-* #,##0.00_-;\-* #,##0.00_-;_-* "-"??_-;_-@_-</c:formatCode>
                <c:ptCount val="11"/>
                <c:pt idx="0">
                  <c:v>135694.74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973-4228-AA3F-48AF82583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4</xdr:row>
      <xdr:rowOff>66675</xdr:rowOff>
    </xdr:from>
    <xdr:to>
      <xdr:col>16</xdr:col>
      <xdr:colOff>438150</xdr:colOff>
      <xdr:row>20</xdr:row>
      <xdr:rowOff>57150</xdr:rowOff>
    </xdr:to>
    <xdr:graphicFrame macro="">
      <xdr:nvGraphicFramePr>
        <xdr:cNvPr id="3845" name="Chart 773">
          <a:extLst>
            <a:ext uri="{FF2B5EF4-FFF2-40B4-BE49-F238E27FC236}">
              <a16:creationId xmlns:a16="http://schemas.microsoft.com/office/drawing/2014/main" id="{00000000-0008-0000-0100-000005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708772</xdr:colOff>
      <xdr:row>33</xdr:row>
      <xdr:rowOff>114861</xdr:rowOff>
    </xdr:from>
    <xdr:to>
      <xdr:col>19</xdr:col>
      <xdr:colOff>425823</xdr:colOff>
      <xdr:row>56</xdr:row>
      <xdr:rowOff>22413</xdr:rowOff>
    </xdr:to>
    <xdr:graphicFrame macro="">
      <xdr:nvGraphicFramePr>
        <xdr:cNvPr id="3846" name="Chart 774">
          <a:extLst>
            <a:ext uri="{FF2B5EF4-FFF2-40B4-BE49-F238E27FC236}">
              <a16:creationId xmlns:a16="http://schemas.microsoft.com/office/drawing/2014/main" id="{00000000-0008-0000-0100-000006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438053</xdr:colOff>
      <xdr:row>46</xdr:row>
      <xdr:rowOff>66675</xdr:rowOff>
    </xdr:from>
    <xdr:to>
      <xdr:col>16</xdr:col>
      <xdr:colOff>123825</xdr:colOff>
      <xdr:row>90</xdr:row>
      <xdr:rowOff>57150</xdr:rowOff>
    </xdr:to>
    <xdr:grpSp>
      <xdr:nvGrpSpPr>
        <xdr:cNvPr id="3863" name="Group 791">
          <a:extLst>
            <a:ext uri="{FF2B5EF4-FFF2-40B4-BE49-F238E27FC236}">
              <a16:creationId xmlns:a16="http://schemas.microsoft.com/office/drawing/2014/main" id="{00000000-0008-0000-0100-0000170F0000}"/>
            </a:ext>
          </a:extLst>
        </xdr:cNvPr>
        <xdr:cNvGrpSpPr>
          <a:grpSpLocks/>
        </xdr:cNvGrpSpPr>
      </xdr:nvGrpSpPr>
      <xdr:grpSpPr bwMode="auto">
        <a:xfrm>
          <a:off x="438053" y="7742704"/>
          <a:ext cx="11272654" cy="6893299"/>
          <a:chOff x="6" y="817"/>
          <a:chExt cx="991" cy="747"/>
        </a:xfrm>
      </xdr:grpSpPr>
      <xdr:graphicFrame macro="">
        <xdr:nvGraphicFramePr>
          <xdr:cNvPr id="3847" name="Chart 775">
            <a:extLst>
              <a:ext uri="{FF2B5EF4-FFF2-40B4-BE49-F238E27FC236}">
                <a16:creationId xmlns:a16="http://schemas.microsoft.com/office/drawing/2014/main" id="{00000000-0008-0000-0100-0000070F0000}"/>
              </a:ext>
            </a:extLst>
          </xdr:cNvPr>
          <xdr:cNvGraphicFramePr>
            <a:graphicFrameLocks/>
          </xdr:cNvGraphicFramePr>
        </xdr:nvGraphicFramePr>
        <xdr:xfrm>
          <a:off x="6" y="817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3848" name="Chart 776">
            <a:extLst>
              <a:ext uri="{FF2B5EF4-FFF2-40B4-BE49-F238E27FC236}">
                <a16:creationId xmlns:a16="http://schemas.microsoft.com/office/drawing/2014/main" id="{00000000-0008-0000-0100-0000080F0000}"/>
              </a:ext>
            </a:extLst>
          </xdr:cNvPr>
          <xdr:cNvGraphicFramePr>
            <a:graphicFrameLocks/>
          </xdr:cNvGraphicFramePr>
        </xdr:nvGraphicFramePr>
        <xdr:xfrm>
          <a:off x="253" y="817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3850" name="Chart 778">
            <a:extLst>
              <a:ext uri="{FF2B5EF4-FFF2-40B4-BE49-F238E27FC236}">
                <a16:creationId xmlns:a16="http://schemas.microsoft.com/office/drawing/2014/main" id="{00000000-0008-0000-0100-00000A0F0000}"/>
              </a:ext>
            </a:extLst>
          </xdr:cNvPr>
          <xdr:cNvGraphicFramePr>
            <a:graphicFrameLocks/>
          </xdr:cNvGraphicFramePr>
        </xdr:nvGraphicFramePr>
        <xdr:xfrm>
          <a:off x="500" y="817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3851" name="Chart 779">
            <a:extLst>
              <a:ext uri="{FF2B5EF4-FFF2-40B4-BE49-F238E27FC236}">
                <a16:creationId xmlns:a16="http://schemas.microsoft.com/office/drawing/2014/main" id="{00000000-0008-0000-0100-00000B0F0000}"/>
              </a:ext>
            </a:extLst>
          </xdr:cNvPr>
          <xdr:cNvGraphicFramePr>
            <a:graphicFrameLocks/>
          </xdr:cNvGraphicFramePr>
        </xdr:nvGraphicFramePr>
        <xdr:xfrm>
          <a:off x="748" y="817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3854" name="Chart 782">
            <a:extLst>
              <a:ext uri="{FF2B5EF4-FFF2-40B4-BE49-F238E27FC236}">
                <a16:creationId xmlns:a16="http://schemas.microsoft.com/office/drawing/2014/main" id="{00000000-0008-0000-0100-00000E0F0000}"/>
              </a:ext>
            </a:extLst>
          </xdr:cNvPr>
          <xdr:cNvGraphicFramePr>
            <a:graphicFrameLocks/>
          </xdr:cNvGraphicFramePr>
        </xdr:nvGraphicFramePr>
        <xdr:xfrm>
          <a:off x="7" y="1066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3855" name="Chart 783">
            <a:extLst>
              <a:ext uri="{FF2B5EF4-FFF2-40B4-BE49-F238E27FC236}">
                <a16:creationId xmlns:a16="http://schemas.microsoft.com/office/drawing/2014/main" id="{00000000-0008-0000-0100-00000F0F0000}"/>
              </a:ext>
            </a:extLst>
          </xdr:cNvPr>
          <xdr:cNvGraphicFramePr>
            <a:graphicFrameLocks/>
          </xdr:cNvGraphicFramePr>
        </xdr:nvGraphicFramePr>
        <xdr:xfrm>
          <a:off x="253" y="1066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3856" name="Chart 784">
            <a:extLst>
              <a:ext uri="{FF2B5EF4-FFF2-40B4-BE49-F238E27FC236}">
                <a16:creationId xmlns:a16="http://schemas.microsoft.com/office/drawing/2014/main" id="{00000000-0008-0000-0100-0000100F0000}"/>
              </a:ext>
            </a:extLst>
          </xdr:cNvPr>
          <xdr:cNvGraphicFramePr>
            <a:graphicFrameLocks/>
          </xdr:cNvGraphicFramePr>
        </xdr:nvGraphicFramePr>
        <xdr:xfrm>
          <a:off x="500" y="1066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3857" name="Chart 785">
            <a:extLst>
              <a:ext uri="{FF2B5EF4-FFF2-40B4-BE49-F238E27FC236}">
                <a16:creationId xmlns:a16="http://schemas.microsoft.com/office/drawing/2014/main" id="{00000000-0008-0000-0100-0000110F0000}"/>
              </a:ext>
            </a:extLst>
          </xdr:cNvPr>
          <xdr:cNvGraphicFramePr>
            <a:graphicFrameLocks/>
          </xdr:cNvGraphicFramePr>
        </xdr:nvGraphicFramePr>
        <xdr:xfrm>
          <a:off x="748" y="1066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3859" name="Chart 787">
            <a:extLst>
              <a:ext uri="{FF2B5EF4-FFF2-40B4-BE49-F238E27FC236}">
                <a16:creationId xmlns:a16="http://schemas.microsoft.com/office/drawing/2014/main" id="{00000000-0008-0000-0100-0000130F0000}"/>
              </a:ext>
            </a:extLst>
          </xdr:cNvPr>
          <xdr:cNvGraphicFramePr>
            <a:graphicFrameLocks/>
          </xdr:cNvGraphicFramePr>
        </xdr:nvGraphicFramePr>
        <xdr:xfrm>
          <a:off x="7" y="1315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3860" name="Chart 788">
            <a:extLst>
              <a:ext uri="{FF2B5EF4-FFF2-40B4-BE49-F238E27FC236}">
                <a16:creationId xmlns:a16="http://schemas.microsoft.com/office/drawing/2014/main" id="{00000000-0008-0000-0100-0000140F0000}"/>
              </a:ext>
            </a:extLst>
          </xdr:cNvPr>
          <xdr:cNvGraphicFramePr>
            <a:graphicFrameLocks/>
          </xdr:cNvGraphicFramePr>
        </xdr:nvGraphicFramePr>
        <xdr:xfrm>
          <a:off x="253" y="1315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aphicFrame macro="">
        <xdr:nvGraphicFramePr>
          <xdr:cNvPr id="3861" name="Chart 789">
            <a:extLst>
              <a:ext uri="{FF2B5EF4-FFF2-40B4-BE49-F238E27FC236}">
                <a16:creationId xmlns:a16="http://schemas.microsoft.com/office/drawing/2014/main" id="{00000000-0008-0000-0100-0000150F0000}"/>
              </a:ext>
            </a:extLst>
          </xdr:cNvPr>
          <xdr:cNvGraphicFramePr>
            <a:graphicFrameLocks/>
          </xdr:cNvGraphicFramePr>
        </xdr:nvGraphicFramePr>
        <xdr:xfrm>
          <a:off x="500" y="1315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3862" name="Chart 790">
            <a:extLst>
              <a:ext uri="{FF2B5EF4-FFF2-40B4-BE49-F238E27FC236}">
                <a16:creationId xmlns:a16="http://schemas.microsoft.com/office/drawing/2014/main" id="{00000000-0008-0000-0100-0000160F0000}"/>
              </a:ext>
            </a:extLst>
          </xdr:cNvPr>
          <xdr:cNvGraphicFramePr>
            <a:graphicFrameLocks/>
          </xdr:cNvGraphicFramePr>
        </xdr:nvGraphicFramePr>
        <xdr:xfrm>
          <a:off x="748" y="1315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0</xdr:col>
      <xdr:colOff>0</xdr:colOff>
      <xdr:row>116</xdr:row>
      <xdr:rowOff>123825</xdr:rowOff>
    </xdr:from>
    <xdr:to>
      <xdr:col>16</xdr:col>
      <xdr:colOff>600075</xdr:colOff>
      <xdr:row>137</xdr:row>
      <xdr:rowOff>152400</xdr:rowOff>
    </xdr:to>
    <xdr:graphicFrame macro="">
      <xdr:nvGraphicFramePr>
        <xdr:cNvPr id="3864" name="Chart 792">
          <a:extLst>
            <a:ext uri="{FF2B5EF4-FFF2-40B4-BE49-F238E27FC236}">
              <a16:creationId xmlns:a16="http://schemas.microsoft.com/office/drawing/2014/main" id="{00000000-0008-0000-0100-000018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28575</xdr:colOff>
      <xdr:row>93</xdr:row>
      <xdr:rowOff>19050</xdr:rowOff>
    </xdr:from>
    <xdr:to>
      <xdr:col>16</xdr:col>
      <xdr:colOff>581025</xdr:colOff>
      <xdr:row>115</xdr:row>
      <xdr:rowOff>123825</xdr:rowOff>
    </xdr:to>
    <xdr:graphicFrame macro="">
      <xdr:nvGraphicFramePr>
        <xdr:cNvPr id="3865" name="Chart 793">
          <a:extLst>
            <a:ext uri="{FF2B5EF4-FFF2-40B4-BE49-F238E27FC236}">
              <a16:creationId xmlns:a16="http://schemas.microsoft.com/office/drawing/2014/main" id="{00000000-0008-0000-0100-000019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294"/>
  <sheetViews>
    <sheetView showGridLines="0" tabSelected="1" zoomScale="85" zoomScaleNormal="85" zoomScaleSheetLayoutView="85" workbookViewId="0">
      <pane xSplit="3" ySplit="7" topLeftCell="H116" activePane="bottomRight" state="frozen"/>
      <selection pane="topRight" activeCell="D1" sqref="D1"/>
      <selection pane="bottomLeft" activeCell="A8" sqref="A8"/>
      <selection pane="bottomRight" activeCell="B126" sqref="B126"/>
    </sheetView>
  </sheetViews>
  <sheetFormatPr defaultRowHeight="12.75" x14ac:dyDescent="0.2"/>
  <cols>
    <col min="1" max="1" width="35.28515625" style="3" customWidth="1"/>
    <col min="2" max="2" width="13.140625" style="64" customWidth="1"/>
    <col min="3" max="3" width="14.28515625" style="95" customWidth="1"/>
    <col min="4" max="12" width="13.5703125" style="153" customWidth="1"/>
    <col min="13" max="15" width="13.5703125" style="68" customWidth="1"/>
    <col min="16" max="16" width="14.5703125" style="47" customWidth="1"/>
    <col min="17" max="17" width="13.5703125" style="47" customWidth="1"/>
    <col min="18" max="18" width="13.85546875" style="68" customWidth="1"/>
    <col min="19" max="19" width="15" style="68" customWidth="1"/>
    <col min="20" max="20" width="11.5703125" style="47" customWidth="1"/>
    <col min="21" max="21" width="11.5703125" style="3" bestFit="1" customWidth="1"/>
    <col min="22" max="16384" width="9.140625" style="3"/>
  </cols>
  <sheetData>
    <row r="1" spans="1:20" s="2" customFormat="1" ht="35.1" customHeight="1" x14ac:dyDescent="0.2">
      <c r="A1" s="194" t="s">
        <v>312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68"/>
      <c r="S1" s="68"/>
      <c r="T1" s="68"/>
    </row>
    <row r="2" spans="1:20" s="8" customFormat="1" ht="18" customHeight="1" x14ac:dyDescent="0.2">
      <c r="A2" s="17"/>
      <c r="B2" s="51"/>
      <c r="C2" s="82"/>
      <c r="D2" s="134"/>
      <c r="E2" s="134"/>
      <c r="F2" s="134"/>
      <c r="G2" s="134"/>
      <c r="H2" s="134"/>
      <c r="I2" s="156"/>
      <c r="J2" s="156"/>
      <c r="K2" s="156"/>
      <c r="L2" s="156"/>
      <c r="M2" s="78"/>
      <c r="N2" s="78"/>
      <c r="O2" s="78"/>
      <c r="P2" s="28"/>
      <c r="Q2" s="28"/>
      <c r="R2" s="27"/>
      <c r="S2" s="78"/>
      <c r="T2" s="27"/>
    </row>
    <row r="3" spans="1:20" s="2" customFormat="1" ht="19.5" customHeight="1" x14ac:dyDescent="0.25">
      <c r="A3" s="5"/>
      <c r="B3" s="52"/>
      <c r="C3" s="83" t="s">
        <v>14</v>
      </c>
      <c r="D3" s="200" t="s">
        <v>159</v>
      </c>
      <c r="E3" s="200"/>
      <c r="F3" s="200"/>
      <c r="G3" s="200"/>
      <c r="H3" s="200"/>
      <c r="I3" s="200"/>
      <c r="J3" s="200"/>
      <c r="K3" s="200"/>
      <c r="L3" s="200"/>
      <c r="M3" s="198" t="s">
        <v>310</v>
      </c>
      <c r="N3" s="198"/>
      <c r="O3" s="199"/>
      <c r="P3" s="197" t="s">
        <v>320</v>
      </c>
      <c r="Q3" s="197" t="s">
        <v>191</v>
      </c>
      <c r="R3" s="68"/>
      <c r="S3" s="68"/>
      <c r="T3" s="68"/>
    </row>
    <row r="4" spans="1:20" s="7" customFormat="1" ht="21" customHeight="1" x14ac:dyDescent="0.2">
      <c r="A4" s="6"/>
      <c r="B4" s="53"/>
      <c r="C4" s="84" t="s">
        <v>153</v>
      </c>
      <c r="D4" s="135" t="s">
        <v>3</v>
      </c>
      <c r="E4" s="136" t="s">
        <v>4</v>
      </c>
      <c r="F4" s="136" t="s">
        <v>5</v>
      </c>
      <c r="G4" s="136" t="s">
        <v>6</v>
      </c>
      <c r="H4" s="169" t="s">
        <v>7</v>
      </c>
      <c r="I4" s="170" t="s">
        <v>8</v>
      </c>
      <c r="J4" s="171" t="s">
        <v>9</v>
      </c>
      <c r="K4" s="136" t="s">
        <v>10</v>
      </c>
      <c r="L4" s="136" t="s">
        <v>199</v>
      </c>
      <c r="M4" s="112" t="s">
        <v>11</v>
      </c>
      <c r="N4" s="112" t="s">
        <v>200</v>
      </c>
      <c r="O4" s="113" t="s">
        <v>12</v>
      </c>
      <c r="P4" s="197"/>
      <c r="Q4" s="197"/>
      <c r="R4" s="78"/>
      <c r="S4" s="78"/>
      <c r="T4" s="78"/>
    </row>
    <row r="5" spans="1:20" s="7" customFormat="1" ht="6.95" customHeight="1" x14ac:dyDescent="0.2">
      <c r="A5" s="6"/>
      <c r="B5" s="53"/>
      <c r="C5" s="85"/>
      <c r="D5" s="137"/>
      <c r="E5" s="137"/>
      <c r="F5" s="137"/>
      <c r="G5" s="137"/>
      <c r="H5" s="137"/>
      <c r="I5" s="137"/>
      <c r="J5" s="137"/>
      <c r="K5" s="137"/>
      <c r="L5" s="137"/>
      <c r="M5" s="29"/>
      <c r="N5" s="29"/>
      <c r="O5" s="29"/>
      <c r="P5" s="109"/>
      <c r="Q5" s="109"/>
      <c r="R5" s="78"/>
      <c r="S5" s="78"/>
      <c r="T5" s="78"/>
    </row>
    <row r="6" spans="1:20" s="7" customFormat="1" ht="20.100000000000001" customHeight="1" x14ac:dyDescent="0.2">
      <c r="A6" s="195" t="s">
        <v>101</v>
      </c>
      <c r="B6" s="195"/>
      <c r="C6" s="195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78"/>
      <c r="S6" s="78"/>
      <c r="T6" s="78"/>
    </row>
    <row r="7" spans="1:20" s="7" customFormat="1" ht="6.75" customHeight="1" x14ac:dyDescent="0.2">
      <c r="A7" s="1"/>
      <c r="B7" s="54"/>
      <c r="C7" s="86"/>
      <c r="D7" s="138"/>
      <c r="E7" s="138"/>
      <c r="F7" s="138"/>
      <c r="G7" s="138"/>
      <c r="H7" s="138"/>
      <c r="I7" s="138"/>
      <c r="J7" s="138"/>
      <c r="K7" s="138"/>
      <c r="L7" s="138"/>
      <c r="M7" s="30"/>
      <c r="N7" s="30"/>
      <c r="O7" s="30"/>
      <c r="P7" s="30"/>
      <c r="Q7" s="30"/>
      <c r="R7" s="78"/>
      <c r="S7" s="78"/>
      <c r="T7" s="78"/>
    </row>
    <row r="8" spans="1:20" s="8" customFormat="1" ht="15" customHeight="1" x14ac:dyDescent="0.2">
      <c r="A8" s="12" t="s">
        <v>311</v>
      </c>
      <c r="B8" s="55"/>
      <c r="C8" s="81"/>
      <c r="D8" s="139"/>
      <c r="E8" s="139"/>
      <c r="F8" s="139"/>
      <c r="G8" s="139"/>
      <c r="H8" s="139"/>
      <c r="I8" s="139"/>
      <c r="J8" s="139"/>
      <c r="K8" s="139"/>
      <c r="L8" s="139"/>
      <c r="M8" s="31"/>
      <c r="N8" s="31"/>
      <c r="O8" s="31"/>
      <c r="P8" s="32">
        <f>SUM(D8:N8)</f>
        <v>0</v>
      </c>
      <c r="Q8" s="32">
        <f>SUM(D8:O8)</f>
        <v>0</v>
      </c>
      <c r="R8" s="27"/>
      <c r="S8" s="78"/>
      <c r="T8" s="27"/>
    </row>
    <row r="9" spans="1:20" s="8" customFormat="1" ht="15" customHeight="1" x14ac:dyDescent="0.2">
      <c r="A9" s="12" t="s">
        <v>164</v>
      </c>
      <c r="B9" s="55"/>
      <c r="C9" s="81"/>
      <c r="D9" s="139"/>
      <c r="E9" s="139"/>
      <c r="F9" s="139"/>
      <c r="G9" s="139"/>
      <c r="H9" s="139"/>
      <c r="I9" s="139"/>
      <c r="J9" s="139"/>
      <c r="K9" s="139"/>
      <c r="L9" s="139"/>
      <c r="M9" s="31"/>
      <c r="N9" s="31"/>
      <c r="O9" s="31"/>
      <c r="P9" s="32">
        <f>SUM(D9:N9)</f>
        <v>0</v>
      </c>
      <c r="Q9" s="32">
        <f>SUM(D9:O9)</f>
        <v>0</v>
      </c>
      <c r="R9" s="27"/>
      <c r="S9" s="78"/>
      <c r="T9" s="27"/>
    </row>
    <row r="10" spans="1:20" s="8" customFormat="1" ht="15" customHeight="1" x14ac:dyDescent="0.2">
      <c r="A10" s="12" t="s">
        <v>16</v>
      </c>
      <c r="B10" s="55"/>
      <c r="C10" s="81"/>
      <c r="D10" s="139"/>
      <c r="E10" s="139"/>
      <c r="F10" s="139"/>
      <c r="G10" s="139"/>
      <c r="H10" s="139"/>
      <c r="I10" s="139"/>
      <c r="J10" s="139"/>
      <c r="K10" s="139"/>
      <c r="L10" s="139"/>
      <c r="M10" s="31"/>
      <c r="N10" s="31"/>
      <c r="O10" s="31"/>
      <c r="P10" s="32">
        <f>SUM(D10:N10)</f>
        <v>0</v>
      </c>
      <c r="Q10" s="32">
        <f>SUM(D10:O10)</f>
        <v>0</v>
      </c>
      <c r="R10" s="27"/>
      <c r="S10" s="78"/>
      <c r="T10" s="27"/>
    </row>
    <row r="11" spans="1:20" s="8" customFormat="1" ht="15" customHeight="1" x14ac:dyDescent="0.2">
      <c r="A11" s="12" t="s">
        <v>17</v>
      </c>
      <c r="B11" s="55"/>
      <c r="C11" s="81"/>
      <c r="D11" s="139"/>
      <c r="E11" s="139"/>
      <c r="F11" s="139"/>
      <c r="G11" s="139"/>
      <c r="H11" s="139"/>
      <c r="I11" s="139"/>
      <c r="J11" s="139"/>
      <c r="K11" s="139"/>
      <c r="L11" s="139"/>
      <c r="M11" s="31"/>
      <c r="N11" s="31"/>
      <c r="O11" s="31"/>
      <c r="P11" s="32">
        <f>SUM(D11:N11)</f>
        <v>0</v>
      </c>
      <c r="Q11" s="32">
        <f>SUM(D11:O11)</f>
        <v>0</v>
      </c>
      <c r="R11" s="27"/>
      <c r="S11" s="78"/>
      <c r="T11" s="27"/>
    </row>
    <row r="12" spans="1:20" s="7" customFormat="1" ht="15" customHeight="1" x14ac:dyDescent="0.2">
      <c r="A12" s="12" t="s">
        <v>18</v>
      </c>
      <c r="B12" s="55"/>
      <c r="C12" s="81"/>
      <c r="D12" s="139"/>
      <c r="E12" s="139"/>
      <c r="F12" s="139"/>
      <c r="G12" s="139"/>
      <c r="H12" s="139"/>
      <c r="I12" s="139"/>
      <c r="J12" s="139"/>
      <c r="K12" s="139"/>
      <c r="L12" s="139"/>
      <c r="M12" s="31"/>
      <c r="N12" s="31"/>
      <c r="O12" s="31"/>
      <c r="P12" s="32">
        <f>SUM(D12:N12)</f>
        <v>0</v>
      </c>
      <c r="Q12" s="32">
        <f>SUM(D12:O12)</f>
        <v>0</v>
      </c>
      <c r="R12" s="78"/>
      <c r="S12" s="78"/>
      <c r="T12" s="78"/>
    </row>
    <row r="13" spans="1:20" s="7" customFormat="1" ht="6.95" customHeight="1" x14ac:dyDescent="0.2">
      <c r="A13" s="13"/>
      <c r="B13" s="55"/>
      <c r="C13" s="81"/>
      <c r="D13" s="140"/>
      <c r="E13" s="140"/>
      <c r="F13" s="140"/>
      <c r="G13" s="140"/>
      <c r="H13" s="140"/>
      <c r="I13" s="140"/>
      <c r="J13" s="140"/>
      <c r="K13" s="140"/>
      <c r="L13" s="140"/>
      <c r="M13" s="39"/>
      <c r="N13" s="39"/>
      <c r="O13" s="39"/>
      <c r="P13" s="32"/>
      <c r="Q13" s="33"/>
      <c r="R13" s="78"/>
      <c r="S13" s="78"/>
      <c r="T13" s="78"/>
    </row>
    <row r="14" spans="1:20" s="8" customFormat="1" ht="15" customHeight="1" x14ac:dyDescent="0.2">
      <c r="A14" s="14" t="str">
        <f>"TOTAL "&amp;A6</f>
        <v>TOTAL ESTIMATED INCOME</v>
      </c>
      <c r="B14" s="56"/>
      <c r="C14" s="87"/>
      <c r="D14" s="141">
        <f>SUM(D8:D12)</f>
        <v>0</v>
      </c>
      <c r="E14" s="141">
        <f>SUM(E8:E12)</f>
        <v>0</v>
      </c>
      <c r="F14" s="141"/>
      <c r="G14" s="141"/>
      <c r="H14" s="141"/>
      <c r="I14" s="141">
        <f>SUM(I8:I12)</f>
        <v>0</v>
      </c>
      <c r="J14" s="141"/>
      <c r="K14" s="141"/>
      <c r="L14" s="141"/>
      <c r="M14" s="69"/>
      <c r="N14" s="69"/>
      <c r="O14" s="69"/>
      <c r="P14" s="34">
        <f>SUM(D14:N14)</f>
        <v>0</v>
      </c>
      <c r="Q14" s="34">
        <f>SUM(Q8:Q12)</f>
        <v>0</v>
      </c>
      <c r="R14" s="27"/>
      <c r="S14" s="78"/>
      <c r="T14" s="27"/>
    </row>
    <row r="15" spans="1:20" s="7" customFormat="1" ht="6.95" customHeight="1" x14ac:dyDescent="0.2">
      <c r="A15" s="9"/>
      <c r="B15" s="57"/>
      <c r="C15" s="88"/>
      <c r="D15" s="142"/>
      <c r="E15" s="142"/>
      <c r="F15" s="142"/>
      <c r="G15" s="142"/>
      <c r="H15" s="142"/>
      <c r="I15" s="142"/>
      <c r="J15" s="142"/>
      <c r="K15" s="142"/>
      <c r="L15" s="142"/>
      <c r="M15" s="33"/>
      <c r="N15" s="33"/>
      <c r="O15" s="33"/>
      <c r="P15" s="33"/>
      <c r="Q15" s="33"/>
      <c r="R15" s="78"/>
      <c r="S15" s="78"/>
      <c r="T15" s="78"/>
    </row>
    <row r="16" spans="1:20" s="7" customFormat="1" ht="6.95" customHeight="1" x14ac:dyDescent="0.2">
      <c r="A16" s="9"/>
      <c r="B16" s="57"/>
      <c r="C16" s="88"/>
      <c r="D16" s="142"/>
      <c r="E16" s="142"/>
      <c r="F16" s="142"/>
      <c r="G16" s="142"/>
      <c r="H16" s="142"/>
      <c r="I16" s="142"/>
      <c r="J16" s="142"/>
      <c r="K16" s="142"/>
      <c r="L16" s="142"/>
      <c r="M16" s="33"/>
      <c r="N16" s="33"/>
      <c r="O16" s="33"/>
      <c r="P16" s="33"/>
      <c r="Q16" s="33"/>
      <c r="R16" s="78"/>
      <c r="S16" s="78"/>
      <c r="T16" s="78"/>
    </row>
    <row r="17" spans="1:20" s="7" customFormat="1" ht="20.100000000000001" customHeight="1" x14ac:dyDescent="0.2">
      <c r="A17" s="190" t="s">
        <v>2</v>
      </c>
      <c r="B17" s="190"/>
      <c r="C17" s="190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78"/>
      <c r="S17" s="78"/>
      <c r="T17" s="78"/>
    </row>
    <row r="18" spans="1:20" s="7" customFormat="1" ht="6.95" customHeight="1" x14ac:dyDescent="0.2">
      <c r="A18" s="1"/>
      <c r="B18" s="54"/>
      <c r="C18" s="86"/>
      <c r="D18" s="143"/>
      <c r="E18" s="143"/>
      <c r="F18" s="143"/>
      <c r="G18" s="143"/>
      <c r="H18" s="143"/>
      <c r="I18" s="143"/>
      <c r="J18" s="143"/>
      <c r="K18" s="143"/>
      <c r="L18" s="143"/>
      <c r="M18" s="70"/>
      <c r="N18" s="70"/>
      <c r="O18" s="70"/>
      <c r="P18" s="35"/>
      <c r="Q18" s="35"/>
      <c r="R18" s="78"/>
      <c r="S18" s="78"/>
      <c r="T18" s="78"/>
    </row>
    <row r="19" spans="1:20" s="7" customFormat="1" ht="18" customHeight="1" x14ac:dyDescent="0.2">
      <c r="A19" s="186" t="s">
        <v>19</v>
      </c>
      <c r="B19" s="186"/>
      <c r="C19" s="186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78"/>
      <c r="S19" s="78"/>
      <c r="T19" s="78"/>
    </row>
    <row r="20" spans="1:20" s="7" customFormat="1" ht="6.95" customHeight="1" x14ac:dyDescent="0.2">
      <c r="A20" s="10"/>
      <c r="B20" s="58"/>
      <c r="C20" s="89"/>
      <c r="D20" s="143"/>
      <c r="E20" s="143"/>
      <c r="F20" s="143"/>
      <c r="G20" s="143"/>
      <c r="H20" s="143"/>
      <c r="I20" s="143"/>
      <c r="J20" s="143"/>
      <c r="K20" s="143"/>
      <c r="L20" s="143"/>
      <c r="M20" s="70"/>
      <c r="N20" s="70"/>
      <c r="O20" s="70"/>
      <c r="P20" s="36"/>
      <c r="Q20" s="36"/>
      <c r="R20" s="78"/>
      <c r="S20" s="78"/>
      <c r="T20" s="78"/>
    </row>
    <row r="21" spans="1:20" s="8" customFormat="1" ht="15" customHeight="1" x14ac:dyDescent="0.2">
      <c r="A21" s="12" t="s">
        <v>20</v>
      </c>
      <c r="B21" s="55" t="s">
        <v>102</v>
      </c>
      <c r="C21" s="81">
        <v>1153112.2438544738</v>
      </c>
      <c r="D21" s="144">
        <v>81813.22</v>
      </c>
      <c r="E21" s="144">
        <v>84991.43</v>
      </c>
      <c r="F21" s="144">
        <v>84427.1</v>
      </c>
      <c r="G21" s="144">
        <v>83307</v>
      </c>
      <c r="H21" s="144">
        <v>79287.09</v>
      </c>
      <c r="I21" s="144">
        <v>78540</v>
      </c>
      <c r="J21" s="144">
        <v>82640</v>
      </c>
      <c r="K21" s="144">
        <v>78940</v>
      </c>
      <c r="L21" s="144">
        <v>78940</v>
      </c>
      <c r="M21" s="37">
        <v>80661.350000000006</v>
      </c>
      <c r="N21" s="37">
        <v>80661.350000000006</v>
      </c>
      <c r="O21" s="37">
        <v>80661.350000000006</v>
      </c>
      <c r="P21" s="38">
        <f>SUM(D21:L21)</f>
        <v>732885.84</v>
      </c>
      <c r="Q21" s="38">
        <f>SUM(D21:O21)</f>
        <v>974869.8899999999</v>
      </c>
      <c r="R21" s="78">
        <f>C21-P21</f>
        <v>420226.40385447384</v>
      </c>
      <c r="S21" s="78">
        <f>R21/3</f>
        <v>140075.46795149127</v>
      </c>
      <c r="T21" s="27">
        <f>C21-Q21</f>
        <v>178242.35385447391</v>
      </c>
    </row>
    <row r="22" spans="1:20" s="7" customFormat="1" ht="15" customHeight="1" x14ac:dyDescent="0.2">
      <c r="A22" s="12" t="s">
        <v>21</v>
      </c>
      <c r="B22" s="55" t="s">
        <v>21</v>
      </c>
      <c r="C22" s="81">
        <v>14400</v>
      </c>
      <c r="D22" s="144">
        <v>700</v>
      </c>
      <c r="E22" s="144">
        <v>700</v>
      </c>
      <c r="F22" s="144">
        <v>700</v>
      </c>
      <c r="G22" s="144">
        <v>2700</v>
      </c>
      <c r="H22" s="144">
        <v>1200</v>
      </c>
      <c r="I22" s="144">
        <v>1200</v>
      </c>
      <c r="J22" s="144">
        <v>1200</v>
      </c>
      <c r="K22" s="144">
        <v>1100</v>
      </c>
      <c r="L22" s="144">
        <v>1100</v>
      </c>
      <c r="M22" s="37">
        <v>1100</v>
      </c>
      <c r="N22" s="37">
        <v>1100</v>
      </c>
      <c r="O22" s="37">
        <v>1100</v>
      </c>
      <c r="P22" s="38">
        <f t="shared" ref="P22:P61" si="0">SUM(D22:L22)</f>
        <v>10600</v>
      </c>
      <c r="Q22" s="38">
        <f t="shared" ref="Q22:Q61" si="1">SUM(D22:O22)</f>
        <v>13900</v>
      </c>
      <c r="R22" s="78">
        <f t="shared" ref="R22:R84" si="2">C22-P22</f>
        <v>3800</v>
      </c>
      <c r="S22" s="78">
        <f t="shared" ref="S22:S62" si="3">R22/3</f>
        <v>1266.6666666666667</v>
      </c>
      <c r="T22" s="27">
        <f t="shared" ref="T22:T63" si="4">C22-Q22</f>
        <v>500</v>
      </c>
    </row>
    <row r="23" spans="1:20" s="7" customFormat="1" ht="15" customHeight="1" x14ac:dyDescent="0.2">
      <c r="A23" s="12" t="s">
        <v>22</v>
      </c>
      <c r="B23" s="55" t="s">
        <v>103</v>
      </c>
      <c r="C23" s="81">
        <v>144139.03048180923</v>
      </c>
      <c r="D23" s="144"/>
      <c r="E23" s="144"/>
      <c r="F23" s="144"/>
      <c r="G23" s="144"/>
      <c r="H23" s="144">
        <v>37395.519999999997</v>
      </c>
      <c r="I23" s="144">
        <v>0</v>
      </c>
      <c r="J23" s="144">
        <v>0</v>
      </c>
      <c r="K23" s="144">
        <v>0</v>
      </c>
      <c r="L23" s="144">
        <v>0</v>
      </c>
      <c r="M23" s="37"/>
      <c r="N23" s="37"/>
      <c r="O23" s="37">
        <f>O21</f>
        <v>80661.350000000006</v>
      </c>
      <c r="P23" s="38">
        <f t="shared" si="0"/>
        <v>37395.519999999997</v>
      </c>
      <c r="Q23" s="38">
        <f t="shared" si="1"/>
        <v>118056.87</v>
      </c>
      <c r="R23" s="78">
        <f t="shared" si="2"/>
        <v>106743.51048180924</v>
      </c>
      <c r="S23" s="131">
        <f t="shared" si="3"/>
        <v>35581.170160603077</v>
      </c>
      <c r="T23" s="27">
        <f t="shared" si="4"/>
        <v>26082.160481809231</v>
      </c>
    </row>
    <row r="24" spans="1:20" s="7" customFormat="1" ht="15" customHeight="1" x14ac:dyDescent="0.2">
      <c r="A24" s="12" t="s">
        <v>23</v>
      </c>
      <c r="B24" s="55" t="s">
        <v>23</v>
      </c>
      <c r="C24" s="81">
        <v>168642.66566371682</v>
      </c>
      <c r="D24" s="144">
        <v>10417</v>
      </c>
      <c r="E24" s="144">
        <v>10844</v>
      </c>
      <c r="F24" s="144">
        <v>10762</v>
      </c>
      <c r="G24" s="144">
        <v>10621</v>
      </c>
      <c r="H24" s="144">
        <v>10095</v>
      </c>
      <c r="I24" s="144">
        <v>9998</v>
      </c>
      <c r="J24" s="144">
        <v>10529</v>
      </c>
      <c r="K24" s="144">
        <v>10035</v>
      </c>
      <c r="L24" s="144">
        <v>10035</v>
      </c>
      <c r="M24" s="37">
        <v>21497</v>
      </c>
      <c r="N24" s="37">
        <v>21497</v>
      </c>
      <c r="O24" s="37">
        <v>21497</v>
      </c>
      <c r="P24" s="38">
        <f t="shared" si="0"/>
        <v>93336</v>
      </c>
      <c r="Q24" s="38">
        <f t="shared" si="1"/>
        <v>157827</v>
      </c>
      <c r="R24" s="78">
        <f t="shared" si="2"/>
        <v>75306.66566371682</v>
      </c>
      <c r="S24" s="78">
        <f t="shared" si="3"/>
        <v>25102.221887905605</v>
      </c>
      <c r="T24" s="27">
        <f t="shared" si="4"/>
        <v>10815.66566371682</v>
      </c>
    </row>
    <row r="25" spans="1:20" s="7" customFormat="1" ht="15" customHeight="1" x14ac:dyDescent="0.2">
      <c r="A25" s="12" t="s">
        <v>24</v>
      </c>
      <c r="B25" s="55" t="s">
        <v>24</v>
      </c>
      <c r="C25" s="81">
        <v>13000</v>
      </c>
      <c r="D25" s="144">
        <v>1007.5</v>
      </c>
      <c r="E25" s="144">
        <v>1058.3</v>
      </c>
      <c r="F25" s="144">
        <v>1049.5</v>
      </c>
      <c r="G25" s="144">
        <v>1031.9000000000001</v>
      </c>
      <c r="H25" s="144">
        <v>966.45</v>
      </c>
      <c r="I25" s="144">
        <v>951.6</v>
      </c>
      <c r="J25" s="144">
        <v>1018.95</v>
      </c>
      <c r="K25" s="144">
        <v>953.3</v>
      </c>
      <c r="L25" s="144">
        <v>953.3</v>
      </c>
      <c r="M25" s="37">
        <v>1511.8</v>
      </c>
      <c r="N25" s="37">
        <v>1511.8</v>
      </c>
      <c r="O25" s="37">
        <v>1511.8</v>
      </c>
      <c r="P25" s="38">
        <f t="shared" si="0"/>
        <v>8990.8000000000011</v>
      </c>
      <c r="Q25" s="38">
        <f t="shared" si="1"/>
        <v>13526.199999999999</v>
      </c>
      <c r="R25" s="78">
        <f t="shared" si="2"/>
        <v>4009.1999999999989</v>
      </c>
      <c r="S25" s="78">
        <f t="shared" si="3"/>
        <v>1336.3999999999996</v>
      </c>
      <c r="T25" s="27">
        <f t="shared" si="4"/>
        <v>-526.19999999999891</v>
      </c>
    </row>
    <row r="26" spans="1:20" s="7" customFormat="1" ht="15" customHeight="1" x14ac:dyDescent="0.2">
      <c r="A26" s="12" t="s">
        <v>209</v>
      </c>
      <c r="B26" s="55" t="s">
        <v>209</v>
      </c>
      <c r="C26" s="81">
        <v>1440</v>
      </c>
      <c r="D26" s="144">
        <v>115.2</v>
      </c>
      <c r="E26" s="144">
        <v>121</v>
      </c>
      <c r="F26" s="144">
        <v>120</v>
      </c>
      <c r="G26" s="144">
        <v>118</v>
      </c>
      <c r="H26" s="144">
        <v>110.5</v>
      </c>
      <c r="I26" s="144">
        <v>108.8</v>
      </c>
      <c r="J26" s="144">
        <v>116.5</v>
      </c>
      <c r="K26" s="144">
        <v>109</v>
      </c>
      <c r="L26" s="144">
        <v>109</v>
      </c>
      <c r="M26" s="37">
        <v>256.39999999999998</v>
      </c>
      <c r="N26" s="37">
        <v>256.39999999999998</v>
      </c>
      <c r="O26" s="37">
        <v>256.39999999999998</v>
      </c>
      <c r="P26" s="38">
        <f t="shared" si="0"/>
        <v>1028</v>
      </c>
      <c r="Q26" s="38">
        <f t="shared" si="1"/>
        <v>1797.2000000000003</v>
      </c>
      <c r="R26" s="78">
        <f t="shared" si="2"/>
        <v>412</v>
      </c>
      <c r="S26" s="78">
        <f t="shared" si="3"/>
        <v>137.33333333333334</v>
      </c>
      <c r="T26" s="27">
        <f t="shared" si="4"/>
        <v>-357.20000000000027</v>
      </c>
    </row>
    <row r="27" spans="1:20" s="7" customFormat="1" ht="15" customHeight="1" x14ac:dyDescent="0.2">
      <c r="A27" s="12" t="s">
        <v>25</v>
      </c>
      <c r="B27" s="55" t="s">
        <v>25</v>
      </c>
      <c r="C27" s="81">
        <v>3000</v>
      </c>
      <c r="D27" s="144">
        <v>80</v>
      </c>
      <c r="E27" s="144">
        <v>90</v>
      </c>
      <c r="F27" s="144">
        <v>0</v>
      </c>
      <c r="G27" s="144">
        <v>2</v>
      </c>
      <c r="H27" s="144">
        <v>0</v>
      </c>
      <c r="I27" s="144">
        <v>0</v>
      </c>
      <c r="J27" s="144">
        <v>90</v>
      </c>
      <c r="K27" s="144">
        <v>590</v>
      </c>
      <c r="L27" s="144">
        <v>0</v>
      </c>
      <c r="M27" s="37">
        <v>716</v>
      </c>
      <c r="N27" s="37">
        <v>716</v>
      </c>
      <c r="O27" s="37">
        <v>716</v>
      </c>
      <c r="P27" s="38">
        <f t="shared" si="0"/>
        <v>852</v>
      </c>
      <c r="Q27" s="38">
        <f t="shared" si="1"/>
        <v>3000</v>
      </c>
      <c r="R27" s="78">
        <f t="shared" si="2"/>
        <v>2148</v>
      </c>
      <c r="S27" s="78">
        <f t="shared" si="3"/>
        <v>716</v>
      </c>
      <c r="T27" s="27">
        <f t="shared" si="4"/>
        <v>0</v>
      </c>
    </row>
    <row r="28" spans="1:20" s="7" customFormat="1" ht="15" customHeight="1" x14ac:dyDescent="0.2">
      <c r="A28" s="12" t="s">
        <v>26</v>
      </c>
      <c r="B28" s="55" t="s">
        <v>104</v>
      </c>
      <c r="C28" s="81">
        <v>2400</v>
      </c>
      <c r="D28" s="144">
        <v>180</v>
      </c>
      <c r="E28" s="144">
        <v>180</v>
      </c>
      <c r="F28" s="144">
        <v>180</v>
      </c>
      <c r="G28" s="144">
        <v>180</v>
      </c>
      <c r="H28" s="144">
        <v>280.95999999999998</v>
      </c>
      <c r="I28" s="144">
        <v>180</v>
      </c>
      <c r="J28" s="144">
        <v>180</v>
      </c>
      <c r="K28" s="144">
        <v>180</v>
      </c>
      <c r="L28" s="144">
        <v>180</v>
      </c>
      <c r="M28" s="37">
        <v>226.34666666666701</v>
      </c>
      <c r="N28" s="37">
        <v>226.34666666666666</v>
      </c>
      <c r="O28" s="37">
        <v>226.34666666666666</v>
      </c>
      <c r="P28" s="38">
        <f t="shared" si="0"/>
        <v>1720.96</v>
      </c>
      <c r="Q28" s="38">
        <f t="shared" si="1"/>
        <v>2400.0000000000005</v>
      </c>
      <c r="R28" s="78">
        <f t="shared" si="2"/>
        <v>679.04</v>
      </c>
      <c r="S28" s="78">
        <f t="shared" si="3"/>
        <v>226.34666666666666</v>
      </c>
      <c r="T28" s="27">
        <f t="shared" si="4"/>
        <v>0</v>
      </c>
    </row>
    <row r="29" spans="1:20" s="7" customFormat="1" ht="15" customHeight="1" x14ac:dyDescent="0.2">
      <c r="A29" s="12" t="s">
        <v>0</v>
      </c>
      <c r="B29" s="55" t="s">
        <v>0</v>
      </c>
      <c r="C29" s="81">
        <v>50000</v>
      </c>
      <c r="D29" s="144">
        <v>0</v>
      </c>
      <c r="E29" s="144">
        <v>36934.5</v>
      </c>
      <c r="F29" s="144">
        <v>-2849.1</v>
      </c>
      <c r="G29" s="144">
        <v>4601.93</v>
      </c>
      <c r="H29" s="144">
        <v>1239.95</v>
      </c>
      <c r="I29" s="144">
        <v>0</v>
      </c>
      <c r="J29" s="144">
        <v>-135.01</v>
      </c>
      <c r="K29" s="144">
        <v>2694.79</v>
      </c>
      <c r="L29" s="144">
        <v>431.88</v>
      </c>
      <c r="M29" s="37"/>
      <c r="N29" s="37"/>
      <c r="O29" s="37">
        <v>2000</v>
      </c>
      <c r="P29" s="38">
        <f t="shared" si="0"/>
        <v>42918.939999999995</v>
      </c>
      <c r="Q29" s="38">
        <f t="shared" si="1"/>
        <v>44918.939999999995</v>
      </c>
      <c r="R29" s="78">
        <f t="shared" si="2"/>
        <v>7081.0600000000049</v>
      </c>
      <c r="S29" s="78">
        <f t="shared" si="3"/>
        <v>2360.3533333333348</v>
      </c>
      <c r="T29" s="27">
        <f t="shared" si="4"/>
        <v>5081.0600000000049</v>
      </c>
    </row>
    <row r="30" spans="1:20" s="7" customFormat="1" ht="15" customHeight="1" x14ac:dyDescent="0.2">
      <c r="A30" s="12" t="s">
        <v>27</v>
      </c>
      <c r="B30" s="55" t="s">
        <v>105</v>
      </c>
      <c r="C30" s="81">
        <v>4800</v>
      </c>
      <c r="D30" s="144"/>
      <c r="E30" s="144"/>
      <c r="F30" s="144"/>
      <c r="G30" s="144"/>
      <c r="H30" s="172">
        <v>135.5</v>
      </c>
      <c r="I30" s="172">
        <v>350</v>
      </c>
      <c r="J30" s="172">
        <v>700</v>
      </c>
      <c r="K30" s="172">
        <v>587.08000000000004</v>
      </c>
      <c r="L30" s="172">
        <v>350</v>
      </c>
      <c r="M30" s="132">
        <v>892.47333333333336</v>
      </c>
      <c r="N30" s="132">
        <v>892.47333333333336</v>
      </c>
      <c r="O30" s="133">
        <v>892.47333333333336</v>
      </c>
      <c r="P30" s="38">
        <f t="shared" si="0"/>
        <v>2122.58</v>
      </c>
      <c r="Q30" s="38">
        <f t="shared" si="1"/>
        <v>4800</v>
      </c>
      <c r="R30" s="78">
        <f t="shared" si="2"/>
        <v>2677.42</v>
      </c>
      <c r="S30" s="78">
        <f t="shared" si="3"/>
        <v>892.47333333333336</v>
      </c>
      <c r="T30" s="27">
        <f t="shared" si="4"/>
        <v>0</v>
      </c>
    </row>
    <row r="31" spans="1:20" s="7" customFormat="1" ht="15" customHeight="1" x14ac:dyDescent="0.2">
      <c r="A31" s="12" t="s">
        <v>28</v>
      </c>
      <c r="B31" s="55" t="s">
        <v>106</v>
      </c>
      <c r="C31" s="81">
        <v>15000</v>
      </c>
      <c r="D31" s="144">
        <v>582</v>
      </c>
      <c r="E31" s="144">
        <v>1439.99</v>
      </c>
      <c r="F31" s="144">
        <v>1591.82</v>
      </c>
      <c r="G31" s="144">
        <v>1565.39</v>
      </c>
      <c r="H31" s="144">
        <v>2281.7399999999998</v>
      </c>
      <c r="I31" s="144">
        <v>1195.42</v>
      </c>
      <c r="J31" s="144">
        <v>1869.34</v>
      </c>
      <c r="K31" s="144">
        <v>1580.35</v>
      </c>
      <c r="L31" s="144">
        <v>1452.14</v>
      </c>
      <c r="M31" s="37">
        <v>1500</v>
      </c>
      <c r="N31" s="37">
        <v>1500</v>
      </c>
      <c r="O31" s="37">
        <v>1500</v>
      </c>
      <c r="P31" s="38">
        <f t="shared" si="0"/>
        <v>13558.19</v>
      </c>
      <c r="Q31" s="38">
        <f t="shared" si="1"/>
        <v>18058.190000000002</v>
      </c>
      <c r="R31" s="78">
        <f t="shared" si="2"/>
        <v>1441.8099999999995</v>
      </c>
      <c r="S31" s="78">
        <f t="shared" si="3"/>
        <v>480.60333333333318</v>
      </c>
      <c r="T31" s="27">
        <f t="shared" si="4"/>
        <v>-3058.1900000000023</v>
      </c>
    </row>
    <row r="32" spans="1:20" s="7" customFormat="1" ht="15" customHeight="1" x14ac:dyDescent="0.2">
      <c r="A32" s="12" t="s">
        <v>30</v>
      </c>
      <c r="B32" s="55" t="s">
        <v>107</v>
      </c>
      <c r="C32" s="81">
        <v>24000</v>
      </c>
      <c r="D32" s="144">
        <v>873.15</v>
      </c>
      <c r="E32" s="144">
        <v>446.79</v>
      </c>
      <c r="F32" s="144">
        <v>1514.4</v>
      </c>
      <c r="G32" s="144">
        <v>-525.1</v>
      </c>
      <c r="H32" s="144">
        <v>6050.05</v>
      </c>
      <c r="I32" s="144">
        <v>1373.39</v>
      </c>
      <c r="J32" s="144">
        <v>4774.05</v>
      </c>
      <c r="K32" s="144">
        <v>1932.05</v>
      </c>
      <c r="L32" s="144">
        <v>2689.28</v>
      </c>
      <c r="M32" s="37">
        <v>1623.9800000000007</v>
      </c>
      <c r="N32" s="37">
        <v>1623.9800000000007</v>
      </c>
      <c r="O32" s="37">
        <v>1623.9800000000007</v>
      </c>
      <c r="P32" s="38">
        <f t="shared" si="0"/>
        <v>19128.059999999998</v>
      </c>
      <c r="Q32" s="38">
        <f t="shared" si="1"/>
        <v>23999.999999999996</v>
      </c>
      <c r="R32" s="78">
        <f t="shared" si="2"/>
        <v>4871.9400000000023</v>
      </c>
      <c r="S32" s="78">
        <f t="shared" si="3"/>
        <v>1623.9800000000007</v>
      </c>
      <c r="T32" s="78">
        <f t="shared" si="4"/>
        <v>0</v>
      </c>
    </row>
    <row r="33" spans="1:20" s="7" customFormat="1" ht="15" customHeight="1" x14ac:dyDescent="0.2">
      <c r="A33" s="12" t="s">
        <v>31</v>
      </c>
      <c r="B33" s="55" t="s">
        <v>108</v>
      </c>
      <c r="C33" s="81">
        <v>20040</v>
      </c>
      <c r="D33" s="144">
        <v>0</v>
      </c>
      <c r="E33" s="144">
        <v>1354.42</v>
      </c>
      <c r="F33" s="144">
        <v>1360.23</v>
      </c>
      <c r="G33" s="144">
        <v>1717.75</v>
      </c>
      <c r="H33" s="144">
        <v>4688.5600000000004</v>
      </c>
      <c r="I33" s="144">
        <v>1639.99</v>
      </c>
      <c r="J33" s="144">
        <v>7.3</v>
      </c>
      <c r="K33" s="144">
        <v>11.2</v>
      </c>
      <c r="L33" s="144">
        <v>775.65</v>
      </c>
      <c r="M33" s="37">
        <v>2828.3000000000006</v>
      </c>
      <c r="N33" s="37">
        <v>2828.3000000000006</v>
      </c>
      <c r="O33" s="37">
        <v>2828.3000000000006</v>
      </c>
      <c r="P33" s="38">
        <f t="shared" si="0"/>
        <v>11555.099999999999</v>
      </c>
      <c r="Q33" s="38">
        <f t="shared" si="1"/>
        <v>20040</v>
      </c>
      <c r="R33" s="78">
        <f t="shared" si="2"/>
        <v>8484.9000000000015</v>
      </c>
      <c r="S33" s="78">
        <f t="shared" si="3"/>
        <v>2828.3000000000006</v>
      </c>
      <c r="T33" s="78">
        <f t="shared" si="4"/>
        <v>0</v>
      </c>
    </row>
    <row r="34" spans="1:20" s="7" customFormat="1" ht="15" customHeight="1" x14ac:dyDescent="0.2">
      <c r="A34" s="12" t="s">
        <v>32</v>
      </c>
      <c r="B34" s="55" t="s">
        <v>109</v>
      </c>
      <c r="C34" s="81">
        <v>96480</v>
      </c>
      <c r="D34" s="144">
        <v>8040</v>
      </c>
      <c r="E34" s="144">
        <v>8040</v>
      </c>
      <c r="F34" s="144">
        <v>8040</v>
      </c>
      <c r="G34" s="144">
        <v>8040</v>
      </c>
      <c r="H34" s="144">
        <v>8040</v>
      </c>
      <c r="I34" s="144">
        <v>8040</v>
      </c>
      <c r="J34" s="144">
        <v>8040</v>
      </c>
      <c r="K34" s="144">
        <v>8040</v>
      </c>
      <c r="L34" s="144">
        <v>8040</v>
      </c>
      <c r="M34" s="37">
        <v>8040</v>
      </c>
      <c r="N34" s="37">
        <v>8040</v>
      </c>
      <c r="O34" s="37">
        <v>8040</v>
      </c>
      <c r="P34" s="38">
        <f t="shared" si="0"/>
        <v>72360</v>
      </c>
      <c r="Q34" s="38">
        <f t="shared" si="1"/>
        <v>96480</v>
      </c>
      <c r="R34" s="78">
        <f t="shared" si="2"/>
        <v>24120</v>
      </c>
      <c r="S34" s="78">
        <f t="shared" si="3"/>
        <v>8040</v>
      </c>
      <c r="T34" s="78">
        <f t="shared" si="4"/>
        <v>0</v>
      </c>
    </row>
    <row r="35" spans="1:20" s="7" customFormat="1" ht="15" customHeight="1" x14ac:dyDescent="0.2">
      <c r="A35" s="12" t="s">
        <v>33</v>
      </c>
      <c r="B35" s="55" t="s">
        <v>33</v>
      </c>
      <c r="C35" s="81">
        <v>7200</v>
      </c>
      <c r="D35" s="144"/>
      <c r="E35" s="144"/>
      <c r="F35" s="144"/>
      <c r="G35" s="144"/>
      <c r="H35" s="144"/>
      <c r="I35" s="144"/>
      <c r="J35" s="144"/>
      <c r="K35" s="144"/>
      <c r="L35" s="144"/>
      <c r="M35" s="37"/>
      <c r="N35" s="37"/>
      <c r="O35" s="37">
        <v>7200</v>
      </c>
      <c r="P35" s="38">
        <f t="shared" si="0"/>
        <v>0</v>
      </c>
      <c r="Q35" s="38">
        <f t="shared" si="1"/>
        <v>7200</v>
      </c>
      <c r="R35" s="78">
        <f t="shared" si="2"/>
        <v>7200</v>
      </c>
      <c r="S35" s="78">
        <f t="shared" si="3"/>
        <v>2400</v>
      </c>
      <c r="T35" s="78">
        <f t="shared" si="4"/>
        <v>0</v>
      </c>
    </row>
    <row r="36" spans="1:20" s="7" customFormat="1" ht="15" customHeight="1" x14ac:dyDescent="0.2">
      <c r="A36" s="12" t="s">
        <v>34</v>
      </c>
      <c r="B36" s="55" t="s">
        <v>110</v>
      </c>
      <c r="C36" s="81">
        <v>24000</v>
      </c>
      <c r="D36" s="144">
        <v>159</v>
      </c>
      <c r="E36" s="144">
        <v>0</v>
      </c>
      <c r="F36" s="144">
        <v>0</v>
      </c>
      <c r="G36" s="144">
        <v>0</v>
      </c>
      <c r="H36" s="144"/>
      <c r="I36" s="144"/>
      <c r="J36" s="144"/>
      <c r="K36" s="144"/>
      <c r="L36" s="144"/>
      <c r="M36" s="37"/>
      <c r="N36" s="37">
        <v>1500</v>
      </c>
      <c r="O36" s="37"/>
      <c r="P36" s="38">
        <f t="shared" si="0"/>
        <v>159</v>
      </c>
      <c r="Q36" s="38">
        <f t="shared" si="1"/>
        <v>1659</v>
      </c>
      <c r="R36" s="78">
        <f t="shared" si="2"/>
        <v>23841</v>
      </c>
      <c r="S36" s="78">
        <f t="shared" si="3"/>
        <v>7947</v>
      </c>
      <c r="T36" s="78">
        <f t="shared" si="4"/>
        <v>22341</v>
      </c>
    </row>
    <row r="37" spans="1:20" s="7" customFormat="1" ht="15" customHeight="1" x14ac:dyDescent="0.2">
      <c r="A37" s="12" t="s">
        <v>35</v>
      </c>
      <c r="B37" s="55" t="s">
        <v>35</v>
      </c>
      <c r="C37" s="81">
        <v>12000</v>
      </c>
      <c r="D37" s="144">
        <v>0</v>
      </c>
      <c r="E37" s="144">
        <v>0</v>
      </c>
      <c r="F37" s="144">
        <v>2606.8000000000002</v>
      </c>
      <c r="G37" s="144">
        <v>0</v>
      </c>
      <c r="H37" s="144"/>
      <c r="I37" s="144"/>
      <c r="J37" s="144"/>
      <c r="K37" s="144"/>
      <c r="L37" s="144"/>
      <c r="M37" s="37"/>
      <c r="N37" s="37">
        <v>3000</v>
      </c>
      <c r="O37" s="37">
        <v>3000</v>
      </c>
      <c r="P37" s="38">
        <f t="shared" si="0"/>
        <v>2606.8000000000002</v>
      </c>
      <c r="Q37" s="38">
        <f t="shared" si="1"/>
        <v>8606.7999999999993</v>
      </c>
      <c r="R37" s="78">
        <f t="shared" si="2"/>
        <v>9393.2000000000007</v>
      </c>
      <c r="S37" s="78">
        <f t="shared" si="3"/>
        <v>3131.0666666666671</v>
      </c>
      <c r="T37" s="78">
        <f t="shared" si="4"/>
        <v>3393.2000000000007</v>
      </c>
    </row>
    <row r="38" spans="1:20" s="7" customFormat="1" ht="15" customHeight="1" x14ac:dyDescent="0.2">
      <c r="A38" s="12" t="s">
        <v>36</v>
      </c>
      <c r="B38" s="55" t="s">
        <v>111</v>
      </c>
      <c r="C38" s="81">
        <v>20000</v>
      </c>
      <c r="D38" s="144">
        <v>1122.53</v>
      </c>
      <c r="E38" s="144">
        <v>1865.73</v>
      </c>
      <c r="F38" s="144">
        <v>17.149999999999999</v>
      </c>
      <c r="G38" s="144">
        <v>21.15</v>
      </c>
      <c r="H38" s="144">
        <v>3830.82</v>
      </c>
      <c r="I38" s="144">
        <v>31.35</v>
      </c>
      <c r="J38" s="144">
        <v>0</v>
      </c>
      <c r="K38" s="144">
        <v>1667.48</v>
      </c>
      <c r="L38" s="144">
        <v>4400.08</v>
      </c>
      <c r="M38" s="37">
        <v>2347.9033333333332</v>
      </c>
      <c r="N38" s="37">
        <v>2347.9033333333332</v>
      </c>
      <c r="O38" s="37">
        <v>2347.9033333333332</v>
      </c>
      <c r="P38" s="38">
        <f t="shared" si="0"/>
        <v>12956.29</v>
      </c>
      <c r="Q38" s="38">
        <f t="shared" si="1"/>
        <v>20000</v>
      </c>
      <c r="R38" s="78">
        <f t="shared" si="2"/>
        <v>7043.7099999999991</v>
      </c>
      <c r="S38" s="78">
        <f t="shared" si="3"/>
        <v>2347.9033333333332</v>
      </c>
      <c r="T38" s="78">
        <f t="shared" si="4"/>
        <v>0</v>
      </c>
    </row>
    <row r="39" spans="1:20" s="7" customFormat="1" ht="15" customHeight="1" x14ac:dyDescent="0.2">
      <c r="A39" s="12" t="s">
        <v>37</v>
      </c>
      <c r="B39" s="55" t="s">
        <v>112</v>
      </c>
      <c r="C39" s="81">
        <v>6000</v>
      </c>
      <c r="D39" s="144">
        <v>1220</v>
      </c>
      <c r="E39" s="144">
        <v>435.3</v>
      </c>
      <c r="F39" s="144">
        <v>249</v>
      </c>
      <c r="G39" s="144">
        <v>231.8</v>
      </c>
      <c r="H39" s="144">
        <v>355</v>
      </c>
      <c r="I39" s="144">
        <v>209.85</v>
      </c>
      <c r="J39" s="144">
        <v>235.4</v>
      </c>
      <c r="K39" s="144">
        <v>766.8</v>
      </c>
      <c r="L39" s="144">
        <v>292.5</v>
      </c>
      <c r="M39" s="37">
        <v>668.11666666666679</v>
      </c>
      <c r="N39" s="37">
        <v>668.11666666666679</v>
      </c>
      <c r="O39" s="37">
        <v>668.11666666666679</v>
      </c>
      <c r="P39" s="38">
        <f t="shared" si="0"/>
        <v>3995.6499999999996</v>
      </c>
      <c r="Q39" s="38">
        <f t="shared" si="1"/>
        <v>6000</v>
      </c>
      <c r="R39" s="78">
        <f t="shared" si="2"/>
        <v>2004.3500000000004</v>
      </c>
      <c r="S39" s="78">
        <f t="shared" si="3"/>
        <v>668.11666666666679</v>
      </c>
      <c r="T39" s="78">
        <f t="shared" si="4"/>
        <v>0</v>
      </c>
    </row>
    <row r="40" spans="1:20" s="7" customFormat="1" ht="15" customHeight="1" x14ac:dyDescent="0.2">
      <c r="A40" s="12" t="s">
        <v>38</v>
      </c>
      <c r="B40" s="55" t="s">
        <v>113</v>
      </c>
      <c r="C40" s="81">
        <v>20000</v>
      </c>
      <c r="D40" s="144">
        <v>1075.5999999999999</v>
      </c>
      <c r="E40" s="144">
        <v>5135.3599999999997</v>
      </c>
      <c r="F40" s="144">
        <v>3340.34</v>
      </c>
      <c r="G40" s="144">
        <v>3355.86</v>
      </c>
      <c r="H40" s="144">
        <v>1847.03</v>
      </c>
      <c r="I40" s="144">
        <v>2421.89</v>
      </c>
      <c r="J40" s="144">
        <v>1019.03</v>
      </c>
      <c r="K40" s="173">
        <v>1213.5899999999999</v>
      </c>
      <c r="L40" s="173">
        <v>1226.49</v>
      </c>
      <c r="M40" s="114">
        <v>1300</v>
      </c>
      <c r="N40" s="114">
        <v>1300</v>
      </c>
      <c r="O40" s="114">
        <v>1300</v>
      </c>
      <c r="P40" s="38">
        <f t="shared" si="0"/>
        <v>20635.190000000002</v>
      </c>
      <c r="Q40" s="38">
        <f t="shared" si="1"/>
        <v>24535.190000000002</v>
      </c>
      <c r="R40" s="78">
        <f t="shared" si="2"/>
        <v>-635.19000000000233</v>
      </c>
      <c r="S40" s="78">
        <f t="shared" si="3"/>
        <v>-211.73000000000079</v>
      </c>
      <c r="T40" s="78">
        <f t="shared" si="4"/>
        <v>-4535.1900000000023</v>
      </c>
    </row>
    <row r="41" spans="1:20" s="7" customFormat="1" ht="15" customHeight="1" x14ac:dyDescent="0.2">
      <c r="A41" s="12" t="s">
        <v>39</v>
      </c>
      <c r="B41" s="55" t="s">
        <v>114</v>
      </c>
      <c r="C41" s="81">
        <v>2100</v>
      </c>
      <c r="D41" s="144"/>
      <c r="E41" s="144"/>
      <c r="F41" s="144"/>
      <c r="G41" s="144"/>
      <c r="H41" s="144">
        <v>0</v>
      </c>
      <c r="I41" s="144">
        <v>0</v>
      </c>
      <c r="J41" s="144">
        <v>1182.4000000000001</v>
      </c>
      <c r="K41" s="144">
        <v>0</v>
      </c>
      <c r="L41" s="144">
        <v>0</v>
      </c>
      <c r="M41" s="37">
        <v>305.86666666666662</v>
      </c>
      <c r="N41" s="37">
        <v>305.86666666666662</v>
      </c>
      <c r="O41" s="37">
        <v>305.86666666666662</v>
      </c>
      <c r="P41" s="38">
        <f t="shared" si="0"/>
        <v>1182.4000000000001</v>
      </c>
      <c r="Q41" s="38">
        <f t="shared" si="1"/>
        <v>2100</v>
      </c>
      <c r="R41" s="78">
        <f t="shared" si="2"/>
        <v>917.59999999999991</v>
      </c>
      <c r="S41" s="78">
        <f t="shared" si="3"/>
        <v>305.86666666666662</v>
      </c>
      <c r="T41" s="78">
        <f t="shared" si="4"/>
        <v>0</v>
      </c>
    </row>
    <row r="42" spans="1:20" s="7" customFormat="1" ht="15" customHeight="1" x14ac:dyDescent="0.2">
      <c r="A42" s="12" t="s">
        <v>40</v>
      </c>
      <c r="B42" s="55" t="s">
        <v>115</v>
      </c>
      <c r="C42" s="81">
        <v>33000</v>
      </c>
      <c r="D42" s="144">
        <v>1726.1</v>
      </c>
      <c r="E42" s="144">
        <v>1193.0999999999999</v>
      </c>
      <c r="F42" s="144">
        <v>1099.5</v>
      </c>
      <c r="G42" s="144">
        <v>3188</v>
      </c>
      <c r="H42" s="144">
        <v>122.1</v>
      </c>
      <c r="I42" s="144">
        <v>4435</v>
      </c>
      <c r="J42" s="144">
        <v>835.15</v>
      </c>
      <c r="K42" s="144">
        <v>2668</v>
      </c>
      <c r="L42" s="144">
        <v>3171.1</v>
      </c>
      <c r="M42" s="37">
        <v>4853.9833333333336</v>
      </c>
      <c r="N42" s="37">
        <v>4853.9833333333336</v>
      </c>
      <c r="O42" s="37">
        <v>4853.9833333333336</v>
      </c>
      <c r="P42" s="38">
        <f t="shared" si="0"/>
        <v>18438.05</v>
      </c>
      <c r="Q42" s="38">
        <f t="shared" si="1"/>
        <v>33000</v>
      </c>
      <c r="R42" s="78">
        <f t="shared" si="2"/>
        <v>14561.95</v>
      </c>
      <c r="S42" s="78">
        <f t="shared" si="3"/>
        <v>4853.9833333333336</v>
      </c>
      <c r="T42" s="78">
        <f t="shared" si="4"/>
        <v>0</v>
      </c>
    </row>
    <row r="43" spans="1:20" s="7" customFormat="1" ht="15" customHeight="1" x14ac:dyDescent="0.2">
      <c r="A43" s="12" t="s">
        <v>41</v>
      </c>
      <c r="B43" s="55" t="s">
        <v>116</v>
      </c>
      <c r="C43" s="81">
        <v>8350</v>
      </c>
      <c r="D43" s="144">
        <v>515.20000000000005</v>
      </c>
      <c r="E43" s="144">
        <v>0</v>
      </c>
      <c r="F43" s="144">
        <v>1658.25</v>
      </c>
      <c r="G43" s="144">
        <v>0</v>
      </c>
      <c r="H43" s="144">
        <v>1067.3499999999999</v>
      </c>
      <c r="I43" s="144">
        <v>85</v>
      </c>
      <c r="J43" s="144">
        <v>223.11</v>
      </c>
      <c r="K43" s="144">
        <v>445.1</v>
      </c>
      <c r="L43" s="144">
        <v>270.5</v>
      </c>
      <c r="M43" s="37">
        <v>500</v>
      </c>
      <c r="N43" s="37">
        <v>500</v>
      </c>
      <c r="O43" s="37">
        <v>500</v>
      </c>
      <c r="P43" s="38">
        <f t="shared" si="0"/>
        <v>4264.51</v>
      </c>
      <c r="Q43" s="38">
        <f t="shared" si="1"/>
        <v>5764.51</v>
      </c>
      <c r="R43" s="78">
        <f t="shared" si="2"/>
        <v>4085.49</v>
      </c>
      <c r="S43" s="78">
        <f t="shared" si="3"/>
        <v>1361.83</v>
      </c>
      <c r="T43" s="78">
        <f t="shared" si="4"/>
        <v>2585.4899999999998</v>
      </c>
    </row>
    <row r="44" spans="1:20" s="7" customFormat="1" ht="15" customHeight="1" x14ac:dyDescent="0.2">
      <c r="A44" s="12" t="s">
        <v>42</v>
      </c>
      <c r="B44" s="55" t="s">
        <v>117</v>
      </c>
      <c r="C44" s="81">
        <v>1000</v>
      </c>
      <c r="D44" s="144">
        <v>95</v>
      </c>
      <c r="E44" s="144">
        <v>12</v>
      </c>
      <c r="F44" s="144">
        <v>75</v>
      </c>
      <c r="G44" s="144">
        <v>0</v>
      </c>
      <c r="H44" s="144"/>
      <c r="I44" s="144"/>
      <c r="J44" s="144"/>
      <c r="K44" s="144"/>
      <c r="L44" s="144"/>
      <c r="M44" s="37">
        <v>100</v>
      </c>
      <c r="N44" s="37">
        <v>100</v>
      </c>
      <c r="O44" s="37">
        <v>100</v>
      </c>
      <c r="P44" s="38">
        <f t="shared" si="0"/>
        <v>182</v>
      </c>
      <c r="Q44" s="38">
        <f t="shared" si="1"/>
        <v>482</v>
      </c>
      <c r="R44" s="78">
        <f t="shared" si="2"/>
        <v>818</v>
      </c>
      <c r="S44" s="78">
        <f t="shared" si="3"/>
        <v>272.66666666666669</v>
      </c>
      <c r="T44" s="78">
        <f t="shared" si="4"/>
        <v>518</v>
      </c>
    </row>
    <row r="45" spans="1:20" s="7" customFormat="1" ht="15" customHeight="1" x14ac:dyDescent="0.2">
      <c r="A45" s="12" t="s">
        <v>43</v>
      </c>
      <c r="B45" s="55" t="s">
        <v>319</v>
      </c>
      <c r="C45" s="81">
        <v>5500</v>
      </c>
      <c r="D45" s="144">
        <v>0</v>
      </c>
      <c r="E45" s="144">
        <v>113</v>
      </c>
      <c r="F45" s="144">
        <v>36</v>
      </c>
      <c r="G45" s="144">
        <v>37</v>
      </c>
      <c r="H45" s="144">
        <v>222</v>
      </c>
      <c r="I45" s="144">
        <v>80.5</v>
      </c>
      <c r="J45" s="144">
        <v>0</v>
      </c>
      <c r="K45" s="144">
        <v>94.5</v>
      </c>
      <c r="L45" s="144">
        <v>77</v>
      </c>
      <c r="M45" s="37"/>
      <c r="N45" s="37"/>
      <c r="O45" s="37">
        <v>4840</v>
      </c>
      <c r="P45" s="38">
        <f t="shared" si="0"/>
        <v>660</v>
      </c>
      <c r="Q45" s="38">
        <f t="shared" si="1"/>
        <v>5500</v>
      </c>
      <c r="R45" s="78">
        <f t="shared" si="2"/>
        <v>4840</v>
      </c>
      <c r="S45" s="78">
        <f t="shared" si="3"/>
        <v>1613.3333333333333</v>
      </c>
      <c r="T45" s="78">
        <f t="shared" si="4"/>
        <v>0</v>
      </c>
    </row>
    <row r="46" spans="1:20" s="7" customFormat="1" ht="15" customHeight="1" x14ac:dyDescent="0.2">
      <c r="A46" s="12" t="s">
        <v>44</v>
      </c>
      <c r="B46" s="55" t="s">
        <v>44</v>
      </c>
      <c r="C46" s="81">
        <v>4000</v>
      </c>
      <c r="D46" s="144">
        <v>0</v>
      </c>
      <c r="E46" s="144">
        <v>0</v>
      </c>
      <c r="F46" s="144">
        <v>0</v>
      </c>
      <c r="G46" s="144">
        <v>2000</v>
      </c>
      <c r="H46" s="144">
        <v>2000</v>
      </c>
      <c r="I46" s="144">
        <v>0</v>
      </c>
      <c r="J46" s="144">
        <v>0</v>
      </c>
      <c r="K46" s="144">
        <v>0</v>
      </c>
      <c r="L46" s="144">
        <v>0</v>
      </c>
      <c r="M46" s="37">
        <v>0</v>
      </c>
      <c r="N46" s="37"/>
      <c r="O46" s="37"/>
      <c r="P46" s="38">
        <f t="shared" si="0"/>
        <v>4000</v>
      </c>
      <c r="Q46" s="38">
        <f t="shared" si="1"/>
        <v>4000</v>
      </c>
      <c r="R46" s="78">
        <f t="shared" si="2"/>
        <v>0</v>
      </c>
      <c r="S46" s="78">
        <f t="shared" si="3"/>
        <v>0</v>
      </c>
      <c r="T46" s="78">
        <f t="shared" si="4"/>
        <v>0</v>
      </c>
    </row>
    <row r="47" spans="1:20" s="7" customFormat="1" ht="15" customHeight="1" x14ac:dyDescent="0.2">
      <c r="A47" s="12" t="s">
        <v>45</v>
      </c>
      <c r="B47" s="55" t="s">
        <v>118</v>
      </c>
      <c r="C47" s="81">
        <v>5300</v>
      </c>
      <c r="D47" s="144"/>
      <c r="E47" s="144"/>
      <c r="F47" s="144"/>
      <c r="G47" s="144"/>
      <c r="H47" s="144"/>
      <c r="I47" s="144"/>
      <c r="J47" s="144"/>
      <c r="K47" s="144"/>
      <c r="L47" s="144"/>
      <c r="M47" s="37">
        <v>0</v>
      </c>
      <c r="N47" s="37"/>
      <c r="O47" s="37"/>
      <c r="P47" s="38">
        <f t="shared" si="0"/>
        <v>0</v>
      </c>
      <c r="Q47" s="38">
        <f t="shared" si="1"/>
        <v>0</v>
      </c>
      <c r="R47" s="78">
        <f t="shared" si="2"/>
        <v>5300</v>
      </c>
      <c r="S47" s="78">
        <f t="shared" si="3"/>
        <v>1766.6666666666667</v>
      </c>
      <c r="T47" s="78">
        <f t="shared" si="4"/>
        <v>5300</v>
      </c>
    </row>
    <row r="48" spans="1:20" s="7" customFormat="1" ht="15" customHeight="1" x14ac:dyDescent="0.2">
      <c r="A48" s="12" t="s">
        <v>172</v>
      </c>
      <c r="B48" s="55" t="s">
        <v>173</v>
      </c>
      <c r="C48" s="81">
        <v>0</v>
      </c>
      <c r="D48" s="144"/>
      <c r="E48" s="144"/>
      <c r="F48" s="144"/>
      <c r="G48" s="144"/>
      <c r="H48" s="144"/>
      <c r="I48" s="144"/>
      <c r="J48" s="144"/>
      <c r="K48" s="144"/>
      <c r="L48" s="144"/>
      <c r="M48" s="37">
        <v>0</v>
      </c>
      <c r="N48" s="37"/>
      <c r="O48" s="37"/>
      <c r="P48" s="38">
        <f t="shared" si="0"/>
        <v>0</v>
      </c>
      <c r="Q48" s="38">
        <f t="shared" si="1"/>
        <v>0</v>
      </c>
      <c r="R48" s="78">
        <f t="shared" si="2"/>
        <v>0</v>
      </c>
      <c r="S48" s="78">
        <f t="shared" si="3"/>
        <v>0</v>
      </c>
      <c r="T48" s="78">
        <f t="shared" si="4"/>
        <v>0</v>
      </c>
    </row>
    <row r="49" spans="1:21" s="7" customFormat="1" ht="15" customHeight="1" x14ac:dyDescent="0.2">
      <c r="A49" s="12" t="s">
        <v>46</v>
      </c>
      <c r="B49" s="55" t="s">
        <v>119</v>
      </c>
      <c r="C49" s="81">
        <v>5000</v>
      </c>
      <c r="D49" s="144"/>
      <c r="E49" s="144"/>
      <c r="F49" s="144"/>
      <c r="G49" s="144"/>
      <c r="H49" s="144"/>
      <c r="I49" s="144"/>
      <c r="J49" s="144"/>
      <c r="K49" s="144"/>
      <c r="L49" s="144"/>
      <c r="M49" s="37"/>
      <c r="N49" s="37"/>
      <c r="O49" s="37">
        <v>5000</v>
      </c>
      <c r="P49" s="38">
        <f t="shared" si="0"/>
        <v>0</v>
      </c>
      <c r="Q49" s="38">
        <f t="shared" si="1"/>
        <v>5000</v>
      </c>
      <c r="R49" s="78">
        <f t="shared" si="2"/>
        <v>5000</v>
      </c>
      <c r="S49" s="78">
        <f t="shared" si="3"/>
        <v>1666.6666666666667</v>
      </c>
      <c r="T49" s="78">
        <f t="shared" si="4"/>
        <v>0</v>
      </c>
    </row>
    <row r="50" spans="1:21" s="7" customFormat="1" ht="15" customHeight="1" x14ac:dyDescent="0.2">
      <c r="A50" s="12" t="s">
        <v>47</v>
      </c>
      <c r="B50" s="55" t="s">
        <v>120</v>
      </c>
      <c r="C50" s="81">
        <v>12000</v>
      </c>
      <c r="D50" s="144">
        <v>490</v>
      </c>
      <c r="E50" s="144">
        <v>0</v>
      </c>
      <c r="F50" s="144">
        <v>1422.8</v>
      </c>
      <c r="G50" s="144">
        <v>490</v>
      </c>
      <c r="H50" s="144">
        <v>956.4</v>
      </c>
      <c r="I50" s="144">
        <v>490</v>
      </c>
      <c r="J50" s="144">
        <v>1889.2</v>
      </c>
      <c r="K50" s="144">
        <v>956.4</v>
      </c>
      <c r="L50" s="144">
        <v>956.4</v>
      </c>
      <c r="M50" s="37">
        <f>956.4*2</f>
        <v>1912.8</v>
      </c>
      <c r="N50" s="37">
        <v>956.4</v>
      </c>
      <c r="O50" s="37">
        <f>956.4+500</f>
        <v>1456.4</v>
      </c>
      <c r="P50" s="38">
        <f t="shared" si="0"/>
        <v>7651.2</v>
      </c>
      <c r="Q50" s="38">
        <f t="shared" si="1"/>
        <v>11976.8</v>
      </c>
      <c r="R50" s="78">
        <f t="shared" si="2"/>
        <v>4348.8</v>
      </c>
      <c r="S50" s="78">
        <f t="shared" si="3"/>
        <v>1449.6000000000001</v>
      </c>
      <c r="T50" s="78">
        <f t="shared" si="4"/>
        <v>23.200000000000728</v>
      </c>
    </row>
    <row r="51" spans="1:21" s="7" customFormat="1" ht="15" customHeight="1" x14ac:dyDescent="0.2">
      <c r="A51" s="12" t="s">
        <v>48</v>
      </c>
      <c r="B51" s="55" t="s">
        <v>48</v>
      </c>
      <c r="C51" s="81">
        <v>3000</v>
      </c>
      <c r="D51" s="144">
        <v>0</v>
      </c>
      <c r="E51" s="144">
        <v>0</v>
      </c>
      <c r="F51" s="144">
        <v>0</v>
      </c>
      <c r="G51" s="144">
        <v>954</v>
      </c>
      <c r="H51" s="144">
        <v>0</v>
      </c>
      <c r="I51" s="144">
        <v>0</v>
      </c>
      <c r="J51" s="144">
        <v>318</v>
      </c>
      <c r="K51" s="144">
        <v>0</v>
      </c>
      <c r="L51" s="144">
        <v>0</v>
      </c>
      <c r="M51" s="37"/>
      <c r="N51" s="37"/>
      <c r="O51" s="37">
        <v>1728</v>
      </c>
      <c r="P51" s="38">
        <f t="shared" si="0"/>
        <v>1272</v>
      </c>
      <c r="Q51" s="38">
        <f t="shared" si="1"/>
        <v>3000</v>
      </c>
      <c r="R51" s="78">
        <f t="shared" si="2"/>
        <v>1728</v>
      </c>
      <c r="S51" s="78">
        <f t="shared" si="3"/>
        <v>576</v>
      </c>
      <c r="T51" s="78">
        <f t="shared" si="4"/>
        <v>0</v>
      </c>
    </row>
    <row r="52" spans="1:21" s="7" customFormat="1" ht="15" customHeight="1" x14ac:dyDescent="0.2">
      <c r="A52" s="12" t="s">
        <v>168</v>
      </c>
      <c r="B52" s="55" t="s">
        <v>169</v>
      </c>
      <c r="C52" s="81">
        <v>10250</v>
      </c>
      <c r="D52" s="144"/>
      <c r="E52" s="144"/>
      <c r="F52" s="144"/>
      <c r="G52" s="144"/>
      <c r="H52" s="144"/>
      <c r="I52" s="144"/>
      <c r="J52" s="144"/>
      <c r="K52" s="144"/>
      <c r="L52" s="144"/>
      <c r="M52" s="37"/>
      <c r="N52" s="37"/>
      <c r="O52" s="37">
        <v>10250</v>
      </c>
      <c r="P52" s="38">
        <f t="shared" si="0"/>
        <v>0</v>
      </c>
      <c r="Q52" s="38">
        <f t="shared" si="1"/>
        <v>10250</v>
      </c>
      <c r="R52" s="78">
        <f t="shared" si="2"/>
        <v>10250</v>
      </c>
      <c r="S52" s="78">
        <f t="shared" si="3"/>
        <v>3416.6666666666665</v>
      </c>
      <c r="T52" s="78">
        <f t="shared" si="4"/>
        <v>0</v>
      </c>
    </row>
    <row r="53" spans="1:21" s="7" customFormat="1" ht="15" customHeight="1" x14ac:dyDescent="0.2">
      <c r="A53" s="12" t="s">
        <v>49</v>
      </c>
      <c r="B53" s="55" t="s">
        <v>121</v>
      </c>
      <c r="C53" s="81">
        <v>5000</v>
      </c>
      <c r="D53" s="144"/>
      <c r="E53" s="144"/>
      <c r="F53" s="144"/>
      <c r="G53" s="144"/>
      <c r="H53" s="144">
        <v>0</v>
      </c>
      <c r="I53" s="144">
        <v>0</v>
      </c>
      <c r="J53" s="144">
        <v>1139.5</v>
      </c>
      <c r="K53" s="144">
        <v>3233</v>
      </c>
      <c r="L53" s="144">
        <v>0</v>
      </c>
      <c r="M53" s="37">
        <v>0</v>
      </c>
      <c r="N53" s="37">
        <v>627.5</v>
      </c>
      <c r="O53" s="37"/>
      <c r="P53" s="38">
        <f t="shared" si="0"/>
        <v>4372.5</v>
      </c>
      <c r="Q53" s="38">
        <f t="shared" si="1"/>
        <v>5000</v>
      </c>
      <c r="R53" s="78">
        <f t="shared" si="2"/>
        <v>627.5</v>
      </c>
      <c r="S53" s="78">
        <f t="shared" si="3"/>
        <v>209.16666666666666</v>
      </c>
      <c r="T53" s="78">
        <f t="shared" si="4"/>
        <v>0</v>
      </c>
    </row>
    <row r="54" spans="1:21" s="7" customFormat="1" ht="15" customHeight="1" x14ac:dyDescent="0.2">
      <c r="A54" s="12" t="s">
        <v>50</v>
      </c>
      <c r="B54" s="55" t="s">
        <v>122</v>
      </c>
      <c r="C54" s="81">
        <v>1000</v>
      </c>
      <c r="D54" s="144">
        <v>16.2</v>
      </c>
      <c r="E54" s="144">
        <v>131.4</v>
      </c>
      <c r="F54" s="144">
        <v>91.6</v>
      </c>
      <c r="G54" s="144">
        <v>14.3</v>
      </c>
      <c r="H54" s="144">
        <v>41.93</v>
      </c>
      <c r="I54" s="144">
        <v>49</v>
      </c>
      <c r="J54" s="144">
        <v>268.94</v>
      </c>
      <c r="K54" s="144">
        <v>80.319999999999993</v>
      </c>
      <c r="L54" s="144">
        <v>41.55</v>
      </c>
      <c r="M54" s="37">
        <v>88.25333333333333</v>
      </c>
      <c r="N54" s="37">
        <v>88.25333333333333</v>
      </c>
      <c r="O54" s="37">
        <v>88.25333333333333</v>
      </c>
      <c r="P54" s="38">
        <f t="shared" si="0"/>
        <v>735.24</v>
      </c>
      <c r="Q54" s="38">
        <f t="shared" si="1"/>
        <v>1000</v>
      </c>
      <c r="R54" s="78">
        <f t="shared" si="2"/>
        <v>264.76</v>
      </c>
      <c r="S54" s="78">
        <f t="shared" si="3"/>
        <v>88.25333333333333</v>
      </c>
      <c r="T54" s="78">
        <f t="shared" si="4"/>
        <v>0</v>
      </c>
    </row>
    <row r="55" spans="1:21" s="7" customFormat="1" ht="15" customHeight="1" x14ac:dyDescent="0.2">
      <c r="A55" s="12" t="s">
        <v>51</v>
      </c>
      <c r="B55" s="55" t="s">
        <v>123</v>
      </c>
      <c r="C55" s="81">
        <v>180</v>
      </c>
      <c r="D55" s="144"/>
      <c r="E55" s="144"/>
      <c r="F55" s="144"/>
      <c r="G55" s="144"/>
      <c r="H55" s="144">
        <v>0</v>
      </c>
      <c r="I55" s="144">
        <v>50</v>
      </c>
      <c r="J55" s="144">
        <v>0</v>
      </c>
      <c r="K55" s="144">
        <v>0</v>
      </c>
      <c r="L55" s="144">
        <v>150</v>
      </c>
      <c r="M55" s="37"/>
      <c r="N55" s="37"/>
      <c r="O55" s="37"/>
      <c r="P55" s="38">
        <f t="shared" si="0"/>
        <v>200</v>
      </c>
      <c r="Q55" s="38">
        <f t="shared" si="1"/>
        <v>200</v>
      </c>
      <c r="R55" s="78">
        <f t="shared" si="2"/>
        <v>-20</v>
      </c>
      <c r="S55" s="78">
        <f t="shared" si="3"/>
        <v>-6.666666666666667</v>
      </c>
      <c r="T55" s="78">
        <f t="shared" si="4"/>
        <v>-20</v>
      </c>
    </row>
    <row r="56" spans="1:21" s="7" customFormat="1" ht="15" customHeight="1" x14ac:dyDescent="0.2">
      <c r="A56" s="12" t="s">
        <v>52</v>
      </c>
      <c r="B56" s="55" t="s">
        <v>124</v>
      </c>
      <c r="C56" s="81">
        <v>1000</v>
      </c>
      <c r="D56" s="144"/>
      <c r="E56" s="144"/>
      <c r="F56" s="144"/>
      <c r="G56" s="144"/>
      <c r="H56" s="144"/>
      <c r="I56" s="144"/>
      <c r="J56" s="144"/>
      <c r="K56" s="144"/>
      <c r="L56" s="144"/>
      <c r="M56" s="37"/>
      <c r="N56" s="37"/>
      <c r="O56" s="37">
        <v>1000</v>
      </c>
      <c r="P56" s="38">
        <f t="shared" si="0"/>
        <v>0</v>
      </c>
      <c r="Q56" s="38">
        <f t="shared" si="1"/>
        <v>1000</v>
      </c>
      <c r="R56" s="78">
        <f t="shared" si="2"/>
        <v>1000</v>
      </c>
      <c r="S56" s="78">
        <f t="shared" si="3"/>
        <v>333.33333333333331</v>
      </c>
      <c r="T56" s="78">
        <f t="shared" si="4"/>
        <v>0</v>
      </c>
    </row>
    <row r="57" spans="1:21" s="7" customFormat="1" ht="15" customHeight="1" x14ac:dyDescent="0.2">
      <c r="A57" s="12" t="s">
        <v>53</v>
      </c>
      <c r="B57" s="55" t="s">
        <v>125</v>
      </c>
      <c r="C57" s="81">
        <v>330</v>
      </c>
      <c r="D57" s="144">
        <v>330</v>
      </c>
      <c r="E57" s="144">
        <v>0</v>
      </c>
      <c r="F57" s="144">
        <v>0</v>
      </c>
      <c r="G57" s="144">
        <v>0</v>
      </c>
      <c r="H57" s="144"/>
      <c r="I57" s="144"/>
      <c r="J57" s="144"/>
      <c r="K57" s="144"/>
      <c r="L57" s="144"/>
      <c r="M57" s="37"/>
      <c r="N57" s="37"/>
      <c r="O57" s="37">
        <v>0</v>
      </c>
      <c r="P57" s="38">
        <f t="shared" si="0"/>
        <v>330</v>
      </c>
      <c r="Q57" s="38">
        <f t="shared" si="1"/>
        <v>330</v>
      </c>
      <c r="R57" s="78">
        <f t="shared" si="2"/>
        <v>0</v>
      </c>
      <c r="S57" s="78">
        <f t="shared" si="3"/>
        <v>0</v>
      </c>
      <c r="T57" s="78">
        <f t="shared" si="4"/>
        <v>0</v>
      </c>
    </row>
    <row r="58" spans="1:21" s="7" customFormat="1" ht="15" customHeight="1" x14ac:dyDescent="0.2">
      <c r="A58" s="12" t="s">
        <v>54</v>
      </c>
      <c r="B58" s="55" t="s">
        <v>126</v>
      </c>
      <c r="C58" s="81">
        <v>1500</v>
      </c>
      <c r="D58" s="144"/>
      <c r="E58" s="144"/>
      <c r="F58" s="144"/>
      <c r="G58" s="144"/>
      <c r="H58" s="144"/>
      <c r="I58" s="144"/>
      <c r="J58" s="144"/>
      <c r="K58" s="144"/>
      <c r="L58" s="144"/>
      <c r="M58" s="37">
        <v>132</v>
      </c>
      <c r="N58" s="37">
        <v>132</v>
      </c>
      <c r="O58" s="37">
        <v>132</v>
      </c>
      <c r="P58" s="38">
        <f t="shared" si="0"/>
        <v>0</v>
      </c>
      <c r="Q58" s="38">
        <f t="shared" si="1"/>
        <v>396</v>
      </c>
      <c r="R58" s="78">
        <f t="shared" si="2"/>
        <v>1500</v>
      </c>
      <c r="S58" s="78">
        <f t="shared" si="3"/>
        <v>500</v>
      </c>
      <c r="T58" s="78">
        <f t="shared" si="4"/>
        <v>1104</v>
      </c>
    </row>
    <row r="59" spans="1:21" s="7" customFormat="1" ht="15" customHeight="1" x14ac:dyDescent="0.2">
      <c r="A59" s="12" t="s">
        <v>55</v>
      </c>
      <c r="B59" s="55" t="s">
        <v>161</v>
      </c>
      <c r="C59" s="81">
        <v>1000</v>
      </c>
      <c r="D59" s="144"/>
      <c r="E59" s="144"/>
      <c r="F59" s="144"/>
      <c r="G59" s="144"/>
      <c r="H59" s="144"/>
      <c r="I59" s="144"/>
      <c r="J59" s="144"/>
      <c r="K59" s="144"/>
      <c r="L59" s="144"/>
      <c r="M59" s="37">
        <v>333.33333333333331</v>
      </c>
      <c r="N59" s="37"/>
      <c r="O59" s="37">
        <v>333.33333333333331</v>
      </c>
      <c r="P59" s="38">
        <f t="shared" si="0"/>
        <v>0</v>
      </c>
      <c r="Q59" s="38">
        <f t="shared" si="1"/>
        <v>666.66666666666663</v>
      </c>
      <c r="R59" s="78">
        <f t="shared" si="2"/>
        <v>1000</v>
      </c>
      <c r="S59" s="78">
        <f t="shared" si="3"/>
        <v>333.33333333333331</v>
      </c>
      <c r="T59" s="78">
        <f t="shared" si="4"/>
        <v>333.33333333333337</v>
      </c>
    </row>
    <row r="60" spans="1:21" s="7" customFormat="1" ht="15" customHeight="1" x14ac:dyDescent="0.2">
      <c r="A60" s="12" t="s">
        <v>197</v>
      </c>
      <c r="B60" s="55" t="s">
        <v>198</v>
      </c>
      <c r="C60" s="81">
        <v>0</v>
      </c>
      <c r="D60" s="144"/>
      <c r="E60" s="144"/>
      <c r="F60" s="144"/>
      <c r="G60" s="144"/>
      <c r="H60" s="144"/>
      <c r="I60" s="144"/>
      <c r="J60" s="144"/>
      <c r="K60" s="144"/>
      <c r="L60" s="144"/>
      <c r="M60" s="37"/>
      <c r="N60" s="37"/>
      <c r="O60" s="37"/>
      <c r="P60" s="38">
        <f t="shared" si="0"/>
        <v>0</v>
      </c>
      <c r="Q60" s="38">
        <f t="shared" si="1"/>
        <v>0</v>
      </c>
      <c r="R60" s="78">
        <f t="shared" si="2"/>
        <v>0</v>
      </c>
      <c r="S60" s="78">
        <f t="shared" si="3"/>
        <v>0</v>
      </c>
      <c r="T60" s="78">
        <f t="shared" si="4"/>
        <v>0</v>
      </c>
    </row>
    <row r="61" spans="1:21" s="7" customFormat="1" ht="15" customHeight="1" x14ac:dyDescent="0.2">
      <c r="A61" s="12" t="s">
        <v>56</v>
      </c>
      <c r="B61" s="55" t="s">
        <v>195</v>
      </c>
      <c r="C61" s="81">
        <v>0</v>
      </c>
      <c r="D61" s="144"/>
      <c r="E61" s="144"/>
      <c r="F61" s="144"/>
      <c r="G61" s="144"/>
      <c r="H61" s="144"/>
      <c r="I61" s="144"/>
      <c r="J61" s="144"/>
      <c r="K61" s="144"/>
      <c r="L61" s="144"/>
      <c r="M61" s="37"/>
      <c r="N61" s="37"/>
      <c r="O61" s="37">
        <v>61708.59</v>
      </c>
      <c r="P61" s="38">
        <f t="shared" si="0"/>
        <v>0</v>
      </c>
      <c r="Q61" s="38">
        <f t="shared" si="1"/>
        <v>61708.59</v>
      </c>
      <c r="R61" s="78">
        <f t="shared" si="2"/>
        <v>0</v>
      </c>
      <c r="S61" s="78">
        <f t="shared" si="3"/>
        <v>0</v>
      </c>
      <c r="T61" s="78">
        <f t="shared" si="4"/>
        <v>-61708.59</v>
      </c>
    </row>
    <row r="62" spans="1:21" s="8" customFormat="1" ht="6.95" customHeight="1" x14ac:dyDescent="0.2">
      <c r="A62" s="12"/>
      <c r="B62" s="55"/>
      <c r="C62" s="81"/>
      <c r="D62" s="140"/>
      <c r="E62" s="140"/>
      <c r="F62" s="140"/>
      <c r="G62" s="140"/>
      <c r="H62" s="140"/>
      <c r="I62" s="140"/>
      <c r="J62" s="140"/>
      <c r="K62" s="140"/>
      <c r="L62" s="140"/>
      <c r="M62" s="39"/>
      <c r="N62" s="39"/>
      <c r="O62" s="39"/>
      <c r="P62" s="38"/>
      <c r="Q62" s="38"/>
      <c r="R62" s="78">
        <f t="shared" si="2"/>
        <v>0</v>
      </c>
      <c r="S62" s="78">
        <f t="shared" si="3"/>
        <v>0</v>
      </c>
      <c r="T62" s="27">
        <f t="shared" si="4"/>
        <v>0</v>
      </c>
    </row>
    <row r="63" spans="1:21" s="7" customFormat="1" ht="15" customHeight="1" x14ac:dyDescent="0.2">
      <c r="A63" s="15" t="str">
        <f>"TOTAL "&amp;A19</f>
        <v>TOTAL OPERATING EXPENSES (OPEX) - PGT</v>
      </c>
      <c r="B63" s="59"/>
      <c r="C63" s="90">
        <f>SUM(C21:C62)</f>
        <v>1899163.94</v>
      </c>
      <c r="D63" s="145">
        <f t="shared" ref="D63:M63" si="5">SUM(D21:D61)</f>
        <v>110557.7</v>
      </c>
      <c r="E63" s="145">
        <f t="shared" si="5"/>
        <v>155086.31999999998</v>
      </c>
      <c r="F63" s="145">
        <f t="shared" si="5"/>
        <v>117492.39</v>
      </c>
      <c r="G63" s="145">
        <f>SUM(G21:G61)</f>
        <v>123651.97999999998</v>
      </c>
      <c r="H63" s="145">
        <f t="shared" ref="H63:L63" si="6">SUM(H21:H61)</f>
        <v>162213.94999999998</v>
      </c>
      <c r="I63" s="145">
        <f t="shared" si="6"/>
        <v>111429.79000000002</v>
      </c>
      <c r="J63" s="145">
        <f t="shared" si="6"/>
        <v>118140.85999999999</v>
      </c>
      <c r="K63" s="145">
        <f t="shared" si="6"/>
        <v>117877.96</v>
      </c>
      <c r="L63" s="145">
        <f t="shared" si="6"/>
        <v>115641.87000000001</v>
      </c>
      <c r="M63" s="40">
        <f t="shared" si="5"/>
        <v>133395.90666666668</v>
      </c>
      <c r="N63" s="40">
        <f>SUM(N21:N61)</f>
        <v>137233.67333333331</v>
      </c>
      <c r="O63" s="40">
        <f>SUM(O21:O61)</f>
        <v>310327.44666666666</v>
      </c>
      <c r="P63" s="40">
        <f>SUM(D63:L63)</f>
        <v>1132092.82</v>
      </c>
      <c r="Q63" s="40">
        <f>SUM(D63:O63)</f>
        <v>1713049.8466666667</v>
      </c>
      <c r="R63" s="78">
        <f t="shared" si="2"/>
        <v>767071.11999999988</v>
      </c>
      <c r="S63" s="78">
        <f>R63/3</f>
        <v>255690.37333333329</v>
      </c>
      <c r="T63" s="78">
        <f t="shared" si="4"/>
        <v>186114.09333333327</v>
      </c>
      <c r="U63" s="182">
        <f>SUM(M63:O63)</f>
        <v>580957.02666666661</v>
      </c>
    </row>
    <row r="64" spans="1:21" s="7" customFormat="1" ht="15" customHeight="1" x14ac:dyDescent="0.2">
      <c r="A64" s="24"/>
      <c r="B64" s="60"/>
      <c r="C64" s="91"/>
      <c r="D64" s="142"/>
      <c r="E64" s="142"/>
      <c r="F64" s="142"/>
      <c r="G64" s="142"/>
      <c r="H64" s="142"/>
      <c r="I64" s="142"/>
      <c r="J64" s="142"/>
      <c r="K64" s="142"/>
      <c r="L64" s="142"/>
      <c r="M64" s="33"/>
      <c r="N64" s="33"/>
      <c r="O64" s="33"/>
      <c r="P64" s="33"/>
      <c r="Q64" s="33"/>
      <c r="R64" s="78"/>
      <c r="S64" s="78"/>
      <c r="T64" s="78"/>
    </row>
    <row r="65" spans="1:21" s="7" customFormat="1" ht="18" customHeight="1" x14ac:dyDescent="0.2">
      <c r="A65" s="186" t="s">
        <v>29</v>
      </c>
      <c r="B65" s="186"/>
      <c r="C65" s="186"/>
      <c r="D65" s="187"/>
      <c r="E65" s="187"/>
      <c r="F65" s="187"/>
      <c r="G65" s="187"/>
      <c r="H65" s="187"/>
      <c r="I65" s="187"/>
      <c r="J65" s="187"/>
      <c r="K65" s="187"/>
      <c r="L65" s="187"/>
      <c r="M65" s="187"/>
      <c r="N65" s="187"/>
      <c r="O65" s="187"/>
      <c r="P65" s="187"/>
      <c r="Q65" s="187"/>
      <c r="R65" s="78"/>
      <c r="S65" s="78"/>
      <c r="T65" s="78"/>
    </row>
    <row r="66" spans="1:21" s="7" customFormat="1" ht="15" customHeight="1" x14ac:dyDescent="0.2">
      <c r="A66" s="24"/>
      <c r="B66" s="60"/>
      <c r="C66" s="91"/>
      <c r="D66" s="142"/>
      <c r="E66" s="142"/>
      <c r="F66" s="142"/>
      <c r="G66" s="142"/>
      <c r="H66" s="142"/>
      <c r="I66" s="142"/>
      <c r="J66" s="142"/>
      <c r="K66" s="142"/>
      <c r="L66" s="142"/>
      <c r="M66" s="33"/>
      <c r="N66" s="33"/>
      <c r="O66" s="33"/>
      <c r="P66" s="33"/>
      <c r="Q66" s="33"/>
      <c r="R66" s="78"/>
      <c r="S66" s="78"/>
      <c r="T66" s="78"/>
    </row>
    <row r="67" spans="1:21" s="7" customFormat="1" ht="15" customHeight="1" x14ac:dyDescent="0.2">
      <c r="A67" s="12" t="s">
        <v>20</v>
      </c>
      <c r="B67" s="55" t="s">
        <v>102</v>
      </c>
      <c r="C67" s="81">
        <v>170148</v>
      </c>
      <c r="D67" s="144">
        <v>13110</v>
      </c>
      <c r="E67" s="144">
        <v>10260</v>
      </c>
      <c r="F67" s="144">
        <v>13110</v>
      </c>
      <c r="G67" s="144">
        <v>12416.66</v>
      </c>
      <c r="H67" s="144">
        <v>12384.19</v>
      </c>
      <c r="I67" s="144">
        <v>13258.39</v>
      </c>
      <c r="J67" s="144">
        <v>13310</v>
      </c>
      <c r="K67" s="144">
        <v>13310</v>
      </c>
      <c r="L67" s="144">
        <v>13310</v>
      </c>
      <c r="M67" s="37">
        <v>13310</v>
      </c>
      <c r="N67" s="37">
        <v>13310</v>
      </c>
      <c r="O67" s="37">
        <v>13310</v>
      </c>
      <c r="P67" s="38">
        <f>SUM(D67:L67)</f>
        <v>114469.24</v>
      </c>
      <c r="Q67" s="38">
        <f t="shared" ref="Q67:Q77" si="7">SUM(D67:O67)</f>
        <v>154399.24</v>
      </c>
      <c r="R67" s="78">
        <f t="shared" si="2"/>
        <v>55678.759999999995</v>
      </c>
      <c r="S67" s="78">
        <f t="shared" ref="S67:S79" si="8">R67/3</f>
        <v>18559.586666666666</v>
      </c>
      <c r="T67" s="78">
        <f t="shared" ref="T67:T79" si="9">C67-Q67</f>
        <v>15748.760000000009</v>
      </c>
    </row>
    <row r="68" spans="1:21" s="7" customFormat="1" ht="15" customHeight="1" x14ac:dyDescent="0.2">
      <c r="A68" s="12" t="s">
        <v>57</v>
      </c>
      <c r="B68" s="55" t="s">
        <v>103</v>
      </c>
      <c r="C68" s="81">
        <v>21270</v>
      </c>
      <c r="D68" s="144"/>
      <c r="E68" s="144"/>
      <c r="F68" s="144"/>
      <c r="G68" s="144"/>
      <c r="H68" s="144">
        <v>3990.71</v>
      </c>
      <c r="I68" s="144">
        <v>0</v>
      </c>
      <c r="J68" s="144">
        <v>0</v>
      </c>
      <c r="K68" s="144">
        <v>0</v>
      </c>
      <c r="L68" s="144">
        <v>0</v>
      </c>
      <c r="M68" s="37"/>
      <c r="N68" s="37"/>
      <c r="O68" s="37">
        <f>O67</f>
        <v>13310</v>
      </c>
      <c r="P68" s="38">
        <f t="shared" ref="P68:P77" si="10">SUM(D68:L68)</f>
        <v>3990.71</v>
      </c>
      <c r="Q68" s="38">
        <f t="shared" si="7"/>
        <v>17300.71</v>
      </c>
      <c r="R68" s="78">
        <f t="shared" si="2"/>
        <v>17279.29</v>
      </c>
      <c r="S68" s="78">
        <f t="shared" si="8"/>
        <v>5759.7633333333333</v>
      </c>
      <c r="T68" s="78">
        <f t="shared" si="9"/>
        <v>3969.2900000000009</v>
      </c>
    </row>
    <row r="69" spans="1:21" s="7" customFormat="1" ht="15" customHeight="1" x14ac:dyDescent="0.2">
      <c r="A69" s="12" t="s">
        <v>23</v>
      </c>
      <c r="B69" s="55" t="s">
        <v>23</v>
      </c>
      <c r="C69" s="81">
        <v>24884</v>
      </c>
      <c r="D69" s="144">
        <v>1049</v>
      </c>
      <c r="E69" s="144">
        <v>936</v>
      </c>
      <c r="F69" s="144">
        <v>1049</v>
      </c>
      <c r="G69" s="144">
        <v>1022</v>
      </c>
      <c r="H69" s="144">
        <v>947</v>
      </c>
      <c r="I69" s="144">
        <v>1061</v>
      </c>
      <c r="J69" s="144">
        <v>1066</v>
      </c>
      <c r="K69" s="144">
        <v>1066</v>
      </c>
      <c r="L69" s="144">
        <v>1066</v>
      </c>
      <c r="M69" s="37">
        <v>1066</v>
      </c>
      <c r="N69" s="37">
        <v>1066</v>
      </c>
      <c r="O69" s="37">
        <v>1066</v>
      </c>
      <c r="P69" s="38">
        <f t="shared" si="10"/>
        <v>9262</v>
      </c>
      <c r="Q69" s="38">
        <f t="shared" si="7"/>
        <v>12460</v>
      </c>
      <c r="R69" s="78">
        <f t="shared" si="2"/>
        <v>15622</v>
      </c>
      <c r="S69" s="78">
        <f t="shared" si="8"/>
        <v>5207.333333333333</v>
      </c>
      <c r="T69" s="78">
        <f t="shared" si="9"/>
        <v>12424</v>
      </c>
    </row>
    <row r="70" spans="1:21" s="7" customFormat="1" ht="15" customHeight="1" x14ac:dyDescent="0.2">
      <c r="A70" s="12" t="s">
        <v>24</v>
      </c>
      <c r="B70" s="55" t="s">
        <v>24</v>
      </c>
      <c r="C70" s="81">
        <v>3000</v>
      </c>
      <c r="D70" s="144">
        <v>169.45</v>
      </c>
      <c r="E70" s="144">
        <v>144.15</v>
      </c>
      <c r="F70" s="144">
        <v>169.45</v>
      </c>
      <c r="G70" s="144">
        <v>161.94999999999999</v>
      </c>
      <c r="H70" s="144">
        <v>156.65</v>
      </c>
      <c r="I70" s="144">
        <v>172.35</v>
      </c>
      <c r="J70" s="144">
        <v>172.35</v>
      </c>
      <c r="K70" s="144">
        <v>172.35</v>
      </c>
      <c r="L70" s="144">
        <v>172.35</v>
      </c>
      <c r="M70" s="37">
        <v>172.35</v>
      </c>
      <c r="N70" s="37">
        <v>172.35</v>
      </c>
      <c r="O70" s="37">
        <v>172.35</v>
      </c>
      <c r="P70" s="38">
        <f t="shared" si="10"/>
        <v>1491.0499999999997</v>
      </c>
      <c r="Q70" s="38">
        <f t="shared" si="7"/>
        <v>2008.0999999999995</v>
      </c>
      <c r="R70" s="78">
        <f t="shared" si="2"/>
        <v>1508.9500000000003</v>
      </c>
      <c r="S70" s="78">
        <f t="shared" si="8"/>
        <v>502.98333333333341</v>
      </c>
      <c r="T70" s="78">
        <f t="shared" si="9"/>
        <v>991.90000000000055</v>
      </c>
    </row>
    <row r="71" spans="1:21" s="7" customFormat="1" ht="15" customHeight="1" x14ac:dyDescent="0.2">
      <c r="A71" s="12" t="s">
        <v>209</v>
      </c>
      <c r="B71" s="55" t="s">
        <v>209</v>
      </c>
      <c r="C71" s="81">
        <v>160</v>
      </c>
      <c r="D71" s="144">
        <v>11.5</v>
      </c>
      <c r="E71" s="144">
        <v>23</v>
      </c>
      <c r="F71" s="144">
        <v>11.5</v>
      </c>
      <c r="G71" s="144">
        <v>11.5</v>
      </c>
      <c r="H71" s="144">
        <v>9.9</v>
      </c>
      <c r="I71" s="144">
        <v>11.7</v>
      </c>
      <c r="J71" s="144">
        <v>11.7</v>
      </c>
      <c r="K71" s="144">
        <v>11.7</v>
      </c>
      <c r="L71" s="144">
        <v>11.7</v>
      </c>
      <c r="M71" s="37">
        <v>11.7</v>
      </c>
      <c r="N71" s="37">
        <v>11.7</v>
      </c>
      <c r="O71" s="37">
        <v>11.7</v>
      </c>
      <c r="P71" s="38">
        <f t="shared" si="10"/>
        <v>114.20000000000002</v>
      </c>
      <c r="Q71" s="38">
        <f t="shared" si="7"/>
        <v>149.30000000000001</v>
      </c>
      <c r="R71" s="78">
        <f t="shared" si="2"/>
        <v>45.799999999999983</v>
      </c>
      <c r="S71" s="78">
        <f t="shared" si="8"/>
        <v>15.26666666666666</v>
      </c>
      <c r="T71" s="78">
        <f t="shared" si="9"/>
        <v>10.699999999999989</v>
      </c>
    </row>
    <row r="72" spans="1:21" s="7" customFormat="1" ht="15" customHeight="1" x14ac:dyDescent="0.2">
      <c r="A72" s="12" t="s">
        <v>58</v>
      </c>
      <c r="B72" s="55" t="s">
        <v>58</v>
      </c>
      <c r="C72" s="81">
        <v>1000</v>
      </c>
      <c r="D72" s="144"/>
      <c r="E72" s="144"/>
      <c r="F72" s="144"/>
      <c r="G72" s="144"/>
      <c r="H72" s="144"/>
      <c r="I72" s="144"/>
      <c r="J72" s="144"/>
      <c r="K72" s="144"/>
      <c r="L72" s="144"/>
      <c r="M72" s="37"/>
      <c r="N72" s="37"/>
      <c r="O72" s="37">
        <v>333.33333333333331</v>
      </c>
      <c r="P72" s="38">
        <f t="shared" si="10"/>
        <v>0</v>
      </c>
      <c r="Q72" s="38">
        <f t="shared" si="7"/>
        <v>333.33333333333331</v>
      </c>
      <c r="R72" s="78">
        <f t="shared" si="2"/>
        <v>1000</v>
      </c>
      <c r="S72" s="78">
        <f t="shared" si="8"/>
        <v>333.33333333333331</v>
      </c>
      <c r="T72" s="78">
        <f t="shared" si="9"/>
        <v>666.66666666666674</v>
      </c>
    </row>
    <row r="73" spans="1:21" s="7" customFormat="1" ht="15" customHeight="1" x14ac:dyDescent="0.2">
      <c r="A73" s="12" t="s">
        <v>59</v>
      </c>
      <c r="B73" s="55" t="s">
        <v>105</v>
      </c>
      <c r="C73" s="81">
        <v>4800</v>
      </c>
      <c r="D73" s="144"/>
      <c r="E73" s="144"/>
      <c r="F73" s="144"/>
      <c r="G73" s="144"/>
      <c r="H73" s="144">
        <v>0</v>
      </c>
      <c r="I73" s="144">
        <v>0</v>
      </c>
      <c r="J73" s="144">
        <v>0</v>
      </c>
      <c r="K73" s="144">
        <v>304.85000000000002</v>
      </c>
      <c r="L73" s="144">
        <v>700</v>
      </c>
      <c r="M73" s="37">
        <v>700</v>
      </c>
      <c r="N73" s="37">
        <v>700</v>
      </c>
      <c r="O73" s="37">
        <v>700</v>
      </c>
      <c r="P73" s="38">
        <f t="shared" si="10"/>
        <v>1004.85</v>
      </c>
      <c r="Q73" s="38">
        <f t="shared" si="7"/>
        <v>3104.85</v>
      </c>
      <c r="R73" s="78">
        <f t="shared" si="2"/>
        <v>3795.15</v>
      </c>
      <c r="S73" s="78">
        <f t="shared" si="8"/>
        <v>1265.05</v>
      </c>
      <c r="T73" s="78">
        <f t="shared" si="9"/>
        <v>1695.15</v>
      </c>
    </row>
    <row r="74" spans="1:21" s="7" customFormat="1" ht="15" customHeight="1" x14ac:dyDescent="0.2">
      <c r="A74" s="12" t="s">
        <v>60</v>
      </c>
      <c r="B74" s="55" t="s">
        <v>106</v>
      </c>
      <c r="C74" s="81">
        <v>4800</v>
      </c>
      <c r="D74" s="144">
        <v>0</v>
      </c>
      <c r="E74" s="144">
        <v>0</v>
      </c>
      <c r="F74" s="144">
        <v>0</v>
      </c>
      <c r="G74" s="144">
        <v>8.5</v>
      </c>
      <c r="H74" s="144">
        <v>34.93</v>
      </c>
      <c r="I74" s="144">
        <v>21.62</v>
      </c>
      <c r="J74" s="144">
        <v>15.18</v>
      </c>
      <c r="K74" s="144">
        <v>39.9</v>
      </c>
      <c r="L74" s="144">
        <v>35.33</v>
      </c>
      <c r="M74" s="37">
        <v>100</v>
      </c>
      <c r="N74" s="37">
        <v>100</v>
      </c>
      <c r="O74" s="37">
        <v>100</v>
      </c>
      <c r="P74" s="38">
        <f t="shared" si="10"/>
        <v>155.45999999999998</v>
      </c>
      <c r="Q74" s="38">
        <f t="shared" si="7"/>
        <v>455.46</v>
      </c>
      <c r="R74" s="78">
        <f t="shared" si="2"/>
        <v>4644.54</v>
      </c>
      <c r="S74" s="78">
        <f t="shared" si="8"/>
        <v>1548.18</v>
      </c>
      <c r="T74" s="78">
        <f t="shared" si="9"/>
        <v>4344.54</v>
      </c>
    </row>
    <row r="75" spans="1:21" s="7" customFormat="1" ht="15" customHeight="1" x14ac:dyDescent="0.2">
      <c r="A75" s="12" t="s">
        <v>30</v>
      </c>
      <c r="B75" s="55" t="s">
        <v>107</v>
      </c>
      <c r="C75" s="81">
        <v>12000</v>
      </c>
      <c r="D75" s="144">
        <v>0</v>
      </c>
      <c r="E75" s="144">
        <v>366.2</v>
      </c>
      <c r="F75" s="144">
        <v>544.85</v>
      </c>
      <c r="G75" s="144">
        <v>382.15</v>
      </c>
      <c r="H75" s="144">
        <v>0</v>
      </c>
      <c r="I75" s="144">
        <v>509.19</v>
      </c>
      <c r="J75" s="144">
        <v>167.65</v>
      </c>
      <c r="K75" s="144">
        <v>165</v>
      </c>
      <c r="L75" s="144">
        <v>165.05</v>
      </c>
      <c r="M75" s="37">
        <v>500</v>
      </c>
      <c r="N75" s="37">
        <v>500</v>
      </c>
      <c r="O75" s="37">
        <v>500</v>
      </c>
      <c r="P75" s="38">
        <f t="shared" si="10"/>
        <v>2300.09</v>
      </c>
      <c r="Q75" s="38">
        <f t="shared" si="7"/>
        <v>3800.09</v>
      </c>
      <c r="R75" s="78">
        <f t="shared" si="2"/>
        <v>9699.91</v>
      </c>
      <c r="S75" s="78">
        <f t="shared" si="8"/>
        <v>3233.3033333333333</v>
      </c>
      <c r="T75" s="78">
        <f t="shared" si="9"/>
        <v>8199.91</v>
      </c>
    </row>
    <row r="76" spans="1:21" s="7" customFormat="1" ht="15" customHeight="1" x14ac:dyDescent="0.2">
      <c r="A76" s="12" t="s">
        <v>31</v>
      </c>
      <c r="B76" s="55" t="s">
        <v>108</v>
      </c>
      <c r="C76" s="81">
        <v>10200</v>
      </c>
      <c r="D76" s="144">
        <v>0</v>
      </c>
      <c r="E76" s="144">
        <v>795.05</v>
      </c>
      <c r="F76" s="144">
        <v>730.25</v>
      </c>
      <c r="G76" s="144">
        <v>953.05</v>
      </c>
      <c r="H76" s="144">
        <v>930.8</v>
      </c>
      <c r="I76" s="144">
        <v>692.05</v>
      </c>
      <c r="J76" s="144">
        <v>787</v>
      </c>
      <c r="K76" s="144">
        <v>871.66</v>
      </c>
      <c r="L76" s="144">
        <v>885.2</v>
      </c>
      <c r="M76" s="37">
        <v>900</v>
      </c>
      <c r="N76" s="37">
        <v>900</v>
      </c>
      <c r="O76" s="37">
        <v>900</v>
      </c>
      <c r="P76" s="38">
        <f t="shared" si="10"/>
        <v>6645.0599999999995</v>
      </c>
      <c r="Q76" s="38">
        <f t="shared" si="7"/>
        <v>9345.06</v>
      </c>
      <c r="R76" s="78">
        <f t="shared" si="2"/>
        <v>3554.9400000000005</v>
      </c>
      <c r="S76" s="78">
        <f t="shared" si="8"/>
        <v>1184.9800000000002</v>
      </c>
      <c r="T76" s="78">
        <f t="shared" si="9"/>
        <v>854.94000000000051</v>
      </c>
    </row>
    <row r="77" spans="1:21" s="7" customFormat="1" ht="15" customHeight="1" x14ac:dyDescent="0.2">
      <c r="A77" s="12" t="s">
        <v>61</v>
      </c>
      <c r="B77" s="55" t="s">
        <v>109</v>
      </c>
      <c r="C77" s="81">
        <v>24288</v>
      </c>
      <c r="D77" s="144">
        <v>2024</v>
      </c>
      <c r="E77" s="144">
        <v>2024</v>
      </c>
      <c r="F77" s="144">
        <v>2024</v>
      </c>
      <c r="G77" s="144">
        <v>2024</v>
      </c>
      <c r="H77" s="144">
        <v>2024</v>
      </c>
      <c r="I77" s="144">
        <v>2024</v>
      </c>
      <c r="J77" s="144">
        <v>2024</v>
      </c>
      <c r="K77" s="144">
        <v>2024</v>
      </c>
      <c r="L77" s="144">
        <v>2024</v>
      </c>
      <c r="M77" s="37">
        <v>2024</v>
      </c>
      <c r="N77" s="37">
        <v>2024</v>
      </c>
      <c r="O77" s="37">
        <v>2024</v>
      </c>
      <c r="P77" s="38">
        <f t="shared" si="10"/>
        <v>18216</v>
      </c>
      <c r="Q77" s="38">
        <f t="shared" si="7"/>
        <v>24288</v>
      </c>
      <c r="R77" s="78">
        <f t="shared" si="2"/>
        <v>6072</v>
      </c>
      <c r="S77" s="78">
        <f t="shared" si="8"/>
        <v>2024</v>
      </c>
      <c r="T77" s="78">
        <f t="shared" si="9"/>
        <v>0</v>
      </c>
    </row>
    <row r="78" spans="1:21" s="7" customFormat="1" ht="10.5" customHeight="1" x14ac:dyDescent="0.2">
      <c r="A78" s="12"/>
      <c r="B78" s="55"/>
      <c r="C78" s="81"/>
      <c r="D78" s="140"/>
      <c r="E78" s="140"/>
      <c r="F78" s="140"/>
      <c r="G78" s="140"/>
      <c r="H78" s="140"/>
      <c r="I78" s="140"/>
      <c r="J78" s="140"/>
      <c r="K78" s="140"/>
      <c r="L78" s="140"/>
      <c r="M78" s="39"/>
      <c r="N78" s="39"/>
      <c r="O78" s="39"/>
      <c r="P78" s="38"/>
      <c r="Q78" s="38"/>
      <c r="R78" s="78">
        <f t="shared" si="2"/>
        <v>0</v>
      </c>
      <c r="S78" s="78">
        <f t="shared" si="8"/>
        <v>0</v>
      </c>
      <c r="T78" s="78">
        <f t="shared" si="9"/>
        <v>0</v>
      </c>
    </row>
    <row r="79" spans="1:21" s="7" customFormat="1" ht="15" customHeight="1" x14ac:dyDescent="0.2">
      <c r="A79" s="15" t="str">
        <f>"TOTAL "&amp;A65</f>
        <v>TOTAL OPERATING EXPENSES (OPEX) - TIC</v>
      </c>
      <c r="B79" s="59"/>
      <c r="C79" s="90">
        <f>SUM(C67:C78)</f>
        <v>276550</v>
      </c>
      <c r="D79" s="145">
        <f>SUM(D67:D77)</f>
        <v>16363.95</v>
      </c>
      <c r="E79" s="145">
        <f t="shared" ref="E79:F79" si="11">SUM(E67:E77)</f>
        <v>14548.4</v>
      </c>
      <c r="F79" s="145">
        <f t="shared" si="11"/>
        <v>17639.050000000003</v>
      </c>
      <c r="G79" s="145">
        <f t="shared" ref="G79:L79" si="12">SUM(G67:G77)</f>
        <v>16979.809999999998</v>
      </c>
      <c r="H79" s="145">
        <f t="shared" si="12"/>
        <v>20478.180000000004</v>
      </c>
      <c r="I79" s="145">
        <f t="shared" si="12"/>
        <v>17750.300000000003</v>
      </c>
      <c r="J79" s="145">
        <f t="shared" si="12"/>
        <v>17553.88</v>
      </c>
      <c r="K79" s="145">
        <f t="shared" si="12"/>
        <v>17965.46</v>
      </c>
      <c r="L79" s="145">
        <f t="shared" si="12"/>
        <v>18369.63</v>
      </c>
      <c r="M79" s="40">
        <f>SUM(M67:M77)</f>
        <v>18784.050000000003</v>
      </c>
      <c r="N79" s="40">
        <f>SUM(N67:N77)</f>
        <v>18784.050000000003</v>
      </c>
      <c r="O79" s="40">
        <f>SUM(O67:O77)</f>
        <v>32427.383333333331</v>
      </c>
      <c r="P79" s="40">
        <f>SUM(D79:L79)</f>
        <v>157648.66</v>
      </c>
      <c r="Q79" s="40">
        <f>SUM(Q67:Q77)</f>
        <v>227644.14333333331</v>
      </c>
      <c r="R79" s="78">
        <f t="shared" si="2"/>
        <v>118901.34</v>
      </c>
      <c r="S79" s="78">
        <f t="shared" si="8"/>
        <v>39633.78</v>
      </c>
      <c r="T79" s="78">
        <f t="shared" si="9"/>
        <v>48905.856666666688</v>
      </c>
      <c r="U79" s="182">
        <f>SUM(M79:O79)</f>
        <v>69995.483333333337</v>
      </c>
    </row>
    <row r="80" spans="1:21" s="7" customFormat="1" ht="6.95" customHeight="1" x14ac:dyDescent="0.2">
      <c r="A80" s="11"/>
      <c r="B80" s="61"/>
      <c r="C80" s="92"/>
      <c r="D80" s="146"/>
      <c r="E80" s="146"/>
      <c r="F80" s="146"/>
      <c r="G80" s="146"/>
      <c r="H80" s="146"/>
      <c r="I80" s="146"/>
      <c r="J80" s="146"/>
      <c r="K80" s="146"/>
      <c r="L80" s="146"/>
      <c r="M80" s="71"/>
      <c r="N80" s="71"/>
      <c r="O80" s="71"/>
      <c r="P80" s="41"/>
      <c r="Q80" s="41"/>
      <c r="R80" s="78"/>
      <c r="S80" s="78"/>
      <c r="T80" s="78"/>
    </row>
    <row r="81" spans="1:21" s="7" customFormat="1" ht="18" customHeight="1" x14ac:dyDescent="0.2">
      <c r="A81" s="186" t="s">
        <v>62</v>
      </c>
      <c r="B81" s="186"/>
      <c r="C81" s="186"/>
      <c r="D81" s="187"/>
      <c r="E81" s="187"/>
      <c r="F81" s="187"/>
      <c r="G81" s="187"/>
      <c r="H81" s="187"/>
      <c r="I81" s="187"/>
      <c r="J81" s="187"/>
      <c r="K81" s="187"/>
      <c r="L81" s="187"/>
      <c r="M81" s="187"/>
      <c r="N81" s="187"/>
      <c r="O81" s="187"/>
      <c r="P81" s="187"/>
      <c r="Q81" s="187"/>
      <c r="R81" s="78"/>
      <c r="S81" s="78"/>
      <c r="T81" s="78"/>
      <c r="U81" s="182">
        <f>U79+U63</f>
        <v>650952.51</v>
      </c>
    </row>
    <row r="82" spans="1:21" s="7" customFormat="1" ht="6.95" customHeight="1" x14ac:dyDescent="0.2">
      <c r="A82" s="10"/>
      <c r="B82" s="58"/>
      <c r="C82" s="89"/>
      <c r="D82" s="143"/>
      <c r="E82" s="143"/>
      <c r="F82" s="143"/>
      <c r="G82" s="143"/>
      <c r="H82" s="143"/>
      <c r="I82" s="143"/>
      <c r="J82" s="143"/>
      <c r="K82" s="143"/>
      <c r="L82" s="143"/>
      <c r="M82" s="70"/>
      <c r="N82" s="70"/>
      <c r="O82" s="70"/>
      <c r="P82" s="36"/>
      <c r="Q82" s="36"/>
      <c r="R82" s="78">
        <f t="shared" si="2"/>
        <v>0</v>
      </c>
      <c r="S82" s="78">
        <f t="shared" ref="S82:S88" si="13">R82/3</f>
        <v>0</v>
      </c>
      <c r="T82" s="78">
        <f t="shared" ref="T82:T88" si="14">C82-Q82</f>
        <v>0</v>
      </c>
    </row>
    <row r="83" spans="1:21" s="8" customFormat="1" ht="15" customHeight="1" x14ac:dyDescent="0.2">
      <c r="A83" s="12" t="s">
        <v>64</v>
      </c>
      <c r="B83" s="55" t="s">
        <v>127</v>
      </c>
      <c r="C83" s="81">
        <v>20000</v>
      </c>
      <c r="D83" s="144"/>
      <c r="E83" s="144"/>
      <c r="F83" s="144"/>
      <c r="G83" s="144"/>
      <c r="H83" s="144"/>
      <c r="I83" s="144">
        <v>1200</v>
      </c>
      <c r="J83" s="144">
        <v>0</v>
      </c>
      <c r="K83" s="144">
        <v>9280</v>
      </c>
      <c r="L83" s="144">
        <v>0</v>
      </c>
      <c r="M83" s="37">
        <v>0</v>
      </c>
      <c r="N83" s="37"/>
      <c r="O83" s="37">
        <v>9000</v>
      </c>
      <c r="P83" s="38">
        <f t="shared" ref="P83:P86" si="15">SUM(D83:L83)</f>
        <v>10480</v>
      </c>
      <c r="Q83" s="38">
        <f>SUM(D83:O83)</f>
        <v>19480</v>
      </c>
      <c r="R83" s="78">
        <f t="shared" si="2"/>
        <v>9520</v>
      </c>
      <c r="S83" s="78">
        <f t="shared" si="13"/>
        <v>3173.3333333333335</v>
      </c>
      <c r="T83" s="27">
        <f t="shared" si="14"/>
        <v>520</v>
      </c>
    </row>
    <row r="84" spans="1:21" s="8" customFormat="1" ht="15" customHeight="1" x14ac:dyDescent="0.2">
      <c r="A84" s="12" t="s">
        <v>233</v>
      </c>
      <c r="B84" s="55" t="s">
        <v>234</v>
      </c>
      <c r="C84" s="81">
        <v>135000</v>
      </c>
      <c r="D84" s="144"/>
      <c r="E84" s="144"/>
      <c r="F84" s="144">
        <v>145803.20000000001</v>
      </c>
      <c r="G84" s="144"/>
      <c r="H84" s="144"/>
      <c r="I84" s="144"/>
      <c r="J84" s="144"/>
      <c r="K84" s="144"/>
      <c r="L84" s="144"/>
      <c r="M84" s="37"/>
      <c r="N84" s="37"/>
      <c r="O84" s="37"/>
      <c r="P84" s="38">
        <f t="shared" si="15"/>
        <v>145803.20000000001</v>
      </c>
      <c r="Q84" s="38">
        <f>SUM(D84:O84)</f>
        <v>145803.20000000001</v>
      </c>
      <c r="R84" s="78">
        <f t="shared" si="2"/>
        <v>-10803.200000000012</v>
      </c>
      <c r="S84" s="78">
        <f t="shared" si="13"/>
        <v>-3601.0666666666707</v>
      </c>
      <c r="T84" s="27">
        <f t="shared" si="14"/>
        <v>-10803.200000000012</v>
      </c>
    </row>
    <row r="85" spans="1:21" s="7" customFormat="1" ht="15" customHeight="1" x14ac:dyDescent="0.2">
      <c r="A85" s="12" t="s">
        <v>65</v>
      </c>
      <c r="B85" s="55" t="s">
        <v>128</v>
      </c>
      <c r="C85" s="81">
        <v>6000</v>
      </c>
      <c r="D85" s="144"/>
      <c r="E85" s="144"/>
      <c r="F85" s="144"/>
      <c r="G85" s="144"/>
      <c r="H85" s="144"/>
      <c r="I85" s="144"/>
      <c r="J85" s="144"/>
      <c r="K85" s="144"/>
      <c r="L85" s="144"/>
      <c r="M85" s="37"/>
      <c r="N85" s="37"/>
      <c r="O85" s="37"/>
      <c r="P85" s="38">
        <f t="shared" si="15"/>
        <v>0</v>
      </c>
      <c r="Q85" s="38">
        <f>SUM(D85:O85)</f>
        <v>0</v>
      </c>
      <c r="R85" s="78">
        <f t="shared" ref="R85:R142" si="16">C85-P85</f>
        <v>6000</v>
      </c>
      <c r="S85" s="78">
        <f t="shared" si="13"/>
        <v>2000</v>
      </c>
      <c r="T85" s="78">
        <f t="shared" si="14"/>
        <v>6000</v>
      </c>
    </row>
    <row r="86" spans="1:21" s="8" customFormat="1" ht="15" customHeight="1" x14ac:dyDescent="0.2">
      <c r="A86" s="12" t="s">
        <v>66</v>
      </c>
      <c r="B86" s="55" t="s">
        <v>129</v>
      </c>
      <c r="C86" s="81">
        <v>15000</v>
      </c>
      <c r="D86" s="144"/>
      <c r="E86" s="144"/>
      <c r="F86" s="144"/>
      <c r="G86" s="144"/>
      <c r="H86" s="144"/>
      <c r="I86" s="144"/>
      <c r="J86" s="144"/>
      <c r="K86" s="144"/>
      <c r="L86" s="144"/>
      <c r="M86" s="37"/>
      <c r="N86" s="37"/>
      <c r="O86" s="37">
        <v>2000</v>
      </c>
      <c r="P86" s="38">
        <f t="shared" si="15"/>
        <v>0</v>
      </c>
      <c r="Q86" s="38">
        <f>SUM(D86:O86)</f>
        <v>2000</v>
      </c>
      <c r="R86" s="78">
        <f t="shared" si="16"/>
        <v>15000</v>
      </c>
      <c r="S86" s="78">
        <f t="shared" si="13"/>
        <v>5000</v>
      </c>
      <c r="T86" s="27">
        <f t="shared" si="14"/>
        <v>13000</v>
      </c>
    </row>
    <row r="87" spans="1:21" s="8" customFormat="1" ht="6.95" customHeight="1" x14ac:dyDescent="0.2">
      <c r="A87" s="12"/>
      <c r="B87" s="55"/>
      <c r="C87" s="81"/>
      <c r="D87" s="140"/>
      <c r="E87" s="140"/>
      <c r="F87" s="140"/>
      <c r="G87" s="140"/>
      <c r="H87" s="140"/>
      <c r="I87" s="140"/>
      <c r="J87" s="140"/>
      <c r="K87" s="140"/>
      <c r="L87" s="140"/>
      <c r="M87" s="39"/>
      <c r="N87" s="39"/>
      <c r="O87" s="39"/>
      <c r="P87" s="43"/>
      <c r="Q87" s="43"/>
      <c r="R87" s="27">
        <f t="shared" si="16"/>
        <v>0</v>
      </c>
      <c r="S87" s="78">
        <f t="shared" si="13"/>
        <v>0</v>
      </c>
      <c r="T87" s="27">
        <f t="shared" si="14"/>
        <v>0</v>
      </c>
    </row>
    <row r="88" spans="1:21" s="7" customFormat="1" ht="15" customHeight="1" x14ac:dyDescent="0.2">
      <c r="A88" s="15" t="str">
        <f>"TOTAL "&amp;A81</f>
        <v>TOTAL CAPITAL EXPENDITURE (CAPEX) - PGT</v>
      </c>
      <c r="B88" s="59"/>
      <c r="C88" s="90">
        <f>SUM(C83:C87)</f>
        <v>176000</v>
      </c>
      <c r="D88" s="145">
        <f t="shared" ref="D88:O88" si="17">SUM(D83:D86)</f>
        <v>0</v>
      </c>
      <c r="E88" s="145">
        <f t="shared" si="17"/>
        <v>0</v>
      </c>
      <c r="F88" s="145">
        <f t="shared" si="17"/>
        <v>145803.20000000001</v>
      </c>
      <c r="G88" s="145">
        <f t="shared" ref="G88:H88" si="18">SUM(G83:G86)</f>
        <v>0</v>
      </c>
      <c r="H88" s="145">
        <f t="shared" si="18"/>
        <v>0</v>
      </c>
      <c r="I88" s="145">
        <f t="shared" si="17"/>
        <v>1200</v>
      </c>
      <c r="J88" s="145">
        <f t="shared" si="17"/>
        <v>0</v>
      </c>
      <c r="K88" s="145">
        <f t="shared" si="17"/>
        <v>9280</v>
      </c>
      <c r="L88" s="145">
        <f t="shared" si="17"/>
        <v>0</v>
      </c>
      <c r="M88" s="40">
        <f>SUM(M83:M86)</f>
        <v>0</v>
      </c>
      <c r="N88" s="40">
        <f>SUM(N83:N86)</f>
        <v>0</v>
      </c>
      <c r="O88" s="40">
        <f t="shared" si="17"/>
        <v>11000</v>
      </c>
      <c r="P88" s="40">
        <f>SUM(D88:L88)</f>
        <v>156283.20000000001</v>
      </c>
      <c r="Q88" s="40">
        <f>SUM(D88:O88)</f>
        <v>167283.20000000001</v>
      </c>
      <c r="R88" s="78">
        <f t="shared" si="16"/>
        <v>19716.799999999988</v>
      </c>
      <c r="S88" s="78">
        <f t="shared" si="13"/>
        <v>6572.2666666666628</v>
      </c>
      <c r="T88" s="78">
        <f t="shared" si="14"/>
        <v>8716.7999999999884</v>
      </c>
      <c r="U88" s="182">
        <f>SUM(M88:O88)</f>
        <v>11000</v>
      </c>
    </row>
    <row r="89" spans="1:21" s="7" customFormat="1" ht="6.95" customHeight="1" x14ac:dyDescent="0.2">
      <c r="A89" s="11"/>
      <c r="B89" s="61"/>
      <c r="C89" s="92"/>
      <c r="D89" s="146"/>
      <c r="E89" s="146"/>
      <c r="F89" s="146"/>
      <c r="G89" s="146"/>
      <c r="H89" s="146"/>
      <c r="I89" s="146"/>
      <c r="J89" s="146"/>
      <c r="K89" s="146"/>
      <c r="L89" s="146"/>
      <c r="M89" s="71"/>
      <c r="N89" s="71"/>
      <c r="O89" s="71"/>
      <c r="P89" s="41"/>
      <c r="Q89" s="41"/>
      <c r="R89" s="78"/>
      <c r="S89" s="78"/>
      <c r="T89" s="78"/>
    </row>
    <row r="90" spans="1:21" s="7" customFormat="1" ht="18" customHeight="1" x14ac:dyDescent="0.2">
      <c r="A90" s="186" t="s">
        <v>63</v>
      </c>
      <c r="B90" s="186"/>
      <c r="C90" s="186"/>
      <c r="D90" s="187"/>
      <c r="E90" s="187"/>
      <c r="F90" s="187"/>
      <c r="G90" s="187"/>
      <c r="H90" s="187"/>
      <c r="I90" s="187"/>
      <c r="J90" s="187"/>
      <c r="K90" s="187"/>
      <c r="L90" s="187"/>
      <c r="M90" s="187"/>
      <c r="N90" s="187"/>
      <c r="O90" s="187"/>
      <c r="P90" s="187"/>
      <c r="Q90" s="187"/>
      <c r="R90" s="78"/>
      <c r="S90" s="78"/>
      <c r="T90" s="78"/>
    </row>
    <row r="91" spans="1:21" s="7" customFormat="1" ht="6.95" customHeight="1" x14ac:dyDescent="0.2">
      <c r="A91" s="10"/>
      <c r="B91" s="58"/>
      <c r="C91" s="89"/>
      <c r="D91" s="143"/>
      <c r="E91" s="143"/>
      <c r="F91" s="143"/>
      <c r="G91" s="143"/>
      <c r="H91" s="143"/>
      <c r="I91" s="143"/>
      <c r="J91" s="143"/>
      <c r="K91" s="143"/>
      <c r="L91" s="143"/>
      <c r="M91" s="70"/>
      <c r="N91" s="70"/>
      <c r="O91" s="70"/>
      <c r="P91" s="36"/>
      <c r="Q91" s="36"/>
      <c r="R91" s="78"/>
      <c r="S91" s="78"/>
      <c r="T91" s="78"/>
    </row>
    <row r="92" spans="1:21" s="8" customFormat="1" ht="15" customHeight="1" x14ac:dyDescent="0.2">
      <c r="A92" s="12" t="s">
        <v>67</v>
      </c>
      <c r="B92" s="55" t="s">
        <v>127</v>
      </c>
      <c r="C92" s="81">
        <v>5000</v>
      </c>
      <c r="D92" s="144"/>
      <c r="E92" s="144"/>
      <c r="F92" s="144"/>
      <c r="G92" s="144"/>
      <c r="H92" s="144"/>
      <c r="I92" s="144"/>
      <c r="J92" s="144"/>
      <c r="K92" s="144"/>
      <c r="L92" s="144"/>
      <c r="M92" s="37"/>
      <c r="N92" s="37"/>
      <c r="O92" s="37">
        <v>0</v>
      </c>
      <c r="P92" s="38">
        <f t="shared" ref="P92:P95" si="19">SUM(D92:L92)</f>
        <v>0</v>
      </c>
      <c r="Q92" s="38">
        <f>SUM(D92:O92)</f>
        <v>0</v>
      </c>
      <c r="R92" s="78">
        <f t="shared" si="16"/>
        <v>5000</v>
      </c>
      <c r="S92" s="78">
        <f t="shared" ref="S92:S97" si="20">R92/3</f>
        <v>1666.6666666666667</v>
      </c>
      <c r="T92" s="27">
        <f t="shared" ref="T92:T96" si="21">C92-Q92</f>
        <v>5000</v>
      </c>
    </row>
    <row r="93" spans="1:21" s="7" customFormat="1" ht="15" customHeight="1" x14ac:dyDescent="0.2">
      <c r="A93" s="12" t="s">
        <v>65</v>
      </c>
      <c r="B93" s="55" t="s">
        <v>128</v>
      </c>
      <c r="C93" s="81">
        <v>10000</v>
      </c>
      <c r="D93" s="144"/>
      <c r="E93" s="144"/>
      <c r="F93" s="144"/>
      <c r="G93" s="144"/>
      <c r="H93" s="144"/>
      <c r="I93" s="144"/>
      <c r="J93" s="144"/>
      <c r="K93" s="144"/>
      <c r="L93" s="144"/>
      <c r="M93" s="37"/>
      <c r="N93" s="37"/>
      <c r="O93" s="37">
        <v>0</v>
      </c>
      <c r="P93" s="38">
        <f t="shared" si="19"/>
        <v>0</v>
      </c>
      <c r="Q93" s="38">
        <f>SUM(D93:O93)</f>
        <v>0</v>
      </c>
      <c r="R93" s="78">
        <f t="shared" si="16"/>
        <v>10000</v>
      </c>
      <c r="S93" s="78">
        <f t="shared" si="20"/>
        <v>3333.3333333333335</v>
      </c>
      <c r="T93" s="78">
        <f t="shared" si="21"/>
        <v>10000</v>
      </c>
    </row>
    <row r="94" spans="1:21" s="8" customFormat="1" ht="15" customHeight="1" x14ac:dyDescent="0.2">
      <c r="A94" s="12" t="s">
        <v>68</v>
      </c>
      <c r="B94" s="55" t="s">
        <v>129</v>
      </c>
      <c r="C94" s="81">
        <v>20000</v>
      </c>
      <c r="D94" s="144"/>
      <c r="E94" s="144"/>
      <c r="F94" s="144"/>
      <c r="G94" s="144"/>
      <c r="H94" s="144"/>
      <c r="I94" s="144">
        <v>0</v>
      </c>
      <c r="J94" s="144">
        <v>0</v>
      </c>
      <c r="K94" s="144">
        <v>1676</v>
      </c>
      <c r="L94" s="144">
        <v>0</v>
      </c>
      <c r="M94" s="37">
        <v>0</v>
      </c>
      <c r="N94" s="37"/>
      <c r="O94" s="37">
        <v>0</v>
      </c>
      <c r="P94" s="38">
        <f t="shared" si="19"/>
        <v>1676</v>
      </c>
      <c r="Q94" s="38">
        <f>SUM(D94:O94)</f>
        <v>1676</v>
      </c>
      <c r="R94" s="78">
        <f t="shared" si="16"/>
        <v>18324</v>
      </c>
      <c r="S94" s="78">
        <f t="shared" si="20"/>
        <v>6108</v>
      </c>
      <c r="T94" s="27">
        <f t="shared" si="21"/>
        <v>18324</v>
      </c>
    </row>
    <row r="95" spans="1:21" s="7" customFormat="1" ht="15" customHeight="1" x14ac:dyDescent="0.2">
      <c r="A95" s="12" t="s">
        <v>69</v>
      </c>
      <c r="B95" s="55" t="s">
        <v>69</v>
      </c>
      <c r="C95" s="81">
        <v>30000</v>
      </c>
      <c r="D95" s="144"/>
      <c r="E95" s="144"/>
      <c r="F95" s="144"/>
      <c r="G95" s="144"/>
      <c r="H95" s="144"/>
      <c r="I95" s="144">
        <v>0</v>
      </c>
      <c r="J95" s="144">
        <v>0</v>
      </c>
      <c r="K95" s="144">
        <v>1705</v>
      </c>
      <c r="L95" s="144">
        <v>0</v>
      </c>
      <c r="M95" s="37">
        <v>0</v>
      </c>
      <c r="N95" s="37"/>
      <c r="O95" s="37">
        <v>0</v>
      </c>
      <c r="P95" s="38">
        <f t="shared" si="19"/>
        <v>1705</v>
      </c>
      <c r="Q95" s="38">
        <f>SUM(D95:O95)</f>
        <v>1705</v>
      </c>
      <c r="R95" s="78">
        <f t="shared" si="16"/>
        <v>28295</v>
      </c>
      <c r="S95" s="78">
        <f t="shared" si="20"/>
        <v>9431.6666666666661</v>
      </c>
      <c r="T95" s="78">
        <f t="shared" si="21"/>
        <v>28295</v>
      </c>
    </row>
    <row r="96" spans="1:21" s="8" customFormat="1" ht="6.95" customHeight="1" x14ac:dyDescent="0.2">
      <c r="A96" s="12"/>
      <c r="B96" s="55"/>
      <c r="C96" s="81"/>
      <c r="D96" s="140"/>
      <c r="E96" s="140"/>
      <c r="F96" s="140"/>
      <c r="G96" s="140"/>
      <c r="H96" s="140"/>
      <c r="I96" s="140"/>
      <c r="J96" s="140"/>
      <c r="K96" s="140"/>
      <c r="L96" s="140"/>
      <c r="M96" s="39"/>
      <c r="N96" s="39"/>
      <c r="O96" s="39"/>
      <c r="P96" s="43"/>
      <c r="Q96" s="43"/>
      <c r="R96" s="27">
        <f t="shared" si="16"/>
        <v>0</v>
      </c>
      <c r="S96" s="78">
        <f t="shared" si="20"/>
        <v>0</v>
      </c>
      <c r="T96" s="27">
        <f t="shared" si="21"/>
        <v>0</v>
      </c>
    </row>
    <row r="97" spans="1:22" s="7" customFormat="1" ht="15" customHeight="1" x14ac:dyDescent="0.2">
      <c r="A97" s="15" t="str">
        <f>"TOTAL "&amp;A90</f>
        <v>TOTAL CAPITAL EXPENDITURE (CAPEX) - TIC</v>
      </c>
      <c r="B97" s="59"/>
      <c r="C97" s="90">
        <f>SUM(C92:C96)</f>
        <v>65000</v>
      </c>
      <c r="D97" s="145">
        <f t="shared" ref="D97:O97" si="22">SUM(D92:D95)</f>
        <v>0</v>
      </c>
      <c r="E97" s="145">
        <f t="shared" si="22"/>
        <v>0</v>
      </c>
      <c r="F97" s="145">
        <f t="shared" si="22"/>
        <v>0</v>
      </c>
      <c r="G97" s="145">
        <f t="shared" ref="G97:H97" si="23">SUM(G92:G95)</f>
        <v>0</v>
      </c>
      <c r="H97" s="145">
        <f t="shared" si="23"/>
        <v>0</v>
      </c>
      <c r="I97" s="145">
        <f t="shared" si="22"/>
        <v>0</v>
      </c>
      <c r="J97" s="145">
        <f t="shared" si="22"/>
        <v>0</v>
      </c>
      <c r="K97" s="145">
        <f t="shared" si="22"/>
        <v>3381</v>
      </c>
      <c r="L97" s="145">
        <f t="shared" si="22"/>
        <v>0</v>
      </c>
      <c r="M97" s="40">
        <f>SUM(M92:M95)</f>
        <v>0</v>
      </c>
      <c r="N97" s="40">
        <f>SUM(N92:N95)</f>
        <v>0</v>
      </c>
      <c r="O97" s="40">
        <f t="shared" si="22"/>
        <v>0</v>
      </c>
      <c r="P97" s="40">
        <f>SUM(D97:O97)</f>
        <v>3381</v>
      </c>
      <c r="Q97" s="40">
        <f>SUM(Q92:Q95)</f>
        <v>3381</v>
      </c>
      <c r="R97" s="78">
        <f t="shared" si="16"/>
        <v>61619</v>
      </c>
      <c r="S97" s="78">
        <f t="shared" si="20"/>
        <v>20539.666666666668</v>
      </c>
      <c r="T97" s="78">
        <f>C97-Q97</f>
        <v>61619</v>
      </c>
      <c r="U97" s="182">
        <f>SUM(M97:O97)</f>
        <v>0</v>
      </c>
    </row>
    <row r="98" spans="1:22" s="7" customFormat="1" ht="7.5" customHeight="1" x14ac:dyDescent="0.2">
      <c r="A98" s="24"/>
      <c r="B98" s="60"/>
      <c r="C98" s="91"/>
      <c r="D98" s="142"/>
      <c r="E98" s="142"/>
      <c r="F98" s="142"/>
      <c r="G98" s="142"/>
      <c r="H98" s="142"/>
      <c r="I98" s="142"/>
      <c r="J98" s="142"/>
      <c r="K98" s="142"/>
      <c r="L98" s="142"/>
      <c r="M98" s="33"/>
      <c r="N98" s="33"/>
      <c r="O98" s="33"/>
      <c r="P98" s="33"/>
      <c r="Q98" s="33"/>
      <c r="R98" s="78"/>
      <c r="S98" s="78"/>
      <c r="T98" s="78"/>
    </row>
    <row r="99" spans="1:22" s="7" customFormat="1" ht="18" customHeight="1" x14ac:dyDescent="0.2">
      <c r="A99" s="186" t="s">
        <v>70</v>
      </c>
      <c r="B99" s="186"/>
      <c r="C99" s="186"/>
      <c r="D99" s="187"/>
      <c r="E99" s="187"/>
      <c r="F99" s="187"/>
      <c r="G99" s="187"/>
      <c r="H99" s="187"/>
      <c r="I99" s="187"/>
      <c r="J99" s="187"/>
      <c r="K99" s="187"/>
      <c r="L99" s="187"/>
      <c r="M99" s="187"/>
      <c r="N99" s="187"/>
      <c r="O99" s="187"/>
      <c r="P99" s="187"/>
      <c r="Q99" s="187"/>
      <c r="R99" s="78"/>
      <c r="S99" s="78"/>
      <c r="T99" s="78"/>
    </row>
    <row r="100" spans="1:22" s="7" customFormat="1" ht="6.95" customHeight="1" x14ac:dyDescent="0.2">
      <c r="A100" s="10"/>
      <c r="B100" s="58"/>
      <c r="C100" s="89"/>
      <c r="D100" s="143"/>
      <c r="E100" s="143"/>
      <c r="F100" s="143"/>
      <c r="G100" s="143"/>
      <c r="H100" s="143"/>
      <c r="I100" s="143"/>
      <c r="J100" s="143"/>
      <c r="K100" s="143"/>
      <c r="L100" s="143"/>
      <c r="M100" s="70"/>
      <c r="N100" s="70"/>
      <c r="O100" s="70"/>
      <c r="P100" s="36"/>
      <c r="Q100" s="36"/>
      <c r="R100" s="78"/>
      <c r="S100" s="78"/>
      <c r="T100" s="78"/>
    </row>
    <row r="101" spans="1:22" s="8" customFormat="1" ht="15" customHeight="1" x14ac:dyDescent="0.2">
      <c r="A101" s="12" t="s">
        <v>71</v>
      </c>
      <c r="B101" s="55" t="s">
        <v>130</v>
      </c>
      <c r="C101" s="81">
        <v>6000</v>
      </c>
      <c r="D101" s="144">
        <v>0</v>
      </c>
      <c r="E101" s="144">
        <v>0</v>
      </c>
      <c r="F101" s="144">
        <v>87</v>
      </c>
      <c r="G101" s="144">
        <v>0</v>
      </c>
      <c r="H101" s="144">
        <v>2580</v>
      </c>
      <c r="I101" s="144">
        <v>300</v>
      </c>
      <c r="J101" s="144">
        <v>204</v>
      </c>
      <c r="K101" s="144">
        <v>2894.8</v>
      </c>
      <c r="L101" s="144">
        <v>300</v>
      </c>
      <c r="M101" s="37">
        <v>500</v>
      </c>
      <c r="N101" s="37">
        <v>500</v>
      </c>
      <c r="O101" s="37">
        <v>500</v>
      </c>
      <c r="P101" s="38">
        <f t="shared" ref="P101:P104" si="24">SUM(D101:L101)</f>
        <v>6365.8</v>
      </c>
      <c r="Q101" s="181">
        <f t="shared" ref="Q101:Q106" si="25">SUM(D101:O101)</f>
        <v>7865.8</v>
      </c>
      <c r="R101" s="78">
        <f t="shared" si="16"/>
        <v>-365.80000000000018</v>
      </c>
      <c r="S101" s="78">
        <f t="shared" ref="S101:S149" si="26">R101/3</f>
        <v>-121.93333333333339</v>
      </c>
      <c r="T101" s="177">
        <f t="shared" ref="T101:T149" si="27">C101-Q101</f>
        <v>-1865.8000000000002</v>
      </c>
      <c r="U101" s="27">
        <f t="shared" ref="U101:U147" si="28">SUM(M101:O101)</f>
        <v>1500</v>
      </c>
    </row>
    <row r="102" spans="1:22" s="8" customFormat="1" ht="15" customHeight="1" x14ac:dyDescent="0.2">
      <c r="A102" s="12" t="s">
        <v>72</v>
      </c>
      <c r="B102" s="55" t="s">
        <v>131</v>
      </c>
      <c r="C102" s="81">
        <v>2000</v>
      </c>
      <c r="D102" s="144">
        <v>0</v>
      </c>
      <c r="E102" s="144">
        <v>0</v>
      </c>
      <c r="F102" s="144">
        <v>456</v>
      </c>
      <c r="G102" s="144">
        <v>240</v>
      </c>
      <c r="H102" s="144">
        <v>0</v>
      </c>
      <c r="I102" s="144">
        <v>0</v>
      </c>
      <c r="J102" s="144">
        <v>280</v>
      </c>
      <c r="K102" s="144">
        <v>0</v>
      </c>
      <c r="L102" s="144">
        <v>0</v>
      </c>
      <c r="M102" s="37">
        <v>341.33333333333331</v>
      </c>
      <c r="N102" s="37">
        <v>341.33333333333331</v>
      </c>
      <c r="O102" s="37">
        <v>341.33333333333331</v>
      </c>
      <c r="P102" s="38">
        <f t="shared" si="24"/>
        <v>976</v>
      </c>
      <c r="Q102" s="181">
        <f t="shared" si="25"/>
        <v>1999.9999999999998</v>
      </c>
      <c r="R102" s="78">
        <f t="shared" si="16"/>
        <v>1024</v>
      </c>
      <c r="S102" s="78">
        <f t="shared" si="26"/>
        <v>341.33333333333331</v>
      </c>
      <c r="T102" s="27">
        <f t="shared" si="27"/>
        <v>0</v>
      </c>
      <c r="U102" s="27">
        <f t="shared" si="28"/>
        <v>1024</v>
      </c>
    </row>
    <row r="103" spans="1:22" s="8" customFormat="1" ht="15" customHeight="1" x14ac:dyDescent="0.2">
      <c r="A103" s="12" t="s">
        <v>73</v>
      </c>
      <c r="B103" s="55" t="s">
        <v>132</v>
      </c>
      <c r="C103" s="81">
        <v>280000</v>
      </c>
      <c r="D103" s="144">
        <v>9000</v>
      </c>
      <c r="E103" s="144">
        <v>28878.9</v>
      </c>
      <c r="F103" s="144">
        <v>22002.799999999999</v>
      </c>
      <c r="G103" s="144">
        <v>69939.509999999995</v>
      </c>
      <c r="H103" s="144">
        <v>10897.7</v>
      </c>
      <c r="I103" s="144">
        <v>34912.910000000003</v>
      </c>
      <c r="J103" s="144">
        <v>5112</v>
      </c>
      <c r="K103" s="144">
        <v>28681.119999999999</v>
      </c>
      <c r="L103" s="144">
        <v>38097.269999999997</v>
      </c>
      <c r="M103" s="37">
        <v>20000</v>
      </c>
      <c r="N103" s="37">
        <v>20000</v>
      </c>
      <c r="O103" s="37">
        <v>20000</v>
      </c>
      <c r="P103" s="38">
        <f t="shared" si="24"/>
        <v>247522.21</v>
      </c>
      <c r="Q103" s="181">
        <f t="shared" si="25"/>
        <v>307522.20999999996</v>
      </c>
      <c r="R103" s="78">
        <f t="shared" si="16"/>
        <v>32477.790000000008</v>
      </c>
      <c r="S103" s="78">
        <f t="shared" si="26"/>
        <v>10825.930000000002</v>
      </c>
      <c r="T103" s="177">
        <f t="shared" si="27"/>
        <v>-27522.209999999963</v>
      </c>
      <c r="U103" s="27">
        <f t="shared" si="28"/>
        <v>60000</v>
      </c>
    </row>
    <row r="104" spans="1:22" s="8" customFormat="1" ht="15" customHeight="1" x14ac:dyDescent="0.2">
      <c r="A104" s="12" t="s">
        <v>75</v>
      </c>
      <c r="B104" s="55" t="s">
        <v>132</v>
      </c>
      <c r="C104" s="81">
        <v>15000</v>
      </c>
      <c r="D104" s="144"/>
      <c r="E104" s="144"/>
      <c r="F104" s="144"/>
      <c r="G104" s="144"/>
      <c r="H104" s="144">
        <v>387.4</v>
      </c>
      <c r="I104" s="144">
        <v>939.05</v>
      </c>
      <c r="J104" s="144">
        <v>150</v>
      </c>
      <c r="K104" s="144">
        <v>38.15</v>
      </c>
      <c r="L104" s="144">
        <v>35.1</v>
      </c>
      <c r="M104" s="37">
        <v>4483.4333333333334</v>
      </c>
      <c r="N104" s="37">
        <v>4483.4333333333334</v>
      </c>
      <c r="O104" s="37">
        <v>4483.4333333333334</v>
      </c>
      <c r="P104" s="38">
        <f t="shared" si="24"/>
        <v>1549.6999999999998</v>
      </c>
      <c r="Q104" s="181">
        <f t="shared" si="25"/>
        <v>15000</v>
      </c>
      <c r="R104" s="78">
        <f t="shared" si="16"/>
        <v>13450.3</v>
      </c>
      <c r="S104" s="78">
        <f t="shared" si="26"/>
        <v>4483.4333333333334</v>
      </c>
      <c r="T104" s="27">
        <f t="shared" si="27"/>
        <v>0</v>
      </c>
      <c r="U104" s="27">
        <f t="shared" si="28"/>
        <v>13450.3</v>
      </c>
    </row>
    <row r="105" spans="1:22" s="8" customFormat="1" ht="8.25" customHeight="1" x14ac:dyDescent="0.2">
      <c r="A105" s="12"/>
      <c r="B105" s="55"/>
      <c r="C105" s="81"/>
      <c r="D105" s="147"/>
      <c r="E105" s="147"/>
      <c r="F105" s="147"/>
      <c r="G105" s="147"/>
      <c r="H105" s="147"/>
      <c r="I105" s="147"/>
      <c r="J105" s="147"/>
      <c r="K105" s="147"/>
      <c r="L105" s="147"/>
      <c r="M105" s="45"/>
      <c r="N105" s="45"/>
      <c r="O105" s="45"/>
      <c r="P105" s="43">
        <f t="shared" ref="P105" si="29">SUM(D105:G105)</f>
        <v>0</v>
      </c>
      <c r="Q105" s="43">
        <f t="shared" si="25"/>
        <v>0</v>
      </c>
      <c r="R105" s="78">
        <f t="shared" si="16"/>
        <v>0</v>
      </c>
      <c r="S105" s="78">
        <f t="shared" si="26"/>
        <v>0</v>
      </c>
      <c r="T105" s="27">
        <f t="shared" si="27"/>
        <v>0</v>
      </c>
      <c r="U105" s="27">
        <f t="shared" si="28"/>
        <v>0</v>
      </c>
    </row>
    <row r="106" spans="1:22" s="8" customFormat="1" ht="15" customHeight="1" x14ac:dyDescent="0.2">
      <c r="A106" s="12" t="s">
        <v>76</v>
      </c>
      <c r="B106" s="55" t="s">
        <v>76</v>
      </c>
      <c r="C106" s="81">
        <v>25000</v>
      </c>
      <c r="D106" s="144">
        <v>0</v>
      </c>
      <c r="E106" s="144">
        <v>3771.12</v>
      </c>
      <c r="F106" s="144">
        <v>0</v>
      </c>
      <c r="G106" s="144">
        <v>1914.46</v>
      </c>
      <c r="H106" s="144">
        <v>2157.21</v>
      </c>
      <c r="I106" s="144">
        <v>1463.46</v>
      </c>
      <c r="J106" s="144">
        <v>205.6</v>
      </c>
      <c r="K106" s="144">
        <v>0</v>
      </c>
      <c r="L106" s="144">
        <v>381.62</v>
      </c>
      <c r="M106" s="37"/>
      <c r="N106" s="37">
        <v>5035.5099999999993</v>
      </c>
      <c r="O106" s="37">
        <v>5035.5099999999993</v>
      </c>
      <c r="P106" s="38">
        <f t="shared" ref="P106:P143" si="30">SUM(D106:L106)</f>
        <v>9893.4700000000012</v>
      </c>
      <c r="Q106" s="181">
        <f t="shared" si="25"/>
        <v>19964.489999999998</v>
      </c>
      <c r="R106" s="78">
        <f t="shared" si="16"/>
        <v>15106.529999999999</v>
      </c>
      <c r="S106" s="78">
        <f t="shared" si="26"/>
        <v>5035.5099999999993</v>
      </c>
      <c r="T106" s="27">
        <f t="shared" si="27"/>
        <v>5035.510000000002</v>
      </c>
      <c r="U106" s="27">
        <f t="shared" si="28"/>
        <v>10071.019999999999</v>
      </c>
    </row>
    <row r="107" spans="1:22" s="8" customFormat="1" ht="15" customHeight="1" x14ac:dyDescent="0.2">
      <c r="A107" s="12" t="s">
        <v>216</v>
      </c>
      <c r="B107" s="55" t="s">
        <v>134</v>
      </c>
      <c r="C107" s="81">
        <v>35000</v>
      </c>
      <c r="D107" s="144"/>
      <c r="E107" s="144"/>
      <c r="F107" s="144"/>
      <c r="G107" s="144"/>
      <c r="H107" s="144">
        <v>35376.99</v>
      </c>
      <c r="I107" s="144">
        <v>0</v>
      </c>
      <c r="J107" s="144"/>
      <c r="K107" s="144">
        <v>0</v>
      </c>
      <c r="L107" s="144">
        <v>0</v>
      </c>
      <c r="M107" s="37"/>
      <c r="N107" s="37"/>
      <c r="O107" s="37"/>
      <c r="P107" s="38">
        <f t="shared" si="30"/>
        <v>35376.99</v>
      </c>
      <c r="Q107" s="181">
        <f t="shared" ref="Q107:Q143" si="31">SUM(D107:O107)</f>
        <v>35376.99</v>
      </c>
      <c r="R107" s="78">
        <f t="shared" si="16"/>
        <v>-376.98999999999796</v>
      </c>
      <c r="S107" s="78">
        <f t="shared" si="26"/>
        <v>-125.66333333333266</v>
      </c>
      <c r="T107" s="177">
        <f t="shared" si="27"/>
        <v>-376.98999999999796</v>
      </c>
      <c r="U107" s="27">
        <f t="shared" si="28"/>
        <v>0</v>
      </c>
    </row>
    <row r="108" spans="1:22" s="8" customFormat="1" ht="15" customHeight="1" x14ac:dyDescent="0.2">
      <c r="A108" s="12" t="s">
        <v>333</v>
      </c>
      <c r="B108" s="55" t="s">
        <v>134</v>
      </c>
      <c r="C108" s="81">
        <v>0</v>
      </c>
      <c r="D108" s="144"/>
      <c r="E108" s="144"/>
      <c r="F108" s="144"/>
      <c r="G108" s="144"/>
      <c r="H108" s="144">
        <v>0</v>
      </c>
      <c r="I108" s="144">
        <v>0</v>
      </c>
      <c r="J108" s="144">
        <v>6422.5</v>
      </c>
      <c r="K108" s="144">
        <v>8250</v>
      </c>
      <c r="L108" s="144">
        <v>0</v>
      </c>
      <c r="M108" s="37"/>
      <c r="N108" s="37">
        <v>4277.5</v>
      </c>
      <c r="O108" s="37"/>
      <c r="P108" s="38">
        <f t="shared" ref="P108" si="32">SUM(D108:L108)</f>
        <v>14672.5</v>
      </c>
      <c r="Q108" s="181">
        <f t="shared" ref="Q108" si="33">SUM(D108:O108)</f>
        <v>18950</v>
      </c>
      <c r="R108" s="78">
        <f t="shared" ref="R108" si="34">C108-P108</f>
        <v>-14672.5</v>
      </c>
      <c r="S108" s="78">
        <f t="shared" si="26"/>
        <v>-4890.833333333333</v>
      </c>
      <c r="T108" s="177">
        <f t="shared" si="27"/>
        <v>-18950</v>
      </c>
      <c r="U108" s="27">
        <f t="shared" si="28"/>
        <v>4277.5</v>
      </c>
      <c r="V108" s="175"/>
    </row>
    <row r="109" spans="1:22" s="8" customFormat="1" ht="15" customHeight="1" x14ac:dyDescent="0.2">
      <c r="A109" s="12" t="s">
        <v>213</v>
      </c>
      <c r="B109" s="55" t="s">
        <v>214</v>
      </c>
      <c r="C109" s="81">
        <v>2000</v>
      </c>
      <c r="D109" s="144"/>
      <c r="E109" s="144"/>
      <c r="F109" s="144"/>
      <c r="G109" s="144"/>
      <c r="H109" s="144"/>
      <c r="I109" s="144"/>
      <c r="J109" s="144"/>
      <c r="K109" s="144"/>
      <c r="L109" s="144"/>
      <c r="M109" s="37"/>
      <c r="N109" s="37"/>
      <c r="O109" s="37">
        <v>2000</v>
      </c>
      <c r="P109" s="38">
        <f t="shared" si="30"/>
        <v>0</v>
      </c>
      <c r="Q109" s="181">
        <f t="shared" si="31"/>
        <v>2000</v>
      </c>
      <c r="R109" s="78">
        <f t="shared" si="16"/>
        <v>2000</v>
      </c>
      <c r="S109" s="78">
        <f t="shared" si="26"/>
        <v>666.66666666666663</v>
      </c>
      <c r="T109" s="27">
        <f t="shared" si="27"/>
        <v>0</v>
      </c>
      <c r="U109" s="27">
        <f t="shared" si="28"/>
        <v>2000</v>
      </c>
    </row>
    <row r="110" spans="1:22" s="8" customFormat="1" ht="15" customHeight="1" x14ac:dyDescent="0.2">
      <c r="A110" s="12" t="s">
        <v>77</v>
      </c>
      <c r="B110" s="55" t="s">
        <v>76</v>
      </c>
      <c r="C110" s="81">
        <v>15000</v>
      </c>
      <c r="D110" s="144"/>
      <c r="E110" s="144"/>
      <c r="F110" s="144"/>
      <c r="G110" s="144"/>
      <c r="H110" s="144"/>
      <c r="I110" s="144"/>
      <c r="J110" s="144"/>
      <c r="K110" s="144"/>
      <c r="L110" s="144"/>
      <c r="M110" s="37"/>
      <c r="N110" s="37"/>
      <c r="O110" s="37"/>
      <c r="P110" s="38">
        <f t="shared" si="30"/>
        <v>0</v>
      </c>
      <c r="Q110" s="43">
        <f t="shared" si="31"/>
        <v>0</v>
      </c>
      <c r="R110" s="78">
        <f t="shared" si="16"/>
        <v>15000</v>
      </c>
      <c r="S110" s="78">
        <f t="shared" si="26"/>
        <v>5000</v>
      </c>
      <c r="T110" s="176">
        <f t="shared" si="27"/>
        <v>15000</v>
      </c>
      <c r="U110" s="27">
        <f t="shared" si="28"/>
        <v>0</v>
      </c>
    </row>
    <row r="111" spans="1:22" s="8" customFormat="1" ht="15" customHeight="1" x14ac:dyDescent="0.2">
      <c r="A111" s="12" t="s">
        <v>78</v>
      </c>
      <c r="B111" s="55" t="s">
        <v>133</v>
      </c>
      <c r="C111" s="81">
        <v>300000</v>
      </c>
      <c r="D111" s="144">
        <v>0</v>
      </c>
      <c r="E111" s="144">
        <v>147112.24</v>
      </c>
      <c r="F111" s="144">
        <v>31055.43</v>
      </c>
      <c r="G111" s="144">
        <v>33643.06</v>
      </c>
      <c r="H111" s="144">
        <v>6002.75</v>
      </c>
      <c r="I111" s="144">
        <v>0</v>
      </c>
      <c r="J111" s="144">
        <v>0</v>
      </c>
      <c r="K111" s="144">
        <v>0</v>
      </c>
      <c r="L111" s="144">
        <v>0</v>
      </c>
      <c r="M111" s="37"/>
      <c r="N111" s="37"/>
      <c r="O111" s="37"/>
      <c r="P111" s="38">
        <f t="shared" si="30"/>
        <v>217813.47999999998</v>
      </c>
      <c r="Q111" s="180">
        <f t="shared" si="31"/>
        <v>217813.47999999998</v>
      </c>
      <c r="R111" s="78">
        <f t="shared" si="16"/>
        <v>82186.520000000019</v>
      </c>
      <c r="S111" s="78">
        <f t="shared" si="26"/>
        <v>27395.506666666672</v>
      </c>
      <c r="T111" s="176">
        <f t="shared" si="27"/>
        <v>82186.520000000019</v>
      </c>
      <c r="U111" s="27">
        <f t="shared" si="28"/>
        <v>0</v>
      </c>
    </row>
    <row r="112" spans="1:22" s="8" customFormat="1" ht="15" customHeight="1" x14ac:dyDescent="0.2">
      <c r="A112" s="12" t="s">
        <v>340</v>
      </c>
      <c r="B112" s="55" t="s">
        <v>134</v>
      </c>
      <c r="C112" s="81">
        <v>0</v>
      </c>
      <c r="D112" s="144"/>
      <c r="E112" s="144"/>
      <c r="F112" s="144"/>
      <c r="G112" s="144"/>
      <c r="H112" s="144"/>
      <c r="I112" s="144"/>
      <c r="J112" s="144"/>
      <c r="K112" s="144"/>
      <c r="L112" s="144"/>
      <c r="M112" s="37"/>
      <c r="N112" s="37">
        <v>55000</v>
      </c>
      <c r="O112" s="37"/>
      <c r="P112" s="38">
        <f t="shared" si="30"/>
        <v>0</v>
      </c>
      <c r="Q112" s="181">
        <f t="shared" si="31"/>
        <v>55000</v>
      </c>
      <c r="R112" s="78">
        <f t="shared" si="16"/>
        <v>0</v>
      </c>
      <c r="S112" s="78"/>
      <c r="T112" s="176"/>
      <c r="U112" s="27">
        <f t="shared" si="28"/>
        <v>55000</v>
      </c>
    </row>
    <row r="113" spans="1:21" s="8" customFormat="1" ht="15" customHeight="1" x14ac:dyDescent="0.2">
      <c r="A113" s="12" t="s">
        <v>165</v>
      </c>
      <c r="B113" s="55" t="s">
        <v>133</v>
      </c>
      <c r="C113" s="81">
        <v>50000</v>
      </c>
      <c r="D113" s="144"/>
      <c r="E113" s="144"/>
      <c r="F113" s="144"/>
      <c r="G113" s="144"/>
      <c r="H113" s="144"/>
      <c r="I113" s="144"/>
      <c r="J113" s="144"/>
      <c r="K113" s="144"/>
      <c r="L113" s="144"/>
      <c r="M113" s="37"/>
      <c r="N113" s="37">
        <v>60000</v>
      </c>
      <c r="O113" s="37"/>
      <c r="P113" s="38">
        <f t="shared" si="30"/>
        <v>0</v>
      </c>
      <c r="Q113" s="181">
        <f t="shared" si="31"/>
        <v>60000</v>
      </c>
      <c r="R113" s="78">
        <f t="shared" si="16"/>
        <v>50000</v>
      </c>
      <c r="S113" s="78">
        <f t="shared" si="26"/>
        <v>16666.666666666668</v>
      </c>
      <c r="T113" s="27">
        <f t="shared" si="27"/>
        <v>-10000</v>
      </c>
      <c r="U113" s="27">
        <f t="shared" si="28"/>
        <v>60000</v>
      </c>
    </row>
    <row r="114" spans="1:21" s="8" customFormat="1" ht="15" customHeight="1" x14ac:dyDescent="0.2">
      <c r="A114" s="12" t="s">
        <v>332</v>
      </c>
      <c r="B114" s="55" t="s">
        <v>133</v>
      </c>
      <c r="C114" s="81">
        <v>0</v>
      </c>
      <c r="D114" s="144"/>
      <c r="E114" s="144"/>
      <c r="F114" s="144"/>
      <c r="G114" s="144"/>
      <c r="H114" s="144">
        <v>0</v>
      </c>
      <c r="I114" s="144">
        <v>0</v>
      </c>
      <c r="J114" s="144">
        <v>0</v>
      </c>
      <c r="K114" s="144">
        <v>4350</v>
      </c>
      <c r="L114" s="144">
        <v>0</v>
      </c>
      <c r="M114" s="37"/>
      <c r="N114" s="37">
        <v>3050</v>
      </c>
      <c r="O114" s="37"/>
      <c r="P114" s="38">
        <f t="shared" si="30"/>
        <v>4350</v>
      </c>
      <c r="Q114" s="181">
        <f t="shared" si="31"/>
        <v>7400</v>
      </c>
      <c r="R114" s="78">
        <f t="shared" si="16"/>
        <v>-4350</v>
      </c>
      <c r="S114" s="78">
        <f t="shared" si="26"/>
        <v>-1450</v>
      </c>
      <c r="T114" s="27">
        <f t="shared" si="27"/>
        <v>-7400</v>
      </c>
      <c r="U114" s="27">
        <f t="shared" si="28"/>
        <v>3050</v>
      </c>
    </row>
    <row r="115" spans="1:21" s="8" customFormat="1" ht="15" customHeight="1" x14ac:dyDescent="0.2">
      <c r="A115" s="12" t="s">
        <v>317</v>
      </c>
      <c r="B115" s="55" t="s">
        <v>134</v>
      </c>
      <c r="C115" s="81"/>
      <c r="D115" s="144"/>
      <c r="E115" s="144"/>
      <c r="F115" s="144"/>
      <c r="G115" s="144"/>
      <c r="H115" s="144"/>
      <c r="I115" s="144"/>
      <c r="J115" s="144"/>
      <c r="K115" s="144"/>
      <c r="L115" s="144"/>
      <c r="M115" s="37"/>
      <c r="N115" s="37"/>
      <c r="O115" s="37"/>
      <c r="P115" s="38">
        <f t="shared" si="30"/>
        <v>0</v>
      </c>
      <c r="Q115" s="43">
        <f t="shared" si="31"/>
        <v>0</v>
      </c>
      <c r="R115" s="78">
        <f t="shared" si="16"/>
        <v>0</v>
      </c>
      <c r="S115" s="78">
        <f t="shared" si="26"/>
        <v>0</v>
      </c>
      <c r="T115" s="27">
        <f t="shared" si="27"/>
        <v>0</v>
      </c>
      <c r="U115" s="27">
        <f t="shared" si="28"/>
        <v>0</v>
      </c>
    </row>
    <row r="116" spans="1:21" s="8" customFormat="1" ht="15" customHeight="1" x14ac:dyDescent="0.2">
      <c r="A116" s="12" t="s">
        <v>339</v>
      </c>
      <c r="B116" s="55" t="s">
        <v>134</v>
      </c>
      <c r="C116" s="81">
        <v>0</v>
      </c>
      <c r="D116" s="144"/>
      <c r="E116" s="144"/>
      <c r="F116" s="144"/>
      <c r="G116" s="144"/>
      <c r="H116" s="144"/>
      <c r="I116" s="144"/>
      <c r="J116" s="144"/>
      <c r="K116" s="144"/>
      <c r="L116" s="144"/>
      <c r="M116" s="37"/>
      <c r="N116" s="37">
        <v>33000</v>
      </c>
      <c r="O116" s="37"/>
      <c r="P116" s="38">
        <f t="shared" si="30"/>
        <v>0</v>
      </c>
      <c r="Q116" s="43"/>
      <c r="R116" s="78">
        <f t="shared" si="16"/>
        <v>0</v>
      </c>
      <c r="S116" s="78">
        <f t="shared" si="26"/>
        <v>0</v>
      </c>
      <c r="T116" s="27">
        <f t="shared" si="27"/>
        <v>0</v>
      </c>
      <c r="U116" s="27">
        <f t="shared" si="28"/>
        <v>33000</v>
      </c>
    </row>
    <row r="117" spans="1:21" s="8" customFormat="1" ht="15" customHeight="1" x14ac:dyDescent="0.2">
      <c r="A117" s="12" t="s">
        <v>343</v>
      </c>
      <c r="B117" s="55" t="s">
        <v>134</v>
      </c>
      <c r="C117" s="81">
        <v>0</v>
      </c>
      <c r="D117" s="144"/>
      <c r="E117" s="144"/>
      <c r="F117" s="144"/>
      <c r="G117" s="144"/>
      <c r="H117" s="144"/>
      <c r="I117" s="144"/>
      <c r="J117" s="144"/>
      <c r="K117" s="144"/>
      <c r="L117" s="144"/>
      <c r="M117" s="37"/>
      <c r="N117" s="37"/>
      <c r="O117" s="37">
        <v>30000</v>
      </c>
      <c r="P117" s="38"/>
      <c r="Q117" s="43"/>
      <c r="R117" s="78"/>
      <c r="S117" s="78"/>
      <c r="T117" s="27">
        <f t="shared" si="27"/>
        <v>0</v>
      </c>
      <c r="U117" s="27">
        <f t="shared" si="28"/>
        <v>30000</v>
      </c>
    </row>
    <row r="118" spans="1:21" s="8" customFormat="1" ht="15" customHeight="1" x14ac:dyDescent="0.2">
      <c r="A118" s="12" t="s">
        <v>284</v>
      </c>
      <c r="B118" s="55" t="s">
        <v>134</v>
      </c>
      <c r="C118" s="81">
        <v>220000</v>
      </c>
      <c r="D118" s="144"/>
      <c r="E118" s="144"/>
      <c r="F118" s="144"/>
      <c r="G118" s="144"/>
      <c r="H118" s="144"/>
      <c r="I118" s="144"/>
      <c r="J118" s="144"/>
      <c r="K118" s="144"/>
      <c r="L118" s="144"/>
      <c r="M118" s="37"/>
      <c r="N118" s="37"/>
      <c r="O118" s="179">
        <v>220000</v>
      </c>
      <c r="P118" s="38">
        <f t="shared" si="30"/>
        <v>0</v>
      </c>
      <c r="Q118" s="181">
        <f t="shared" si="31"/>
        <v>220000</v>
      </c>
      <c r="R118" s="78">
        <f t="shared" si="16"/>
        <v>220000</v>
      </c>
      <c r="S118" s="78">
        <f t="shared" si="26"/>
        <v>73333.333333333328</v>
      </c>
      <c r="T118" s="176">
        <f t="shared" si="27"/>
        <v>0</v>
      </c>
      <c r="U118" s="27">
        <f t="shared" si="28"/>
        <v>220000</v>
      </c>
    </row>
    <row r="119" spans="1:21" s="8" customFormat="1" ht="15" customHeight="1" x14ac:dyDescent="0.2">
      <c r="A119" s="12" t="s">
        <v>285</v>
      </c>
      <c r="B119" s="55" t="s">
        <v>134</v>
      </c>
      <c r="C119" s="81">
        <v>50000</v>
      </c>
      <c r="D119" s="144"/>
      <c r="E119" s="144"/>
      <c r="F119" s="144"/>
      <c r="G119" s="144"/>
      <c r="H119" s="144"/>
      <c r="I119" s="144"/>
      <c r="J119" s="144"/>
      <c r="K119" s="144"/>
      <c r="L119" s="144"/>
      <c r="M119" s="37"/>
      <c r="N119" s="37"/>
      <c r="O119" s="37"/>
      <c r="P119" s="38">
        <f t="shared" si="30"/>
        <v>0</v>
      </c>
      <c r="Q119" s="43">
        <f t="shared" si="31"/>
        <v>0</v>
      </c>
      <c r="R119" s="78">
        <f t="shared" si="16"/>
        <v>50000</v>
      </c>
      <c r="S119" s="78">
        <f t="shared" si="26"/>
        <v>16666.666666666668</v>
      </c>
      <c r="T119" s="27">
        <f t="shared" si="27"/>
        <v>50000</v>
      </c>
      <c r="U119" s="27">
        <f t="shared" si="28"/>
        <v>0</v>
      </c>
    </row>
    <row r="120" spans="1:21" s="8" customFormat="1" ht="25.5" x14ac:dyDescent="0.2">
      <c r="A120" s="25" t="s">
        <v>174</v>
      </c>
      <c r="B120" s="55" t="s">
        <v>134</v>
      </c>
      <c r="C120" s="81">
        <v>50000</v>
      </c>
      <c r="D120" s="144"/>
      <c r="E120" s="144"/>
      <c r="F120" s="144"/>
      <c r="G120" s="144"/>
      <c r="H120" s="144"/>
      <c r="I120" s="144"/>
      <c r="J120" s="144"/>
      <c r="K120" s="144"/>
      <c r="L120" s="144"/>
      <c r="M120" s="37"/>
      <c r="N120" s="37"/>
      <c r="O120" s="37"/>
      <c r="P120" s="38">
        <f t="shared" si="30"/>
        <v>0</v>
      </c>
      <c r="Q120" s="43">
        <f t="shared" si="31"/>
        <v>0</v>
      </c>
      <c r="R120" s="78">
        <f t="shared" si="16"/>
        <v>50000</v>
      </c>
      <c r="S120" s="78">
        <f t="shared" si="26"/>
        <v>16666.666666666668</v>
      </c>
      <c r="T120" s="27">
        <f t="shared" si="27"/>
        <v>50000</v>
      </c>
      <c r="U120" s="27">
        <f t="shared" si="28"/>
        <v>0</v>
      </c>
    </row>
    <row r="121" spans="1:21" s="8" customFormat="1" ht="15" customHeight="1" x14ac:dyDescent="0.2">
      <c r="A121" s="12" t="s">
        <v>342</v>
      </c>
      <c r="B121" s="55" t="s">
        <v>133</v>
      </c>
      <c r="C121" s="81">
        <v>80000</v>
      </c>
      <c r="D121" s="144"/>
      <c r="E121" s="144"/>
      <c r="F121" s="144"/>
      <c r="G121" s="144"/>
      <c r="H121" s="144"/>
      <c r="I121" s="144"/>
      <c r="J121" s="144"/>
      <c r="K121" s="144"/>
      <c r="L121" s="144"/>
      <c r="M121" s="37">
        <v>80000</v>
      </c>
      <c r="N121" s="37"/>
      <c r="O121" s="37"/>
      <c r="P121" s="38">
        <f t="shared" si="30"/>
        <v>0</v>
      </c>
      <c r="Q121" s="181">
        <f t="shared" si="31"/>
        <v>80000</v>
      </c>
      <c r="R121" s="78">
        <f t="shared" si="16"/>
        <v>80000</v>
      </c>
      <c r="S121" s="78">
        <f t="shared" si="26"/>
        <v>26666.666666666668</v>
      </c>
      <c r="T121" s="27">
        <f t="shared" si="27"/>
        <v>0</v>
      </c>
      <c r="U121" s="27">
        <f t="shared" si="28"/>
        <v>80000</v>
      </c>
    </row>
    <row r="122" spans="1:21" s="8" customFormat="1" ht="15" customHeight="1" x14ac:dyDescent="0.2">
      <c r="A122" s="12" t="s">
        <v>336</v>
      </c>
      <c r="B122" s="55" t="s">
        <v>134</v>
      </c>
      <c r="C122" s="81">
        <v>320000</v>
      </c>
      <c r="D122" s="144"/>
      <c r="E122" s="144"/>
      <c r="F122" s="144"/>
      <c r="G122" s="144"/>
      <c r="H122" s="144"/>
      <c r="I122" s="144"/>
      <c r="J122" s="144"/>
      <c r="K122" s="144"/>
      <c r="L122" s="144"/>
      <c r="M122" s="37"/>
      <c r="N122" s="37"/>
      <c r="O122" s="179">
        <v>320000</v>
      </c>
      <c r="P122" s="38"/>
      <c r="Q122" s="181">
        <f t="shared" si="31"/>
        <v>320000</v>
      </c>
      <c r="R122" s="78">
        <f t="shared" si="16"/>
        <v>320000</v>
      </c>
      <c r="S122" s="78">
        <f t="shared" si="26"/>
        <v>106666.66666666667</v>
      </c>
      <c r="T122" s="27">
        <f t="shared" si="27"/>
        <v>0</v>
      </c>
      <c r="U122" s="27">
        <f t="shared" si="28"/>
        <v>320000</v>
      </c>
    </row>
    <row r="123" spans="1:21" s="8" customFormat="1" ht="25.5" x14ac:dyDescent="0.2">
      <c r="A123" s="25" t="s">
        <v>286</v>
      </c>
      <c r="B123" s="55" t="s">
        <v>344</v>
      </c>
      <c r="C123" s="81">
        <v>100000</v>
      </c>
      <c r="D123" s="144"/>
      <c r="E123" s="144"/>
      <c r="F123" s="144"/>
      <c r="G123" s="144"/>
      <c r="H123" s="144"/>
      <c r="I123" s="144"/>
      <c r="J123" s="144"/>
      <c r="K123" s="144"/>
      <c r="L123" s="144"/>
      <c r="M123" s="37">
        <v>200000</v>
      </c>
      <c r="N123" s="37">
        <v>57000</v>
      </c>
      <c r="O123" s="37"/>
      <c r="P123" s="38">
        <f t="shared" si="30"/>
        <v>0</v>
      </c>
      <c r="Q123" s="180">
        <f t="shared" si="31"/>
        <v>257000</v>
      </c>
      <c r="R123" s="78">
        <f t="shared" si="16"/>
        <v>100000</v>
      </c>
      <c r="S123" s="78">
        <f t="shared" si="26"/>
        <v>33333.333333333336</v>
      </c>
      <c r="T123" s="27">
        <f t="shared" si="27"/>
        <v>-157000</v>
      </c>
      <c r="U123" s="27">
        <f t="shared" si="28"/>
        <v>257000</v>
      </c>
    </row>
    <row r="124" spans="1:21" s="8" customFormat="1" ht="15" customHeight="1" x14ac:dyDescent="0.2">
      <c r="A124" s="12" t="s">
        <v>221</v>
      </c>
      <c r="B124" s="55" t="s">
        <v>134</v>
      </c>
      <c r="C124" s="81">
        <v>80000</v>
      </c>
      <c r="D124" s="144"/>
      <c r="E124" s="144"/>
      <c r="F124" s="144"/>
      <c r="G124" s="144"/>
      <c r="H124" s="144"/>
      <c r="I124" s="144"/>
      <c r="J124" s="144"/>
      <c r="K124" s="144"/>
      <c r="L124" s="144"/>
      <c r="M124" s="37"/>
      <c r="N124" s="37"/>
      <c r="O124" s="179">
        <v>80000</v>
      </c>
      <c r="P124" s="38">
        <f t="shared" si="30"/>
        <v>0</v>
      </c>
      <c r="Q124" s="181">
        <f t="shared" si="31"/>
        <v>80000</v>
      </c>
      <c r="R124" s="78">
        <f t="shared" si="16"/>
        <v>80000</v>
      </c>
      <c r="S124" s="78">
        <f t="shared" si="26"/>
        <v>26666.666666666668</v>
      </c>
      <c r="T124" s="27">
        <f t="shared" si="27"/>
        <v>0</v>
      </c>
      <c r="U124" s="27">
        <f t="shared" si="28"/>
        <v>80000</v>
      </c>
    </row>
    <row r="125" spans="1:21" s="8" customFormat="1" ht="15" customHeight="1" x14ac:dyDescent="0.2">
      <c r="A125" s="12" t="s">
        <v>287</v>
      </c>
      <c r="B125" s="55" t="s">
        <v>134</v>
      </c>
      <c r="C125" s="81">
        <v>50000</v>
      </c>
      <c r="D125" s="144"/>
      <c r="E125" s="144"/>
      <c r="F125" s="144"/>
      <c r="G125" s="144"/>
      <c r="H125" s="144"/>
      <c r="I125" s="144"/>
      <c r="J125" s="144"/>
      <c r="K125" s="144"/>
      <c r="L125" s="144"/>
      <c r="M125" s="37"/>
      <c r="N125" s="37"/>
      <c r="O125" s="179"/>
      <c r="P125" s="38">
        <f t="shared" si="30"/>
        <v>0</v>
      </c>
      <c r="Q125" s="181">
        <f t="shared" si="31"/>
        <v>0</v>
      </c>
      <c r="R125" s="78">
        <f t="shared" si="16"/>
        <v>50000</v>
      </c>
      <c r="S125" s="78">
        <f t="shared" si="26"/>
        <v>16666.666666666668</v>
      </c>
      <c r="T125" s="27">
        <f t="shared" si="27"/>
        <v>50000</v>
      </c>
      <c r="U125" s="27">
        <f t="shared" si="28"/>
        <v>0</v>
      </c>
    </row>
    <row r="126" spans="1:21" s="8" customFormat="1" ht="15" customHeight="1" x14ac:dyDescent="0.2">
      <c r="A126" s="12" t="s">
        <v>288</v>
      </c>
      <c r="B126" s="55" t="s">
        <v>344</v>
      </c>
      <c r="C126" s="81">
        <v>150000</v>
      </c>
      <c r="D126" s="144"/>
      <c r="E126" s="144"/>
      <c r="F126" s="144"/>
      <c r="G126" s="144"/>
      <c r="H126" s="144">
        <v>0</v>
      </c>
      <c r="I126" s="144">
        <v>0</v>
      </c>
      <c r="J126" s="144">
        <v>102029.77</v>
      </c>
      <c r="K126" s="144">
        <v>67091.600000000006</v>
      </c>
      <c r="L126" s="144">
        <v>0</v>
      </c>
      <c r="M126" s="37"/>
      <c r="N126" s="37"/>
      <c r="O126" s="37"/>
      <c r="P126" s="38">
        <f t="shared" si="30"/>
        <v>169121.37</v>
      </c>
      <c r="Q126" s="180">
        <f t="shared" si="31"/>
        <v>169121.37</v>
      </c>
      <c r="R126" s="78">
        <f t="shared" si="16"/>
        <v>-19121.369999999995</v>
      </c>
      <c r="S126" s="78">
        <f t="shared" si="26"/>
        <v>-6373.7899999999981</v>
      </c>
      <c r="T126" s="177">
        <f t="shared" si="27"/>
        <v>-19121.369999999995</v>
      </c>
      <c r="U126" s="27">
        <f t="shared" si="28"/>
        <v>0</v>
      </c>
    </row>
    <row r="127" spans="1:21" s="8" customFormat="1" ht="15" customHeight="1" x14ac:dyDescent="0.2">
      <c r="A127" s="12" t="s">
        <v>289</v>
      </c>
      <c r="B127" s="55" t="s">
        <v>134</v>
      </c>
      <c r="C127" s="81">
        <v>50000</v>
      </c>
      <c r="D127" s="144"/>
      <c r="E127" s="144"/>
      <c r="F127" s="144"/>
      <c r="G127" s="144"/>
      <c r="H127" s="144"/>
      <c r="I127" s="144"/>
      <c r="J127" s="144"/>
      <c r="K127" s="144"/>
      <c r="L127" s="144"/>
      <c r="M127" s="37"/>
      <c r="N127" s="37"/>
      <c r="O127" s="179"/>
      <c r="P127" s="38">
        <f t="shared" si="30"/>
        <v>0</v>
      </c>
      <c r="Q127" s="181">
        <f t="shared" si="31"/>
        <v>0</v>
      </c>
      <c r="R127" s="78">
        <f t="shared" si="16"/>
        <v>50000</v>
      </c>
      <c r="S127" s="78">
        <f t="shared" si="26"/>
        <v>16666.666666666668</v>
      </c>
      <c r="T127" s="27">
        <f t="shared" si="27"/>
        <v>50000</v>
      </c>
      <c r="U127" s="27">
        <f t="shared" si="28"/>
        <v>0</v>
      </c>
    </row>
    <row r="128" spans="1:21" s="8" customFormat="1" ht="15" customHeight="1" x14ac:dyDescent="0.2">
      <c r="A128" s="12" t="s">
        <v>290</v>
      </c>
      <c r="B128" s="55" t="s">
        <v>344</v>
      </c>
      <c r="C128" s="81">
        <v>150000</v>
      </c>
      <c r="D128" s="144"/>
      <c r="E128" s="144"/>
      <c r="F128" s="144"/>
      <c r="G128" s="144"/>
      <c r="H128" s="144">
        <v>0</v>
      </c>
      <c r="I128" s="144">
        <v>0</v>
      </c>
      <c r="J128" s="144">
        <v>0</v>
      </c>
      <c r="K128" s="144">
        <v>88669</v>
      </c>
      <c r="L128" s="144">
        <v>65549.81</v>
      </c>
      <c r="M128" s="37"/>
      <c r="N128" s="37"/>
      <c r="O128" s="37"/>
      <c r="P128" s="38">
        <f t="shared" si="30"/>
        <v>154218.81</v>
      </c>
      <c r="Q128" s="180">
        <f t="shared" si="31"/>
        <v>154218.81</v>
      </c>
      <c r="R128" s="78">
        <f t="shared" si="16"/>
        <v>-4218.8099999999977</v>
      </c>
      <c r="S128" s="78">
        <f t="shared" si="26"/>
        <v>-1406.2699999999993</v>
      </c>
      <c r="T128" s="177">
        <f t="shared" si="27"/>
        <v>-4218.8099999999977</v>
      </c>
      <c r="U128" s="27">
        <f t="shared" si="28"/>
        <v>0</v>
      </c>
    </row>
    <row r="129" spans="1:21" s="8" customFormat="1" ht="15" customHeight="1" x14ac:dyDescent="0.2">
      <c r="A129" s="12" t="s">
        <v>315</v>
      </c>
      <c r="B129" s="55" t="s">
        <v>133</v>
      </c>
      <c r="C129" s="81">
        <v>0</v>
      </c>
      <c r="D129" s="144">
        <v>0</v>
      </c>
      <c r="E129" s="144">
        <v>0</v>
      </c>
      <c r="F129" s="144">
        <v>0</v>
      </c>
      <c r="G129" s="144">
        <v>1478.88</v>
      </c>
      <c r="H129" s="144"/>
      <c r="I129" s="144"/>
      <c r="J129" s="144"/>
      <c r="K129" s="144"/>
      <c r="L129" s="144"/>
      <c r="M129" s="37"/>
      <c r="N129" s="37"/>
      <c r="O129" s="37"/>
      <c r="P129" s="38">
        <f t="shared" si="30"/>
        <v>1478.88</v>
      </c>
      <c r="Q129" s="180">
        <f t="shared" si="31"/>
        <v>1478.88</v>
      </c>
      <c r="R129" s="78">
        <f t="shared" si="16"/>
        <v>-1478.88</v>
      </c>
      <c r="S129" s="78">
        <f t="shared" si="26"/>
        <v>-492.96000000000004</v>
      </c>
      <c r="T129" s="177">
        <f t="shared" si="27"/>
        <v>-1478.88</v>
      </c>
      <c r="U129" s="27">
        <f t="shared" si="28"/>
        <v>0</v>
      </c>
    </row>
    <row r="130" spans="1:21" s="8" customFormat="1" ht="15" customHeight="1" x14ac:dyDescent="0.2">
      <c r="A130" s="12" t="s">
        <v>175</v>
      </c>
      <c r="B130" s="55" t="s">
        <v>133</v>
      </c>
      <c r="C130" s="81">
        <v>80000</v>
      </c>
      <c r="D130" s="144">
        <v>0</v>
      </c>
      <c r="E130" s="144">
        <v>38830.92</v>
      </c>
      <c r="F130" s="144">
        <v>21907.66</v>
      </c>
      <c r="G130" s="144">
        <v>2480.39</v>
      </c>
      <c r="H130" s="144"/>
      <c r="I130" s="144"/>
      <c r="J130" s="144"/>
      <c r="K130" s="144"/>
      <c r="L130" s="144"/>
      <c r="M130" s="37"/>
      <c r="N130" s="37"/>
      <c r="O130" s="37"/>
      <c r="P130" s="38">
        <f t="shared" si="30"/>
        <v>63218.97</v>
      </c>
      <c r="Q130" s="180">
        <f t="shared" si="31"/>
        <v>63218.97</v>
      </c>
      <c r="R130" s="78">
        <f t="shared" si="16"/>
        <v>16781.03</v>
      </c>
      <c r="S130" s="78">
        <f t="shared" si="26"/>
        <v>5593.6766666666663</v>
      </c>
      <c r="T130" s="27">
        <f t="shared" si="27"/>
        <v>16781.03</v>
      </c>
      <c r="U130" s="27">
        <f t="shared" si="28"/>
        <v>0</v>
      </c>
    </row>
    <row r="131" spans="1:21" s="8" customFormat="1" ht="15" customHeight="1" x14ac:dyDescent="0.2">
      <c r="A131" s="12" t="s">
        <v>291</v>
      </c>
      <c r="B131" s="55" t="s">
        <v>134</v>
      </c>
      <c r="C131" s="81">
        <v>50000</v>
      </c>
      <c r="D131" s="144"/>
      <c r="E131" s="144"/>
      <c r="F131" s="144"/>
      <c r="G131" s="144"/>
      <c r="H131" s="144">
        <v>0</v>
      </c>
      <c r="I131" s="144">
        <v>0</v>
      </c>
      <c r="J131" s="144">
        <v>75030</v>
      </c>
      <c r="K131" s="144">
        <v>0</v>
      </c>
      <c r="L131" s="144">
        <v>0</v>
      </c>
      <c r="M131" s="37"/>
      <c r="N131" s="37">
        <v>75030</v>
      </c>
      <c r="O131" s="37"/>
      <c r="P131" s="38">
        <f t="shared" si="30"/>
        <v>75030</v>
      </c>
      <c r="Q131" s="181">
        <f t="shared" si="31"/>
        <v>150060</v>
      </c>
      <c r="R131" s="78">
        <f t="shared" si="16"/>
        <v>-25030</v>
      </c>
      <c r="S131" s="78">
        <f t="shared" si="26"/>
        <v>-8343.3333333333339</v>
      </c>
      <c r="T131" s="177">
        <f t="shared" si="27"/>
        <v>-100060</v>
      </c>
      <c r="U131" s="27">
        <f t="shared" si="28"/>
        <v>75030</v>
      </c>
    </row>
    <row r="132" spans="1:21" s="8" customFormat="1" ht="15" customHeight="1" x14ac:dyDescent="0.2">
      <c r="A132" s="12" t="s">
        <v>292</v>
      </c>
      <c r="B132" s="55" t="s">
        <v>344</v>
      </c>
      <c r="C132" s="81">
        <v>150000</v>
      </c>
      <c r="D132" s="144"/>
      <c r="E132" s="144"/>
      <c r="F132" s="144"/>
      <c r="G132" s="144"/>
      <c r="H132" s="144">
        <v>0</v>
      </c>
      <c r="I132" s="144">
        <v>97298.39</v>
      </c>
      <c r="J132" s="144">
        <v>110387.93</v>
      </c>
      <c r="K132" s="144">
        <v>6564.59</v>
      </c>
      <c r="L132" s="144">
        <v>0</v>
      </c>
      <c r="M132" s="37"/>
      <c r="N132" s="37"/>
      <c r="O132" s="37"/>
      <c r="P132" s="38">
        <f t="shared" si="30"/>
        <v>214250.91</v>
      </c>
      <c r="Q132" s="180">
        <f t="shared" si="31"/>
        <v>214250.91</v>
      </c>
      <c r="R132" s="78">
        <f t="shared" si="16"/>
        <v>-64250.91</v>
      </c>
      <c r="S132" s="78">
        <f t="shared" si="26"/>
        <v>-21416.97</v>
      </c>
      <c r="T132" s="177">
        <f t="shared" si="27"/>
        <v>-64250.91</v>
      </c>
      <c r="U132" s="27">
        <f t="shared" si="28"/>
        <v>0</v>
      </c>
    </row>
    <row r="133" spans="1:21" s="8" customFormat="1" ht="15" customHeight="1" x14ac:dyDescent="0.2">
      <c r="A133" s="12" t="s">
        <v>308</v>
      </c>
      <c r="B133" s="55" t="s">
        <v>344</v>
      </c>
      <c r="C133" s="81">
        <v>200000</v>
      </c>
      <c r="D133" s="144">
        <v>0</v>
      </c>
      <c r="E133" s="144">
        <v>0</v>
      </c>
      <c r="F133" s="144">
        <v>130901.09</v>
      </c>
      <c r="G133" s="144">
        <v>47041.94</v>
      </c>
      <c r="H133" s="144">
        <v>18864.02</v>
      </c>
      <c r="I133" s="144">
        <v>0</v>
      </c>
      <c r="J133" s="144">
        <v>0</v>
      </c>
      <c r="K133" s="144">
        <v>0</v>
      </c>
      <c r="L133" s="144">
        <v>0</v>
      </c>
      <c r="M133" s="37"/>
      <c r="N133" s="37"/>
      <c r="O133" s="37"/>
      <c r="P133" s="38">
        <f t="shared" si="30"/>
        <v>196807.05</v>
      </c>
      <c r="Q133" s="180">
        <f t="shared" si="31"/>
        <v>196807.05</v>
      </c>
      <c r="R133" s="78">
        <f t="shared" si="16"/>
        <v>3192.9500000000116</v>
      </c>
      <c r="S133" s="78">
        <f t="shared" si="26"/>
        <v>1064.3166666666705</v>
      </c>
      <c r="T133" s="27">
        <f t="shared" si="27"/>
        <v>3192.9500000000116</v>
      </c>
      <c r="U133" s="27">
        <f t="shared" si="28"/>
        <v>0</v>
      </c>
    </row>
    <row r="134" spans="1:21" s="8" customFormat="1" ht="15" customHeight="1" x14ac:dyDescent="0.2">
      <c r="A134" s="12" t="s">
        <v>176</v>
      </c>
      <c r="B134" s="55" t="s">
        <v>134</v>
      </c>
      <c r="C134" s="81">
        <v>45000</v>
      </c>
      <c r="D134" s="144"/>
      <c r="E134" s="144"/>
      <c r="F134" s="144"/>
      <c r="G134" s="144"/>
      <c r="H134" s="144"/>
      <c r="I134" s="144"/>
      <c r="J134" s="144"/>
      <c r="K134" s="144"/>
      <c r="L134" s="144"/>
      <c r="M134" s="37"/>
      <c r="N134" s="37">
        <v>43000</v>
      </c>
      <c r="O134" s="37">
        <v>85000</v>
      </c>
      <c r="P134" s="38">
        <f t="shared" si="30"/>
        <v>0</v>
      </c>
      <c r="Q134" s="181">
        <f t="shared" si="31"/>
        <v>128000</v>
      </c>
      <c r="R134" s="78">
        <f t="shared" si="16"/>
        <v>45000</v>
      </c>
      <c r="S134" s="78">
        <f t="shared" si="26"/>
        <v>15000</v>
      </c>
      <c r="T134" s="27">
        <f t="shared" si="27"/>
        <v>-83000</v>
      </c>
      <c r="U134" s="27">
        <f t="shared" si="28"/>
        <v>128000</v>
      </c>
    </row>
    <row r="135" spans="1:21" s="8" customFormat="1" ht="15" customHeight="1" x14ac:dyDescent="0.2">
      <c r="A135" s="12" t="s">
        <v>338</v>
      </c>
      <c r="B135" s="55" t="s">
        <v>133</v>
      </c>
      <c r="C135" s="81">
        <v>180000</v>
      </c>
      <c r="D135" s="144"/>
      <c r="E135" s="144"/>
      <c r="F135" s="144"/>
      <c r="G135" s="144"/>
      <c r="H135" s="144"/>
      <c r="I135" s="144"/>
      <c r="J135" s="144"/>
      <c r="K135" s="144"/>
      <c r="L135" s="144"/>
      <c r="M135" s="37">
        <v>50000</v>
      </c>
      <c r="N135" s="37">
        <f>110000</f>
        <v>110000</v>
      </c>
      <c r="O135" s="37"/>
      <c r="P135" s="38">
        <f t="shared" si="30"/>
        <v>0</v>
      </c>
      <c r="Q135" s="181">
        <f t="shared" si="31"/>
        <v>160000</v>
      </c>
      <c r="R135" s="78">
        <f t="shared" si="16"/>
        <v>180000</v>
      </c>
      <c r="S135" s="78">
        <f t="shared" si="26"/>
        <v>60000</v>
      </c>
      <c r="T135" s="27">
        <f t="shared" si="27"/>
        <v>20000</v>
      </c>
      <c r="U135" s="27">
        <f t="shared" si="28"/>
        <v>160000</v>
      </c>
    </row>
    <row r="136" spans="1:21" s="7" customFormat="1" ht="15" customHeight="1" x14ac:dyDescent="0.2">
      <c r="A136" s="12" t="s">
        <v>220</v>
      </c>
      <c r="B136" s="55" t="s">
        <v>134</v>
      </c>
      <c r="C136" s="81">
        <v>50000</v>
      </c>
      <c r="D136" s="144">
        <v>0</v>
      </c>
      <c r="E136" s="144">
        <v>0</v>
      </c>
      <c r="F136" s="144">
        <v>210</v>
      </c>
      <c r="G136" s="144">
        <v>0</v>
      </c>
      <c r="H136" s="144"/>
      <c r="I136" s="144"/>
      <c r="J136" s="144"/>
      <c r="K136" s="144"/>
      <c r="L136" s="144"/>
      <c r="M136" s="37"/>
      <c r="N136" s="37"/>
      <c r="O136" s="37"/>
      <c r="P136" s="38">
        <f t="shared" si="30"/>
        <v>210</v>
      </c>
      <c r="Q136" s="180">
        <f t="shared" si="31"/>
        <v>210</v>
      </c>
      <c r="R136" s="78">
        <f t="shared" si="16"/>
        <v>49790</v>
      </c>
      <c r="S136" s="78">
        <f t="shared" si="26"/>
        <v>16596.666666666668</v>
      </c>
      <c r="T136" s="78">
        <f t="shared" si="27"/>
        <v>49790</v>
      </c>
      <c r="U136" s="78">
        <f t="shared" si="28"/>
        <v>0</v>
      </c>
    </row>
    <row r="137" spans="1:21" s="7" customFormat="1" ht="15" customHeight="1" x14ac:dyDescent="0.2">
      <c r="A137" s="12" t="s">
        <v>293</v>
      </c>
      <c r="B137" s="55" t="s">
        <v>133</v>
      </c>
      <c r="C137" s="81">
        <v>220000</v>
      </c>
      <c r="D137" s="144">
        <v>96877.9</v>
      </c>
      <c r="E137" s="144">
        <v>95184.14</v>
      </c>
      <c r="F137" s="144">
        <v>14828.7</v>
      </c>
      <c r="G137" s="144">
        <v>0</v>
      </c>
      <c r="H137" s="144"/>
      <c r="I137" s="144"/>
      <c r="J137" s="144"/>
      <c r="K137" s="144"/>
      <c r="L137" s="144"/>
      <c r="M137" s="37"/>
      <c r="N137" s="37"/>
      <c r="O137" s="37"/>
      <c r="P137" s="38">
        <f t="shared" si="30"/>
        <v>206890.74</v>
      </c>
      <c r="Q137" s="180">
        <f t="shared" si="31"/>
        <v>206890.74</v>
      </c>
      <c r="R137" s="78">
        <f t="shared" si="16"/>
        <v>13109.260000000009</v>
      </c>
      <c r="S137" s="78">
        <f t="shared" si="26"/>
        <v>4369.7533333333367</v>
      </c>
      <c r="T137" s="78">
        <f t="shared" si="27"/>
        <v>13109.260000000009</v>
      </c>
      <c r="U137" s="78">
        <f t="shared" si="28"/>
        <v>0</v>
      </c>
    </row>
    <row r="138" spans="1:21" s="7" customFormat="1" ht="15" customHeight="1" x14ac:dyDescent="0.2">
      <c r="A138" s="12" t="s">
        <v>294</v>
      </c>
      <c r="B138" s="55" t="s">
        <v>133</v>
      </c>
      <c r="C138" s="81">
        <v>100000</v>
      </c>
      <c r="D138" s="144">
        <v>0</v>
      </c>
      <c r="E138" s="144">
        <v>0</v>
      </c>
      <c r="F138" s="144">
        <v>29485.03</v>
      </c>
      <c r="G138" s="144">
        <v>49845.4</v>
      </c>
      <c r="H138" s="144"/>
      <c r="I138" s="144"/>
      <c r="J138" s="144"/>
      <c r="K138" s="144"/>
      <c r="L138" s="144"/>
      <c r="M138" s="37"/>
      <c r="N138" s="37"/>
      <c r="O138" s="37"/>
      <c r="P138" s="38">
        <f t="shared" si="30"/>
        <v>79330.429999999993</v>
      </c>
      <c r="Q138" s="180">
        <f t="shared" si="31"/>
        <v>79330.429999999993</v>
      </c>
      <c r="R138" s="78">
        <f t="shared" si="16"/>
        <v>20669.570000000007</v>
      </c>
      <c r="S138" s="78">
        <f t="shared" si="26"/>
        <v>6889.8566666666693</v>
      </c>
      <c r="T138" s="78">
        <f t="shared" si="27"/>
        <v>20669.570000000007</v>
      </c>
      <c r="U138" s="78">
        <f t="shared" si="28"/>
        <v>0</v>
      </c>
    </row>
    <row r="139" spans="1:21" s="7" customFormat="1" ht="15" customHeight="1" x14ac:dyDescent="0.2">
      <c r="A139" s="12" t="s">
        <v>295</v>
      </c>
      <c r="B139" s="55" t="s">
        <v>134</v>
      </c>
      <c r="C139" s="81">
        <v>50000</v>
      </c>
      <c r="D139" s="144"/>
      <c r="E139" s="144"/>
      <c r="F139" s="144"/>
      <c r="G139" s="144"/>
      <c r="H139" s="144"/>
      <c r="I139" s="144"/>
      <c r="J139" s="144"/>
      <c r="K139" s="144"/>
      <c r="L139" s="144"/>
      <c r="M139" s="37"/>
      <c r="N139" s="37"/>
      <c r="O139" s="37"/>
      <c r="P139" s="38">
        <f t="shared" si="30"/>
        <v>0</v>
      </c>
      <c r="Q139" s="43">
        <f t="shared" si="31"/>
        <v>0</v>
      </c>
      <c r="R139" s="78">
        <f t="shared" si="16"/>
        <v>50000</v>
      </c>
      <c r="S139" s="78">
        <f t="shared" si="26"/>
        <v>16666.666666666668</v>
      </c>
      <c r="T139" s="78">
        <f t="shared" si="27"/>
        <v>50000</v>
      </c>
      <c r="U139" s="78">
        <f t="shared" si="28"/>
        <v>0</v>
      </c>
    </row>
    <row r="140" spans="1:21" s="7" customFormat="1" ht="15" customHeight="1" x14ac:dyDescent="0.2">
      <c r="A140" s="12" t="s">
        <v>337</v>
      </c>
      <c r="B140" s="55" t="s">
        <v>134</v>
      </c>
      <c r="C140" s="81">
        <v>0</v>
      </c>
      <c r="D140" s="144"/>
      <c r="E140" s="144"/>
      <c r="F140" s="144"/>
      <c r="G140" s="144"/>
      <c r="H140" s="144"/>
      <c r="I140" s="144"/>
      <c r="J140" s="144"/>
      <c r="K140" s="144"/>
      <c r="L140" s="144"/>
      <c r="M140" s="37"/>
      <c r="N140" s="37">
        <v>110000</v>
      </c>
      <c r="O140" s="37"/>
      <c r="P140" s="38">
        <f t="shared" si="30"/>
        <v>0</v>
      </c>
      <c r="Q140" s="181">
        <f t="shared" si="31"/>
        <v>110000</v>
      </c>
      <c r="R140" s="78">
        <f t="shared" si="16"/>
        <v>0</v>
      </c>
      <c r="S140" s="78">
        <f t="shared" si="26"/>
        <v>0</v>
      </c>
      <c r="T140" s="178">
        <f t="shared" si="27"/>
        <v>-110000</v>
      </c>
      <c r="U140" s="78">
        <f t="shared" si="28"/>
        <v>110000</v>
      </c>
    </row>
    <row r="141" spans="1:21" s="8" customFormat="1" ht="15" customHeight="1" x14ac:dyDescent="0.2">
      <c r="A141" s="12" t="s">
        <v>177</v>
      </c>
      <c r="B141" s="55" t="s">
        <v>134</v>
      </c>
      <c r="C141" s="81">
        <v>50000</v>
      </c>
      <c r="D141" s="144"/>
      <c r="E141" s="144"/>
      <c r="F141" s="144"/>
      <c r="G141" s="144"/>
      <c r="H141" s="144"/>
      <c r="I141" s="144"/>
      <c r="J141" s="144"/>
      <c r="K141" s="144"/>
      <c r="L141" s="144"/>
      <c r="M141" s="37"/>
      <c r="N141" s="37"/>
      <c r="O141" s="179">
        <v>50000</v>
      </c>
      <c r="P141" s="38">
        <f t="shared" si="30"/>
        <v>0</v>
      </c>
      <c r="Q141" s="181">
        <f t="shared" si="31"/>
        <v>50000</v>
      </c>
      <c r="R141" s="78">
        <f t="shared" si="16"/>
        <v>50000</v>
      </c>
      <c r="S141" s="78">
        <f t="shared" si="26"/>
        <v>16666.666666666668</v>
      </c>
      <c r="T141" s="27">
        <f t="shared" si="27"/>
        <v>0</v>
      </c>
      <c r="U141" s="27">
        <f t="shared" si="28"/>
        <v>50000</v>
      </c>
    </row>
    <row r="142" spans="1:21" s="8" customFormat="1" ht="15" customHeight="1" x14ac:dyDescent="0.2">
      <c r="A142" s="12" t="s">
        <v>201</v>
      </c>
      <c r="B142" s="55" t="s">
        <v>132</v>
      </c>
      <c r="C142" s="81">
        <v>25000</v>
      </c>
      <c r="D142" s="144">
        <v>1100</v>
      </c>
      <c r="E142" s="144">
        <v>380</v>
      </c>
      <c r="F142" s="144">
        <v>0</v>
      </c>
      <c r="G142" s="144">
        <v>0</v>
      </c>
      <c r="H142" s="144">
        <v>0</v>
      </c>
      <c r="I142" s="144">
        <v>0</v>
      </c>
      <c r="J142" s="144">
        <v>0</v>
      </c>
      <c r="K142" s="144">
        <v>0</v>
      </c>
      <c r="L142" s="144">
        <v>9000</v>
      </c>
      <c r="M142" s="37"/>
      <c r="N142" s="37"/>
      <c r="O142" s="37"/>
      <c r="P142" s="38">
        <f t="shared" si="30"/>
        <v>10480</v>
      </c>
      <c r="Q142" s="43">
        <f t="shared" si="31"/>
        <v>10480</v>
      </c>
      <c r="R142" s="78">
        <f t="shared" si="16"/>
        <v>14520</v>
      </c>
      <c r="S142" s="78">
        <f t="shared" si="26"/>
        <v>4840</v>
      </c>
      <c r="T142" s="27">
        <f t="shared" si="27"/>
        <v>14520</v>
      </c>
      <c r="U142" s="27">
        <f t="shared" si="28"/>
        <v>0</v>
      </c>
    </row>
    <row r="143" spans="1:21" s="8" customFormat="1" ht="15" customHeight="1" x14ac:dyDescent="0.2">
      <c r="A143" s="12" t="s">
        <v>296</v>
      </c>
      <c r="B143" s="55" t="s">
        <v>132</v>
      </c>
      <c r="C143" s="81">
        <v>50000</v>
      </c>
      <c r="D143" s="144"/>
      <c r="E143" s="144"/>
      <c r="F143" s="144"/>
      <c r="G143" s="144"/>
      <c r="H143" s="144"/>
      <c r="I143" s="144"/>
      <c r="J143" s="144"/>
      <c r="K143" s="144"/>
      <c r="L143" s="144"/>
      <c r="M143" s="37"/>
      <c r="N143" s="37">
        <v>90000</v>
      </c>
      <c r="O143" s="37"/>
      <c r="P143" s="38">
        <f t="shared" si="30"/>
        <v>0</v>
      </c>
      <c r="Q143" s="181">
        <f t="shared" si="31"/>
        <v>90000</v>
      </c>
      <c r="R143" s="78">
        <f t="shared" ref="R143:R207" si="35">C143-P143</f>
        <v>50000</v>
      </c>
      <c r="S143" s="78">
        <f t="shared" si="26"/>
        <v>16666.666666666668</v>
      </c>
      <c r="T143" s="27">
        <f t="shared" si="27"/>
        <v>-40000</v>
      </c>
      <c r="U143" s="27">
        <f t="shared" si="28"/>
        <v>90000</v>
      </c>
    </row>
    <row r="144" spans="1:21" s="8" customFormat="1" ht="15" customHeight="1" x14ac:dyDescent="0.2">
      <c r="A144" s="12"/>
      <c r="B144" s="55"/>
      <c r="C144" s="81"/>
      <c r="D144" s="148"/>
      <c r="E144" s="148"/>
      <c r="F144" s="148"/>
      <c r="G144" s="148"/>
      <c r="H144" s="148"/>
      <c r="I144" s="148"/>
      <c r="J144" s="148"/>
      <c r="K144" s="148"/>
      <c r="L144" s="148"/>
      <c r="M144" s="46"/>
      <c r="N144" s="46"/>
      <c r="O144" s="46"/>
      <c r="P144" s="43"/>
      <c r="Q144" s="43"/>
      <c r="R144" s="78">
        <f t="shared" si="35"/>
        <v>0</v>
      </c>
      <c r="S144" s="78">
        <f t="shared" si="26"/>
        <v>0</v>
      </c>
      <c r="T144" s="27">
        <f t="shared" si="27"/>
        <v>0</v>
      </c>
      <c r="U144" s="27">
        <f t="shared" si="28"/>
        <v>0</v>
      </c>
    </row>
    <row r="145" spans="1:21" s="8" customFormat="1" ht="15" customHeight="1" x14ac:dyDescent="0.2">
      <c r="A145" s="12" t="s">
        <v>146</v>
      </c>
      <c r="B145" s="55" t="s">
        <v>194</v>
      </c>
      <c r="C145" s="81">
        <v>30000</v>
      </c>
      <c r="D145" s="144">
        <v>0</v>
      </c>
      <c r="E145" s="144">
        <v>3824.15</v>
      </c>
      <c r="F145" s="144">
        <v>0</v>
      </c>
      <c r="G145" s="144">
        <v>0</v>
      </c>
      <c r="H145" s="144"/>
      <c r="I145" s="144"/>
      <c r="J145" s="144"/>
      <c r="K145" s="144"/>
      <c r="L145" s="144"/>
      <c r="M145" s="37"/>
      <c r="N145" s="37">
        <v>10000</v>
      </c>
      <c r="O145" s="37"/>
      <c r="P145" s="38">
        <f>SUM(D145:L145)</f>
        <v>3824.15</v>
      </c>
      <c r="Q145" s="181">
        <f>SUM(D145:O145)</f>
        <v>13824.15</v>
      </c>
      <c r="R145" s="78">
        <f t="shared" si="35"/>
        <v>26175.85</v>
      </c>
      <c r="S145" s="78">
        <f t="shared" si="26"/>
        <v>8725.2833333333328</v>
      </c>
      <c r="T145" s="27">
        <f t="shared" si="27"/>
        <v>16175.85</v>
      </c>
      <c r="U145" s="27">
        <f t="shared" si="28"/>
        <v>10000</v>
      </c>
    </row>
    <row r="146" spans="1:21" s="8" customFormat="1" ht="9.75" customHeight="1" x14ac:dyDescent="0.2">
      <c r="A146" s="12"/>
      <c r="B146" s="55"/>
      <c r="C146" s="81"/>
      <c r="D146" s="147"/>
      <c r="E146" s="147"/>
      <c r="F146" s="147"/>
      <c r="G146" s="147"/>
      <c r="H146" s="147"/>
      <c r="I146" s="147"/>
      <c r="J146" s="147"/>
      <c r="K146" s="147"/>
      <c r="L146" s="147"/>
      <c r="M146" s="45"/>
      <c r="N146" s="45"/>
      <c r="O146" s="45"/>
      <c r="P146" s="43"/>
      <c r="Q146" s="43"/>
      <c r="R146" s="78">
        <f t="shared" si="35"/>
        <v>0</v>
      </c>
      <c r="S146" s="78">
        <f t="shared" si="26"/>
        <v>0</v>
      </c>
      <c r="T146" s="27">
        <f t="shared" si="27"/>
        <v>0</v>
      </c>
      <c r="U146" s="27">
        <f t="shared" si="28"/>
        <v>0</v>
      </c>
    </row>
    <row r="147" spans="1:21" s="7" customFormat="1" ht="15" customHeight="1" x14ac:dyDescent="0.2">
      <c r="A147" s="12" t="s">
        <v>79</v>
      </c>
      <c r="B147" s="55" t="s">
        <v>134</v>
      </c>
      <c r="C147" s="81">
        <v>200000</v>
      </c>
      <c r="D147" s="144"/>
      <c r="E147" s="144"/>
      <c r="F147" s="144"/>
      <c r="G147" s="144"/>
      <c r="H147" s="144"/>
      <c r="I147" s="144"/>
      <c r="J147" s="144"/>
      <c r="K147" s="144"/>
      <c r="L147" s="144"/>
      <c r="M147" s="37"/>
      <c r="N147" s="37"/>
      <c r="O147" s="37"/>
      <c r="P147" s="38">
        <f>SUM(D147:L147)</f>
        <v>0</v>
      </c>
      <c r="Q147" s="43">
        <f>SUM(D147:O147)</f>
        <v>0</v>
      </c>
      <c r="R147" s="78">
        <f t="shared" si="35"/>
        <v>200000</v>
      </c>
      <c r="S147" s="78">
        <f t="shared" si="26"/>
        <v>66666.666666666672</v>
      </c>
      <c r="T147" s="78">
        <f t="shared" si="27"/>
        <v>200000</v>
      </c>
      <c r="U147" s="78">
        <f t="shared" si="28"/>
        <v>0</v>
      </c>
    </row>
    <row r="148" spans="1:21" s="8" customFormat="1" ht="6.95" customHeight="1" x14ac:dyDescent="0.2">
      <c r="A148" s="12"/>
      <c r="B148" s="55"/>
      <c r="C148" s="81"/>
      <c r="D148" s="140"/>
      <c r="E148" s="140"/>
      <c r="F148" s="140"/>
      <c r="G148" s="140"/>
      <c r="H148" s="140"/>
      <c r="I148" s="140"/>
      <c r="J148" s="140"/>
      <c r="K148" s="140"/>
      <c r="L148" s="140"/>
      <c r="M148" s="39"/>
      <c r="N148" s="39"/>
      <c r="O148" s="39"/>
      <c r="P148" s="43"/>
      <c r="Q148" s="43"/>
      <c r="R148" s="27">
        <f t="shared" si="35"/>
        <v>0</v>
      </c>
      <c r="S148" s="78">
        <f t="shared" si="26"/>
        <v>0</v>
      </c>
      <c r="T148" s="27">
        <f t="shared" si="27"/>
        <v>0</v>
      </c>
    </row>
    <row r="149" spans="1:21" s="7" customFormat="1" ht="15" customHeight="1" x14ac:dyDescent="0.2">
      <c r="A149" s="15" t="str">
        <f>"TOTAL "&amp;A99</f>
        <v>TOTAL MARKETING/TOURISM PROMOTION</v>
      </c>
      <c r="B149" s="59"/>
      <c r="C149" s="90">
        <f t="shared" ref="C149:O149" si="36">SUM(C101:C147)</f>
        <v>3510000</v>
      </c>
      <c r="D149" s="145">
        <f t="shared" si="36"/>
        <v>106977.9</v>
      </c>
      <c r="E149" s="145">
        <f t="shared" si="36"/>
        <v>317981.47000000003</v>
      </c>
      <c r="F149" s="145">
        <f t="shared" si="36"/>
        <v>250933.71</v>
      </c>
      <c r="G149" s="145">
        <f t="shared" si="36"/>
        <v>206583.63999999998</v>
      </c>
      <c r="H149" s="145">
        <f t="shared" si="36"/>
        <v>76266.070000000007</v>
      </c>
      <c r="I149" s="145">
        <f t="shared" si="36"/>
        <v>134913.81</v>
      </c>
      <c r="J149" s="145">
        <f t="shared" si="36"/>
        <v>299821.8</v>
      </c>
      <c r="K149" s="145">
        <f t="shared" si="36"/>
        <v>206539.26</v>
      </c>
      <c r="L149" s="145">
        <f t="shared" si="36"/>
        <v>113363.79999999999</v>
      </c>
      <c r="M149" s="40">
        <f>SUM(M101:M147)</f>
        <v>355324.76666666666</v>
      </c>
      <c r="N149" s="40">
        <f>SUM(N101:N147)</f>
        <v>680717.77666666661</v>
      </c>
      <c r="O149" s="40">
        <f t="shared" si="36"/>
        <v>817360.27666666661</v>
      </c>
      <c r="P149" s="40">
        <f>SUM(D149:L149)</f>
        <v>1713381.4600000002</v>
      </c>
      <c r="Q149" s="40">
        <f>SUM(Q101:Q147)</f>
        <v>3503784.2800000003</v>
      </c>
      <c r="R149" s="27">
        <f t="shared" si="35"/>
        <v>1796618.5399999998</v>
      </c>
      <c r="S149" s="78">
        <f t="shared" si="26"/>
        <v>598872.84666666656</v>
      </c>
      <c r="T149" s="78">
        <f t="shared" si="27"/>
        <v>6215.7199999997392</v>
      </c>
      <c r="U149" s="182">
        <f>SUM(M149:O149)</f>
        <v>1853402.8199999998</v>
      </c>
    </row>
    <row r="150" spans="1:21" s="7" customFormat="1" ht="6.95" customHeight="1" x14ac:dyDescent="0.2">
      <c r="A150" s="11"/>
      <c r="B150" s="61"/>
      <c r="C150" s="92"/>
      <c r="D150" s="146"/>
      <c r="E150" s="146"/>
      <c r="F150" s="146"/>
      <c r="G150" s="146"/>
      <c r="H150" s="146"/>
      <c r="I150" s="146"/>
      <c r="J150" s="146"/>
      <c r="K150" s="146"/>
      <c r="L150" s="146"/>
      <c r="M150" s="71"/>
      <c r="N150" s="71"/>
      <c r="O150" s="71"/>
      <c r="P150" s="41"/>
      <c r="Q150" s="41"/>
      <c r="R150" s="27"/>
      <c r="S150" s="78"/>
      <c r="T150" s="78"/>
    </row>
    <row r="151" spans="1:21" s="7" customFormat="1" ht="18" customHeight="1" x14ac:dyDescent="0.2">
      <c r="A151" s="186" t="s">
        <v>80</v>
      </c>
      <c r="B151" s="186"/>
      <c r="C151" s="186"/>
      <c r="D151" s="187"/>
      <c r="E151" s="187"/>
      <c r="F151" s="187"/>
      <c r="G151" s="187"/>
      <c r="H151" s="187"/>
      <c r="I151" s="187"/>
      <c r="J151" s="187"/>
      <c r="K151" s="187"/>
      <c r="L151" s="187"/>
      <c r="M151" s="187"/>
      <c r="N151" s="187"/>
      <c r="O151" s="187"/>
      <c r="P151" s="187"/>
      <c r="Q151" s="187"/>
      <c r="R151" s="27"/>
      <c r="S151" s="78"/>
      <c r="T151" s="78"/>
    </row>
    <row r="152" spans="1:21" s="7" customFormat="1" ht="6.95" customHeight="1" x14ac:dyDescent="0.2">
      <c r="A152" s="10"/>
      <c r="B152" s="58"/>
      <c r="C152" s="89"/>
      <c r="D152" s="143"/>
      <c r="E152" s="143"/>
      <c r="F152" s="143"/>
      <c r="G152" s="143"/>
      <c r="H152" s="143"/>
      <c r="I152" s="143"/>
      <c r="J152" s="143"/>
      <c r="K152" s="143"/>
      <c r="L152" s="143"/>
      <c r="M152" s="70"/>
      <c r="N152" s="70"/>
      <c r="O152" s="70"/>
      <c r="P152" s="36"/>
      <c r="Q152" s="36"/>
      <c r="R152" s="27"/>
      <c r="S152" s="78"/>
      <c r="T152" s="78"/>
    </row>
    <row r="153" spans="1:21" s="8" customFormat="1" ht="15" customHeight="1" x14ac:dyDescent="0.2">
      <c r="A153" s="12" t="s">
        <v>219</v>
      </c>
      <c r="B153" s="55" t="s">
        <v>135</v>
      </c>
      <c r="C153" s="81">
        <v>180000</v>
      </c>
      <c r="D153" s="144">
        <v>1685.85</v>
      </c>
      <c r="E153" s="144">
        <v>22689.24</v>
      </c>
      <c r="F153" s="144">
        <v>36945.56</v>
      </c>
      <c r="G153" s="144">
        <v>0</v>
      </c>
      <c r="H153" s="144">
        <v>19859.849999999999</v>
      </c>
      <c r="I153" s="172">
        <v>10444.82</v>
      </c>
      <c r="J153" s="172">
        <v>2658.49</v>
      </c>
      <c r="K153" s="173">
        <v>2500</v>
      </c>
      <c r="L153" s="173">
        <v>10657.5</v>
      </c>
      <c r="M153" s="114">
        <v>24186.229999999996</v>
      </c>
      <c r="N153" s="114">
        <v>24186.229999999996</v>
      </c>
      <c r="O153" s="114">
        <v>24186.229999999996</v>
      </c>
      <c r="P153" s="43">
        <f t="shared" ref="P153:P185" si="37">SUM(D153:L153)</f>
        <v>107441.31000000001</v>
      </c>
      <c r="Q153" s="43">
        <f t="shared" ref="Q153:Q175" si="38">SUM(D153:O153)</f>
        <v>180000</v>
      </c>
      <c r="R153" s="78">
        <f>C153-P153</f>
        <v>72558.689999999988</v>
      </c>
      <c r="S153" s="78">
        <f>R153/3</f>
        <v>24186.229999999996</v>
      </c>
      <c r="T153" s="27">
        <f t="shared" ref="T153:T186" si="39">C153-Q153</f>
        <v>0</v>
      </c>
      <c r="U153" s="175">
        <f>SUM(M153:O153)</f>
        <v>72558.689999999988</v>
      </c>
    </row>
    <row r="154" spans="1:21" s="8" customFormat="1" ht="15" customHeight="1" x14ac:dyDescent="0.2">
      <c r="A154" s="12" t="s">
        <v>81</v>
      </c>
      <c r="B154" s="55" t="s">
        <v>136</v>
      </c>
      <c r="C154" s="81">
        <v>80000</v>
      </c>
      <c r="D154" s="144">
        <v>2400</v>
      </c>
      <c r="E154" s="144">
        <v>0</v>
      </c>
      <c r="F154" s="144">
        <v>0</v>
      </c>
      <c r="G154" s="144">
        <v>5400</v>
      </c>
      <c r="H154" s="144">
        <v>0</v>
      </c>
      <c r="I154" s="144">
        <v>0</v>
      </c>
      <c r="J154" s="144">
        <v>2100</v>
      </c>
      <c r="K154" s="144">
        <v>0</v>
      </c>
      <c r="L154" s="144">
        <v>0</v>
      </c>
      <c r="M154" s="37"/>
      <c r="N154" s="37">
        <v>23366.666666666668</v>
      </c>
      <c r="O154" s="37">
        <v>23366.666666666668</v>
      </c>
      <c r="P154" s="43">
        <f t="shared" si="37"/>
        <v>9900</v>
      </c>
      <c r="Q154" s="43">
        <f t="shared" si="38"/>
        <v>56633.333333333343</v>
      </c>
      <c r="R154" s="78">
        <f t="shared" si="35"/>
        <v>70100</v>
      </c>
      <c r="S154" s="78">
        <f t="shared" ref="S154:S187" si="40">R154/3</f>
        <v>23366.666666666668</v>
      </c>
      <c r="T154" s="27">
        <f t="shared" si="39"/>
        <v>23366.666666666657</v>
      </c>
      <c r="U154" s="175">
        <f t="shared" ref="U154:U185" si="41">SUM(M154:O154)</f>
        <v>46733.333333333336</v>
      </c>
    </row>
    <row r="155" spans="1:21" s="8" customFormat="1" ht="15" customHeight="1" x14ac:dyDescent="0.2">
      <c r="A155" s="12" t="s">
        <v>158</v>
      </c>
      <c r="B155" s="55" t="s">
        <v>158</v>
      </c>
      <c r="C155" s="81">
        <v>100000</v>
      </c>
      <c r="D155" s="144">
        <v>0</v>
      </c>
      <c r="E155" s="144">
        <v>15375</v>
      </c>
      <c r="F155" s="144">
        <v>0</v>
      </c>
      <c r="G155" s="144">
        <v>0</v>
      </c>
      <c r="H155" s="144">
        <v>24000</v>
      </c>
      <c r="I155" s="144">
        <v>3500</v>
      </c>
      <c r="J155" s="144">
        <v>53325</v>
      </c>
      <c r="K155" s="144">
        <v>0</v>
      </c>
      <c r="L155" s="144">
        <v>30000</v>
      </c>
      <c r="M155" s="37"/>
      <c r="N155" s="37"/>
      <c r="O155" s="37"/>
      <c r="P155" s="43">
        <f t="shared" si="37"/>
        <v>126200</v>
      </c>
      <c r="Q155" s="43">
        <f t="shared" si="38"/>
        <v>126200</v>
      </c>
      <c r="R155" s="78">
        <f t="shared" si="35"/>
        <v>-26200</v>
      </c>
      <c r="S155" s="78">
        <f t="shared" si="40"/>
        <v>-8733.3333333333339</v>
      </c>
      <c r="T155" s="27">
        <f t="shared" si="39"/>
        <v>-26200</v>
      </c>
      <c r="U155" s="175">
        <f t="shared" si="41"/>
        <v>0</v>
      </c>
    </row>
    <row r="156" spans="1:21" s="8" customFormat="1" ht="18" customHeight="1" x14ac:dyDescent="0.2">
      <c r="A156" s="25" t="s">
        <v>178</v>
      </c>
      <c r="B156" s="62" t="s">
        <v>137</v>
      </c>
      <c r="C156" s="93">
        <v>30000</v>
      </c>
      <c r="D156" s="144">
        <v>5060</v>
      </c>
      <c r="E156" s="144">
        <v>0</v>
      </c>
      <c r="F156" s="144">
        <v>0</v>
      </c>
      <c r="G156" s="144">
        <v>0</v>
      </c>
      <c r="H156" s="144">
        <v>0</v>
      </c>
      <c r="I156" s="144">
        <v>120</v>
      </c>
      <c r="J156" s="144">
        <v>0</v>
      </c>
      <c r="K156" s="144">
        <v>0</v>
      </c>
      <c r="L156" s="144">
        <v>7070</v>
      </c>
      <c r="M156" s="37">
        <v>5916.666666666667</v>
      </c>
      <c r="N156" s="37">
        <v>5916.666666666667</v>
      </c>
      <c r="O156" s="37">
        <v>5916.666666666667</v>
      </c>
      <c r="P156" s="43">
        <f t="shared" si="37"/>
        <v>12250</v>
      </c>
      <c r="Q156" s="43">
        <f t="shared" si="38"/>
        <v>30000.000000000004</v>
      </c>
      <c r="R156" s="78">
        <f t="shared" si="35"/>
        <v>17750</v>
      </c>
      <c r="S156" s="78">
        <f t="shared" si="40"/>
        <v>5916.666666666667</v>
      </c>
      <c r="T156" s="27">
        <f t="shared" si="39"/>
        <v>0</v>
      </c>
      <c r="U156" s="175">
        <f t="shared" si="41"/>
        <v>17750</v>
      </c>
    </row>
    <row r="157" spans="1:21" s="8" customFormat="1" ht="18" customHeight="1" x14ac:dyDescent="0.2">
      <c r="A157" s="25" t="s">
        <v>196</v>
      </c>
      <c r="B157" s="62" t="s">
        <v>196</v>
      </c>
      <c r="C157" s="93">
        <v>15000</v>
      </c>
      <c r="D157" s="144">
        <v>3180</v>
      </c>
      <c r="E157" s="144">
        <v>0</v>
      </c>
      <c r="F157" s="144">
        <v>0</v>
      </c>
      <c r="G157" s="144">
        <v>3180</v>
      </c>
      <c r="H157" s="144">
        <v>0</v>
      </c>
      <c r="I157" s="144">
        <v>0</v>
      </c>
      <c r="J157" s="144">
        <v>3180</v>
      </c>
      <c r="K157" s="144">
        <v>0</v>
      </c>
      <c r="L157" s="144">
        <v>0</v>
      </c>
      <c r="M157" s="37">
        <v>3180</v>
      </c>
      <c r="N157" s="37"/>
      <c r="O157" s="37"/>
      <c r="P157" s="43">
        <f t="shared" si="37"/>
        <v>9540</v>
      </c>
      <c r="Q157" s="43">
        <f t="shared" si="38"/>
        <v>12720</v>
      </c>
      <c r="R157" s="78">
        <f t="shared" si="35"/>
        <v>5460</v>
      </c>
      <c r="S157" s="78">
        <f t="shared" si="40"/>
        <v>1820</v>
      </c>
      <c r="T157" s="27">
        <f t="shared" si="39"/>
        <v>2280</v>
      </c>
      <c r="U157" s="175">
        <f t="shared" si="41"/>
        <v>3180</v>
      </c>
    </row>
    <row r="158" spans="1:21" s="8" customFormat="1" ht="16.5" customHeight="1" x14ac:dyDescent="0.2">
      <c r="A158" s="25" t="s">
        <v>147</v>
      </c>
      <c r="B158" s="62" t="s">
        <v>202</v>
      </c>
      <c r="C158" s="93">
        <v>636</v>
      </c>
      <c r="D158" s="144"/>
      <c r="E158" s="144"/>
      <c r="F158" s="144"/>
      <c r="G158" s="144"/>
      <c r="H158" s="144"/>
      <c r="I158" s="144"/>
      <c r="J158" s="144"/>
      <c r="K158" s="144"/>
      <c r="L158" s="144"/>
      <c r="M158" s="37"/>
      <c r="N158" s="37">
        <v>636</v>
      </c>
      <c r="O158" s="37"/>
      <c r="P158" s="43">
        <f t="shared" si="37"/>
        <v>0</v>
      </c>
      <c r="Q158" s="43">
        <f t="shared" si="38"/>
        <v>636</v>
      </c>
      <c r="R158" s="78">
        <f t="shared" si="35"/>
        <v>636</v>
      </c>
      <c r="S158" s="78">
        <f t="shared" si="40"/>
        <v>212</v>
      </c>
      <c r="T158" s="27">
        <f t="shared" si="39"/>
        <v>0</v>
      </c>
      <c r="U158" s="175">
        <f t="shared" si="41"/>
        <v>636</v>
      </c>
    </row>
    <row r="159" spans="1:21" s="8" customFormat="1" ht="15" customHeight="1" x14ac:dyDescent="0.2">
      <c r="A159" s="12" t="s">
        <v>82</v>
      </c>
      <c r="B159" s="55" t="s">
        <v>138</v>
      </c>
      <c r="C159" s="81">
        <v>650000</v>
      </c>
      <c r="D159" s="144"/>
      <c r="E159" s="144"/>
      <c r="F159" s="144">
        <v>64559.76</v>
      </c>
      <c r="G159" s="144">
        <v>75104.639999999999</v>
      </c>
      <c r="H159" s="144">
        <v>0</v>
      </c>
      <c r="I159" s="144">
        <v>65454.400000000001</v>
      </c>
      <c r="J159" s="144">
        <v>89801.64</v>
      </c>
      <c r="K159" s="144">
        <v>16960</v>
      </c>
      <c r="L159" s="144">
        <v>16960</v>
      </c>
      <c r="M159" s="37">
        <v>107053.18666666666</v>
      </c>
      <c r="N159" s="37">
        <v>107053.18666666666</v>
      </c>
      <c r="O159" s="37">
        <v>107053.18666666666</v>
      </c>
      <c r="P159" s="43">
        <f t="shared" si="37"/>
        <v>328840.44</v>
      </c>
      <c r="Q159" s="43">
        <f t="shared" si="38"/>
        <v>650000</v>
      </c>
      <c r="R159" s="78">
        <f t="shared" si="35"/>
        <v>321159.56</v>
      </c>
      <c r="S159" s="78">
        <f t="shared" si="40"/>
        <v>107053.18666666666</v>
      </c>
      <c r="T159" s="27">
        <f t="shared" si="39"/>
        <v>0</v>
      </c>
      <c r="U159" s="175">
        <f t="shared" si="41"/>
        <v>321159.56</v>
      </c>
    </row>
    <row r="160" spans="1:21" s="8" customFormat="1" ht="15" customHeight="1" x14ac:dyDescent="0.2">
      <c r="A160" s="12" t="s">
        <v>83</v>
      </c>
      <c r="B160" s="55" t="s">
        <v>193</v>
      </c>
      <c r="C160" s="81">
        <v>100000</v>
      </c>
      <c r="D160" s="144">
        <v>572.4</v>
      </c>
      <c r="E160" s="144">
        <v>0</v>
      </c>
      <c r="F160" s="144">
        <v>6012.4</v>
      </c>
      <c r="G160" s="144">
        <v>0</v>
      </c>
      <c r="H160" s="144">
        <v>190.8</v>
      </c>
      <c r="I160" s="144">
        <v>0</v>
      </c>
      <c r="J160" s="144">
        <v>0</v>
      </c>
      <c r="K160" s="144">
        <f>381.6+260</f>
        <v>641.6</v>
      </c>
      <c r="L160" s="144">
        <v>0</v>
      </c>
      <c r="M160" s="37">
        <v>30947.600000000002</v>
      </c>
      <c r="N160" s="37">
        <v>30947.600000000002</v>
      </c>
      <c r="O160" s="37">
        <v>30947.600000000002</v>
      </c>
      <c r="P160" s="43">
        <f t="shared" si="37"/>
        <v>7417.2</v>
      </c>
      <c r="Q160" s="43">
        <f t="shared" si="38"/>
        <v>100260.00000000001</v>
      </c>
      <c r="R160" s="78">
        <f t="shared" si="35"/>
        <v>92582.8</v>
      </c>
      <c r="S160" s="78">
        <f t="shared" si="40"/>
        <v>30860.933333333334</v>
      </c>
      <c r="T160" s="27">
        <f t="shared" si="39"/>
        <v>-260.00000000001455</v>
      </c>
      <c r="U160" s="175">
        <f t="shared" si="41"/>
        <v>92842.8</v>
      </c>
    </row>
    <row r="161" spans="1:21" s="8" customFormat="1" ht="15" customHeight="1" x14ac:dyDescent="0.2">
      <c r="A161" s="12" t="s">
        <v>203</v>
      </c>
      <c r="B161" s="55" t="s">
        <v>139</v>
      </c>
      <c r="C161" s="81"/>
      <c r="D161" s="144"/>
      <c r="E161" s="144"/>
      <c r="F161" s="144"/>
      <c r="G161" s="144"/>
      <c r="H161" s="144"/>
      <c r="I161" s="144"/>
      <c r="J161" s="144"/>
      <c r="K161" s="144"/>
      <c r="L161" s="144"/>
      <c r="M161" s="37"/>
      <c r="N161" s="37"/>
      <c r="O161" s="37"/>
      <c r="P161" s="43">
        <f t="shared" si="37"/>
        <v>0</v>
      </c>
      <c r="Q161" s="43">
        <f t="shared" si="38"/>
        <v>0</v>
      </c>
      <c r="R161" s="78">
        <f t="shared" si="35"/>
        <v>0</v>
      </c>
      <c r="S161" s="78">
        <f t="shared" si="40"/>
        <v>0</v>
      </c>
      <c r="T161" s="27">
        <f t="shared" si="39"/>
        <v>0</v>
      </c>
      <c r="U161" s="175">
        <f t="shared" si="41"/>
        <v>0</v>
      </c>
    </row>
    <row r="162" spans="1:21" s="8" customFormat="1" ht="15" customHeight="1" x14ac:dyDescent="0.2">
      <c r="A162" s="12" t="s">
        <v>84</v>
      </c>
      <c r="B162" s="55" t="s">
        <v>139</v>
      </c>
      <c r="C162" s="81"/>
      <c r="D162" s="144"/>
      <c r="E162" s="144"/>
      <c r="F162" s="144"/>
      <c r="G162" s="144"/>
      <c r="H162" s="144"/>
      <c r="I162" s="144"/>
      <c r="J162" s="144"/>
      <c r="K162" s="144"/>
      <c r="L162" s="144"/>
      <c r="M162" s="37"/>
      <c r="N162" s="37"/>
      <c r="O162" s="37"/>
      <c r="P162" s="43">
        <f t="shared" si="37"/>
        <v>0</v>
      </c>
      <c r="Q162" s="43">
        <f t="shared" si="38"/>
        <v>0</v>
      </c>
      <c r="R162" s="78">
        <f t="shared" si="35"/>
        <v>0</v>
      </c>
      <c r="S162" s="78">
        <f t="shared" si="40"/>
        <v>0</v>
      </c>
      <c r="T162" s="27">
        <f t="shared" si="39"/>
        <v>0</v>
      </c>
      <c r="U162" s="175">
        <f t="shared" si="41"/>
        <v>0</v>
      </c>
    </row>
    <row r="163" spans="1:21" s="8" customFormat="1" ht="15" customHeight="1" x14ac:dyDescent="0.2">
      <c r="A163" s="12" t="s">
        <v>204</v>
      </c>
      <c r="B163" s="55" t="s">
        <v>139</v>
      </c>
      <c r="C163" s="81"/>
      <c r="D163" s="144"/>
      <c r="E163" s="144"/>
      <c r="F163" s="144"/>
      <c r="G163" s="144"/>
      <c r="H163" s="144"/>
      <c r="I163" s="144"/>
      <c r="J163" s="144"/>
      <c r="K163" s="144"/>
      <c r="L163" s="144"/>
      <c r="M163" s="37"/>
      <c r="N163" s="37"/>
      <c r="O163" s="37"/>
      <c r="P163" s="43">
        <f t="shared" si="37"/>
        <v>0</v>
      </c>
      <c r="Q163" s="43">
        <f t="shared" si="38"/>
        <v>0</v>
      </c>
      <c r="R163" s="78">
        <f t="shared" si="35"/>
        <v>0</v>
      </c>
      <c r="S163" s="78">
        <f t="shared" si="40"/>
        <v>0</v>
      </c>
      <c r="T163" s="27">
        <f t="shared" si="39"/>
        <v>0</v>
      </c>
      <c r="U163" s="175">
        <f t="shared" si="41"/>
        <v>0</v>
      </c>
    </row>
    <row r="164" spans="1:21" s="8" customFormat="1" ht="15" customHeight="1" x14ac:dyDescent="0.2">
      <c r="A164" s="12" t="s">
        <v>185</v>
      </c>
      <c r="B164" s="55" t="s">
        <v>139</v>
      </c>
      <c r="C164" s="81"/>
      <c r="D164" s="144">
        <v>0</v>
      </c>
      <c r="E164" s="144">
        <v>0</v>
      </c>
      <c r="F164" s="144">
        <v>46784.76</v>
      </c>
      <c r="G164" s="144">
        <v>0</v>
      </c>
      <c r="H164" s="144"/>
      <c r="I164" s="144"/>
      <c r="J164" s="144"/>
      <c r="K164" s="144"/>
      <c r="L164" s="144"/>
      <c r="M164" s="37"/>
      <c r="N164" s="37"/>
      <c r="O164" s="37"/>
      <c r="P164" s="43">
        <f t="shared" si="37"/>
        <v>46784.76</v>
      </c>
      <c r="Q164" s="43">
        <f t="shared" si="38"/>
        <v>46784.76</v>
      </c>
      <c r="R164" s="78">
        <f t="shared" si="35"/>
        <v>-46784.76</v>
      </c>
      <c r="S164" s="78">
        <f t="shared" si="40"/>
        <v>-15594.92</v>
      </c>
      <c r="T164" s="27">
        <f t="shared" si="39"/>
        <v>-46784.76</v>
      </c>
      <c r="U164" s="175">
        <f t="shared" si="41"/>
        <v>0</v>
      </c>
    </row>
    <row r="165" spans="1:21" s="8" customFormat="1" ht="15" customHeight="1" x14ac:dyDescent="0.2">
      <c r="A165" s="12" t="s">
        <v>205</v>
      </c>
      <c r="B165" s="55" t="s">
        <v>139</v>
      </c>
      <c r="C165" s="81"/>
      <c r="D165" s="144"/>
      <c r="E165" s="144"/>
      <c r="F165" s="144"/>
      <c r="G165" s="144"/>
      <c r="H165" s="144"/>
      <c r="I165" s="144"/>
      <c r="J165" s="144"/>
      <c r="K165" s="144"/>
      <c r="L165" s="144"/>
      <c r="M165" s="37"/>
      <c r="N165" s="37"/>
      <c r="O165" s="37"/>
      <c r="P165" s="43">
        <f t="shared" si="37"/>
        <v>0</v>
      </c>
      <c r="Q165" s="43">
        <f t="shared" si="38"/>
        <v>0</v>
      </c>
      <c r="R165" s="78">
        <f t="shared" si="35"/>
        <v>0</v>
      </c>
      <c r="S165" s="78">
        <f t="shared" si="40"/>
        <v>0</v>
      </c>
      <c r="T165" s="27">
        <f t="shared" si="39"/>
        <v>0</v>
      </c>
      <c r="U165" s="175">
        <f t="shared" si="41"/>
        <v>0</v>
      </c>
    </row>
    <row r="166" spans="1:21" s="8" customFormat="1" ht="15" customHeight="1" x14ac:dyDescent="0.2">
      <c r="A166" s="12" t="s">
        <v>206</v>
      </c>
      <c r="B166" s="55" t="s">
        <v>139</v>
      </c>
      <c r="C166" s="81"/>
      <c r="D166" s="144"/>
      <c r="E166" s="144"/>
      <c r="F166" s="144"/>
      <c r="G166" s="144"/>
      <c r="H166" s="144"/>
      <c r="I166" s="144"/>
      <c r="J166" s="144"/>
      <c r="K166" s="144"/>
      <c r="L166" s="144"/>
      <c r="M166" s="37"/>
      <c r="N166" s="37"/>
      <c r="O166" s="37"/>
      <c r="P166" s="43">
        <f t="shared" si="37"/>
        <v>0</v>
      </c>
      <c r="Q166" s="43">
        <f t="shared" si="38"/>
        <v>0</v>
      </c>
      <c r="R166" s="78">
        <f t="shared" si="35"/>
        <v>0</v>
      </c>
      <c r="S166" s="78">
        <f t="shared" si="40"/>
        <v>0</v>
      </c>
      <c r="T166" s="27">
        <f t="shared" si="39"/>
        <v>0</v>
      </c>
      <c r="U166" s="175">
        <f t="shared" si="41"/>
        <v>0</v>
      </c>
    </row>
    <row r="167" spans="1:21" s="8" customFormat="1" ht="15" customHeight="1" x14ac:dyDescent="0.2">
      <c r="A167" s="12" t="s">
        <v>297</v>
      </c>
      <c r="B167" s="55" t="s">
        <v>139</v>
      </c>
      <c r="C167" s="81"/>
      <c r="D167" s="144"/>
      <c r="E167" s="144"/>
      <c r="F167" s="144"/>
      <c r="G167" s="144"/>
      <c r="H167" s="144"/>
      <c r="I167" s="144"/>
      <c r="J167" s="144"/>
      <c r="K167" s="144"/>
      <c r="L167" s="144"/>
      <c r="M167" s="37"/>
      <c r="N167" s="37"/>
      <c r="O167" s="37"/>
      <c r="P167" s="43">
        <f t="shared" si="37"/>
        <v>0</v>
      </c>
      <c r="Q167" s="43">
        <f t="shared" si="38"/>
        <v>0</v>
      </c>
      <c r="R167" s="78">
        <f t="shared" si="35"/>
        <v>0</v>
      </c>
      <c r="S167" s="78">
        <f t="shared" si="40"/>
        <v>0</v>
      </c>
      <c r="T167" s="27">
        <f t="shared" si="39"/>
        <v>0</v>
      </c>
      <c r="U167" s="175">
        <f t="shared" si="41"/>
        <v>0</v>
      </c>
    </row>
    <row r="168" spans="1:21" s="8" customFormat="1" ht="15" customHeight="1" x14ac:dyDescent="0.2">
      <c r="A168" s="12" t="s">
        <v>207</v>
      </c>
      <c r="B168" s="55" t="s">
        <v>139</v>
      </c>
      <c r="C168" s="81"/>
      <c r="D168" s="144"/>
      <c r="E168" s="144"/>
      <c r="F168" s="144"/>
      <c r="G168" s="144"/>
      <c r="H168" s="144"/>
      <c r="I168" s="144"/>
      <c r="J168" s="144"/>
      <c r="K168" s="144"/>
      <c r="L168" s="144"/>
      <c r="M168" s="37"/>
      <c r="N168" s="37"/>
      <c r="O168" s="37"/>
      <c r="P168" s="43">
        <f t="shared" si="37"/>
        <v>0</v>
      </c>
      <c r="Q168" s="43">
        <f t="shared" si="38"/>
        <v>0</v>
      </c>
      <c r="R168" s="78">
        <f t="shared" si="35"/>
        <v>0</v>
      </c>
      <c r="S168" s="78">
        <f t="shared" si="40"/>
        <v>0</v>
      </c>
      <c r="T168" s="27">
        <f t="shared" si="39"/>
        <v>0</v>
      </c>
      <c r="U168" s="175">
        <f t="shared" si="41"/>
        <v>0</v>
      </c>
    </row>
    <row r="169" spans="1:21" s="8" customFormat="1" ht="15" customHeight="1" x14ac:dyDescent="0.2">
      <c r="A169" s="12" t="s">
        <v>179</v>
      </c>
      <c r="B169" s="55" t="s">
        <v>139</v>
      </c>
      <c r="C169" s="81"/>
      <c r="D169" s="144"/>
      <c r="E169" s="144"/>
      <c r="F169" s="144"/>
      <c r="G169" s="144"/>
      <c r="H169" s="144"/>
      <c r="I169" s="144"/>
      <c r="J169" s="144"/>
      <c r="K169" s="144"/>
      <c r="L169" s="144"/>
      <c r="M169" s="37"/>
      <c r="N169" s="37"/>
      <c r="O169" s="37"/>
      <c r="P169" s="43">
        <f t="shared" si="37"/>
        <v>0</v>
      </c>
      <c r="Q169" s="43">
        <f t="shared" si="38"/>
        <v>0</v>
      </c>
      <c r="R169" s="78">
        <f t="shared" si="35"/>
        <v>0</v>
      </c>
      <c r="S169" s="78">
        <f t="shared" si="40"/>
        <v>0</v>
      </c>
      <c r="T169" s="27">
        <f t="shared" si="39"/>
        <v>0</v>
      </c>
      <c r="U169" s="175">
        <f t="shared" si="41"/>
        <v>0</v>
      </c>
    </row>
    <row r="170" spans="1:21" s="8" customFormat="1" ht="15" customHeight="1" x14ac:dyDescent="0.2">
      <c r="A170" s="26" t="s">
        <v>309</v>
      </c>
      <c r="B170" s="63" t="s">
        <v>140</v>
      </c>
      <c r="C170" s="94">
        <v>40000</v>
      </c>
      <c r="D170" s="144"/>
      <c r="E170" s="144"/>
      <c r="F170" s="144"/>
      <c r="G170" s="144"/>
      <c r="H170" s="144">
        <v>0</v>
      </c>
      <c r="I170" s="144">
        <v>0</v>
      </c>
      <c r="J170" s="144">
        <v>3580.03</v>
      </c>
      <c r="K170" s="144">
        <v>0</v>
      </c>
      <c r="L170" s="144">
        <v>0</v>
      </c>
      <c r="M170" s="37"/>
      <c r="N170" s="37"/>
      <c r="O170" s="37"/>
      <c r="P170" s="43">
        <f t="shared" si="37"/>
        <v>3580.03</v>
      </c>
      <c r="Q170" s="43">
        <f t="shared" si="38"/>
        <v>3580.03</v>
      </c>
      <c r="R170" s="78">
        <f t="shared" si="35"/>
        <v>36419.97</v>
      </c>
      <c r="S170" s="78">
        <f t="shared" si="40"/>
        <v>12139.99</v>
      </c>
      <c r="T170" s="27">
        <f t="shared" si="39"/>
        <v>36419.97</v>
      </c>
      <c r="U170" s="175">
        <f t="shared" si="41"/>
        <v>0</v>
      </c>
    </row>
    <row r="171" spans="1:21" s="8" customFormat="1" ht="15" customHeight="1" x14ac:dyDescent="0.2">
      <c r="A171" s="12" t="s">
        <v>318</v>
      </c>
      <c r="B171" s="63" t="s">
        <v>140</v>
      </c>
      <c r="C171" s="81">
        <v>100000</v>
      </c>
      <c r="D171" s="144"/>
      <c r="E171" s="144"/>
      <c r="F171" s="144"/>
      <c r="G171" s="144"/>
      <c r="H171" s="144"/>
      <c r="I171" s="144"/>
      <c r="J171" s="144"/>
      <c r="K171" s="144"/>
      <c r="L171" s="144"/>
      <c r="M171" s="37"/>
      <c r="N171" s="37"/>
      <c r="O171" s="37"/>
      <c r="P171" s="43">
        <f t="shared" si="37"/>
        <v>0</v>
      </c>
      <c r="Q171" s="43">
        <f t="shared" si="38"/>
        <v>0</v>
      </c>
      <c r="R171" s="78">
        <f t="shared" si="35"/>
        <v>100000</v>
      </c>
      <c r="S171" s="78">
        <f t="shared" si="40"/>
        <v>33333.333333333336</v>
      </c>
      <c r="T171" s="27">
        <f t="shared" si="39"/>
        <v>100000</v>
      </c>
      <c r="U171" s="175">
        <f t="shared" si="41"/>
        <v>0</v>
      </c>
    </row>
    <row r="172" spans="1:21" s="8" customFormat="1" ht="15" customHeight="1" x14ac:dyDescent="0.2">
      <c r="A172" s="12" t="s">
        <v>163</v>
      </c>
      <c r="B172" s="55" t="s">
        <v>140</v>
      </c>
      <c r="C172" s="81">
        <v>15000</v>
      </c>
      <c r="D172" s="144">
        <v>320.8</v>
      </c>
      <c r="E172" s="144">
        <v>0</v>
      </c>
      <c r="F172" s="144">
        <v>3180</v>
      </c>
      <c r="G172" s="144">
        <v>11425</v>
      </c>
      <c r="H172" s="144"/>
      <c r="I172" s="144"/>
      <c r="J172" s="144"/>
      <c r="K172" s="144"/>
      <c r="L172" s="144"/>
      <c r="M172" s="37"/>
      <c r="N172" s="37"/>
      <c r="O172" s="37"/>
      <c r="P172" s="43">
        <f t="shared" si="37"/>
        <v>14925.8</v>
      </c>
      <c r="Q172" s="43">
        <f t="shared" si="38"/>
        <v>14925.8</v>
      </c>
      <c r="R172" s="78">
        <f t="shared" si="35"/>
        <v>74.200000000000728</v>
      </c>
      <c r="S172" s="78">
        <f t="shared" si="40"/>
        <v>24.733333333333576</v>
      </c>
      <c r="T172" s="27">
        <f t="shared" si="39"/>
        <v>74.200000000000728</v>
      </c>
      <c r="U172" s="175">
        <f t="shared" si="41"/>
        <v>0</v>
      </c>
    </row>
    <row r="173" spans="1:21" s="8" customFormat="1" ht="15" customHeight="1" x14ac:dyDescent="0.2">
      <c r="A173" s="12" t="s">
        <v>182</v>
      </c>
      <c r="B173" s="55" t="s">
        <v>140</v>
      </c>
      <c r="C173" s="81">
        <v>150000</v>
      </c>
      <c r="D173" s="144">
        <v>13150</v>
      </c>
      <c r="E173" s="144">
        <v>51325.46</v>
      </c>
      <c r="F173" s="144">
        <v>50590</v>
      </c>
      <c r="G173" s="144">
        <v>1932</v>
      </c>
      <c r="H173" s="144"/>
      <c r="I173" s="144"/>
      <c r="J173" s="144"/>
      <c r="K173" s="144"/>
      <c r="L173" s="144"/>
      <c r="M173" s="37"/>
      <c r="N173" s="37"/>
      <c r="O173" s="37"/>
      <c r="P173" s="43">
        <f t="shared" si="37"/>
        <v>116997.45999999999</v>
      </c>
      <c r="Q173" s="43">
        <f t="shared" si="38"/>
        <v>116997.45999999999</v>
      </c>
      <c r="R173" s="78">
        <f t="shared" si="35"/>
        <v>33002.540000000008</v>
      </c>
      <c r="S173" s="78">
        <f t="shared" si="40"/>
        <v>11000.84666666667</v>
      </c>
      <c r="T173" s="27">
        <f t="shared" si="39"/>
        <v>33002.540000000008</v>
      </c>
      <c r="U173" s="175">
        <f t="shared" si="41"/>
        <v>0</v>
      </c>
    </row>
    <row r="174" spans="1:21" s="8" customFormat="1" ht="15" customHeight="1" x14ac:dyDescent="0.2">
      <c r="A174" s="12" t="s">
        <v>180</v>
      </c>
      <c r="B174" s="55" t="s">
        <v>140</v>
      </c>
      <c r="C174" s="81">
        <v>80000</v>
      </c>
      <c r="D174" s="144"/>
      <c r="E174" s="144"/>
      <c r="F174" s="144"/>
      <c r="G174" s="144"/>
      <c r="H174" s="144">
        <v>3900.8</v>
      </c>
      <c r="I174" s="144">
        <v>57240</v>
      </c>
      <c r="J174" s="144">
        <v>0</v>
      </c>
      <c r="K174" s="144">
        <v>900</v>
      </c>
      <c r="L174" s="144">
        <v>7820</v>
      </c>
      <c r="M174" s="37">
        <v>3379.7333333333322</v>
      </c>
      <c r="N174" s="37"/>
      <c r="O174" s="37"/>
      <c r="P174" s="43">
        <f t="shared" si="37"/>
        <v>69860.800000000003</v>
      </c>
      <c r="Q174" s="43">
        <f t="shared" si="38"/>
        <v>73240.53333333334</v>
      </c>
      <c r="R174" s="78">
        <f t="shared" si="35"/>
        <v>10139.199999999997</v>
      </c>
      <c r="S174" s="78">
        <f t="shared" si="40"/>
        <v>3379.7333333333322</v>
      </c>
      <c r="T174" s="27">
        <f t="shared" si="39"/>
        <v>6759.4666666666599</v>
      </c>
      <c r="U174" s="175">
        <f t="shared" si="41"/>
        <v>3379.7333333333322</v>
      </c>
    </row>
    <row r="175" spans="1:21" s="8" customFormat="1" ht="15" customHeight="1" x14ac:dyDescent="0.2">
      <c r="A175" s="12" t="s">
        <v>181</v>
      </c>
      <c r="B175" s="55" t="s">
        <v>140</v>
      </c>
      <c r="C175" s="81">
        <v>100000</v>
      </c>
      <c r="D175" s="144"/>
      <c r="E175" s="144"/>
      <c r="F175" s="144"/>
      <c r="G175" s="144"/>
      <c r="H175" s="144">
        <v>58288.800000000003</v>
      </c>
      <c r="I175" s="144">
        <v>0</v>
      </c>
      <c r="J175" s="144">
        <v>0</v>
      </c>
      <c r="K175" s="144">
        <v>8538.7800000000007</v>
      </c>
      <c r="L175" s="144">
        <v>8620</v>
      </c>
      <c r="M175" s="37"/>
      <c r="N175" s="37"/>
      <c r="O175" s="37"/>
      <c r="P175" s="43">
        <f t="shared" si="37"/>
        <v>75447.58</v>
      </c>
      <c r="Q175" s="43">
        <f t="shared" si="38"/>
        <v>75447.58</v>
      </c>
      <c r="R175" s="78">
        <f t="shared" si="35"/>
        <v>24552.42</v>
      </c>
      <c r="S175" s="78">
        <f t="shared" si="40"/>
        <v>8184.1399999999994</v>
      </c>
      <c r="T175" s="27">
        <f t="shared" si="39"/>
        <v>24552.42</v>
      </c>
      <c r="U175" s="175">
        <f t="shared" si="41"/>
        <v>0</v>
      </c>
    </row>
    <row r="176" spans="1:21" s="8" customFormat="1" ht="15" customHeight="1" x14ac:dyDescent="0.2">
      <c r="A176" s="12" t="s">
        <v>298</v>
      </c>
      <c r="B176" s="55" t="s">
        <v>140</v>
      </c>
      <c r="C176" s="81">
        <v>80000</v>
      </c>
      <c r="D176" s="144"/>
      <c r="E176" s="144"/>
      <c r="F176" s="144"/>
      <c r="G176" s="144"/>
      <c r="H176" s="144"/>
      <c r="I176" s="144"/>
      <c r="J176" s="144"/>
      <c r="K176" s="144"/>
      <c r="L176" s="144"/>
      <c r="M176" s="37"/>
      <c r="N176" s="37"/>
      <c r="O176" s="37"/>
      <c r="P176" s="43">
        <f t="shared" si="37"/>
        <v>0</v>
      </c>
      <c r="Q176" s="43">
        <f t="shared" ref="Q176:Q185" si="42">SUM(D176:O176)</f>
        <v>0</v>
      </c>
      <c r="R176" s="78">
        <f t="shared" si="35"/>
        <v>80000</v>
      </c>
      <c r="S176" s="78">
        <f t="shared" si="40"/>
        <v>26666.666666666668</v>
      </c>
      <c r="T176" s="27">
        <f t="shared" si="39"/>
        <v>80000</v>
      </c>
      <c r="U176" s="175">
        <f t="shared" si="41"/>
        <v>0</v>
      </c>
    </row>
    <row r="177" spans="1:21" s="8" customFormat="1" ht="15" customHeight="1" x14ac:dyDescent="0.2">
      <c r="A177" s="12" t="s">
        <v>299</v>
      </c>
      <c r="B177" s="55" t="s">
        <v>140</v>
      </c>
      <c r="C177" s="81">
        <v>80000</v>
      </c>
      <c r="D177" s="144"/>
      <c r="E177" s="144"/>
      <c r="F177" s="144"/>
      <c r="G177" s="144"/>
      <c r="H177" s="144"/>
      <c r="I177" s="144"/>
      <c r="J177" s="144"/>
      <c r="K177" s="144"/>
      <c r="L177" s="144"/>
      <c r="M177" s="37"/>
      <c r="N177" s="37"/>
      <c r="O177" s="37"/>
      <c r="P177" s="43">
        <f t="shared" si="37"/>
        <v>0</v>
      </c>
      <c r="Q177" s="43">
        <f t="shared" si="42"/>
        <v>0</v>
      </c>
      <c r="R177" s="78">
        <f t="shared" si="35"/>
        <v>80000</v>
      </c>
      <c r="S177" s="78">
        <f t="shared" si="40"/>
        <v>26666.666666666668</v>
      </c>
      <c r="T177" s="27">
        <f t="shared" si="39"/>
        <v>80000</v>
      </c>
      <c r="U177" s="175">
        <f t="shared" si="41"/>
        <v>0</v>
      </c>
    </row>
    <row r="178" spans="1:21" s="8" customFormat="1" ht="15" customHeight="1" x14ac:dyDescent="0.2">
      <c r="A178" s="12" t="s">
        <v>300</v>
      </c>
      <c r="B178" s="55" t="s">
        <v>140</v>
      </c>
      <c r="C178" s="81">
        <v>40000</v>
      </c>
      <c r="D178" s="144"/>
      <c r="E178" s="144"/>
      <c r="F178" s="144"/>
      <c r="G178" s="144"/>
      <c r="H178" s="144"/>
      <c r="I178" s="144"/>
      <c r="J178" s="144"/>
      <c r="K178" s="144"/>
      <c r="L178" s="144"/>
      <c r="M178" s="37"/>
      <c r="N178" s="37">
        <v>40000</v>
      </c>
      <c r="O178" s="37"/>
      <c r="P178" s="43">
        <f t="shared" si="37"/>
        <v>0</v>
      </c>
      <c r="Q178" s="43">
        <f t="shared" si="42"/>
        <v>40000</v>
      </c>
      <c r="R178" s="78">
        <f t="shared" si="35"/>
        <v>40000</v>
      </c>
      <c r="S178" s="78">
        <f t="shared" si="40"/>
        <v>13333.333333333334</v>
      </c>
      <c r="T178" s="27">
        <f t="shared" si="39"/>
        <v>0</v>
      </c>
      <c r="U178" s="175">
        <f t="shared" si="41"/>
        <v>40000</v>
      </c>
    </row>
    <row r="179" spans="1:21" s="8" customFormat="1" ht="15" customHeight="1" x14ac:dyDescent="0.2">
      <c r="A179" s="12" t="s">
        <v>323</v>
      </c>
      <c r="B179" s="55" t="s">
        <v>140</v>
      </c>
      <c r="C179" s="81">
        <v>0</v>
      </c>
      <c r="D179" s="144"/>
      <c r="E179" s="144"/>
      <c r="F179" s="144"/>
      <c r="G179" s="144"/>
      <c r="H179" s="144">
        <v>30000.799999999999</v>
      </c>
      <c r="I179" s="144">
        <v>0</v>
      </c>
      <c r="J179" s="144">
        <v>0</v>
      </c>
      <c r="K179" s="144">
        <v>0</v>
      </c>
      <c r="L179" s="144">
        <v>0</v>
      </c>
      <c r="M179" s="37"/>
      <c r="N179" s="37"/>
      <c r="O179" s="37"/>
      <c r="P179" s="43">
        <f t="shared" si="37"/>
        <v>30000.799999999999</v>
      </c>
      <c r="Q179" s="43">
        <f t="shared" si="42"/>
        <v>30000.799999999999</v>
      </c>
      <c r="R179" s="78">
        <f>C179-P179</f>
        <v>-30000.799999999999</v>
      </c>
      <c r="S179" s="78">
        <f t="shared" si="40"/>
        <v>-10000.266666666666</v>
      </c>
      <c r="T179" s="27">
        <f t="shared" si="39"/>
        <v>-30000.799999999999</v>
      </c>
      <c r="U179" s="175">
        <f t="shared" si="41"/>
        <v>0</v>
      </c>
    </row>
    <row r="180" spans="1:21" s="8" customFormat="1" ht="15" customHeight="1" x14ac:dyDescent="0.2">
      <c r="A180" s="12" t="s">
        <v>324</v>
      </c>
      <c r="B180" s="55" t="s">
        <v>140</v>
      </c>
      <c r="C180" s="81">
        <v>0</v>
      </c>
      <c r="D180" s="144"/>
      <c r="E180" s="144"/>
      <c r="F180" s="144"/>
      <c r="G180" s="144"/>
      <c r="H180" s="144">
        <v>0</v>
      </c>
      <c r="I180" s="144">
        <v>0</v>
      </c>
      <c r="J180" s="144">
        <v>49290</v>
      </c>
      <c r="K180" s="144">
        <v>905.73</v>
      </c>
      <c r="L180" s="144">
        <v>8200</v>
      </c>
      <c r="M180" s="37"/>
      <c r="N180" s="37"/>
      <c r="O180" s="37">
        <v>80000</v>
      </c>
      <c r="P180" s="43">
        <f t="shared" si="37"/>
        <v>58395.73</v>
      </c>
      <c r="Q180" s="43">
        <f t="shared" si="42"/>
        <v>138395.73000000001</v>
      </c>
      <c r="R180" s="78">
        <f>C180-P180</f>
        <v>-58395.73</v>
      </c>
      <c r="S180" s="78">
        <f t="shared" si="40"/>
        <v>-19465.243333333336</v>
      </c>
      <c r="T180" s="27">
        <f t="shared" si="39"/>
        <v>-138395.73000000001</v>
      </c>
      <c r="U180" s="175">
        <f t="shared" si="41"/>
        <v>80000</v>
      </c>
    </row>
    <row r="181" spans="1:21" s="8" customFormat="1" ht="15" customHeight="1" x14ac:dyDescent="0.2">
      <c r="A181" s="12" t="s">
        <v>212</v>
      </c>
      <c r="B181" s="55" t="s">
        <v>140</v>
      </c>
      <c r="C181" s="81"/>
      <c r="D181" s="144">
        <v>128</v>
      </c>
      <c r="E181" s="144">
        <v>0</v>
      </c>
      <c r="F181" s="144">
        <v>150</v>
      </c>
      <c r="G181" s="144">
        <v>0</v>
      </c>
      <c r="H181" s="144"/>
      <c r="I181" s="144"/>
      <c r="J181" s="144"/>
      <c r="K181" s="144"/>
      <c r="L181" s="144"/>
      <c r="M181" s="37"/>
      <c r="N181" s="37"/>
      <c r="O181" s="37"/>
      <c r="P181" s="43">
        <f t="shared" si="37"/>
        <v>278</v>
      </c>
      <c r="Q181" s="43">
        <f t="shared" si="42"/>
        <v>278</v>
      </c>
      <c r="R181" s="78">
        <f t="shared" si="35"/>
        <v>-278</v>
      </c>
      <c r="S181" s="78">
        <f t="shared" si="40"/>
        <v>-92.666666666666671</v>
      </c>
      <c r="T181" s="27">
        <f t="shared" si="39"/>
        <v>-278</v>
      </c>
      <c r="U181" s="175">
        <f t="shared" si="41"/>
        <v>0</v>
      </c>
    </row>
    <row r="182" spans="1:21" s="8" customFormat="1" ht="15" customHeight="1" x14ac:dyDescent="0.2">
      <c r="A182" s="12" t="s">
        <v>85</v>
      </c>
      <c r="B182" s="55" t="s">
        <v>141</v>
      </c>
      <c r="C182" s="81">
        <v>150000</v>
      </c>
      <c r="D182" s="144">
        <v>9010</v>
      </c>
      <c r="E182" s="144">
        <v>3710</v>
      </c>
      <c r="F182" s="144">
        <v>3710</v>
      </c>
      <c r="G182" s="144">
        <v>23010</v>
      </c>
      <c r="H182" s="144">
        <v>11010</v>
      </c>
      <c r="I182" s="144">
        <v>11010</v>
      </c>
      <c r="J182" s="144">
        <v>11010</v>
      </c>
      <c r="K182" s="144">
        <v>11010</v>
      </c>
      <c r="L182" s="144">
        <v>7300</v>
      </c>
      <c r="M182" s="37">
        <v>19740</v>
      </c>
      <c r="N182" s="37">
        <v>19740</v>
      </c>
      <c r="O182" s="37">
        <v>19740</v>
      </c>
      <c r="P182" s="43">
        <f t="shared" si="37"/>
        <v>90780</v>
      </c>
      <c r="Q182" s="43">
        <f t="shared" si="42"/>
        <v>150000</v>
      </c>
      <c r="R182" s="78">
        <f t="shared" si="35"/>
        <v>59220</v>
      </c>
      <c r="S182" s="78">
        <f t="shared" si="40"/>
        <v>19740</v>
      </c>
      <c r="T182" s="27">
        <f t="shared" si="39"/>
        <v>0</v>
      </c>
      <c r="U182" s="175">
        <f t="shared" si="41"/>
        <v>59220</v>
      </c>
    </row>
    <row r="183" spans="1:21" s="8" customFormat="1" ht="15" customHeight="1" x14ac:dyDescent="0.2">
      <c r="A183" s="12" t="s">
        <v>211</v>
      </c>
      <c r="B183" s="55" t="s">
        <v>142</v>
      </c>
      <c r="C183" s="81">
        <v>150000</v>
      </c>
      <c r="D183" s="144">
        <v>0</v>
      </c>
      <c r="E183" s="144">
        <v>5950.49</v>
      </c>
      <c r="F183" s="144">
        <v>8000</v>
      </c>
      <c r="G183" s="144">
        <v>3464.71</v>
      </c>
      <c r="H183" s="144">
        <v>723.4</v>
      </c>
      <c r="I183" s="144">
        <v>4000</v>
      </c>
      <c r="J183" s="144">
        <v>6077.82</v>
      </c>
      <c r="K183" s="144">
        <v>4551.5600000000004</v>
      </c>
      <c r="L183" s="144">
        <v>1525.07</v>
      </c>
      <c r="M183" s="37">
        <v>38568.98333333333</v>
      </c>
      <c r="N183" s="37">
        <v>38568.98333333333</v>
      </c>
      <c r="O183" s="37">
        <v>38568.98333333333</v>
      </c>
      <c r="P183" s="43">
        <f t="shared" si="37"/>
        <v>34293.050000000003</v>
      </c>
      <c r="Q183" s="43">
        <f t="shared" si="42"/>
        <v>150000</v>
      </c>
      <c r="R183" s="78">
        <f t="shared" si="35"/>
        <v>115706.95</v>
      </c>
      <c r="S183" s="78">
        <f t="shared" si="40"/>
        <v>38568.98333333333</v>
      </c>
      <c r="T183" s="27">
        <f t="shared" si="39"/>
        <v>0</v>
      </c>
      <c r="U183" s="175">
        <f t="shared" si="41"/>
        <v>115706.94999999998</v>
      </c>
    </row>
    <row r="184" spans="1:21" s="8" customFormat="1" ht="38.25" x14ac:dyDescent="0.2">
      <c r="A184" s="25" t="s">
        <v>86</v>
      </c>
      <c r="B184" s="62" t="s">
        <v>143</v>
      </c>
      <c r="C184" s="93">
        <v>500000</v>
      </c>
      <c r="D184" s="144">
        <v>0</v>
      </c>
      <c r="E184" s="144">
        <v>0</v>
      </c>
      <c r="F184" s="144">
        <v>59676</v>
      </c>
      <c r="G184" s="144">
        <v>0</v>
      </c>
      <c r="H184" s="144"/>
      <c r="I184" s="144"/>
      <c r="J184" s="144"/>
      <c r="K184" s="144"/>
      <c r="L184" s="144"/>
      <c r="M184" s="37"/>
      <c r="N184" s="37">
        <v>530000</v>
      </c>
      <c r="O184" s="37"/>
      <c r="P184" s="43">
        <f t="shared" si="37"/>
        <v>59676</v>
      </c>
      <c r="Q184" s="43">
        <f t="shared" si="42"/>
        <v>589676</v>
      </c>
      <c r="R184" s="78">
        <f t="shared" si="35"/>
        <v>440324</v>
      </c>
      <c r="S184" s="78">
        <f t="shared" si="40"/>
        <v>146774.66666666666</v>
      </c>
      <c r="T184" s="27">
        <f t="shared" si="39"/>
        <v>-89676</v>
      </c>
      <c r="U184" s="175">
        <f t="shared" si="41"/>
        <v>530000</v>
      </c>
    </row>
    <row r="185" spans="1:21" s="8" customFormat="1" ht="15" customHeight="1" x14ac:dyDescent="0.2">
      <c r="A185" s="12" t="s">
        <v>87</v>
      </c>
      <c r="B185" s="55" t="s">
        <v>140</v>
      </c>
      <c r="C185" s="81">
        <v>25000</v>
      </c>
      <c r="D185" s="144"/>
      <c r="E185" s="144"/>
      <c r="F185" s="144"/>
      <c r="G185" s="144"/>
      <c r="H185" s="144"/>
      <c r="I185" s="144"/>
      <c r="J185" s="144"/>
      <c r="K185" s="144"/>
      <c r="L185" s="144"/>
      <c r="M185" s="37"/>
      <c r="N185" s="37"/>
      <c r="O185" s="37"/>
      <c r="P185" s="43">
        <f t="shared" si="37"/>
        <v>0</v>
      </c>
      <c r="Q185" s="43">
        <f t="shared" si="42"/>
        <v>0</v>
      </c>
      <c r="R185" s="78">
        <f t="shared" si="35"/>
        <v>25000</v>
      </c>
      <c r="S185" s="78">
        <f t="shared" si="40"/>
        <v>8333.3333333333339</v>
      </c>
      <c r="T185" s="27">
        <f t="shared" si="39"/>
        <v>25000</v>
      </c>
      <c r="U185" s="175">
        <f t="shared" si="41"/>
        <v>0</v>
      </c>
    </row>
    <row r="186" spans="1:21" s="8" customFormat="1" ht="6.95" customHeight="1" x14ac:dyDescent="0.2">
      <c r="A186" s="12"/>
      <c r="B186" s="55"/>
      <c r="C186" s="81"/>
      <c r="D186" s="140"/>
      <c r="E186" s="140"/>
      <c r="F186" s="140"/>
      <c r="G186" s="140"/>
      <c r="H186" s="140"/>
      <c r="I186" s="140"/>
      <c r="J186" s="140"/>
      <c r="K186" s="140"/>
      <c r="L186" s="140"/>
      <c r="M186" s="39"/>
      <c r="N186" s="39"/>
      <c r="O186" s="39"/>
      <c r="P186" s="43"/>
      <c r="Q186" s="38"/>
      <c r="R186" s="27">
        <f t="shared" si="35"/>
        <v>0</v>
      </c>
      <c r="S186" s="78">
        <f t="shared" si="40"/>
        <v>0</v>
      </c>
      <c r="T186" s="27">
        <f t="shared" si="39"/>
        <v>0</v>
      </c>
    </row>
    <row r="187" spans="1:21" s="7" customFormat="1" ht="15" customHeight="1" x14ac:dyDescent="0.2">
      <c r="A187" s="15" t="str">
        <f>"TOTAL "&amp;A151</f>
        <v>TOTAL COMMUNICATIONS</v>
      </c>
      <c r="B187" s="59"/>
      <c r="C187" s="90">
        <f>SUM(C153:C186)</f>
        <v>2665636</v>
      </c>
      <c r="D187" s="145">
        <f>SUM(D153:D185)</f>
        <v>35507.050000000003</v>
      </c>
      <c r="E187" s="145">
        <f t="shared" ref="E187:L187" si="43">SUM(E153:E185)</f>
        <v>99050.190000000017</v>
      </c>
      <c r="F187" s="145">
        <f t="shared" si="43"/>
        <v>279608.48</v>
      </c>
      <c r="G187" s="145">
        <f t="shared" si="43"/>
        <v>123516.35</v>
      </c>
      <c r="H187" s="145">
        <f t="shared" si="43"/>
        <v>147974.44999999998</v>
      </c>
      <c r="I187" s="145">
        <f t="shared" si="43"/>
        <v>151769.22</v>
      </c>
      <c r="J187" s="145">
        <f t="shared" si="43"/>
        <v>221022.98</v>
      </c>
      <c r="K187" s="145">
        <f t="shared" si="43"/>
        <v>46007.67</v>
      </c>
      <c r="L187" s="145">
        <f t="shared" si="43"/>
        <v>98152.57</v>
      </c>
      <c r="M187" s="40">
        <f>SUM(M153:M185)</f>
        <v>232972.4</v>
      </c>
      <c r="N187" s="40">
        <f>SUM(N153:N185)</f>
        <v>820415.33333333326</v>
      </c>
      <c r="O187" s="40">
        <f t="shared" ref="O187" si="44">SUM(O153:O185)</f>
        <v>329779.33333333331</v>
      </c>
      <c r="P187" s="40">
        <f t="shared" ref="P187" si="45">SUM(D187:L187)</f>
        <v>1202608.96</v>
      </c>
      <c r="Q187" s="40">
        <f>SUM(Q153:Q185)</f>
        <v>2585776.0266666673</v>
      </c>
      <c r="R187" s="27">
        <f>C187-P187</f>
        <v>1463027.04</v>
      </c>
      <c r="S187" s="78">
        <f t="shared" si="40"/>
        <v>487675.68</v>
      </c>
      <c r="T187" s="78">
        <f>C187-Q187</f>
        <v>79859.973333332688</v>
      </c>
      <c r="U187" s="182">
        <f>SUM(M187:O187)</f>
        <v>1383167.0666666664</v>
      </c>
    </row>
    <row r="188" spans="1:21" s="7" customFormat="1" ht="6.95" customHeight="1" x14ac:dyDescent="0.2">
      <c r="A188" s="11"/>
      <c r="B188" s="61"/>
      <c r="C188" s="92"/>
      <c r="D188" s="146"/>
      <c r="E188" s="146"/>
      <c r="F188" s="146"/>
      <c r="G188" s="146"/>
      <c r="H188" s="146"/>
      <c r="I188" s="146"/>
      <c r="J188" s="146"/>
      <c r="K188" s="146"/>
      <c r="L188" s="146"/>
      <c r="M188" s="71"/>
      <c r="N188" s="71"/>
      <c r="O188" s="71"/>
      <c r="P188" s="41"/>
      <c r="Q188" s="41"/>
      <c r="R188" s="27"/>
      <c r="S188" s="78"/>
      <c r="T188" s="78"/>
    </row>
    <row r="189" spans="1:21" s="7" customFormat="1" ht="18" customHeight="1" x14ac:dyDescent="0.2">
      <c r="A189" s="186" t="s">
        <v>88</v>
      </c>
      <c r="B189" s="186"/>
      <c r="C189" s="186"/>
      <c r="D189" s="187"/>
      <c r="E189" s="187"/>
      <c r="F189" s="187"/>
      <c r="G189" s="187"/>
      <c r="H189" s="187"/>
      <c r="I189" s="187"/>
      <c r="J189" s="187"/>
      <c r="K189" s="187"/>
      <c r="L189" s="187"/>
      <c r="M189" s="187"/>
      <c r="N189" s="187"/>
      <c r="O189" s="187"/>
      <c r="P189" s="187"/>
      <c r="Q189" s="187"/>
      <c r="R189" s="27"/>
      <c r="S189" s="78"/>
      <c r="T189" s="78"/>
    </row>
    <row r="190" spans="1:21" s="7" customFormat="1" ht="6.95" customHeight="1" x14ac:dyDescent="0.2">
      <c r="A190" s="10"/>
      <c r="B190" s="58"/>
      <c r="C190" s="89"/>
      <c r="D190" s="143"/>
      <c r="E190" s="143"/>
      <c r="F190" s="143"/>
      <c r="G190" s="143"/>
      <c r="H190" s="143"/>
      <c r="I190" s="143"/>
      <c r="J190" s="143"/>
      <c r="K190" s="143"/>
      <c r="L190" s="143"/>
      <c r="M190" s="70"/>
      <c r="N190" s="70"/>
      <c r="O190" s="70"/>
      <c r="P190" s="36"/>
      <c r="Q190" s="36"/>
      <c r="R190" s="27"/>
      <c r="S190" s="78"/>
      <c r="T190" s="78"/>
    </row>
    <row r="191" spans="1:21" s="8" customFormat="1" ht="15" customHeight="1" x14ac:dyDescent="0.2">
      <c r="A191" s="12" t="s">
        <v>328</v>
      </c>
      <c r="B191" s="55" t="s">
        <v>132</v>
      </c>
      <c r="C191" s="81">
        <v>0</v>
      </c>
      <c r="D191" s="149">
        <v>0</v>
      </c>
      <c r="E191" s="149"/>
      <c r="F191" s="149"/>
      <c r="G191" s="149"/>
      <c r="H191" s="149"/>
      <c r="I191" s="149"/>
      <c r="J191" s="149">
        <v>3816</v>
      </c>
      <c r="K191" s="149"/>
      <c r="L191" s="149"/>
      <c r="M191" s="42"/>
      <c r="N191" s="42">
        <v>30000</v>
      </c>
      <c r="O191" s="42"/>
      <c r="P191" s="43">
        <f t="shared" ref="P191" si="46">SUM(D191:L191)</f>
        <v>3816</v>
      </c>
      <c r="Q191" s="43">
        <f>SUM(D191:O191)</f>
        <v>33816</v>
      </c>
      <c r="R191" s="78">
        <f t="shared" ref="R191" si="47">C191-P191</f>
        <v>-3816</v>
      </c>
      <c r="S191" s="78">
        <f t="shared" ref="S191:S196" si="48">R191/3</f>
        <v>-1272</v>
      </c>
      <c r="T191" s="27">
        <f t="shared" ref="T191" si="49">C191-Q191</f>
        <v>-33816</v>
      </c>
    </row>
    <row r="192" spans="1:21" s="8" customFormat="1" ht="15" customHeight="1" x14ac:dyDescent="0.2">
      <c r="A192" s="12" t="s">
        <v>89</v>
      </c>
      <c r="B192" s="55" t="s">
        <v>132</v>
      </c>
      <c r="C192" s="81">
        <v>180000</v>
      </c>
      <c r="D192" s="149">
        <v>0</v>
      </c>
      <c r="E192" s="149">
        <v>0</v>
      </c>
      <c r="F192" s="149">
        <v>20312</v>
      </c>
      <c r="G192" s="149">
        <v>9301</v>
      </c>
      <c r="H192" s="149">
        <v>10798</v>
      </c>
      <c r="I192" s="149">
        <v>9730</v>
      </c>
      <c r="J192" s="149">
        <v>9851.7999999999993</v>
      </c>
      <c r="K192" s="149">
        <v>11567.8</v>
      </c>
      <c r="L192" s="149">
        <v>9298</v>
      </c>
      <c r="M192" s="184">
        <v>33047.133333333331</v>
      </c>
      <c r="N192" s="184">
        <v>33047.133333333331</v>
      </c>
      <c r="O192" s="184">
        <v>33047.133333333331</v>
      </c>
      <c r="P192" s="43">
        <f t="shared" ref="P192:P194" si="50">SUM(D192:L192)</f>
        <v>80858.600000000006</v>
      </c>
      <c r="Q192" s="43">
        <f>SUM(D192:O192)</f>
        <v>180000</v>
      </c>
      <c r="R192" s="78">
        <f t="shared" si="35"/>
        <v>99141.4</v>
      </c>
      <c r="S192" s="78">
        <f t="shared" si="48"/>
        <v>33047.133333333331</v>
      </c>
      <c r="T192" s="27">
        <f t="shared" ref="T192:T196" si="51">C192-Q192</f>
        <v>0</v>
      </c>
    </row>
    <row r="193" spans="1:21" s="7" customFormat="1" ht="15" customHeight="1" x14ac:dyDescent="0.2">
      <c r="A193" s="12" t="s">
        <v>90</v>
      </c>
      <c r="B193" s="55" t="s">
        <v>132</v>
      </c>
      <c r="C193" s="81">
        <v>5000</v>
      </c>
      <c r="D193" s="150"/>
      <c r="E193" s="150"/>
      <c r="F193" s="150"/>
      <c r="G193" s="150"/>
      <c r="H193" s="150"/>
      <c r="I193" s="150"/>
      <c r="J193" s="150"/>
      <c r="K193" s="150"/>
      <c r="L193" s="150"/>
      <c r="M193" s="80"/>
      <c r="N193" s="80"/>
      <c r="O193" s="185">
        <v>5000</v>
      </c>
      <c r="P193" s="43">
        <f t="shared" si="50"/>
        <v>0</v>
      </c>
      <c r="Q193" s="43">
        <f>SUM(D193:O193)</f>
        <v>5000</v>
      </c>
      <c r="R193" s="78">
        <f t="shared" si="35"/>
        <v>5000</v>
      </c>
      <c r="S193" s="78">
        <f t="shared" si="48"/>
        <v>1666.6666666666667</v>
      </c>
      <c r="T193" s="78">
        <f t="shared" si="51"/>
        <v>0</v>
      </c>
    </row>
    <row r="194" spans="1:21" s="8" customFormat="1" ht="15" customHeight="1" x14ac:dyDescent="0.2">
      <c r="A194" s="12" t="s">
        <v>187</v>
      </c>
      <c r="B194" s="55" t="s">
        <v>133</v>
      </c>
      <c r="C194" s="81">
        <v>0</v>
      </c>
      <c r="D194" s="149">
        <v>0</v>
      </c>
      <c r="E194" s="149">
        <v>0</v>
      </c>
      <c r="F194" s="149">
        <v>0</v>
      </c>
      <c r="G194" s="149">
        <v>504.16</v>
      </c>
      <c r="H194" s="149"/>
      <c r="I194" s="149"/>
      <c r="J194" s="149"/>
      <c r="K194" s="149"/>
      <c r="L194" s="149"/>
      <c r="M194" s="42"/>
      <c r="N194" s="42"/>
      <c r="O194" s="42"/>
      <c r="P194" s="43">
        <f t="shared" si="50"/>
        <v>504.16</v>
      </c>
      <c r="Q194" s="43">
        <f>SUM(D194:O194)</f>
        <v>504.16</v>
      </c>
      <c r="R194" s="78">
        <f t="shared" si="35"/>
        <v>-504.16</v>
      </c>
      <c r="S194" s="78">
        <f t="shared" si="48"/>
        <v>-168.05333333333334</v>
      </c>
      <c r="T194" s="27">
        <f t="shared" si="51"/>
        <v>-504.16</v>
      </c>
    </row>
    <row r="195" spans="1:21" s="7" customFormat="1" ht="6.95" customHeight="1" x14ac:dyDescent="0.2">
      <c r="A195" s="13"/>
      <c r="B195" s="55"/>
      <c r="C195" s="81"/>
      <c r="D195" s="151"/>
      <c r="E195" s="151"/>
      <c r="F195" s="151"/>
      <c r="G195" s="151"/>
      <c r="H195" s="151"/>
      <c r="I195" s="151"/>
      <c r="J195" s="151"/>
      <c r="K195" s="151"/>
      <c r="L195" s="151"/>
      <c r="M195" s="44"/>
      <c r="N195" s="44"/>
      <c r="O195" s="44"/>
      <c r="P195" s="43"/>
      <c r="Q195" s="33"/>
      <c r="R195" s="27">
        <f t="shared" si="35"/>
        <v>0</v>
      </c>
      <c r="S195" s="78">
        <f t="shared" si="48"/>
        <v>0</v>
      </c>
      <c r="T195" s="78">
        <f t="shared" si="51"/>
        <v>0</v>
      </c>
    </row>
    <row r="196" spans="1:21" s="8" customFormat="1" ht="15" customHeight="1" x14ac:dyDescent="0.2">
      <c r="A196" s="16" t="str">
        <f>"TOTAL "&amp;A189</f>
        <v>TOTAL EVENTS</v>
      </c>
      <c r="B196" s="59"/>
      <c r="C196" s="90">
        <f>SUM(C191:C195)</f>
        <v>185000</v>
      </c>
      <c r="D196" s="145">
        <f>SUM(D191:D194)</f>
        <v>0</v>
      </c>
      <c r="E196" s="145">
        <f t="shared" ref="E196:L196" si="52">SUM(E191:E194)</f>
        <v>0</v>
      </c>
      <c r="F196" s="145">
        <f t="shared" si="52"/>
        <v>20312</v>
      </c>
      <c r="G196" s="145">
        <f t="shared" si="52"/>
        <v>9805.16</v>
      </c>
      <c r="H196" s="145">
        <f t="shared" si="52"/>
        <v>10798</v>
      </c>
      <c r="I196" s="145">
        <f t="shared" si="52"/>
        <v>9730</v>
      </c>
      <c r="J196" s="145">
        <f t="shared" si="52"/>
        <v>13667.8</v>
      </c>
      <c r="K196" s="145">
        <f t="shared" si="52"/>
        <v>11567.8</v>
      </c>
      <c r="L196" s="145">
        <f t="shared" si="52"/>
        <v>9298</v>
      </c>
      <c r="M196" s="40">
        <f>SUM(M191:M194)</f>
        <v>33047.133333333331</v>
      </c>
      <c r="N196" s="40">
        <f>SUM(N191:N194)</f>
        <v>63047.133333333331</v>
      </c>
      <c r="O196" s="40">
        <f>SUM(O191:O194)</f>
        <v>38047.133333333331</v>
      </c>
      <c r="P196" s="40">
        <f t="shared" ref="P196" si="53">SUM(D196:L196)</f>
        <v>85178.760000000009</v>
      </c>
      <c r="Q196" s="40">
        <f>SUM(Q192:Q194)</f>
        <v>185504.16</v>
      </c>
      <c r="R196" s="27">
        <f t="shared" si="35"/>
        <v>99821.239999999991</v>
      </c>
      <c r="S196" s="78">
        <f t="shared" si="48"/>
        <v>33273.746666666666</v>
      </c>
      <c r="T196" s="27">
        <f t="shared" si="51"/>
        <v>-504.16000000000349</v>
      </c>
      <c r="U196" s="182">
        <f>SUM(M196:O196)</f>
        <v>134141.4</v>
      </c>
    </row>
    <row r="197" spans="1:21" s="7" customFormat="1" ht="6.95" customHeight="1" x14ac:dyDescent="0.2">
      <c r="A197" s="11"/>
      <c r="B197" s="61"/>
      <c r="C197" s="92"/>
      <c r="D197" s="146"/>
      <c r="E197" s="146"/>
      <c r="F197" s="146"/>
      <c r="G197" s="146"/>
      <c r="H197" s="146"/>
      <c r="I197" s="146"/>
      <c r="J197" s="146"/>
      <c r="K197" s="146"/>
      <c r="L197" s="146"/>
      <c r="M197" s="71"/>
      <c r="N197" s="71"/>
      <c r="O197" s="71"/>
      <c r="P197" s="41"/>
      <c r="Q197" s="41"/>
      <c r="R197" s="27"/>
      <c r="S197" s="78"/>
      <c r="T197" s="78"/>
    </row>
    <row r="198" spans="1:21" s="7" customFormat="1" ht="18" customHeight="1" x14ac:dyDescent="0.2">
      <c r="A198" s="186"/>
      <c r="B198" s="186"/>
      <c r="C198" s="186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  <c r="P198" s="187"/>
      <c r="Q198" s="187"/>
      <c r="R198" s="27"/>
      <c r="S198" s="78"/>
      <c r="T198" s="78"/>
    </row>
    <row r="199" spans="1:21" s="7" customFormat="1" ht="6.95" customHeight="1" x14ac:dyDescent="0.2">
      <c r="A199" s="10"/>
      <c r="B199" s="58"/>
      <c r="C199" s="89"/>
      <c r="D199" s="143"/>
      <c r="E199" s="143"/>
      <c r="F199" s="143"/>
      <c r="G199" s="143"/>
      <c r="H199" s="143"/>
      <c r="I199" s="143"/>
      <c r="J199" s="143"/>
      <c r="K199" s="143"/>
      <c r="L199" s="143"/>
      <c r="M199" s="70"/>
      <c r="N199" s="70"/>
      <c r="O199" s="70"/>
      <c r="P199" s="36"/>
      <c r="Q199" s="36"/>
      <c r="R199" s="27"/>
      <c r="S199" s="78"/>
      <c r="T199" s="78"/>
    </row>
    <row r="200" spans="1:21" s="8" customFormat="1" ht="15" customHeight="1" x14ac:dyDescent="0.2">
      <c r="A200" s="12" t="s">
        <v>91</v>
      </c>
      <c r="B200" s="55" t="s">
        <v>144</v>
      </c>
      <c r="C200" s="81">
        <v>160000</v>
      </c>
      <c r="D200" s="144">
        <v>-389.6</v>
      </c>
      <c r="E200" s="144">
        <v>-1317.44</v>
      </c>
      <c r="F200" s="144">
        <v>5296.61</v>
      </c>
      <c r="G200" s="144">
        <v>28300</v>
      </c>
      <c r="H200" s="144">
        <v>34600</v>
      </c>
      <c r="I200" s="144">
        <v>34353.800000000003</v>
      </c>
      <c r="J200" s="144">
        <v>0</v>
      </c>
      <c r="K200" s="144">
        <v>22144.799999999999</v>
      </c>
      <c r="L200" s="144">
        <v>9537.7000000000007</v>
      </c>
      <c r="M200" s="37"/>
      <c r="N200" s="37">
        <v>15000</v>
      </c>
      <c r="O200" s="37">
        <v>25000</v>
      </c>
      <c r="P200" s="43">
        <f t="shared" ref="P200:P219" si="54">SUM(D200:L200)</f>
        <v>132525.87000000002</v>
      </c>
      <c r="Q200" s="43">
        <f t="shared" ref="Q200:Q210" si="55">SUM(D200:O200)</f>
        <v>172525.87000000002</v>
      </c>
      <c r="R200" s="78">
        <f t="shared" si="35"/>
        <v>27474.129999999976</v>
      </c>
      <c r="S200" s="78">
        <f t="shared" ref="S200:S221" si="56">R200/3</f>
        <v>9158.0433333333258</v>
      </c>
      <c r="T200" s="27">
        <f t="shared" ref="T200:T221" si="57">C200-Q200</f>
        <v>-12525.870000000024</v>
      </c>
    </row>
    <row r="201" spans="1:21" s="8" customFormat="1" ht="15" customHeight="1" x14ac:dyDescent="0.2">
      <c r="A201" s="12" t="s">
        <v>92</v>
      </c>
      <c r="B201" s="55" t="s">
        <v>132</v>
      </c>
      <c r="C201" s="81">
        <v>25000</v>
      </c>
      <c r="D201" s="144">
        <v>990</v>
      </c>
      <c r="E201" s="144">
        <v>1350</v>
      </c>
      <c r="F201" s="144">
        <v>1440</v>
      </c>
      <c r="G201" s="144">
        <v>1440</v>
      </c>
      <c r="H201" s="144">
        <v>1800</v>
      </c>
      <c r="I201" s="144">
        <v>900</v>
      </c>
      <c r="J201" s="144">
        <v>1620</v>
      </c>
      <c r="K201" s="144">
        <v>1830</v>
      </c>
      <c r="L201" s="144">
        <v>1260</v>
      </c>
      <c r="M201" s="37">
        <v>4123.333333333333</v>
      </c>
      <c r="N201" s="37">
        <v>4123.333333333333</v>
      </c>
      <c r="O201" s="37">
        <v>4123.333333333333</v>
      </c>
      <c r="P201" s="43">
        <f t="shared" si="54"/>
        <v>12630</v>
      </c>
      <c r="Q201" s="43">
        <f t="shared" si="55"/>
        <v>24999.999999999996</v>
      </c>
      <c r="R201" s="78">
        <f t="shared" si="35"/>
        <v>12370</v>
      </c>
      <c r="S201" s="78">
        <f t="shared" si="56"/>
        <v>4123.333333333333</v>
      </c>
      <c r="T201" s="27">
        <f t="shared" si="57"/>
        <v>0</v>
      </c>
    </row>
    <row r="202" spans="1:21" s="8" customFormat="1" ht="15" customHeight="1" x14ac:dyDescent="0.2">
      <c r="A202" s="12" t="s">
        <v>74</v>
      </c>
      <c r="B202" s="55" t="s">
        <v>132</v>
      </c>
      <c r="C202" s="81">
        <v>160000</v>
      </c>
      <c r="D202" s="144">
        <v>6200</v>
      </c>
      <c r="E202" s="144">
        <v>9316</v>
      </c>
      <c r="F202" s="144">
        <v>25200</v>
      </c>
      <c r="G202" s="144">
        <v>23292</v>
      </c>
      <c r="H202" s="144">
        <v>6340</v>
      </c>
      <c r="I202" s="144">
        <v>15816</v>
      </c>
      <c r="J202" s="144">
        <v>8462.93</v>
      </c>
      <c r="K202" s="144">
        <v>2560</v>
      </c>
      <c r="L202" s="144">
        <v>3660</v>
      </c>
      <c r="M202" s="37">
        <v>19717.690000000002</v>
      </c>
      <c r="N202" s="37">
        <v>19717.690000000002</v>
      </c>
      <c r="O202" s="37">
        <v>19717.690000000002</v>
      </c>
      <c r="P202" s="43">
        <f t="shared" si="54"/>
        <v>100846.93</v>
      </c>
      <c r="Q202" s="43">
        <f t="shared" si="55"/>
        <v>160000</v>
      </c>
      <c r="R202" s="78">
        <f t="shared" si="35"/>
        <v>59153.070000000007</v>
      </c>
      <c r="S202" s="78">
        <f t="shared" si="56"/>
        <v>19717.690000000002</v>
      </c>
      <c r="T202" s="27">
        <f t="shared" si="57"/>
        <v>0</v>
      </c>
    </row>
    <row r="203" spans="1:21" s="8" customFormat="1" ht="15" customHeight="1" x14ac:dyDescent="0.2">
      <c r="A203" s="12" t="s">
        <v>210</v>
      </c>
      <c r="B203" s="55" t="s">
        <v>131</v>
      </c>
      <c r="C203" s="81">
        <v>50000</v>
      </c>
      <c r="D203" s="144"/>
      <c r="E203" s="144"/>
      <c r="F203" s="144"/>
      <c r="G203" s="144"/>
      <c r="H203" s="144"/>
      <c r="I203" s="144"/>
      <c r="J203" s="144"/>
      <c r="K203" s="144"/>
      <c r="L203" s="144"/>
      <c r="M203" s="37"/>
      <c r="N203" s="37"/>
      <c r="O203" s="37">
        <v>50000</v>
      </c>
      <c r="P203" s="43">
        <f t="shared" si="54"/>
        <v>0</v>
      </c>
      <c r="Q203" s="43">
        <f t="shared" si="55"/>
        <v>50000</v>
      </c>
      <c r="R203" s="78">
        <f t="shared" si="35"/>
        <v>50000</v>
      </c>
      <c r="S203" s="78">
        <f t="shared" si="56"/>
        <v>16666.666666666668</v>
      </c>
      <c r="T203" s="27">
        <f t="shared" si="57"/>
        <v>0</v>
      </c>
    </row>
    <row r="204" spans="1:21" s="8" customFormat="1" ht="15" customHeight="1" x14ac:dyDescent="0.2">
      <c r="A204" s="12" t="s">
        <v>302</v>
      </c>
      <c r="B204" s="55" t="s">
        <v>131</v>
      </c>
      <c r="C204" s="81">
        <v>65000</v>
      </c>
      <c r="D204" s="144">
        <v>9250</v>
      </c>
      <c r="E204" s="144">
        <v>0</v>
      </c>
      <c r="F204" s="144">
        <v>0</v>
      </c>
      <c r="G204" s="144">
        <v>0</v>
      </c>
      <c r="H204" s="144">
        <v>0</v>
      </c>
      <c r="I204" s="144">
        <v>0</v>
      </c>
      <c r="J204" s="144">
        <v>4000</v>
      </c>
      <c r="K204" s="144">
        <v>11400</v>
      </c>
      <c r="L204" s="144">
        <v>0</v>
      </c>
      <c r="M204" s="37">
        <v>11400</v>
      </c>
      <c r="N204" s="37"/>
      <c r="O204" s="37">
        <v>11400</v>
      </c>
      <c r="P204" s="43">
        <f t="shared" si="54"/>
        <v>24650</v>
      </c>
      <c r="Q204" s="43">
        <f t="shared" si="55"/>
        <v>47450</v>
      </c>
      <c r="R204" s="78">
        <f t="shared" si="35"/>
        <v>40350</v>
      </c>
      <c r="S204" s="78">
        <f t="shared" si="56"/>
        <v>13450</v>
      </c>
      <c r="T204" s="27">
        <f t="shared" si="57"/>
        <v>17550</v>
      </c>
    </row>
    <row r="205" spans="1:21" s="8" customFormat="1" ht="15" customHeight="1" x14ac:dyDescent="0.2">
      <c r="A205" s="12" t="s">
        <v>301</v>
      </c>
      <c r="B205" s="55" t="s">
        <v>131</v>
      </c>
      <c r="C205" s="81">
        <v>95000</v>
      </c>
      <c r="D205" s="144">
        <v>4600</v>
      </c>
      <c r="E205" s="144">
        <v>0</v>
      </c>
      <c r="F205" s="144">
        <v>21130</v>
      </c>
      <c r="G205" s="144">
        <v>1360</v>
      </c>
      <c r="H205" s="144">
        <v>3818.57</v>
      </c>
      <c r="I205" s="144">
        <v>1890</v>
      </c>
      <c r="J205" s="144">
        <v>5800</v>
      </c>
      <c r="K205" s="144">
        <v>5560</v>
      </c>
      <c r="L205" s="144">
        <v>0</v>
      </c>
      <c r="M205" s="37">
        <v>16947.143333333333</v>
      </c>
      <c r="N205" s="37">
        <v>16947.143333333333</v>
      </c>
      <c r="O205" s="37">
        <v>16947.143333333333</v>
      </c>
      <c r="P205" s="43">
        <f t="shared" si="54"/>
        <v>44158.57</v>
      </c>
      <c r="Q205" s="43">
        <f t="shared" si="55"/>
        <v>95000</v>
      </c>
      <c r="R205" s="78">
        <f t="shared" si="35"/>
        <v>50841.43</v>
      </c>
      <c r="S205" s="78">
        <f t="shared" si="56"/>
        <v>16947.143333333333</v>
      </c>
      <c r="T205" s="27">
        <f t="shared" si="57"/>
        <v>0</v>
      </c>
    </row>
    <row r="206" spans="1:21" s="8" customFormat="1" ht="15" customHeight="1" x14ac:dyDescent="0.2">
      <c r="A206" s="12" t="s">
        <v>303</v>
      </c>
      <c r="B206" s="55" t="s">
        <v>131</v>
      </c>
      <c r="C206" s="81">
        <v>33000</v>
      </c>
      <c r="D206" s="144">
        <v>5700</v>
      </c>
      <c r="E206" s="144">
        <v>0</v>
      </c>
      <c r="F206" s="144">
        <v>0</v>
      </c>
      <c r="G206" s="144">
        <v>9250</v>
      </c>
      <c r="H206" s="144"/>
      <c r="I206" s="144"/>
      <c r="J206" s="144"/>
      <c r="K206" s="144"/>
      <c r="L206" s="144"/>
      <c r="M206" s="37"/>
      <c r="N206" s="37"/>
      <c r="O206" s="37">
        <v>18050</v>
      </c>
      <c r="P206" s="43">
        <f t="shared" si="54"/>
        <v>14950</v>
      </c>
      <c r="Q206" s="43">
        <f t="shared" si="55"/>
        <v>33000</v>
      </c>
      <c r="R206" s="78">
        <f t="shared" si="35"/>
        <v>18050</v>
      </c>
      <c r="S206" s="78">
        <f t="shared" si="56"/>
        <v>6016.666666666667</v>
      </c>
      <c r="T206" s="27">
        <f t="shared" si="57"/>
        <v>0</v>
      </c>
    </row>
    <row r="207" spans="1:21" s="8" customFormat="1" ht="15" customHeight="1" x14ac:dyDescent="0.2">
      <c r="A207" s="12" t="s">
        <v>93</v>
      </c>
      <c r="B207" s="55" t="s">
        <v>131</v>
      </c>
      <c r="C207" s="81">
        <v>33000</v>
      </c>
      <c r="D207" s="144">
        <v>0</v>
      </c>
      <c r="E207" s="144">
        <v>0</v>
      </c>
      <c r="F207" s="144">
        <v>6400</v>
      </c>
      <c r="G207" s="144">
        <v>0</v>
      </c>
      <c r="H207" s="144"/>
      <c r="I207" s="144"/>
      <c r="J207" s="144"/>
      <c r="K207" s="144"/>
      <c r="L207" s="144"/>
      <c r="M207" s="37"/>
      <c r="N207" s="37"/>
      <c r="O207" s="37">
        <v>26600</v>
      </c>
      <c r="P207" s="43">
        <f t="shared" si="54"/>
        <v>6400</v>
      </c>
      <c r="Q207" s="43">
        <f t="shared" si="55"/>
        <v>33000</v>
      </c>
      <c r="R207" s="78">
        <f t="shared" si="35"/>
        <v>26600</v>
      </c>
      <c r="S207" s="78">
        <f t="shared" si="56"/>
        <v>8866.6666666666661</v>
      </c>
      <c r="T207" s="27">
        <f t="shared" si="57"/>
        <v>0</v>
      </c>
    </row>
    <row r="208" spans="1:21" s="8" customFormat="1" ht="15" customHeight="1" x14ac:dyDescent="0.2">
      <c r="A208" s="12" t="s">
        <v>148</v>
      </c>
      <c r="B208" s="55" t="s">
        <v>131</v>
      </c>
      <c r="C208" s="81">
        <v>12000</v>
      </c>
      <c r="D208" s="144">
        <v>0</v>
      </c>
      <c r="E208" s="144">
        <v>0</v>
      </c>
      <c r="F208" s="144">
        <v>0</v>
      </c>
      <c r="G208" s="144">
        <v>2645</v>
      </c>
      <c r="H208" s="144"/>
      <c r="I208" s="144"/>
      <c r="J208" s="144"/>
      <c r="K208" s="144"/>
      <c r="L208" s="144"/>
      <c r="M208" s="37">
        <v>3118.3333333333335</v>
      </c>
      <c r="N208" s="37">
        <v>3118.3333333333335</v>
      </c>
      <c r="O208" s="37"/>
      <c r="P208" s="43">
        <f t="shared" si="54"/>
        <v>2645</v>
      </c>
      <c r="Q208" s="43">
        <f t="shared" si="55"/>
        <v>8881.6666666666679</v>
      </c>
      <c r="R208" s="78">
        <f t="shared" ref="R208:R235" si="58">C208-P208</f>
        <v>9355</v>
      </c>
      <c r="S208" s="78">
        <f t="shared" si="56"/>
        <v>3118.3333333333335</v>
      </c>
      <c r="T208" s="27">
        <f t="shared" si="57"/>
        <v>3118.3333333333321</v>
      </c>
    </row>
    <row r="209" spans="1:21" s="8" customFormat="1" ht="15" customHeight="1" x14ac:dyDescent="0.2">
      <c r="A209" s="12" t="s">
        <v>94</v>
      </c>
      <c r="B209" s="55" t="s">
        <v>131</v>
      </c>
      <c r="C209" s="81">
        <v>3000</v>
      </c>
      <c r="D209" s="144"/>
      <c r="E209" s="144"/>
      <c r="F209" s="144"/>
      <c r="G209" s="144"/>
      <c r="H209" s="144">
        <v>0</v>
      </c>
      <c r="I209" s="144">
        <v>0</v>
      </c>
      <c r="J209" s="144">
        <v>920</v>
      </c>
      <c r="K209" s="144">
        <v>0</v>
      </c>
      <c r="L209" s="144">
        <v>0</v>
      </c>
      <c r="M209" s="37"/>
      <c r="N209" s="37">
        <v>920</v>
      </c>
      <c r="O209" s="37"/>
      <c r="P209" s="43">
        <f t="shared" si="54"/>
        <v>920</v>
      </c>
      <c r="Q209" s="43">
        <f t="shared" si="55"/>
        <v>1840</v>
      </c>
      <c r="R209" s="78">
        <f t="shared" si="58"/>
        <v>2080</v>
      </c>
      <c r="S209" s="78">
        <f t="shared" si="56"/>
        <v>693.33333333333337</v>
      </c>
      <c r="T209" s="27">
        <f t="shared" si="57"/>
        <v>1160</v>
      </c>
    </row>
    <row r="210" spans="1:21" s="8" customFormat="1" ht="15" customHeight="1" x14ac:dyDescent="0.2">
      <c r="A210" s="12" t="s">
        <v>307</v>
      </c>
      <c r="B210" s="55" t="s">
        <v>131</v>
      </c>
      <c r="C210" s="81">
        <v>4000</v>
      </c>
      <c r="D210" s="144"/>
      <c r="E210" s="144"/>
      <c r="F210" s="144"/>
      <c r="G210" s="144"/>
      <c r="H210" s="144">
        <v>3545</v>
      </c>
      <c r="I210" s="144">
        <v>0</v>
      </c>
      <c r="J210" s="144">
        <v>0</v>
      </c>
      <c r="K210" s="144">
        <v>0</v>
      </c>
      <c r="L210" s="144">
        <v>0</v>
      </c>
      <c r="M210" s="37"/>
      <c r="N210" s="37"/>
      <c r="O210" s="37"/>
      <c r="P210" s="43">
        <f t="shared" si="54"/>
        <v>3545</v>
      </c>
      <c r="Q210" s="43">
        <f t="shared" si="55"/>
        <v>3545</v>
      </c>
      <c r="R210" s="78">
        <f t="shared" si="58"/>
        <v>455</v>
      </c>
      <c r="S210" s="78">
        <f t="shared" si="56"/>
        <v>151.66666666666666</v>
      </c>
      <c r="T210" s="27">
        <f t="shared" si="57"/>
        <v>455</v>
      </c>
    </row>
    <row r="211" spans="1:21" s="8" customFormat="1" ht="15" customHeight="1" x14ac:dyDescent="0.2">
      <c r="A211" s="12" t="s">
        <v>304</v>
      </c>
      <c r="B211" s="55" t="s">
        <v>131</v>
      </c>
      <c r="C211" s="81">
        <v>60000</v>
      </c>
      <c r="D211" s="144">
        <v>0</v>
      </c>
      <c r="E211" s="144">
        <v>0</v>
      </c>
      <c r="F211" s="144">
        <v>14020</v>
      </c>
      <c r="G211" s="144">
        <v>0</v>
      </c>
      <c r="H211" s="144">
        <v>14950</v>
      </c>
      <c r="I211" s="144">
        <v>0</v>
      </c>
      <c r="J211" s="144">
        <v>0</v>
      </c>
      <c r="K211" s="144">
        <v>0</v>
      </c>
      <c r="L211" s="144">
        <v>14950</v>
      </c>
      <c r="M211" s="37"/>
      <c r="N211" s="37"/>
      <c r="O211" s="37">
        <v>16080</v>
      </c>
      <c r="P211" s="43">
        <f t="shared" si="54"/>
        <v>43920</v>
      </c>
      <c r="Q211" s="43">
        <f t="shared" ref="Q211:Q215" si="59">SUM(D211:O211)</f>
        <v>60000</v>
      </c>
      <c r="R211" s="78">
        <f t="shared" si="58"/>
        <v>16080</v>
      </c>
      <c r="S211" s="78">
        <f t="shared" si="56"/>
        <v>5360</v>
      </c>
      <c r="T211" s="27">
        <f t="shared" si="57"/>
        <v>0</v>
      </c>
    </row>
    <row r="212" spans="1:21" s="8" customFormat="1" ht="15" customHeight="1" x14ac:dyDescent="0.2">
      <c r="A212" s="12" t="s">
        <v>305</v>
      </c>
      <c r="B212" s="55" t="s">
        <v>131</v>
      </c>
      <c r="C212" s="81">
        <v>60000</v>
      </c>
      <c r="D212" s="144"/>
      <c r="E212" s="144"/>
      <c r="F212" s="144"/>
      <c r="G212" s="144"/>
      <c r="H212" s="144">
        <v>35000</v>
      </c>
      <c r="I212" s="144">
        <v>0</v>
      </c>
      <c r="J212" s="144">
        <v>0</v>
      </c>
      <c r="K212" s="144">
        <v>5700</v>
      </c>
      <c r="L212" s="144">
        <v>0</v>
      </c>
      <c r="M212" s="37">
        <v>6433.333333333333</v>
      </c>
      <c r="N212" s="37">
        <v>6433.333333333333</v>
      </c>
      <c r="O212" s="37">
        <v>6433.333333333333</v>
      </c>
      <c r="P212" s="43">
        <f t="shared" si="54"/>
        <v>40700</v>
      </c>
      <c r="Q212" s="43">
        <f t="shared" si="59"/>
        <v>60000.000000000007</v>
      </c>
      <c r="R212" s="78">
        <f t="shared" si="58"/>
        <v>19300</v>
      </c>
      <c r="S212" s="78">
        <f t="shared" si="56"/>
        <v>6433.333333333333</v>
      </c>
      <c r="T212" s="27">
        <f t="shared" si="57"/>
        <v>0</v>
      </c>
    </row>
    <row r="213" spans="1:21" s="8" customFormat="1" ht="15" customHeight="1" x14ac:dyDescent="0.2">
      <c r="A213" s="12" t="s">
        <v>306</v>
      </c>
      <c r="B213" s="55" t="s">
        <v>131</v>
      </c>
      <c r="C213" s="81">
        <v>40000</v>
      </c>
      <c r="D213" s="144">
        <v>0</v>
      </c>
      <c r="E213" s="144">
        <v>5720.78</v>
      </c>
      <c r="F213" s="144">
        <v>30063</v>
      </c>
      <c r="G213" s="144">
        <v>650</v>
      </c>
      <c r="H213" s="144">
        <v>0</v>
      </c>
      <c r="I213" s="144">
        <v>3641.9</v>
      </c>
      <c r="J213" s="144">
        <v>8400</v>
      </c>
      <c r="K213" s="144">
        <v>0</v>
      </c>
      <c r="L213" s="144">
        <v>0</v>
      </c>
      <c r="M213" s="37"/>
      <c r="N213" s="37"/>
      <c r="O213" s="37"/>
      <c r="P213" s="43">
        <f t="shared" si="54"/>
        <v>48475.68</v>
      </c>
      <c r="Q213" s="43">
        <f t="shared" si="59"/>
        <v>48475.68</v>
      </c>
      <c r="R213" s="78">
        <f t="shared" si="58"/>
        <v>-8475.68</v>
      </c>
      <c r="S213" s="78">
        <f t="shared" si="56"/>
        <v>-2825.2266666666669</v>
      </c>
      <c r="T213" s="27">
        <f t="shared" si="57"/>
        <v>-8475.68</v>
      </c>
    </row>
    <row r="214" spans="1:21" s="8" customFormat="1" ht="15" customHeight="1" x14ac:dyDescent="0.2">
      <c r="A214" s="12" t="s">
        <v>321</v>
      </c>
      <c r="B214" s="55" t="s">
        <v>131</v>
      </c>
      <c r="C214" s="81">
        <v>0</v>
      </c>
      <c r="D214" s="144"/>
      <c r="E214" s="144"/>
      <c r="F214" s="144"/>
      <c r="G214" s="144"/>
      <c r="H214" s="144">
        <v>0</v>
      </c>
      <c r="I214" s="144">
        <v>0</v>
      </c>
      <c r="J214" s="144">
        <v>2000</v>
      </c>
      <c r="K214" s="144">
        <v>0</v>
      </c>
      <c r="L214" s="144">
        <v>0</v>
      </c>
      <c r="M214" s="37"/>
      <c r="N214" s="37"/>
      <c r="O214" s="37"/>
      <c r="P214" s="43">
        <f t="shared" si="54"/>
        <v>2000</v>
      </c>
      <c r="Q214" s="43">
        <f t="shared" si="59"/>
        <v>2000</v>
      </c>
      <c r="R214" s="78">
        <f t="shared" si="58"/>
        <v>-2000</v>
      </c>
      <c r="S214" s="78">
        <f t="shared" si="56"/>
        <v>-666.66666666666663</v>
      </c>
      <c r="T214" s="27"/>
    </row>
    <row r="215" spans="1:21" s="8" customFormat="1" ht="15" customHeight="1" x14ac:dyDescent="0.2">
      <c r="A215" s="12" t="s">
        <v>95</v>
      </c>
      <c r="B215" s="55" t="s">
        <v>132</v>
      </c>
      <c r="C215" s="81">
        <v>9000</v>
      </c>
      <c r="D215" s="144"/>
      <c r="E215" s="152"/>
      <c r="F215" s="152"/>
      <c r="G215" s="152"/>
      <c r="H215" s="152">
        <v>0</v>
      </c>
      <c r="I215" s="152">
        <v>526.4</v>
      </c>
      <c r="J215" s="152">
        <v>0</v>
      </c>
      <c r="K215" s="152">
        <v>0</v>
      </c>
      <c r="L215" s="152">
        <v>0</v>
      </c>
      <c r="M215" s="111"/>
      <c r="N215" s="132">
        <v>2824.5333333333333</v>
      </c>
      <c r="O215" s="111"/>
      <c r="P215" s="43">
        <f t="shared" si="54"/>
        <v>526.4</v>
      </c>
      <c r="Q215" s="43">
        <f t="shared" si="59"/>
        <v>3350.9333333333334</v>
      </c>
      <c r="R215" s="78">
        <f t="shared" si="58"/>
        <v>8473.6</v>
      </c>
      <c r="S215" s="78">
        <f t="shared" si="56"/>
        <v>2824.5333333333333</v>
      </c>
      <c r="T215" s="27">
        <f t="shared" si="57"/>
        <v>5649.0666666666666</v>
      </c>
    </row>
    <row r="216" spans="1:21" s="7" customFormat="1" ht="15" customHeight="1" x14ac:dyDescent="0.2">
      <c r="A216" s="12" t="s">
        <v>96</v>
      </c>
      <c r="B216" s="55" t="s">
        <v>145</v>
      </c>
      <c r="C216" s="81">
        <v>200000</v>
      </c>
      <c r="D216" s="144"/>
      <c r="E216" s="144"/>
      <c r="F216" s="144"/>
      <c r="G216" s="144"/>
      <c r="H216" s="144"/>
      <c r="I216" s="144"/>
      <c r="J216" s="144"/>
      <c r="K216" s="144"/>
      <c r="L216" s="144"/>
      <c r="M216" s="37"/>
      <c r="N216" s="37"/>
      <c r="O216" s="183">
        <v>200000</v>
      </c>
      <c r="P216" s="43">
        <f t="shared" si="54"/>
        <v>0</v>
      </c>
      <c r="Q216" s="43">
        <f>SUM(D216:O216)</f>
        <v>200000</v>
      </c>
      <c r="R216" s="78">
        <f t="shared" si="58"/>
        <v>200000</v>
      </c>
      <c r="S216" s="78">
        <f t="shared" si="56"/>
        <v>66666.666666666672</v>
      </c>
      <c r="T216" s="78">
        <f t="shared" si="57"/>
        <v>0</v>
      </c>
    </row>
    <row r="217" spans="1:21" s="7" customFormat="1" ht="15" customHeight="1" x14ac:dyDescent="0.2">
      <c r="A217" s="12" t="s">
        <v>322</v>
      </c>
      <c r="B217" s="55" t="s">
        <v>341</v>
      </c>
      <c r="C217" s="81">
        <v>0</v>
      </c>
      <c r="D217" s="144"/>
      <c r="E217" s="144"/>
      <c r="F217" s="144"/>
      <c r="G217" s="144"/>
      <c r="H217" s="144">
        <v>0</v>
      </c>
      <c r="I217" s="144">
        <v>0</v>
      </c>
      <c r="J217" s="144">
        <v>11500</v>
      </c>
      <c r="K217" s="144">
        <v>0</v>
      </c>
      <c r="L217" s="144">
        <v>0</v>
      </c>
      <c r="M217" s="37"/>
      <c r="N217" s="37"/>
      <c r="O217" s="37"/>
      <c r="P217" s="43">
        <f t="shared" si="54"/>
        <v>11500</v>
      </c>
      <c r="Q217" s="43">
        <f>SUM(D217:O217)</f>
        <v>11500</v>
      </c>
      <c r="R217" s="78">
        <f t="shared" si="58"/>
        <v>-11500</v>
      </c>
      <c r="S217" s="78">
        <f t="shared" si="56"/>
        <v>-3833.3333333333335</v>
      </c>
      <c r="T217" s="78"/>
    </row>
    <row r="218" spans="1:21" s="7" customFormat="1" ht="15" customHeight="1" x14ac:dyDescent="0.2">
      <c r="A218" s="12" t="s">
        <v>79</v>
      </c>
      <c r="B218" s="55" t="s">
        <v>132</v>
      </c>
      <c r="C218" s="81">
        <v>15000</v>
      </c>
      <c r="D218" s="144"/>
      <c r="E218" s="144"/>
      <c r="F218" s="144"/>
      <c r="G218" s="144"/>
      <c r="H218" s="144"/>
      <c r="I218" s="144"/>
      <c r="J218" s="144"/>
      <c r="K218" s="144"/>
      <c r="L218" s="144"/>
      <c r="M218" s="37"/>
      <c r="N218" s="37"/>
      <c r="O218" s="37">
        <v>15000</v>
      </c>
      <c r="P218" s="43">
        <f t="shared" si="54"/>
        <v>0</v>
      </c>
      <c r="Q218" s="43">
        <f>SUM(D218:O218)</f>
        <v>15000</v>
      </c>
      <c r="R218" s="78">
        <f t="shared" si="58"/>
        <v>15000</v>
      </c>
      <c r="S218" s="78">
        <f t="shared" si="56"/>
        <v>5000</v>
      </c>
      <c r="T218" s="78">
        <f t="shared" si="57"/>
        <v>0</v>
      </c>
    </row>
    <row r="219" spans="1:21" s="7" customFormat="1" ht="15" customHeight="1" x14ac:dyDescent="0.2">
      <c r="A219" s="12" t="s">
        <v>149</v>
      </c>
      <c r="B219" s="55" t="s">
        <v>150</v>
      </c>
      <c r="C219" s="81">
        <v>35000</v>
      </c>
      <c r="D219" s="144">
        <v>2500</v>
      </c>
      <c r="E219" s="144">
        <v>2500</v>
      </c>
      <c r="F219" s="144">
        <v>0</v>
      </c>
      <c r="G219" s="144">
        <v>2664.51</v>
      </c>
      <c r="H219" s="144">
        <v>5600</v>
      </c>
      <c r="I219" s="144">
        <v>2800</v>
      </c>
      <c r="J219" s="144">
        <v>2800</v>
      </c>
      <c r="K219" s="144">
        <v>2800</v>
      </c>
      <c r="L219" s="144">
        <v>0</v>
      </c>
      <c r="M219" s="37">
        <f>2800*2</f>
        <v>5600</v>
      </c>
      <c r="N219" s="37">
        <v>2800</v>
      </c>
      <c r="O219" s="37">
        <v>2800</v>
      </c>
      <c r="P219" s="43">
        <f t="shared" si="54"/>
        <v>21664.510000000002</v>
      </c>
      <c r="Q219" s="43">
        <f>SUM(D219:O219)</f>
        <v>32864.51</v>
      </c>
      <c r="R219" s="78">
        <f t="shared" si="58"/>
        <v>13335.489999999998</v>
      </c>
      <c r="S219" s="78">
        <f t="shared" si="56"/>
        <v>4445.163333333333</v>
      </c>
      <c r="T219" s="78">
        <f t="shared" si="57"/>
        <v>2135.489999999998</v>
      </c>
    </row>
    <row r="220" spans="1:21" s="8" customFormat="1" ht="6.95" customHeight="1" x14ac:dyDescent="0.2">
      <c r="A220" s="12"/>
      <c r="B220" s="55"/>
      <c r="C220" s="81"/>
      <c r="D220" s="140"/>
      <c r="E220" s="140"/>
      <c r="F220" s="140"/>
      <c r="G220" s="140"/>
      <c r="H220" s="140"/>
      <c r="I220" s="140"/>
      <c r="J220" s="140"/>
      <c r="K220" s="140"/>
      <c r="L220" s="140"/>
      <c r="M220" s="39"/>
      <c r="N220" s="39"/>
      <c r="O220" s="39"/>
      <c r="P220" s="43"/>
      <c r="Q220" s="43"/>
      <c r="R220" s="27">
        <f t="shared" si="58"/>
        <v>0</v>
      </c>
      <c r="S220" s="78">
        <f t="shared" si="56"/>
        <v>0</v>
      </c>
      <c r="T220" s="27">
        <f t="shared" si="57"/>
        <v>0</v>
      </c>
    </row>
    <row r="221" spans="1:21" s="7" customFormat="1" ht="15" customHeight="1" x14ac:dyDescent="0.2">
      <c r="A221" s="15" t="str">
        <f>"TOTAL "&amp;A198</f>
        <v xml:space="preserve">TOTAL </v>
      </c>
      <c r="B221" s="59"/>
      <c r="C221" s="90">
        <f>SUM(C200:C220)</f>
        <v>1059000</v>
      </c>
      <c r="D221" s="145">
        <f t="shared" ref="D221:L221" si="60">SUM(D200:D219)</f>
        <v>28850.400000000001</v>
      </c>
      <c r="E221" s="145">
        <f t="shared" si="60"/>
        <v>17569.34</v>
      </c>
      <c r="F221" s="145">
        <f t="shared" si="60"/>
        <v>103549.61</v>
      </c>
      <c r="G221" s="145">
        <f t="shared" si="60"/>
        <v>69601.509999999995</v>
      </c>
      <c r="H221" s="145">
        <f t="shared" si="60"/>
        <v>105653.57</v>
      </c>
      <c r="I221" s="145">
        <f t="shared" si="60"/>
        <v>59928.100000000006</v>
      </c>
      <c r="J221" s="145">
        <f t="shared" si="60"/>
        <v>45502.93</v>
      </c>
      <c r="K221" s="145">
        <f t="shared" si="60"/>
        <v>51994.8</v>
      </c>
      <c r="L221" s="145">
        <f t="shared" si="60"/>
        <v>29407.7</v>
      </c>
      <c r="M221" s="40">
        <f>SUM(M200:M219)</f>
        <v>67339.833333333343</v>
      </c>
      <c r="N221" s="40">
        <f>SUM(N200:N219)</f>
        <v>71884.366666666669</v>
      </c>
      <c r="O221" s="40">
        <f>SUM(O200:O219)</f>
        <v>412151.5</v>
      </c>
      <c r="P221" s="40">
        <f t="shared" ref="P221" si="61">SUM(D221:L221)</f>
        <v>512057.96</v>
      </c>
      <c r="Q221" s="40">
        <f>SUM(Q200:Q219)</f>
        <v>1063433.6599999999</v>
      </c>
      <c r="R221" s="44">
        <f t="shared" si="58"/>
        <v>546942.04</v>
      </c>
      <c r="S221" s="78">
        <f t="shared" si="56"/>
        <v>182314.01333333334</v>
      </c>
      <c r="T221" s="78">
        <f t="shared" si="57"/>
        <v>-4433.6599999999162</v>
      </c>
      <c r="U221" s="182">
        <f>SUM(M221:O221)</f>
        <v>551375.69999999995</v>
      </c>
    </row>
    <row r="222" spans="1:21" s="7" customFormat="1" ht="6.95" customHeight="1" x14ac:dyDescent="0.2">
      <c r="A222" s="11"/>
      <c r="B222" s="61"/>
      <c r="C222" s="92"/>
      <c r="D222" s="146"/>
      <c r="E222" s="146"/>
      <c r="F222" s="146"/>
      <c r="G222" s="146"/>
      <c r="H222" s="146"/>
      <c r="I222" s="146"/>
      <c r="J222" s="146"/>
      <c r="K222" s="146"/>
      <c r="L222" s="146"/>
      <c r="M222" s="71"/>
      <c r="N222" s="71"/>
      <c r="O222" s="71"/>
      <c r="P222" s="41"/>
      <c r="Q222" s="41"/>
      <c r="R222" s="27"/>
      <c r="S222" s="78"/>
      <c r="T222" s="78"/>
    </row>
    <row r="223" spans="1:21" s="7" customFormat="1" ht="18" customHeight="1" x14ac:dyDescent="0.2">
      <c r="A223" s="186" t="s">
        <v>97</v>
      </c>
      <c r="B223" s="186"/>
      <c r="C223" s="186"/>
      <c r="D223" s="187"/>
      <c r="E223" s="187"/>
      <c r="F223" s="187"/>
      <c r="G223" s="187"/>
      <c r="H223" s="187"/>
      <c r="I223" s="187"/>
      <c r="J223" s="187"/>
      <c r="K223" s="187"/>
      <c r="L223" s="187"/>
      <c r="M223" s="187"/>
      <c r="N223" s="187"/>
      <c r="O223" s="187"/>
      <c r="P223" s="187"/>
      <c r="Q223" s="187"/>
      <c r="R223" s="27"/>
      <c r="S223" s="78"/>
      <c r="T223" s="78"/>
    </row>
    <row r="224" spans="1:21" s="7" customFormat="1" ht="6.95" customHeight="1" x14ac:dyDescent="0.2">
      <c r="A224" s="10"/>
      <c r="B224" s="58"/>
      <c r="C224" s="89"/>
      <c r="D224" s="143"/>
      <c r="E224" s="143"/>
      <c r="F224" s="143"/>
      <c r="G224" s="143"/>
      <c r="H224" s="143"/>
      <c r="I224" s="143"/>
      <c r="J224" s="143"/>
      <c r="K224" s="143"/>
      <c r="L224" s="143"/>
      <c r="M224" s="70"/>
      <c r="N224" s="70"/>
      <c r="O224" s="70"/>
      <c r="P224" s="36"/>
      <c r="Q224" s="36"/>
      <c r="R224" s="27"/>
      <c r="S224" s="78"/>
      <c r="T224" s="78"/>
    </row>
    <row r="225" spans="1:21" s="8" customFormat="1" ht="15" customHeight="1" x14ac:dyDescent="0.2">
      <c r="A225" s="12" t="s">
        <v>171</v>
      </c>
      <c r="B225" s="55" t="s">
        <v>217</v>
      </c>
      <c r="C225" s="81">
        <v>150000</v>
      </c>
      <c r="D225" s="144">
        <v>-5500</v>
      </c>
      <c r="E225" s="144">
        <v>212.8</v>
      </c>
      <c r="F225" s="144">
        <v>-750</v>
      </c>
      <c r="G225" s="144">
        <v>2000</v>
      </c>
      <c r="H225" s="144">
        <v>1500</v>
      </c>
      <c r="I225" s="144">
        <v>800</v>
      </c>
      <c r="J225" s="144">
        <v>3954</v>
      </c>
      <c r="K225" s="144">
        <v>30231.27</v>
      </c>
      <c r="L225" s="144">
        <v>0</v>
      </c>
      <c r="M225" s="37">
        <v>39183.976666666662</v>
      </c>
      <c r="N225" s="37">
        <v>39183.976666666662</v>
      </c>
      <c r="O225" s="37">
        <v>39183.976666666662</v>
      </c>
      <c r="P225" s="43">
        <f t="shared" ref="P225:P228" si="62">SUM(D225:L225)</f>
        <v>32448.07</v>
      </c>
      <c r="Q225" s="43">
        <f>SUM(D225:O225)</f>
        <v>149999.99999999997</v>
      </c>
      <c r="R225" s="78">
        <f t="shared" si="58"/>
        <v>117551.93</v>
      </c>
      <c r="S225" s="78">
        <f t="shared" ref="S225:S228" si="63">R225/3</f>
        <v>39183.976666666662</v>
      </c>
      <c r="T225" s="27">
        <f t="shared" ref="T225:T228" si="64">C225-Q225</f>
        <v>0</v>
      </c>
    </row>
    <row r="226" spans="1:21" s="7" customFormat="1" ht="15" customHeight="1" x14ac:dyDescent="0.2">
      <c r="A226" s="12" t="s">
        <v>98</v>
      </c>
      <c r="B226" s="55" t="s">
        <v>217</v>
      </c>
      <c r="C226" s="81">
        <v>11500</v>
      </c>
      <c r="D226" s="144"/>
      <c r="E226" s="144"/>
      <c r="F226" s="144"/>
      <c r="G226" s="144"/>
      <c r="H226" s="144"/>
      <c r="I226" s="144"/>
      <c r="J226" s="144"/>
      <c r="K226" s="144"/>
      <c r="L226" s="144"/>
      <c r="M226" s="37"/>
      <c r="N226" s="37"/>
      <c r="O226" s="37"/>
      <c r="P226" s="43">
        <f t="shared" si="62"/>
        <v>0</v>
      </c>
      <c r="Q226" s="33">
        <f>SUM(D226:O226)</f>
        <v>0</v>
      </c>
      <c r="R226" s="78">
        <f t="shared" si="58"/>
        <v>11500</v>
      </c>
      <c r="S226" s="78">
        <f t="shared" si="63"/>
        <v>3833.3333333333335</v>
      </c>
      <c r="T226" s="78">
        <f t="shared" si="64"/>
        <v>11500</v>
      </c>
    </row>
    <row r="227" spans="1:21" s="8" customFormat="1" ht="6.95" customHeight="1" x14ac:dyDescent="0.2">
      <c r="A227" s="12"/>
      <c r="B227" s="55"/>
      <c r="C227" s="81"/>
      <c r="D227" s="140"/>
      <c r="E227" s="140"/>
      <c r="F227" s="140"/>
      <c r="G227" s="140"/>
      <c r="H227" s="140"/>
      <c r="I227" s="140"/>
      <c r="J227" s="140"/>
      <c r="K227" s="140"/>
      <c r="L227" s="140"/>
      <c r="M227" s="39"/>
      <c r="N227" s="39"/>
      <c r="O227" s="39"/>
      <c r="P227" s="43"/>
      <c r="Q227" s="43"/>
      <c r="R227" s="27">
        <f t="shared" si="58"/>
        <v>0</v>
      </c>
      <c r="S227" s="78">
        <f t="shared" si="63"/>
        <v>0</v>
      </c>
      <c r="T227" s="27">
        <f t="shared" si="64"/>
        <v>0</v>
      </c>
    </row>
    <row r="228" spans="1:21" s="7" customFormat="1" ht="15" customHeight="1" x14ac:dyDescent="0.2">
      <c r="A228" s="15" t="str">
        <f>"TOTAL "&amp;A223</f>
        <v xml:space="preserve">TOTAL PENANG CENTRE OF EDUCATION TOURISM </v>
      </c>
      <c r="B228" s="59"/>
      <c r="C228" s="90">
        <f>SUM(C225:C227)</f>
        <v>161500</v>
      </c>
      <c r="D228" s="145">
        <f>SUM(D225:D226)</f>
        <v>-5500</v>
      </c>
      <c r="E228" s="145">
        <f t="shared" ref="E228:L228" si="65">SUM(E225:E226)</f>
        <v>212.8</v>
      </c>
      <c r="F228" s="145">
        <f t="shared" si="65"/>
        <v>-750</v>
      </c>
      <c r="G228" s="145">
        <f t="shared" si="65"/>
        <v>2000</v>
      </c>
      <c r="H228" s="145">
        <f t="shared" si="65"/>
        <v>1500</v>
      </c>
      <c r="I228" s="145">
        <f t="shared" si="65"/>
        <v>800</v>
      </c>
      <c r="J228" s="145">
        <f t="shared" si="65"/>
        <v>3954</v>
      </c>
      <c r="K228" s="145">
        <f t="shared" si="65"/>
        <v>30231.27</v>
      </c>
      <c r="L228" s="145">
        <f t="shared" si="65"/>
        <v>0</v>
      </c>
      <c r="M228" s="40">
        <f>SUM(M225:M226)</f>
        <v>39183.976666666662</v>
      </c>
      <c r="N228" s="40">
        <f>SUM(N225:N226)</f>
        <v>39183.976666666662</v>
      </c>
      <c r="O228" s="40">
        <f t="shared" ref="O228:Q228" si="66">SUM(O225:O226)</f>
        <v>39183.976666666662</v>
      </c>
      <c r="P228" s="40">
        <f t="shared" si="62"/>
        <v>32448.07</v>
      </c>
      <c r="Q228" s="40">
        <f t="shared" si="66"/>
        <v>149999.99999999997</v>
      </c>
      <c r="R228" s="27">
        <f t="shared" si="58"/>
        <v>129051.93</v>
      </c>
      <c r="S228" s="78">
        <f t="shared" si="63"/>
        <v>43017.31</v>
      </c>
      <c r="T228" s="78">
        <f t="shared" si="64"/>
        <v>11500.000000000029</v>
      </c>
      <c r="U228" s="182">
        <f>SUM(M228:O228)</f>
        <v>117551.93</v>
      </c>
    </row>
    <row r="229" spans="1:21" s="7" customFormat="1" ht="6.95" customHeight="1" x14ac:dyDescent="0.2">
      <c r="A229" s="11"/>
      <c r="B229" s="61"/>
      <c r="C229" s="92"/>
      <c r="D229" s="146"/>
      <c r="E229" s="146"/>
      <c r="F229" s="146"/>
      <c r="G229" s="146"/>
      <c r="H229" s="146"/>
      <c r="I229" s="146"/>
      <c r="J229" s="146"/>
      <c r="K229" s="146"/>
      <c r="L229" s="146"/>
      <c r="M229" s="71"/>
      <c r="N229" s="71"/>
      <c r="O229" s="71"/>
      <c r="P229" s="41"/>
      <c r="Q229" s="41"/>
      <c r="R229" s="27"/>
      <c r="S229" s="78"/>
      <c r="T229" s="78"/>
    </row>
    <row r="230" spans="1:21" s="7" customFormat="1" ht="18" customHeight="1" x14ac:dyDescent="0.2">
      <c r="A230" s="186" t="s">
        <v>151</v>
      </c>
      <c r="B230" s="186"/>
      <c r="C230" s="186"/>
      <c r="D230" s="187"/>
      <c r="E230" s="187"/>
      <c r="F230" s="187"/>
      <c r="G230" s="187"/>
      <c r="H230" s="187"/>
      <c r="I230" s="187"/>
      <c r="J230" s="187"/>
      <c r="K230" s="187"/>
      <c r="L230" s="187"/>
      <c r="M230" s="187"/>
      <c r="N230" s="187"/>
      <c r="O230" s="187"/>
      <c r="P230" s="187"/>
      <c r="Q230" s="187"/>
      <c r="R230" s="27"/>
      <c r="S230" s="78"/>
      <c r="T230" s="78"/>
    </row>
    <row r="231" spans="1:21" s="7" customFormat="1" ht="6.95" customHeight="1" x14ac:dyDescent="0.2">
      <c r="A231" s="10"/>
      <c r="B231" s="58"/>
      <c r="C231" s="89"/>
      <c r="D231" s="143"/>
      <c r="E231" s="143"/>
      <c r="F231" s="143"/>
      <c r="G231" s="143"/>
      <c r="H231" s="143"/>
      <c r="I231" s="143"/>
      <c r="J231" s="143"/>
      <c r="K231" s="143"/>
      <c r="L231" s="143"/>
      <c r="M231" s="70"/>
      <c r="N231" s="70"/>
      <c r="O231" s="70"/>
      <c r="P231" s="36"/>
      <c r="Q231" s="36"/>
      <c r="R231" s="27"/>
      <c r="S231" s="78"/>
      <c r="T231" s="78"/>
    </row>
    <row r="232" spans="1:21" s="8" customFormat="1" ht="15" customHeight="1" x14ac:dyDescent="0.2">
      <c r="A232" s="12" t="s">
        <v>152</v>
      </c>
      <c r="B232" s="55" t="s">
        <v>218</v>
      </c>
      <c r="C232" s="81">
        <v>150000</v>
      </c>
      <c r="D232" s="144">
        <v>-12000</v>
      </c>
      <c r="E232" s="144">
        <v>462.8</v>
      </c>
      <c r="F232" s="144">
        <v>-1000</v>
      </c>
      <c r="G232" s="144">
        <v>954</v>
      </c>
      <c r="H232" s="144">
        <v>-2523</v>
      </c>
      <c r="I232" s="144">
        <v>-6500</v>
      </c>
      <c r="J232" s="144">
        <v>137.77000000000001</v>
      </c>
      <c r="K232" s="144">
        <v>5634.05</v>
      </c>
      <c r="L232" s="144">
        <v>1668</v>
      </c>
      <c r="M232" s="37">
        <v>54388.793333333335</v>
      </c>
      <c r="N232" s="37">
        <v>54388.793333333335</v>
      </c>
      <c r="O232" s="37">
        <v>54388.793333333335</v>
      </c>
      <c r="P232" s="43">
        <f t="shared" ref="P232:P233" si="67">SUM(D232:L232)</f>
        <v>-13166.380000000001</v>
      </c>
      <c r="Q232" s="43">
        <f>SUM(D232:O232)</f>
        <v>150000</v>
      </c>
      <c r="R232" s="78">
        <f t="shared" si="58"/>
        <v>163166.38</v>
      </c>
      <c r="S232" s="78">
        <f t="shared" ref="S232:S235" si="68">R232/3</f>
        <v>54388.793333333335</v>
      </c>
      <c r="T232" s="27">
        <f t="shared" ref="T232:T235" si="69">C232-Q232</f>
        <v>0</v>
      </c>
    </row>
    <row r="233" spans="1:21" s="7" customFormat="1" ht="15" customHeight="1" x14ac:dyDescent="0.2">
      <c r="A233" s="12" t="s">
        <v>98</v>
      </c>
      <c r="B233" s="55" t="s">
        <v>218</v>
      </c>
      <c r="C233" s="81">
        <v>14000</v>
      </c>
      <c r="D233" s="144"/>
      <c r="E233" s="144"/>
      <c r="F233" s="144"/>
      <c r="G233" s="144"/>
      <c r="H233" s="144"/>
      <c r="I233" s="144"/>
      <c r="J233" s="144"/>
      <c r="K233" s="144"/>
      <c r="L233" s="144"/>
      <c r="M233" s="37"/>
      <c r="N233" s="37"/>
      <c r="O233" s="37"/>
      <c r="P233" s="33">
        <f t="shared" si="67"/>
        <v>0</v>
      </c>
      <c r="Q233" s="33">
        <f>SUM(D233:O233)</f>
        <v>0</v>
      </c>
      <c r="R233" s="78">
        <f t="shared" si="58"/>
        <v>14000</v>
      </c>
      <c r="S233" s="78">
        <f t="shared" si="68"/>
        <v>4666.666666666667</v>
      </c>
      <c r="T233" s="78">
        <f t="shared" si="69"/>
        <v>14000</v>
      </c>
    </row>
    <row r="234" spans="1:21" s="8" customFormat="1" ht="6.95" customHeight="1" x14ac:dyDescent="0.2">
      <c r="A234" s="12"/>
      <c r="B234" s="55"/>
      <c r="C234" s="81"/>
      <c r="D234" s="140"/>
      <c r="E234" s="140"/>
      <c r="F234" s="140"/>
      <c r="G234" s="140"/>
      <c r="H234" s="140"/>
      <c r="I234" s="140"/>
      <c r="J234" s="140"/>
      <c r="K234" s="140"/>
      <c r="L234" s="140"/>
      <c r="M234" s="39"/>
      <c r="N234" s="39"/>
      <c r="O234" s="39"/>
      <c r="P234" s="43"/>
      <c r="Q234" s="43"/>
      <c r="R234" s="27">
        <f t="shared" si="58"/>
        <v>0</v>
      </c>
      <c r="S234" s="78">
        <f t="shared" si="68"/>
        <v>0</v>
      </c>
      <c r="T234" s="27">
        <f t="shared" si="69"/>
        <v>0</v>
      </c>
    </row>
    <row r="235" spans="1:21" s="7" customFormat="1" ht="15" customHeight="1" x14ac:dyDescent="0.2">
      <c r="A235" s="15" t="str">
        <f>"TOTAL "&amp;A230</f>
        <v xml:space="preserve">TOTAL PENANG CENTRE MEDICAL TOURISM </v>
      </c>
      <c r="B235" s="59"/>
      <c r="C235" s="90">
        <f>SUM(C232:C234)</f>
        <v>164000</v>
      </c>
      <c r="D235" s="145">
        <f>SUM(D232:D233)</f>
        <v>-12000</v>
      </c>
      <c r="E235" s="145">
        <f t="shared" ref="E235:L235" si="70">SUM(E232:E233)</f>
        <v>462.8</v>
      </c>
      <c r="F235" s="145">
        <f t="shared" si="70"/>
        <v>-1000</v>
      </c>
      <c r="G235" s="145">
        <f t="shared" si="70"/>
        <v>954</v>
      </c>
      <c r="H235" s="145">
        <f t="shared" si="70"/>
        <v>-2523</v>
      </c>
      <c r="I235" s="145">
        <f t="shared" si="70"/>
        <v>-6500</v>
      </c>
      <c r="J235" s="145">
        <f t="shared" si="70"/>
        <v>137.77000000000001</v>
      </c>
      <c r="K235" s="145">
        <f t="shared" si="70"/>
        <v>5634.05</v>
      </c>
      <c r="L235" s="145">
        <f t="shared" si="70"/>
        <v>1668</v>
      </c>
      <c r="M235" s="40">
        <f>SUM(M232:M233)</f>
        <v>54388.793333333335</v>
      </c>
      <c r="N235" s="40">
        <f>SUM(N232:N233)</f>
        <v>54388.793333333335</v>
      </c>
      <c r="O235" s="40">
        <f t="shared" ref="O235" si="71">SUM(O232:O233)</f>
        <v>54388.793333333335</v>
      </c>
      <c r="P235" s="40">
        <f t="shared" ref="P235" si="72">SUM(D235:L235)</f>
        <v>-13166.380000000001</v>
      </c>
      <c r="Q235" s="40">
        <f t="shared" ref="Q235" si="73">SUM(Q232:Q233)</f>
        <v>150000</v>
      </c>
      <c r="R235" s="27">
        <f t="shared" si="58"/>
        <v>177166.38</v>
      </c>
      <c r="S235" s="78">
        <f t="shared" si="68"/>
        <v>59055.46</v>
      </c>
      <c r="T235" s="78">
        <f t="shared" si="69"/>
        <v>14000</v>
      </c>
      <c r="U235" s="182">
        <f>SUM(M235:O235)</f>
        <v>163166.38</v>
      </c>
    </row>
    <row r="236" spans="1:21" ht="6.95" customHeight="1" x14ac:dyDescent="0.2">
      <c r="R236" s="27"/>
    </row>
    <row r="237" spans="1:21" s="7" customFormat="1" ht="18" customHeight="1" x14ac:dyDescent="0.2">
      <c r="A237" s="192" t="s">
        <v>162</v>
      </c>
      <c r="B237" s="192"/>
      <c r="C237" s="192"/>
      <c r="D237" s="193"/>
      <c r="E237" s="193"/>
      <c r="F237" s="193"/>
      <c r="G237" s="193"/>
      <c r="H237" s="193"/>
      <c r="I237" s="193"/>
      <c r="J237" s="193"/>
      <c r="K237" s="193"/>
      <c r="L237" s="193"/>
      <c r="M237" s="193"/>
      <c r="N237" s="193"/>
      <c r="O237" s="193"/>
      <c r="P237" s="193"/>
      <c r="Q237" s="193"/>
      <c r="R237" s="27"/>
      <c r="S237" s="78"/>
      <c r="T237" s="78"/>
    </row>
    <row r="238" spans="1:21" s="7" customFormat="1" ht="6.95" customHeight="1" x14ac:dyDescent="0.2">
      <c r="A238" s="10"/>
      <c r="B238" s="58"/>
      <c r="C238" s="89"/>
      <c r="D238" s="143"/>
      <c r="E238" s="143"/>
      <c r="F238" s="143"/>
      <c r="G238" s="143"/>
      <c r="H238" s="143"/>
      <c r="I238" s="143"/>
      <c r="J238" s="143"/>
      <c r="K238" s="143"/>
      <c r="L238" s="143"/>
      <c r="M238" s="70"/>
      <c r="N238" s="70"/>
      <c r="O238" s="70"/>
      <c r="P238" s="36"/>
      <c r="Q238" s="36"/>
      <c r="R238" s="27"/>
      <c r="S238" s="78"/>
      <c r="T238" s="78"/>
    </row>
    <row r="239" spans="1:21" s="8" customFormat="1" ht="15" customHeight="1" x14ac:dyDescent="0.2">
      <c r="A239" s="12" t="s">
        <v>325</v>
      </c>
      <c r="B239" s="55" t="s">
        <v>326</v>
      </c>
      <c r="C239" s="81">
        <v>600000</v>
      </c>
      <c r="D239" s="144"/>
      <c r="E239" s="144"/>
      <c r="F239" s="144"/>
      <c r="G239" s="144"/>
      <c r="H239" s="144">
        <v>0</v>
      </c>
      <c r="I239" s="144">
        <v>0</v>
      </c>
      <c r="J239" s="144">
        <v>108946</v>
      </c>
      <c r="K239" s="144">
        <v>0</v>
      </c>
      <c r="L239" s="144">
        <v>99346</v>
      </c>
      <c r="M239" s="37"/>
      <c r="N239" s="37">
        <v>391708</v>
      </c>
      <c r="O239" s="37"/>
      <c r="P239" s="43">
        <f t="shared" ref="P239:P240" si="74">SUM(D239:L239)</f>
        <v>208292</v>
      </c>
      <c r="Q239" s="43">
        <f>SUM(D239:O239)</f>
        <v>600000</v>
      </c>
      <c r="R239" s="78">
        <f t="shared" ref="R239:R242" si="75">C239-P239</f>
        <v>391708</v>
      </c>
      <c r="S239" s="78">
        <f t="shared" ref="S239:S242" si="76">R239/3</f>
        <v>130569.33333333333</v>
      </c>
      <c r="T239" s="27">
        <f t="shared" ref="T239:T242" si="77">C239-Q239</f>
        <v>0</v>
      </c>
    </row>
    <row r="240" spans="1:21" s="7" customFormat="1" ht="15" customHeight="1" x14ac:dyDescent="0.2">
      <c r="A240" s="12" t="s">
        <v>327</v>
      </c>
      <c r="B240" s="55" t="s">
        <v>326</v>
      </c>
      <c r="C240" s="81">
        <v>413940</v>
      </c>
      <c r="D240" s="144"/>
      <c r="E240" s="144"/>
      <c r="F240" s="144"/>
      <c r="G240" s="144"/>
      <c r="H240" s="144"/>
      <c r="I240" s="144"/>
      <c r="J240" s="144"/>
      <c r="K240" s="144">
        <v>310455</v>
      </c>
      <c r="L240" s="144">
        <v>103485</v>
      </c>
      <c r="M240" s="37"/>
      <c r="N240" s="37"/>
      <c r="O240" s="37"/>
      <c r="P240" s="33">
        <f t="shared" si="74"/>
        <v>413940</v>
      </c>
      <c r="Q240" s="33">
        <f>SUM(D240:O240)</f>
        <v>413940</v>
      </c>
      <c r="R240" s="78">
        <f t="shared" si="75"/>
        <v>0</v>
      </c>
      <c r="S240" s="78">
        <f t="shared" si="76"/>
        <v>0</v>
      </c>
      <c r="T240" s="78">
        <f t="shared" si="77"/>
        <v>0</v>
      </c>
    </row>
    <row r="241" spans="1:21" s="8" customFormat="1" ht="6.95" customHeight="1" x14ac:dyDescent="0.2">
      <c r="A241" s="12"/>
      <c r="B241" s="55"/>
      <c r="C241" s="81"/>
      <c r="D241" s="140"/>
      <c r="E241" s="140"/>
      <c r="F241" s="140"/>
      <c r="G241" s="140"/>
      <c r="H241" s="140"/>
      <c r="I241" s="140"/>
      <c r="J241" s="140"/>
      <c r="K241" s="140"/>
      <c r="L241" s="140"/>
      <c r="M241" s="39"/>
      <c r="N241" s="39"/>
      <c r="O241" s="39"/>
      <c r="P241" s="43"/>
      <c r="Q241" s="43"/>
      <c r="R241" s="27">
        <f t="shared" si="75"/>
        <v>0</v>
      </c>
      <c r="S241" s="78">
        <f t="shared" si="76"/>
        <v>0</v>
      </c>
      <c r="T241" s="27">
        <f t="shared" si="77"/>
        <v>0</v>
      </c>
    </row>
    <row r="242" spans="1:21" s="7" customFormat="1" ht="15" customHeight="1" x14ac:dyDescent="0.2">
      <c r="A242" s="163" t="str">
        <f>"TOTAL "&amp;A237</f>
        <v>TOTAL OTHERS</v>
      </c>
      <c r="B242" s="164"/>
      <c r="C242" s="165">
        <f>SUM(C239:C241)</f>
        <v>1013940</v>
      </c>
      <c r="D242" s="166">
        <f t="shared" ref="D242:J242" si="78">SUM(D239:D240)</f>
        <v>0</v>
      </c>
      <c r="E242" s="166">
        <f t="shared" si="78"/>
        <v>0</v>
      </c>
      <c r="F242" s="166">
        <f t="shared" si="78"/>
        <v>0</v>
      </c>
      <c r="G242" s="166">
        <f t="shared" si="78"/>
        <v>0</v>
      </c>
      <c r="H242" s="166">
        <f t="shared" si="78"/>
        <v>0</v>
      </c>
      <c r="I242" s="166">
        <f t="shared" si="78"/>
        <v>0</v>
      </c>
      <c r="J242" s="166">
        <f t="shared" si="78"/>
        <v>108946</v>
      </c>
      <c r="K242" s="166">
        <f>SUM(K239:K240)</f>
        <v>310455</v>
      </c>
      <c r="L242" s="166">
        <f>SUM(L239:L240)</f>
        <v>202831</v>
      </c>
      <c r="M242" s="167">
        <f>SUM(M239:M240)</f>
        <v>0</v>
      </c>
      <c r="N242" s="167">
        <f t="shared" ref="N242:O242" si="79">SUM(N239:N240)</f>
        <v>391708</v>
      </c>
      <c r="O242" s="167">
        <f t="shared" si="79"/>
        <v>0</v>
      </c>
      <c r="P242" s="167">
        <f>SUM(D242:L242)</f>
        <v>622232</v>
      </c>
      <c r="Q242" s="167">
        <f t="shared" ref="Q242" si="80">SUM(Q239:Q240)</f>
        <v>1013940</v>
      </c>
      <c r="R242" s="27">
        <f t="shared" si="75"/>
        <v>391708</v>
      </c>
      <c r="S242" s="78">
        <f t="shared" si="76"/>
        <v>130569.33333333333</v>
      </c>
      <c r="T242" s="78">
        <f t="shared" si="77"/>
        <v>0</v>
      </c>
      <c r="U242" s="182">
        <f>SUM(M242:O242)</f>
        <v>391708</v>
      </c>
    </row>
    <row r="243" spans="1:21" ht="10.5" customHeight="1" x14ac:dyDescent="0.2">
      <c r="R243" s="27"/>
    </row>
    <row r="244" spans="1:21" s="7" customFormat="1" ht="18" customHeight="1" x14ac:dyDescent="0.2">
      <c r="A244" s="186" t="s">
        <v>162</v>
      </c>
      <c r="B244" s="186"/>
      <c r="C244" s="186"/>
      <c r="D244" s="187"/>
      <c r="E244" s="187"/>
      <c r="F244" s="187"/>
      <c r="G244" s="187"/>
      <c r="H244" s="187"/>
      <c r="I244" s="187"/>
      <c r="J244" s="187"/>
      <c r="K244" s="187"/>
      <c r="L244" s="187"/>
      <c r="M244" s="187"/>
      <c r="N244" s="187"/>
      <c r="O244" s="187"/>
      <c r="P244" s="187"/>
      <c r="Q244" s="187"/>
      <c r="R244" s="27"/>
      <c r="S244" s="78"/>
      <c r="T244" s="78"/>
    </row>
    <row r="245" spans="1:21" s="7" customFormat="1" ht="9.75" customHeight="1" x14ac:dyDescent="0.2">
      <c r="A245" s="75"/>
      <c r="B245" s="75"/>
      <c r="C245" s="96"/>
      <c r="D245" s="154"/>
      <c r="E245" s="154"/>
      <c r="F245" s="154"/>
      <c r="G245" s="154"/>
      <c r="H245" s="154"/>
      <c r="I245" s="154"/>
      <c r="J245" s="154"/>
      <c r="K245" s="174"/>
      <c r="L245" s="174"/>
      <c r="M245" s="115"/>
      <c r="N245" s="115"/>
      <c r="O245" s="115"/>
      <c r="P245" s="76"/>
      <c r="Q245" s="76"/>
      <c r="R245" s="27"/>
      <c r="S245" s="78"/>
      <c r="T245" s="78"/>
    </row>
    <row r="246" spans="1:21" s="8" customFormat="1" ht="15" customHeight="1" x14ac:dyDescent="0.2">
      <c r="A246" s="12" t="s">
        <v>183</v>
      </c>
      <c r="B246" s="55" t="s">
        <v>132</v>
      </c>
      <c r="C246" s="81"/>
      <c r="D246" s="144"/>
      <c r="E246" s="144"/>
      <c r="F246" s="144"/>
      <c r="G246" s="144"/>
      <c r="H246" s="144"/>
      <c r="I246" s="144"/>
      <c r="J246" s="144"/>
      <c r="K246" s="144"/>
      <c r="L246" s="144"/>
      <c r="M246" s="37"/>
      <c r="N246" s="37"/>
      <c r="O246" s="37"/>
      <c r="P246" s="38">
        <f t="shared" ref="P246:P249" si="81">SUM(D246:L246)</f>
        <v>0</v>
      </c>
      <c r="Q246" s="43">
        <f>SUM(D246:O246)</f>
        <v>0</v>
      </c>
      <c r="R246" s="78">
        <f>C246-Q246</f>
        <v>0</v>
      </c>
      <c r="S246" s="78"/>
      <c r="T246" s="27"/>
    </row>
    <row r="247" spans="1:21" s="8" customFormat="1" ht="15" customHeight="1" x14ac:dyDescent="0.2">
      <c r="A247" s="12" t="s">
        <v>156</v>
      </c>
      <c r="B247" s="55" t="s">
        <v>157</v>
      </c>
      <c r="C247" s="81"/>
      <c r="D247" s="144"/>
      <c r="E247" s="144"/>
      <c r="F247" s="144"/>
      <c r="G247" s="144"/>
      <c r="H247" s="144"/>
      <c r="I247" s="144"/>
      <c r="J247" s="144"/>
      <c r="K247" s="144"/>
      <c r="L247" s="144"/>
      <c r="M247" s="37"/>
      <c r="N247" s="37"/>
      <c r="O247" s="37"/>
      <c r="P247" s="38">
        <f t="shared" si="81"/>
        <v>0</v>
      </c>
      <c r="Q247" s="43">
        <f>SUM(D247:O247)</f>
        <v>0</v>
      </c>
      <c r="R247" s="27"/>
      <c r="S247" s="78"/>
      <c r="T247" s="27"/>
    </row>
    <row r="248" spans="1:21" s="8" customFormat="1" ht="15" customHeight="1" x14ac:dyDescent="0.2">
      <c r="A248" s="12" t="s">
        <v>170</v>
      </c>
      <c r="B248" s="55" t="s">
        <v>184</v>
      </c>
      <c r="C248" s="81"/>
      <c r="D248" s="144"/>
      <c r="E248" s="144"/>
      <c r="F248" s="144"/>
      <c r="G248" s="144"/>
      <c r="H248" s="144"/>
      <c r="I248" s="144"/>
      <c r="J248" s="144"/>
      <c r="K248" s="144"/>
      <c r="L248" s="144"/>
      <c r="M248" s="37"/>
      <c r="N248" s="37"/>
      <c r="O248" s="37"/>
      <c r="P248" s="38">
        <f t="shared" si="81"/>
        <v>0</v>
      </c>
      <c r="Q248" s="43">
        <f>SUM(D248:O248)</f>
        <v>0</v>
      </c>
      <c r="R248" s="27"/>
      <c r="S248" s="78"/>
      <c r="T248" s="27"/>
    </row>
    <row r="249" spans="1:21" s="8" customFormat="1" ht="15" customHeight="1" x14ac:dyDescent="0.2">
      <c r="A249" s="12" t="s">
        <v>155</v>
      </c>
      <c r="B249" s="55" t="s">
        <v>154</v>
      </c>
      <c r="C249" s="81"/>
      <c r="D249" s="144"/>
      <c r="E249" s="144"/>
      <c r="F249" s="144"/>
      <c r="G249" s="144"/>
      <c r="H249" s="144"/>
      <c r="I249" s="144"/>
      <c r="J249" s="144"/>
      <c r="K249" s="144"/>
      <c r="L249" s="144"/>
      <c r="M249" s="37"/>
      <c r="N249" s="37"/>
      <c r="O249" s="37"/>
      <c r="P249" s="38">
        <f t="shared" si="81"/>
        <v>0</v>
      </c>
      <c r="Q249" s="43">
        <f>SUM(D249:O249)</f>
        <v>0</v>
      </c>
      <c r="R249" s="27"/>
      <c r="S249" s="78"/>
      <c r="T249" s="27"/>
    </row>
    <row r="250" spans="1:21" s="8" customFormat="1" ht="15" customHeight="1" x14ac:dyDescent="0.2">
      <c r="A250" s="12"/>
      <c r="B250" s="55"/>
      <c r="C250" s="81"/>
      <c r="D250" s="140"/>
      <c r="E250" s="140"/>
      <c r="F250" s="140"/>
      <c r="G250" s="140"/>
      <c r="H250" s="140"/>
      <c r="I250" s="140"/>
      <c r="J250" s="140"/>
      <c r="K250" s="140"/>
      <c r="L250" s="140"/>
      <c r="M250" s="39"/>
      <c r="N250" s="39"/>
      <c r="O250" s="39"/>
      <c r="P250" s="43"/>
      <c r="Q250" s="43"/>
      <c r="R250" s="27"/>
      <c r="S250" s="78"/>
      <c r="T250" s="27"/>
    </row>
    <row r="251" spans="1:21" s="7" customFormat="1" ht="15" customHeight="1" x14ac:dyDescent="0.2">
      <c r="A251" s="15" t="str">
        <f>"TOTAL "&amp;A244</f>
        <v>TOTAL OTHERS</v>
      </c>
      <c r="B251" s="15"/>
      <c r="C251" s="90">
        <f t="shared" ref="C251" si="82">SUM(C247:C250)</f>
        <v>0</v>
      </c>
      <c r="D251" s="155">
        <f>SUM(D246:D249)</f>
        <v>0</v>
      </c>
      <c r="E251" s="155">
        <f t="shared" ref="E251:O251" si="83">SUM(E246:E250)</f>
        <v>0</v>
      </c>
      <c r="F251" s="155">
        <f>SUM(F246:F250)</f>
        <v>0</v>
      </c>
      <c r="G251" s="155">
        <f t="shared" ref="G251:H251" si="84">SUM(G246:G250)</f>
        <v>0</v>
      </c>
      <c r="H251" s="155">
        <f t="shared" si="84"/>
        <v>0</v>
      </c>
      <c r="I251" s="155">
        <f t="shared" si="83"/>
        <v>0</v>
      </c>
      <c r="J251" s="155">
        <f t="shared" si="83"/>
        <v>0</v>
      </c>
      <c r="K251" s="155">
        <f t="shared" si="83"/>
        <v>0</v>
      </c>
      <c r="L251" s="155">
        <f t="shared" si="83"/>
        <v>0</v>
      </c>
      <c r="M251" s="79">
        <f t="shared" si="83"/>
        <v>0</v>
      </c>
      <c r="N251" s="79">
        <f t="shared" si="83"/>
        <v>0</v>
      </c>
      <c r="O251" s="79">
        <f t="shared" si="83"/>
        <v>0</v>
      </c>
      <c r="P251" s="79">
        <f>SUM(D251:O251)</f>
        <v>0</v>
      </c>
      <c r="Q251" s="79">
        <f>SUM(Q246:Q250)</f>
        <v>0</v>
      </c>
      <c r="R251" s="78"/>
      <c r="S251" s="78"/>
      <c r="T251" s="78"/>
    </row>
    <row r="252" spans="1:21" ht="6.95" customHeight="1" x14ac:dyDescent="0.2">
      <c r="R252" s="27"/>
    </row>
    <row r="253" spans="1:21" s="8" customFormat="1" ht="15" customHeight="1" x14ac:dyDescent="0.2">
      <c r="A253" s="24" t="s">
        <v>190</v>
      </c>
      <c r="B253" s="77"/>
      <c r="C253" s="97">
        <f>C63+C79+C88+C97+C149+C187+C196+C221+C225+C232</f>
        <v>10136349.939999999</v>
      </c>
      <c r="D253" s="156"/>
      <c r="E253" s="156"/>
      <c r="F253" s="156"/>
      <c r="G253" s="156"/>
      <c r="H253" s="156"/>
      <c r="I253" s="156"/>
      <c r="J253" s="156"/>
      <c r="K253" s="156"/>
      <c r="L253" s="156"/>
      <c r="M253" s="78"/>
      <c r="N253" s="78"/>
      <c r="O253" s="78"/>
      <c r="P253" s="27"/>
      <c r="Q253" s="71">
        <f>Q63+Q79+Q88+Q97+Q149+Q187+Q196+Q221+Q246</f>
        <v>9449856.3166666683</v>
      </c>
      <c r="R253" s="27"/>
      <c r="S253" s="78"/>
      <c r="T253" s="27"/>
    </row>
    <row r="254" spans="1:21" s="7" customFormat="1" ht="20.100000000000001" customHeight="1" x14ac:dyDescent="0.2">
      <c r="A254" s="190" t="s">
        <v>14</v>
      </c>
      <c r="B254" s="190"/>
      <c r="C254" s="190"/>
      <c r="D254" s="191"/>
      <c r="E254" s="191"/>
      <c r="F254" s="191"/>
      <c r="G254" s="191"/>
      <c r="H254" s="191"/>
      <c r="I254" s="191"/>
      <c r="J254" s="191"/>
      <c r="K254" s="191"/>
      <c r="L254" s="191"/>
      <c r="M254" s="191"/>
      <c r="N254" s="191"/>
      <c r="O254" s="191"/>
      <c r="P254" s="191"/>
      <c r="Q254" s="191"/>
      <c r="R254" s="27"/>
      <c r="S254" s="78"/>
      <c r="T254" s="78"/>
    </row>
    <row r="255" spans="1:21" ht="6.95" customHeight="1" x14ac:dyDescent="0.2">
      <c r="A255" s="18"/>
      <c r="B255" s="65"/>
      <c r="C255" s="98"/>
      <c r="D255" s="157"/>
      <c r="E255" s="157"/>
      <c r="F255" s="157"/>
      <c r="G255" s="157"/>
      <c r="H255" s="157"/>
      <c r="I255" s="157"/>
      <c r="J255" s="157"/>
      <c r="K255" s="157"/>
      <c r="L255" s="157"/>
      <c r="M255" s="72"/>
      <c r="N255" s="72"/>
      <c r="O255" s="72"/>
      <c r="P255" s="48"/>
      <c r="Q255" s="48"/>
      <c r="R255" s="27"/>
    </row>
    <row r="256" spans="1:21" s="8" customFormat="1" ht="15" customHeight="1" x14ac:dyDescent="0.2">
      <c r="A256" s="19" t="s">
        <v>1</v>
      </c>
      <c r="B256" s="66"/>
      <c r="C256" s="99"/>
      <c r="D256" s="158">
        <f>D14</f>
        <v>0</v>
      </c>
      <c r="E256" s="158">
        <f>E14</f>
        <v>0</v>
      </c>
      <c r="F256" s="158"/>
      <c r="G256" s="158"/>
      <c r="H256" s="158"/>
      <c r="I256" s="158">
        <f>I14</f>
        <v>0</v>
      </c>
      <c r="J256" s="158"/>
      <c r="K256" s="158"/>
      <c r="L256" s="158"/>
      <c r="M256" s="73"/>
      <c r="N256" s="73"/>
      <c r="O256" s="73"/>
      <c r="P256" s="49">
        <f t="shared" ref="P256:P260" si="85">SUM(D256:L256)</f>
        <v>0</v>
      </c>
      <c r="Q256" s="49">
        <f>SUM(D256:F256)</f>
        <v>0</v>
      </c>
      <c r="R256" s="27"/>
      <c r="S256" s="78"/>
      <c r="T256" s="27"/>
    </row>
    <row r="257" spans="1:20" s="8" customFormat="1" ht="15" customHeight="1" x14ac:dyDescent="0.2">
      <c r="A257" s="74" t="s">
        <v>335</v>
      </c>
      <c r="B257" s="66"/>
      <c r="C257" s="99"/>
      <c r="D257" s="158">
        <f t="shared" ref="D257:L257" si="86">SUM(D63,D79,D97,D88,D149,D187,D196,D221,D246,D247,D242)</f>
        <v>298257</v>
      </c>
      <c r="E257" s="158">
        <f t="shared" si="86"/>
        <v>604235.72</v>
      </c>
      <c r="F257" s="158">
        <f t="shared" si="86"/>
        <v>935338.44</v>
      </c>
      <c r="G257" s="158">
        <f t="shared" si="86"/>
        <v>550138.44999999984</v>
      </c>
      <c r="H257" s="158">
        <f t="shared" si="86"/>
        <v>523384.22</v>
      </c>
      <c r="I257" s="158">
        <f t="shared" si="86"/>
        <v>486721.22</v>
      </c>
      <c r="J257" s="158">
        <f t="shared" si="86"/>
        <v>824656.25000000012</v>
      </c>
      <c r="K257" s="158">
        <f t="shared" si="86"/>
        <v>775068.95</v>
      </c>
      <c r="L257" s="158">
        <f t="shared" si="86"/>
        <v>587064.57000000007</v>
      </c>
      <c r="M257" s="73">
        <f>SUM(M63,M79,M97,M88,M149,M187,M196,M221,M246,M247,M248)</f>
        <v>840864.09</v>
      </c>
      <c r="N257" s="73">
        <f>SUM(N63,N79,N97,N88,N149,N187,N196,N221,N246,N247,N248)</f>
        <v>1792082.3333333333</v>
      </c>
      <c r="O257" s="73">
        <f>SUM(O63,O79,O97,O88,O149,O187,O196,O221,O246,O247,O248)</f>
        <v>1951093.073333333</v>
      </c>
      <c r="P257" s="49">
        <f t="shared" si="85"/>
        <v>5584864.8200000003</v>
      </c>
      <c r="Q257" s="49">
        <f>SUM(D257:O257)</f>
        <v>10168904.316666666</v>
      </c>
      <c r="R257" s="27"/>
      <c r="S257" s="78">
        <v>1656718.0950000002</v>
      </c>
      <c r="T257" s="27" t="e">
        <f>#REF!-S257</f>
        <v>#REF!</v>
      </c>
    </row>
    <row r="258" spans="1:20" s="8" customFormat="1" ht="15" customHeight="1" x14ac:dyDescent="0.2">
      <c r="A258" s="74" t="s">
        <v>160</v>
      </c>
      <c r="B258" s="66"/>
      <c r="C258" s="99"/>
      <c r="D258" s="158">
        <f>D249</f>
        <v>0</v>
      </c>
      <c r="E258" s="158">
        <f>E249</f>
        <v>0</v>
      </c>
      <c r="F258" s="158">
        <f t="shared" ref="F258:I258" si="87">F249</f>
        <v>0</v>
      </c>
      <c r="G258" s="158">
        <f t="shared" si="87"/>
        <v>0</v>
      </c>
      <c r="H258" s="158">
        <f t="shared" si="87"/>
        <v>0</v>
      </c>
      <c r="I258" s="158">
        <f t="shared" si="87"/>
        <v>0</v>
      </c>
      <c r="J258" s="158">
        <f>J249</f>
        <v>0</v>
      </c>
      <c r="K258" s="158">
        <f>K249</f>
        <v>0</v>
      </c>
      <c r="L258" s="158">
        <f>L249</f>
        <v>0</v>
      </c>
      <c r="M258" s="73">
        <f t="shared" ref="M258" si="88">M249</f>
        <v>0</v>
      </c>
      <c r="N258" s="73">
        <f>N249</f>
        <v>0</v>
      </c>
      <c r="O258" s="73">
        <f>O249</f>
        <v>0</v>
      </c>
      <c r="P258" s="49">
        <f t="shared" si="85"/>
        <v>0</v>
      </c>
      <c r="Q258" s="49">
        <f>SUM(D258:O258)</f>
        <v>0</v>
      </c>
      <c r="R258" s="27"/>
      <c r="S258" s="78"/>
      <c r="T258" s="27"/>
    </row>
    <row r="259" spans="1:20" x14ac:dyDescent="0.2">
      <c r="A259" s="18"/>
      <c r="B259" s="65"/>
      <c r="C259" s="98"/>
      <c r="D259" s="157"/>
      <c r="E259" s="157"/>
      <c r="F259" s="157"/>
      <c r="G259" s="157"/>
      <c r="H259" s="157"/>
      <c r="I259" s="157"/>
      <c r="J259" s="157"/>
      <c r="K259" s="157"/>
      <c r="L259" s="157"/>
      <c r="M259" s="72"/>
      <c r="N259" s="72"/>
      <c r="O259" s="72"/>
      <c r="P259" s="48">
        <f t="shared" si="85"/>
        <v>0</v>
      </c>
      <c r="Q259" s="48"/>
      <c r="R259" s="78"/>
    </row>
    <row r="260" spans="1:20" s="8" customFormat="1" ht="18" customHeight="1" x14ac:dyDescent="0.2">
      <c r="A260" s="20" t="s">
        <v>99</v>
      </c>
      <c r="B260" s="67"/>
      <c r="C260" s="100"/>
      <c r="D260" s="159">
        <f>D256-D257-D258</f>
        <v>-298257</v>
      </c>
      <c r="E260" s="159">
        <f t="shared" ref="E260:O260" si="89">E256-E257</f>
        <v>-604235.72</v>
      </c>
      <c r="F260" s="159">
        <f t="shared" si="89"/>
        <v>-935338.44</v>
      </c>
      <c r="G260" s="159">
        <f t="shared" ref="G260:H260" si="90">G256-G257</f>
        <v>-550138.44999999984</v>
      </c>
      <c r="H260" s="159">
        <f t="shared" si="90"/>
        <v>-523384.22</v>
      </c>
      <c r="I260" s="159">
        <f t="shared" si="89"/>
        <v>-486721.22</v>
      </c>
      <c r="J260" s="159">
        <f t="shared" si="89"/>
        <v>-824656.25000000012</v>
      </c>
      <c r="K260" s="159">
        <f t="shared" si="89"/>
        <v>-775068.95</v>
      </c>
      <c r="L260" s="159">
        <f t="shared" si="89"/>
        <v>-587064.57000000007</v>
      </c>
      <c r="M260" s="50">
        <f t="shared" si="89"/>
        <v>-840864.09</v>
      </c>
      <c r="N260" s="50">
        <f t="shared" si="89"/>
        <v>-1792082.3333333333</v>
      </c>
      <c r="O260" s="50">
        <f t="shared" si="89"/>
        <v>-1951093.073333333</v>
      </c>
      <c r="P260" s="50">
        <f t="shared" si="85"/>
        <v>-5584864.8200000003</v>
      </c>
      <c r="Q260" s="50">
        <f>Q256-Q257</f>
        <v>-10168904.316666666</v>
      </c>
      <c r="R260" s="78"/>
      <c r="S260" s="78"/>
      <c r="T260" s="27"/>
    </row>
    <row r="262" spans="1:20" x14ac:dyDescent="0.2">
      <c r="C262" s="68">
        <f>SUBTOTAL(9,C8:C251)</f>
        <v>22351579.879999999</v>
      </c>
      <c r="D262" s="153">
        <f t="shared" ref="D262:O262" si="91">SUBTOTAL(9,D8:D251)</f>
        <v>561514.00000000012</v>
      </c>
      <c r="E262" s="153">
        <f t="shared" si="91"/>
        <v>1209822.6400000004</v>
      </c>
      <c r="F262" s="153">
        <f t="shared" si="91"/>
        <v>1867176.8800000004</v>
      </c>
      <c r="G262" s="153">
        <f t="shared" si="91"/>
        <v>1106184.8999999999</v>
      </c>
      <c r="H262" s="153">
        <f t="shared" si="91"/>
        <v>1044722.4400000002</v>
      </c>
      <c r="I262" s="153">
        <f t="shared" si="91"/>
        <v>962042.44000000006</v>
      </c>
      <c r="J262" s="153">
        <f t="shared" si="91"/>
        <v>1657496.0400000003</v>
      </c>
      <c r="K262" s="153">
        <f t="shared" si="91"/>
        <v>1621868.5400000005</v>
      </c>
      <c r="L262" s="153">
        <f t="shared" si="91"/>
        <v>1177465.1399999999</v>
      </c>
      <c r="M262" s="68">
        <f>SUBTOTAL(9,M8:M251)</f>
        <v>1868873.7199999993</v>
      </c>
      <c r="N262" s="68">
        <f t="shared" si="91"/>
        <v>4554726.206666667</v>
      </c>
      <c r="O262" s="68">
        <f t="shared" si="91"/>
        <v>4089331.6866666665</v>
      </c>
      <c r="P262" s="47">
        <f>SUM(D262:L262)</f>
        <v>11208293.020000003</v>
      </c>
      <c r="Q262" s="47">
        <f>SUBTOTAL(9,Q8:Q251)</f>
        <v>21561408.63333334</v>
      </c>
    </row>
    <row r="263" spans="1:20" x14ac:dyDescent="0.2">
      <c r="D263" s="160"/>
    </row>
    <row r="265" spans="1:20" s="7" customFormat="1" ht="18" customHeight="1" x14ac:dyDescent="0.2">
      <c r="A265" s="188" t="s">
        <v>166</v>
      </c>
      <c r="B265" s="188"/>
      <c r="C265" s="188"/>
      <c r="D265" s="189"/>
      <c r="E265" s="189"/>
      <c r="F265" s="189"/>
      <c r="G265" s="189"/>
      <c r="H265" s="189"/>
      <c r="I265" s="189"/>
      <c r="J265" s="189"/>
      <c r="K265" s="189"/>
      <c r="L265" s="189"/>
      <c r="M265" s="189"/>
      <c r="N265" s="189"/>
      <c r="O265" s="189"/>
      <c r="P265" s="189"/>
      <c r="Q265" s="189"/>
      <c r="R265" s="78"/>
      <c r="S265" s="78"/>
      <c r="T265" s="78"/>
    </row>
    <row r="266" spans="1:20" s="7" customFormat="1" ht="13.5" customHeight="1" x14ac:dyDescent="0.2">
      <c r="A266" s="75"/>
      <c r="B266" s="75"/>
      <c r="C266" s="96"/>
      <c r="D266" s="154"/>
      <c r="E266" s="154"/>
      <c r="F266" s="154"/>
      <c r="G266" s="154"/>
      <c r="H266" s="154"/>
      <c r="I266" s="154"/>
      <c r="J266" s="154"/>
      <c r="K266" s="174"/>
      <c r="L266" s="174"/>
      <c r="M266" s="115"/>
      <c r="N266" s="115"/>
      <c r="O266" s="115"/>
      <c r="P266" s="76"/>
      <c r="Q266" s="76"/>
      <c r="R266" s="78"/>
      <c r="S266" s="78"/>
      <c r="T266" s="78"/>
    </row>
    <row r="267" spans="1:20" s="8" customFormat="1" ht="15" customHeight="1" x14ac:dyDescent="0.2">
      <c r="A267" s="12" t="s">
        <v>192</v>
      </c>
      <c r="B267" s="55" t="s">
        <v>167</v>
      </c>
      <c r="C267" s="81">
        <v>1350000</v>
      </c>
      <c r="D267" s="144">
        <v>34000</v>
      </c>
      <c r="E267" s="144">
        <v>0</v>
      </c>
      <c r="F267" s="144">
        <v>0</v>
      </c>
      <c r="G267" s="144">
        <v>0</v>
      </c>
      <c r="H267" s="144">
        <v>50000</v>
      </c>
      <c r="I267" s="144">
        <v>35794</v>
      </c>
      <c r="J267" s="144">
        <v>7928.16</v>
      </c>
      <c r="K267" s="144">
        <v>21935.5</v>
      </c>
      <c r="L267" s="144">
        <v>420</v>
      </c>
      <c r="M267" s="37">
        <v>20000</v>
      </c>
      <c r="N267" s="37">
        <f>200000+150000</f>
        <v>350000</v>
      </c>
      <c r="O267" s="37"/>
      <c r="P267" s="43">
        <f>SUM(D267:L267)</f>
        <v>150077.66</v>
      </c>
      <c r="Q267" s="43">
        <f t="shared" ref="Q267:Q279" si="92">SUM(D267:O267)</f>
        <v>520077.66000000003</v>
      </c>
      <c r="R267" s="78">
        <f t="shared" ref="R267:R280" si="93">C267-Q267</f>
        <v>829922.34</v>
      </c>
      <c r="S267" s="78">
        <f>SUM(M267:O267)</f>
        <v>370000</v>
      </c>
      <c r="T267" s="27"/>
    </row>
    <row r="268" spans="1:20" s="8" customFormat="1" ht="15" customHeight="1" x14ac:dyDescent="0.2">
      <c r="A268" s="12" t="s">
        <v>313</v>
      </c>
      <c r="B268" s="55" t="s">
        <v>167</v>
      </c>
      <c r="C268" s="81">
        <v>1000000</v>
      </c>
      <c r="D268" s="144">
        <v>300</v>
      </c>
      <c r="E268" s="144">
        <v>339000</v>
      </c>
      <c r="F268" s="144">
        <v>214151.72</v>
      </c>
      <c r="G268" s="144">
        <v>6289.25</v>
      </c>
      <c r="H268" s="144">
        <v>0</v>
      </c>
      <c r="I268" s="144">
        <v>50089.73</v>
      </c>
      <c r="J268" s="144">
        <v>0</v>
      </c>
      <c r="K268" s="144">
        <v>0</v>
      </c>
      <c r="L268" s="144">
        <v>0</v>
      </c>
      <c r="M268" s="37"/>
      <c r="N268" s="37">
        <v>110000</v>
      </c>
      <c r="O268" s="37"/>
      <c r="P268" s="43">
        <f t="shared" ref="P268:P280" si="94">SUM(D268:L268)</f>
        <v>609830.69999999995</v>
      </c>
      <c r="Q268" s="43">
        <f t="shared" si="92"/>
        <v>719830.7</v>
      </c>
      <c r="R268" s="78"/>
      <c r="S268" s="78">
        <f t="shared" ref="S268:S281" si="95">SUM(M268:O268)</f>
        <v>110000</v>
      </c>
      <c r="T268" s="27"/>
    </row>
    <row r="269" spans="1:20" s="8" customFormat="1" ht="15" customHeight="1" x14ac:dyDescent="0.2">
      <c r="A269" s="12" t="s">
        <v>186</v>
      </c>
      <c r="B269" s="55" t="s">
        <v>167</v>
      </c>
      <c r="C269" s="81">
        <v>0</v>
      </c>
      <c r="D269" s="144">
        <v>0</v>
      </c>
      <c r="E269" s="144">
        <v>6101.13</v>
      </c>
      <c r="F269" s="144">
        <v>0</v>
      </c>
      <c r="G269" s="144">
        <f>171775.73+76697.35</f>
        <v>248473.08000000002</v>
      </c>
      <c r="H269" s="144">
        <f>17340.5+5380.54</f>
        <v>22721.040000000001</v>
      </c>
      <c r="I269" s="144">
        <f>114716.74+8038</f>
        <v>122754.74</v>
      </c>
      <c r="J269" s="144">
        <v>1353.25</v>
      </c>
      <c r="K269" s="144">
        <v>280</v>
      </c>
      <c r="L269" s="144">
        <f>53582.97+1233.1</f>
        <v>54816.07</v>
      </c>
      <c r="M269" s="37"/>
      <c r="N269" s="37"/>
      <c r="O269" s="37"/>
      <c r="P269" s="43">
        <f t="shared" si="94"/>
        <v>456499.31</v>
      </c>
      <c r="Q269" s="43">
        <f t="shared" si="92"/>
        <v>456499.31</v>
      </c>
      <c r="R269" s="78">
        <f t="shared" si="93"/>
        <v>-456499.31</v>
      </c>
      <c r="S269" s="78">
        <f t="shared" si="95"/>
        <v>0</v>
      </c>
      <c r="T269" s="27"/>
    </row>
    <row r="270" spans="1:20" s="8" customFormat="1" ht="15" customHeight="1" x14ac:dyDescent="0.2">
      <c r="A270" s="12" t="s">
        <v>208</v>
      </c>
      <c r="B270" s="55" t="s">
        <v>167</v>
      </c>
      <c r="C270" s="81">
        <v>1200000</v>
      </c>
      <c r="D270" s="144">
        <v>740770.7</v>
      </c>
      <c r="E270" s="144">
        <v>58615.12</v>
      </c>
      <c r="F270" s="144">
        <v>56060.5</v>
      </c>
      <c r="G270" s="144">
        <v>980</v>
      </c>
      <c r="H270" s="144">
        <v>23816.1</v>
      </c>
      <c r="I270" s="144">
        <v>0</v>
      </c>
      <c r="J270" s="144">
        <v>-540</v>
      </c>
      <c r="K270" s="144">
        <v>800</v>
      </c>
      <c r="L270" s="144">
        <v>0</v>
      </c>
      <c r="M270" s="37"/>
      <c r="N270" s="37"/>
      <c r="O270" s="37"/>
      <c r="P270" s="43">
        <f t="shared" si="94"/>
        <v>880502.41999999993</v>
      </c>
      <c r="Q270" s="43">
        <f t="shared" si="92"/>
        <v>880502.41999999993</v>
      </c>
      <c r="R270" s="78">
        <f t="shared" si="93"/>
        <v>319497.58000000007</v>
      </c>
      <c r="S270" s="78">
        <v>1500</v>
      </c>
      <c r="T270" s="27"/>
    </row>
    <row r="271" spans="1:20" s="8" customFormat="1" ht="15" customHeight="1" x14ac:dyDescent="0.2">
      <c r="A271" s="12" t="s">
        <v>316</v>
      </c>
      <c r="B271" s="55" t="s">
        <v>167</v>
      </c>
      <c r="C271" s="81"/>
      <c r="D271" s="144"/>
      <c r="E271" s="144"/>
      <c r="F271" s="144"/>
      <c r="G271" s="144"/>
      <c r="H271" s="144"/>
      <c r="I271" s="144"/>
      <c r="J271" s="144"/>
      <c r="K271" s="144"/>
      <c r="L271" s="144"/>
      <c r="M271" s="37"/>
      <c r="N271" s="37"/>
      <c r="O271" s="37"/>
      <c r="P271" s="43">
        <f t="shared" si="94"/>
        <v>0</v>
      </c>
      <c r="Q271" s="43">
        <f t="shared" si="92"/>
        <v>0</v>
      </c>
      <c r="R271" s="78">
        <f t="shared" si="93"/>
        <v>0</v>
      </c>
      <c r="S271" s="78"/>
      <c r="T271" s="27"/>
    </row>
    <row r="272" spans="1:20" s="8" customFormat="1" ht="15" customHeight="1" x14ac:dyDescent="0.2">
      <c r="A272" s="12" t="s">
        <v>215</v>
      </c>
      <c r="B272" s="55" t="s">
        <v>167</v>
      </c>
      <c r="C272" s="81">
        <v>1500000</v>
      </c>
      <c r="D272" s="144">
        <v>0</v>
      </c>
      <c r="E272" s="144">
        <v>800000</v>
      </c>
      <c r="F272" s="144">
        <v>56380.800000000003</v>
      </c>
      <c r="G272" s="144">
        <v>260886.42</v>
      </c>
      <c r="H272" s="144">
        <v>83363</v>
      </c>
      <c r="I272" s="144">
        <v>300000</v>
      </c>
      <c r="J272" s="144">
        <v>0</v>
      </c>
      <c r="K272" s="144">
        <v>190</v>
      </c>
      <c r="L272" s="144">
        <v>0</v>
      </c>
      <c r="M272" s="37"/>
      <c r="N272" s="37"/>
      <c r="O272" s="37"/>
      <c r="P272" s="43">
        <f t="shared" si="94"/>
        <v>1500820.22</v>
      </c>
      <c r="Q272" s="43">
        <f t="shared" si="92"/>
        <v>1500820.22</v>
      </c>
      <c r="R272" s="78">
        <f t="shared" si="93"/>
        <v>-820.21999999997206</v>
      </c>
      <c r="S272" s="78">
        <f t="shared" si="95"/>
        <v>0</v>
      </c>
      <c r="T272" s="27"/>
    </row>
    <row r="273" spans="1:20" s="8" customFormat="1" ht="15" customHeight="1" x14ac:dyDescent="0.2">
      <c r="A273" s="12" t="s">
        <v>330</v>
      </c>
      <c r="B273" s="55" t="s">
        <v>167</v>
      </c>
      <c r="C273" s="81">
        <v>1200000</v>
      </c>
      <c r="D273" s="144"/>
      <c r="E273" s="144"/>
      <c r="F273" s="144"/>
      <c r="G273" s="144"/>
      <c r="H273" s="144"/>
      <c r="I273" s="144"/>
      <c r="J273" s="144"/>
      <c r="K273" s="144"/>
      <c r="L273" s="144"/>
      <c r="M273" s="37">
        <v>720000</v>
      </c>
      <c r="N273" s="37"/>
      <c r="O273" s="37"/>
      <c r="P273" s="43">
        <f t="shared" si="94"/>
        <v>0</v>
      </c>
      <c r="Q273" s="43">
        <f t="shared" si="92"/>
        <v>720000</v>
      </c>
      <c r="R273" s="78">
        <f t="shared" si="93"/>
        <v>480000</v>
      </c>
      <c r="S273" s="78">
        <f t="shared" si="95"/>
        <v>720000</v>
      </c>
      <c r="T273" s="27"/>
    </row>
    <row r="274" spans="1:20" s="8" customFormat="1" ht="15" customHeight="1" x14ac:dyDescent="0.2">
      <c r="A274" s="12" t="s">
        <v>329</v>
      </c>
      <c r="B274" s="55" t="s">
        <v>167</v>
      </c>
      <c r="C274" s="81">
        <v>1000000</v>
      </c>
      <c r="D274" s="144"/>
      <c r="E274" s="144"/>
      <c r="F274" s="144"/>
      <c r="G274" s="144"/>
      <c r="H274" s="144">
        <v>0</v>
      </c>
      <c r="I274" s="144">
        <v>599989.68000000005</v>
      </c>
      <c r="J274" s="144">
        <v>0</v>
      </c>
      <c r="K274" s="144">
        <v>299994.84000000003</v>
      </c>
      <c r="L274" s="144">
        <v>99998.28</v>
      </c>
      <c r="M274" s="37"/>
      <c r="N274" s="37"/>
      <c r="O274" s="37"/>
      <c r="P274" s="43">
        <f t="shared" si="94"/>
        <v>999982.8</v>
      </c>
      <c r="Q274" s="43">
        <f t="shared" si="92"/>
        <v>999982.8</v>
      </c>
      <c r="R274" s="78">
        <f t="shared" si="93"/>
        <v>17.199999999953434</v>
      </c>
      <c r="S274" s="78">
        <f t="shared" si="95"/>
        <v>0</v>
      </c>
      <c r="T274" s="27"/>
    </row>
    <row r="275" spans="1:20" s="8" customFormat="1" ht="15" customHeight="1" x14ac:dyDescent="0.2">
      <c r="A275" s="12" t="s">
        <v>283</v>
      </c>
      <c r="B275" s="55" t="s">
        <v>167</v>
      </c>
      <c r="C275" s="81">
        <v>300000</v>
      </c>
      <c r="D275" s="144"/>
      <c r="E275" s="144"/>
      <c r="F275" s="144"/>
      <c r="G275" s="144"/>
      <c r="H275" s="144"/>
      <c r="I275" s="144"/>
      <c r="J275" s="144"/>
      <c r="K275" s="144"/>
      <c r="L275" s="144"/>
      <c r="M275" s="37"/>
      <c r="N275" s="37"/>
      <c r="O275" s="37"/>
      <c r="P275" s="43">
        <f t="shared" si="94"/>
        <v>0</v>
      </c>
      <c r="Q275" s="43">
        <f t="shared" si="92"/>
        <v>0</v>
      </c>
      <c r="R275" s="78">
        <f t="shared" si="93"/>
        <v>300000</v>
      </c>
      <c r="S275" s="78">
        <f t="shared" si="95"/>
        <v>0</v>
      </c>
      <c r="T275" s="27"/>
    </row>
    <row r="276" spans="1:20" s="8" customFormat="1" ht="15" customHeight="1" x14ac:dyDescent="0.2">
      <c r="A276" s="12" t="s">
        <v>282</v>
      </c>
      <c r="B276" s="55" t="s">
        <v>167</v>
      </c>
      <c r="C276" s="81">
        <v>0</v>
      </c>
      <c r="D276" s="144"/>
      <c r="E276" s="144"/>
      <c r="F276" s="144"/>
      <c r="G276" s="144"/>
      <c r="H276" s="144">
        <v>82737.41</v>
      </c>
      <c r="I276" s="144">
        <v>29929.75</v>
      </c>
      <c r="J276" s="144">
        <v>0</v>
      </c>
      <c r="K276" s="144">
        <v>0</v>
      </c>
      <c r="L276" s="144">
        <v>0</v>
      </c>
      <c r="M276" s="37"/>
      <c r="N276" s="37"/>
      <c r="O276" s="37"/>
      <c r="P276" s="43">
        <f t="shared" si="94"/>
        <v>112667.16</v>
      </c>
      <c r="Q276" s="43">
        <f t="shared" si="92"/>
        <v>112667.16</v>
      </c>
      <c r="R276" s="78">
        <f t="shared" si="93"/>
        <v>-112667.16</v>
      </c>
      <c r="S276" s="78">
        <f t="shared" si="95"/>
        <v>0</v>
      </c>
      <c r="T276" s="27"/>
    </row>
    <row r="277" spans="1:20" s="8" customFormat="1" ht="15" customHeight="1" x14ac:dyDescent="0.2">
      <c r="A277" s="12" t="s">
        <v>331</v>
      </c>
      <c r="B277" s="55" t="s">
        <v>167</v>
      </c>
      <c r="C277" s="81">
        <v>400000</v>
      </c>
      <c r="D277" s="144"/>
      <c r="E277" s="144"/>
      <c r="F277" s="144"/>
      <c r="G277" s="144"/>
      <c r="H277" s="144">
        <v>-33000</v>
      </c>
      <c r="I277" s="144">
        <v>0</v>
      </c>
      <c r="J277" s="144">
        <v>0</v>
      </c>
      <c r="K277" s="144">
        <v>0</v>
      </c>
      <c r="L277" s="144">
        <v>0</v>
      </c>
      <c r="M277" s="37">
        <v>407724.49</v>
      </c>
      <c r="N277" s="37">
        <v>25275.510000000009</v>
      </c>
      <c r="O277" s="37"/>
      <c r="P277" s="43">
        <f t="shared" si="94"/>
        <v>-33000</v>
      </c>
      <c r="Q277" s="43">
        <f t="shared" si="92"/>
        <v>400000</v>
      </c>
      <c r="R277" s="78">
        <f t="shared" si="93"/>
        <v>0</v>
      </c>
      <c r="S277" s="78">
        <f t="shared" si="95"/>
        <v>433000</v>
      </c>
      <c r="T277" s="27"/>
    </row>
    <row r="278" spans="1:20" s="8" customFormat="1" ht="15" customHeight="1" x14ac:dyDescent="0.2">
      <c r="A278" s="12" t="s">
        <v>314</v>
      </c>
      <c r="B278" s="55" t="s">
        <v>167</v>
      </c>
      <c r="C278" s="81">
        <v>800000</v>
      </c>
      <c r="D278" s="144"/>
      <c r="E278" s="144"/>
      <c r="F278" s="144"/>
      <c r="G278" s="144"/>
      <c r="H278" s="144">
        <v>0</v>
      </c>
      <c r="I278" s="144">
        <v>0</v>
      </c>
      <c r="J278" s="144">
        <v>498750</v>
      </c>
      <c r="K278" s="144">
        <f>29230.8-260</f>
        <v>28970.799999999999</v>
      </c>
      <c r="L278" s="144">
        <v>22703</v>
      </c>
      <c r="M278" s="37">
        <v>175000</v>
      </c>
      <c r="N278" s="37">
        <v>8220</v>
      </c>
      <c r="O278" s="37"/>
      <c r="P278" s="43">
        <f t="shared" si="94"/>
        <v>550423.80000000005</v>
      </c>
      <c r="Q278" s="43">
        <f t="shared" si="92"/>
        <v>733643.8</v>
      </c>
      <c r="R278" s="78">
        <f t="shared" si="93"/>
        <v>66356.199999999953</v>
      </c>
      <c r="S278" s="78">
        <f t="shared" si="95"/>
        <v>183220</v>
      </c>
      <c r="T278" s="27"/>
    </row>
    <row r="279" spans="1:20" s="8" customFormat="1" ht="15" customHeight="1" x14ac:dyDescent="0.2">
      <c r="A279" s="12" t="s">
        <v>334</v>
      </c>
      <c r="B279" s="55" t="s">
        <v>167</v>
      </c>
      <c r="C279" s="81">
        <v>530000</v>
      </c>
      <c r="D279" s="144"/>
      <c r="E279" s="144"/>
      <c r="F279" s="144">
        <v>28316.639999999999</v>
      </c>
      <c r="G279" s="144">
        <v>28571.46</v>
      </c>
      <c r="H279" s="144"/>
      <c r="I279" s="144">
        <v>28709.1</v>
      </c>
      <c r="J279" s="144">
        <v>28501.71</v>
      </c>
      <c r="K279" s="144"/>
      <c r="L279" s="144"/>
      <c r="M279" s="37"/>
      <c r="N279" s="37">
        <v>207950.54500000001</v>
      </c>
      <c r="O279" s="37">
        <v>207950.54500000001</v>
      </c>
      <c r="P279" s="43">
        <f t="shared" si="94"/>
        <v>114098.91</v>
      </c>
      <c r="Q279" s="43">
        <f t="shared" si="92"/>
        <v>530000</v>
      </c>
      <c r="R279" s="78">
        <f t="shared" si="93"/>
        <v>0</v>
      </c>
      <c r="S279" s="78">
        <f t="shared" si="95"/>
        <v>415901.09</v>
      </c>
      <c r="T279" s="27"/>
    </row>
    <row r="280" spans="1:20" s="8" customFormat="1" ht="15" customHeight="1" x14ac:dyDescent="0.2">
      <c r="A280" s="12"/>
      <c r="B280" s="55"/>
      <c r="C280" s="81"/>
      <c r="D280" s="144"/>
      <c r="E280" s="144"/>
      <c r="F280" s="144"/>
      <c r="G280" s="144"/>
      <c r="H280" s="144"/>
      <c r="I280" s="144"/>
      <c r="J280" s="144"/>
      <c r="K280" s="144"/>
      <c r="L280" s="144"/>
      <c r="M280" s="37"/>
      <c r="N280" s="37"/>
      <c r="O280" s="37"/>
      <c r="P280" s="43">
        <f t="shared" si="94"/>
        <v>0</v>
      </c>
      <c r="Q280" s="43">
        <f t="shared" ref="Q280" si="96">SUM(D280:O280)</f>
        <v>0</v>
      </c>
      <c r="R280" s="78">
        <f t="shared" si="93"/>
        <v>0</v>
      </c>
      <c r="S280" s="78">
        <f t="shared" si="95"/>
        <v>0</v>
      </c>
      <c r="T280" s="27"/>
    </row>
    <row r="281" spans="1:20" s="8" customFormat="1" ht="15" customHeight="1" x14ac:dyDescent="0.2">
      <c r="A281" s="12"/>
      <c r="B281" s="55"/>
      <c r="C281" s="81"/>
      <c r="D281" s="140"/>
      <c r="E281" s="140"/>
      <c r="F281" s="140"/>
      <c r="G281" s="140"/>
      <c r="H281" s="140"/>
      <c r="I281" s="140"/>
      <c r="J281" s="140"/>
      <c r="K281" s="140"/>
      <c r="L281" s="140"/>
      <c r="M281" s="39"/>
      <c r="N281" s="39"/>
      <c r="O281" s="39"/>
      <c r="P281" s="43"/>
      <c r="Q281" s="43"/>
      <c r="R281" s="78"/>
      <c r="S281" s="78">
        <f t="shared" si="95"/>
        <v>0</v>
      </c>
      <c r="T281" s="27"/>
    </row>
    <row r="282" spans="1:20" ht="13.5" customHeight="1" x14ac:dyDescent="0.2">
      <c r="A282" s="104" t="s">
        <v>189</v>
      </c>
      <c r="B282" s="105"/>
      <c r="C282" s="106">
        <f>SUM(C267:C281)</f>
        <v>9280000</v>
      </c>
      <c r="D282" s="161">
        <f>SUM(D267:D280)+D228+D235</f>
        <v>757570.7</v>
      </c>
      <c r="E282" s="161">
        <f t="shared" ref="E282:K282" si="97">SUM(E267:E280)+E228+E235</f>
        <v>1204391.8500000001</v>
      </c>
      <c r="F282" s="161">
        <f t="shared" si="97"/>
        <v>353159.66</v>
      </c>
      <c r="G282" s="161">
        <f t="shared" si="97"/>
        <v>548154.21</v>
      </c>
      <c r="H282" s="161">
        <f t="shared" si="97"/>
        <v>228614.55000000005</v>
      </c>
      <c r="I282" s="161">
        <f t="shared" si="97"/>
        <v>1161567.0000000002</v>
      </c>
      <c r="J282" s="161">
        <f t="shared" si="97"/>
        <v>540084.89</v>
      </c>
      <c r="K282" s="161">
        <f t="shared" si="97"/>
        <v>388036.46</v>
      </c>
      <c r="L282" s="161">
        <f>SUM(L267:L280)+L228+L235</f>
        <v>179605.35</v>
      </c>
      <c r="M282" s="107">
        <f>SUM(M267:M280)+M228+M235</f>
        <v>1416297.2599999998</v>
      </c>
      <c r="N282" s="107">
        <f>SUM(N267:N280)+N228+N235</f>
        <v>795018.82500000007</v>
      </c>
      <c r="O282" s="107">
        <f>SUM(O267:O280)+O228+O235</f>
        <v>301523.315</v>
      </c>
      <c r="P282" s="108">
        <f>SUM(D282:L282)</f>
        <v>5361184.669999999</v>
      </c>
      <c r="Q282" s="108">
        <f>SUM(D282:O282)</f>
        <v>7874024.0699999994</v>
      </c>
    </row>
    <row r="283" spans="1:20" ht="13.5" customHeight="1" x14ac:dyDescent="0.2">
      <c r="A283" s="12"/>
      <c r="P283" s="43"/>
      <c r="Q283" s="43"/>
    </row>
    <row r="284" spans="1:20" ht="14.25" customHeight="1" x14ac:dyDescent="0.2"/>
    <row r="285" spans="1:20" s="101" customFormat="1" ht="18.75" customHeight="1" thickBot="1" x14ac:dyDescent="0.25">
      <c r="A285" s="101" t="s">
        <v>188</v>
      </c>
      <c r="B285" s="102"/>
      <c r="C285" s="103">
        <f>C253+C282</f>
        <v>19416349.939999998</v>
      </c>
      <c r="D285" s="162">
        <f>D257+D282</f>
        <v>1055827.7</v>
      </c>
      <c r="E285" s="162">
        <f t="shared" ref="E285" si="98">E257+E282</f>
        <v>1808627.57</v>
      </c>
      <c r="F285" s="162">
        <f>F257+F282</f>
        <v>1288498.0999999999</v>
      </c>
      <c r="G285" s="162">
        <f t="shared" ref="G285:H285" si="99">G257+G282</f>
        <v>1098292.6599999997</v>
      </c>
      <c r="H285" s="162">
        <f t="shared" si="99"/>
        <v>751998.77</v>
      </c>
      <c r="I285" s="162">
        <f>I257+I282</f>
        <v>1648288.2200000002</v>
      </c>
      <c r="J285" s="162">
        <f>J257+J282</f>
        <v>1364741.1400000001</v>
      </c>
      <c r="K285" s="162">
        <f t="shared" ref="K285:L285" si="100">K257+K282</f>
        <v>1163105.4099999999</v>
      </c>
      <c r="L285" s="162">
        <f t="shared" si="100"/>
        <v>766669.92</v>
      </c>
      <c r="M285" s="116">
        <f>M257+M282</f>
        <v>2257161.3499999996</v>
      </c>
      <c r="N285" s="116">
        <f>N257+N282</f>
        <v>2587101.1583333332</v>
      </c>
      <c r="O285" s="103">
        <f>O257+O282</f>
        <v>2252616.3883333332</v>
      </c>
      <c r="P285" s="103">
        <f>SUM(D285:L285)</f>
        <v>10946049.49</v>
      </c>
      <c r="Q285" s="103"/>
      <c r="R285" s="103"/>
      <c r="S285" s="103"/>
      <c r="T285" s="103"/>
    </row>
    <row r="288" spans="1:20" x14ac:dyDescent="0.2">
      <c r="D288" s="153">
        <v>1055827.7</v>
      </c>
      <c r="E288" s="153">
        <v>1808627.57</v>
      </c>
      <c r="F288" s="153">
        <v>1142694.8999999999</v>
      </c>
      <c r="G288" s="153">
        <v>1098292.6599999999</v>
      </c>
      <c r="H288" s="153">
        <v>751998.77</v>
      </c>
      <c r="I288" s="153">
        <v>1647088.22</v>
      </c>
      <c r="J288" s="153">
        <v>1364741.14</v>
      </c>
      <c r="K288" s="153">
        <v>1150444.4099999999</v>
      </c>
      <c r="L288" s="153">
        <v>766669.92</v>
      </c>
      <c r="P288" s="47">
        <f>P282-P228-P232+P242</f>
        <v>5964134.9799999986</v>
      </c>
    </row>
    <row r="289" spans="4:16" x14ac:dyDescent="0.2">
      <c r="D289" s="160">
        <f>D285-D288</f>
        <v>0</v>
      </c>
      <c r="E289" s="160">
        <f t="shared" ref="E289:L289" si="101">E285-E288</f>
        <v>0</v>
      </c>
      <c r="F289" s="160">
        <f>F285-F288</f>
        <v>145803.19999999995</v>
      </c>
      <c r="G289" s="160">
        <f t="shared" si="101"/>
        <v>0</v>
      </c>
      <c r="H289" s="160">
        <f t="shared" si="101"/>
        <v>0</v>
      </c>
      <c r="I289" s="160">
        <f t="shared" si="101"/>
        <v>1200.0000000002328</v>
      </c>
      <c r="J289" s="160">
        <f>J285-J288</f>
        <v>0</v>
      </c>
      <c r="K289" s="160">
        <f t="shared" si="101"/>
        <v>12661</v>
      </c>
      <c r="L289" s="160">
        <f t="shared" si="101"/>
        <v>0</v>
      </c>
      <c r="M289" s="110"/>
      <c r="N289" s="110"/>
      <c r="O289" s="110"/>
    </row>
    <row r="291" spans="4:16" x14ac:dyDescent="0.2">
      <c r="P291" s="168"/>
    </row>
    <row r="294" spans="4:16" x14ac:dyDescent="0.2">
      <c r="P294" s="130"/>
    </row>
  </sheetData>
  <autoFilter ref="A4:Q258" xr:uid="{00000000-0009-0000-0000-000000000000}"/>
  <mergeCells count="21">
    <mergeCell ref="A1:Q1"/>
    <mergeCell ref="A6:Q6"/>
    <mergeCell ref="A17:Q17"/>
    <mergeCell ref="A19:Q19"/>
    <mergeCell ref="A81:Q81"/>
    <mergeCell ref="A65:Q65"/>
    <mergeCell ref="P3:P4"/>
    <mergeCell ref="Q3:Q4"/>
    <mergeCell ref="M3:O3"/>
    <mergeCell ref="D3:L3"/>
    <mergeCell ref="A90:Q90"/>
    <mergeCell ref="A265:Q265"/>
    <mergeCell ref="A254:Q254"/>
    <mergeCell ref="A198:Q198"/>
    <mergeCell ref="A223:Q223"/>
    <mergeCell ref="A99:Q99"/>
    <mergeCell ref="A151:Q151"/>
    <mergeCell ref="A189:Q189"/>
    <mergeCell ref="A230:Q230"/>
    <mergeCell ref="A244:Q244"/>
    <mergeCell ref="A237:Q237"/>
  </mergeCells>
  <phoneticPr fontId="3" type="noConversion"/>
  <printOptions horizontalCentered="1"/>
  <pageMargins left="0.19685039370078741" right="0.19685039370078741" top="0.19685039370078741" bottom="0.31496062992125984" header="0.51181102362204722" footer="0.11811023622047245"/>
  <pageSetup paperSize="8" scale="75" orientation="landscape" r:id="rId1"/>
  <headerFooter alignWithMargins="0">
    <oddFooter>&amp;R&amp;N</oddFooter>
  </headerFooter>
  <rowBreaks count="3" manualBreakCount="3">
    <brk id="63" max="15" man="1"/>
    <brk id="187" max="16383" man="1"/>
    <brk id="235" max="1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0CB64-0725-411D-B345-C43733448BBC}">
  <dimension ref="A1:R35"/>
  <sheetViews>
    <sheetView view="pageBreakPreview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F25" sqref="F25"/>
    </sheetView>
  </sheetViews>
  <sheetFormatPr defaultRowHeight="12.75" x14ac:dyDescent="0.2"/>
  <cols>
    <col min="1" max="1" width="10.140625" customWidth="1"/>
    <col min="2" max="2" width="20.7109375" customWidth="1"/>
    <col min="3" max="3" width="10.42578125" style="119" customWidth="1"/>
    <col min="4" max="4" width="12.5703125" customWidth="1"/>
    <col min="7" max="17" width="9.140625" customWidth="1"/>
    <col min="18" max="18" width="10.28515625" style="121" bestFit="1" customWidth="1"/>
  </cols>
  <sheetData>
    <row r="1" spans="1:18" x14ac:dyDescent="0.2">
      <c r="A1" s="117" t="s">
        <v>222</v>
      </c>
      <c r="B1" s="117"/>
      <c r="C1" s="118"/>
    </row>
    <row r="3" spans="1:18" x14ac:dyDescent="0.2">
      <c r="A3" s="117" t="s">
        <v>225</v>
      </c>
      <c r="B3" s="117" t="s">
        <v>224</v>
      </c>
      <c r="C3" s="119">
        <v>20000</v>
      </c>
      <c r="D3" s="117" t="s">
        <v>223</v>
      </c>
    </row>
    <row r="4" spans="1:18" x14ac:dyDescent="0.2">
      <c r="A4" s="117" t="s">
        <v>226</v>
      </c>
      <c r="B4" s="117" t="s">
        <v>227</v>
      </c>
      <c r="C4" s="120">
        <v>74000</v>
      </c>
      <c r="D4" s="117" t="s">
        <v>228</v>
      </c>
    </row>
    <row r="5" spans="1:18" x14ac:dyDescent="0.2">
      <c r="A5" s="117" t="s">
        <v>229</v>
      </c>
      <c r="B5" s="117" t="s">
        <v>230</v>
      </c>
      <c r="C5" s="119">
        <v>50000</v>
      </c>
      <c r="D5" s="117" t="s">
        <v>231</v>
      </c>
      <c r="F5" s="117" t="s">
        <v>232</v>
      </c>
    </row>
    <row r="6" spans="1:18" x14ac:dyDescent="0.2">
      <c r="A6" s="117"/>
    </row>
    <row r="8" spans="1:18" x14ac:dyDescent="0.2">
      <c r="A8" s="117" t="s">
        <v>259</v>
      </c>
      <c r="B8" s="127" t="s">
        <v>260</v>
      </c>
      <c r="C8" s="119">
        <v>806</v>
      </c>
      <c r="D8" s="119"/>
      <c r="E8" s="119"/>
      <c r="F8" s="119"/>
      <c r="G8" s="119"/>
      <c r="H8" s="119"/>
      <c r="R8" s="122">
        <f t="shared" ref="R8:R33" si="0">SUM(C8:Q8)</f>
        <v>806</v>
      </c>
    </row>
    <row r="9" spans="1:18" x14ac:dyDescent="0.2">
      <c r="A9" s="117" t="s">
        <v>246</v>
      </c>
      <c r="B9" s="127" t="s">
        <v>247</v>
      </c>
      <c r="C9" s="119">
        <v>470.09</v>
      </c>
      <c r="D9" s="119"/>
      <c r="E9" s="119"/>
      <c r="F9" s="119"/>
      <c r="G9" s="119"/>
      <c r="H9" s="119"/>
      <c r="R9" s="122">
        <f t="shared" si="0"/>
        <v>470.09</v>
      </c>
    </row>
    <row r="10" spans="1:18" x14ac:dyDescent="0.2">
      <c r="A10" s="117" t="s">
        <v>276</v>
      </c>
      <c r="B10" s="127" t="s">
        <v>277</v>
      </c>
      <c r="C10" s="119">
        <v>270</v>
      </c>
      <c r="R10" s="122">
        <f t="shared" si="0"/>
        <v>270</v>
      </c>
    </row>
    <row r="11" spans="1:18" x14ac:dyDescent="0.2">
      <c r="A11" s="117" t="s">
        <v>256</v>
      </c>
      <c r="B11" s="127" t="s">
        <v>136</v>
      </c>
      <c r="C11" s="119">
        <v>1500</v>
      </c>
      <c r="D11" s="119">
        <v>3500</v>
      </c>
      <c r="E11" s="119">
        <v>4000</v>
      </c>
      <c r="F11" s="119"/>
      <c r="G11" s="119"/>
      <c r="H11" s="119"/>
      <c r="R11" s="122">
        <f t="shared" si="0"/>
        <v>9000</v>
      </c>
    </row>
    <row r="12" spans="1:18" x14ac:dyDescent="0.2">
      <c r="A12" s="117" t="s">
        <v>257</v>
      </c>
      <c r="B12" s="127" t="s">
        <v>115</v>
      </c>
      <c r="C12" s="119">
        <v>480</v>
      </c>
      <c r="D12" s="119">
        <v>145</v>
      </c>
      <c r="E12" s="119">
        <v>850</v>
      </c>
      <c r="F12" s="119"/>
      <c r="G12" s="119"/>
      <c r="H12" s="119"/>
      <c r="R12" s="122">
        <f t="shared" si="0"/>
        <v>1475</v>
      </c>
    </row>
    <row r="13" spans="1:18" x14ac:dyDescent="0.2">
      <c r="A13" s="117" t="s">
        <v>243</v>
      </c>
      <c r="B13" s="127" t="s">
        <v>258</v>
      </c>
      <c r="C13" s="119">
        <v>450</v>
      </c>
      <c r="D13" s="119">
        <v>200</v>
      </c>
      <c r="E13" s="119"/>
      <c r="F13" s="119"/>
      <c r="G13" s="119"/>
      <c r="H13" s="119"/>
      <c r="R13" s="122">
        <f t="shared" si="0"/>
        <v>650</v>
      </c>
    </row>
    <row r="14" spans="1:18" x14ac:dyDescent="0.2">
      <c r="A14" s="117" t="s">
        <v>252</v>
      </c>
      <c r="B14" s="127" t="s">
        <v>255</v>
      </c>
      <c r="C14" s="119">
        <v>10000</v>
      </c>
      <c r="D14" s="119"/>
      <c r="E14" s="119"/>
      <c r="F14" s="119"/>
      <c r="G14" s="119"/>
      <c r="H14" s="119"/>
      <c r="L14" s="117" t="s">
        <v>281</v>
      </c>
      <c r="R14" s="122">
        <f t="shared" si="0"/>
        <v>10000</v>
      </c>
    </row>
    <row r="15" spans="1:18" x14ac:dyDescent="0.2">
      <c r="A15" s="117" t="s">
        <v>249</v>
      </c>
      <c r="B15" s="127" t="s">
        <v>141</v>
      </c>
      <c r="C15" s="119">
        <v>5300</v>
      </c>
      <c r="D15" s="119">
        <v>3710</v>
      </c>
      <c r="E15" s="119"/>
      <c r="F15" s="119"/>
      <c r="G15" s="119"/>
      <c r="H15" s="119"/>
      <c r="R15" s="122">
        <f t="shared" si="0"/>
        <v>9010</v>
      </c>
    </row>
    <row r="16" spans="1:18" x14ac:dyDescent="0.2">
      <c r="A16" s="117" t="s">
        <v>248</v>
      </c>
      <c r="B16" s="127" t="s">
        <v>143</v>
      </c>
      <c r="C16" s="119">
        <v>52925.8</v>
      </c>
      <c r="D16" s="119"/>
      <c r="E16" s="119"/>
      <c r="F16" s="119"/>
      <c r="G16" s="119"/>
      <c r="H16" s="119"/>
      <c r="R16" s="122">
        <f t="shared" si="0"/>
        <v>52925.8</v>
      </c>
    </row>
    <row r="17" spans="1:18" x14ac:dyDescent="0.2">
      <c r="A17" s="117" t="s">
        <v>263</v>
      </c>
      <c r="B17" s="127" t="s">
        <v>245</v>
      </c>
      <c r="C17" s="119">
        <v>275</v>
      </c>
      <c r="D17" s="119"/>
      <c r="E17" s="119"/>
      <c r="F17" s="119"/>
      <c r="G17" s="119"/>
      <c r="H17" s="119"/>
      <c r="R17" s="122">
        <f t="shared" si="0"/>
        <v>275</v>
      </c>
    </row>
    <row r="18" spans="1:18" x14ac:dyDescent="0.2">
      <c r="A18" s="117" t="s">
        <v>262</v>
      </c>
      <c r="B18" s="127" t="s">
        <v>144</v>
      </c>
      <c r="C18" s="119">
        <v>39000</v>
      </c>
      <c r="D18" s="119">
        <v>3150</v>
      </c>
      <c r="E18" s="119">
        <v>6300</v>
      </c>
      <c r="F18" s="119"/>
      <c r="G18" s="119"/>
      <c r="H18" s="119"/>
      <c r="R18" s="122">
        <f t="shared" si="0"/>
        <v>48450</v>
      </c>
    </row>
    <row r="19" spans="1:18" s="125" customFormat="1" x14ac:dyDescent="0.2">
      <c r="A19" s="123" t="s">
        <v>261</v>
      </c>
      <c r="B19" s="128" t="s">
        <v>84</v>
      </c>
      <c r="C19" s="124">
        <v>68000</v>
      </c>
      <c r="D19" s="124"/>
      <c r="E19" s="124"/>
      <c r="F19" s="124"/>
      <c r="G19" s="124"/>
      <c r="H19" s="124"/>
      <c r="R19" s="126">
        <f t="shared" si="0"/>
        <v>68000</v>
      </c>
    </row>
    <row r="20" spans="1:18" x14ac:dyDescent="0.2">
      <c r="A20" s="117" t="s">
        <v>268</v>
      </c>
      <c r="B20" s="127" t="s">
        <v>269</v>
      </c>
      <c r="C20" s="119">
        <v>46784.76</v>
      </c>
      <c r="R20" s="122">
        <f t="shared" si="0"/>
        <v>46784.76</v>
      </c>
    </row>
    <row r="21" spans="1:18" s="125" customFormat="1" x14ac:dyDescent="0.2">
      <c r="A21" s="123" t="s">
        <v>253</v>
      </c>
      <c r="B21" s="128" t="s">
        <v>254</v>
      </c>
      <c r="C21" s="124">
        <v>28830</v>
      </c>
      <c r="D21" s="124">
        <v>28830</v>
      </c>
      <c r="E21" s="124"/>
      <c r="F21" s="124"/>
      <c r="G21" s="124"/>
      <c r="H21" s="124"/>
      <c r="R21" s="126">
        <f t="shared" si="0"/>
        <v>57660</v>
      </c>
    </row>
    <row r="22" spans="1:18" x14ac:dyDescent="0.2">
      <c r="A22" s="117" t="s">
        <v>270</v>
      </c>
      <c r="B22" s="127" t="s">
        <v>271</v>
      </c>
      <c r="C22" s="119">
        <v>4800</v>
      </c>
      <c r="D22">
        <v>300</v>
      </c>
      <c r="R22" s="122">
        <f t="shared" si="0"/>
        <v>5100</v>
      </c>
    </row>
    <row r="23" spans="1:18" x14ac:dyDescent="0.2">
      <c r="A23" s="117" t="s">
        <v>238</v>
      </c>
      <c r="B23" s="129" t="s">
        <v>242</v>
      </c>
      <c r="C23" s="119">
        <v>2038</v>
      </c>
      <c r="D23" s="119">
        <v>4385</v>
      </c>
      <c r="E23" s="119"/>
      <c r="F23" s="119"/>
      <c r="G23" s="119"/>
      <c r="H23" s="119"/>
      <c r="R23" s="122">
        <f t="shared" si="0"/>
        <v>6423</v>
      </c>
    </row>
    <row r="24" spans="1:18" x14ac:dyDescent="0.2">
      <c r="A24" s="117" t="s">
        <v>272</v>
      </c>
      <c r="B24" s="127" t="s">
        <v>273</v>
      </c>
      <c r="C24" s="119">
        <v>5245</v>
      </c>
      <c r="R24" s="122">
        <f t="shared" si="0"/>
        <v>5245</v>
      </c>
    </row>
    <row r="25" spans="1:18" x14ac:dyDescent="0.2">
      <c r="A25" s="117" t="s">
        <v>226</v>
      </c>
      <c r="B25" s="127" t="s">
        <v>267</v>
      </c>
      <c r="C25" s="119">
        <v>18778.5</v>
      </c>
      <c r="D25" s="119"/>
      <c r="E25" s="119"/>
      <c r="F25" s="119"/>
      <c r="G25" s="119"/>
      <c r="H25" s="119"/>
      <c r="R25" s="122">
        <f t="shared" si="0"/>
        <v>18778.5</v>
      </c>
    </row>
    <row r="26" spans="1:18" x14ac:dyDescent="0.2">
      <c r="A26" s="117" t="s">
        <v>264</v>
      </c>
      <c r="B26" s="127" t="s">
        <v>135</v>
      </c>
      <c r="C26" s="119">
        <v>800</v>
      </c>
      <c r="D26" s="119"/>
      <c r="E26" s="119"/>
      <c r="F26" s="119"/>
      <c r="G26" s="119"/>
      <c r="H26" s="119"/>
      <c r="R26" s="122">
        <f t="shared" si="0"/>
        <v>800</v>
      </c>
    </row>
    <row r="27" spans="1:18" x14ac:dyDescent="0.2">
      <c r="A27" s="117" t="s">
        <v>244</v>
      </c>
      <c r="B27" s="127" t="s">
        <v>245</v>
      </c>
      <c r="C27" s="119">
        <v>270</v>
      </c>
      <c r="D27" s="119">
        <v>90</v>
      </c>
      <c r="E27" s="119">
        <v>270</v>
      </c>
      <c r="F27" s="119"/>
      <c r="G27" s="119"/>
      <c r="H27" s="119"/>
      <c r="R27" s="122">
        <f t="shared" si="0"/>
        <v>630</v>
      </c>
    </row>
    <row r="28" spans="1:18" x14ac:dyDescent="0.2">
      <c r="A28" s="117" t="s">
        <v>236</v>
      </c>
      <c r="B28" s="129" t="s">
        <v>240</v>
      </c>
      <c r="C28" s="119">
        <v>8009</v>
      </c>
      <c r="D28" s="119">
        <v>14090</v>
      </c>
      <c r="E28" s="119">
        <v>400</v>
      </c>
      <c r="F28" s="119">
        <v>1810.8</v>
      </c>
      <c r="G28" s="119">
        <v>3320</v>
      </c>
      <c r="H28" s="119">
        <v>6206.4</v>
      </c>
      <c r="I28" s="119">
        <v>8695</v>
      </c>
      <c r="J28" s="119">
        <v>408.52</v>
      </c>
      <c r="K28" s="119">
        <v>1050</v>
      </c>
      <c r="L28" s="119">
        <v>357.9</v>
      </c>
      <c r="M28" s="119">
        <v>4350</v>
      </c>
      <c r="N28" s="119">
        <v>2649.6</v>
      </c>
      <c r="R28" s="122">
        <f t="shared" si="0"/>
        <v>51347.219999999994</v>
      </c>
    </row>
    <row r="29" spans="1:18" x14ac:dyDescent="0.2">
      <c r="A29" s="117" t="s">
        <v>235</v>
      </c>
      <c r="B29" s="129" t="s">
        <v>239</v>
      </c>
      <c r="C29" s="119">
        <v>78</v>
      </c>
      <c r="D29" s="119">
        <v>1400</v>
      </c>
      <c r="E29" s="119">
        <v>720</v>
      </c>
      <c r="F29" s="119">
        <v>4000</v>
      </c>
      <c r="G29" s="119">
        <v>120</v>
      </c>
      <c r="H29" s="119">
        <v>1400</v>
      </c>
      <c r="I29" s="119">
        <v>3465</v>
      </c>
      <c r="J29" s="119">
        <v>8000</v>
      </c>
      <c r="K29" s="119">
        <v>1400</v>
      </c>
      <c r="L29" s="119">
        <v>1400</v>
      </c>
      <c r="M29" s="119">
        <v>4000</v>
      </c>
      <c r="N29" s="119">
        <v>240</v>
      </c>
      <c r="O29" s="119">
        <v>600</v>
      </c>
      <c r="P29" s="119">
        <v>600</v>
      </c>
      <c r="Q29" s="119">
        <v>240</v>
      </c>
      <c r="R29" s="122">
        <f>SUM(C29:Q29)</f>
        <v>27663</v>
      </c>
    </row>
    <row r="30" spans="1:18" x14ac:dyDescent="0.2">
      <c r="A30" s="117" t="s">
        <v>265</v>
      </c>
      <c r="B30" s="127" t="s">
        <v>266</v>
      </c>
      <c r="C30" s="119">
        <v>8500</v>
      </c>
      <c r="D30" s="119">
        <v>1720</v>
      </c>
      <c r="E30" s="119"/>
      <c r="F30" s="119"/>
      <c r="G30" s="119"/>
      <c r="H30" s="119"/>
      <c r="R30" s="122">
        <f t="shared" si="0"/>
        <v>10220</v>
      </c>
    </row>
    <row r="31" spans="1:18" x14ac:dyDescent="0.2">
      <c r="A31" s="117" t="s">
        <v>274</v>
      </c>
      <c r="B31" s="127" t="s">
        <v>275</v>
      </c>
      <c r="C31" s="119">
        <v>900</v>
      </c>
      <c r="R31" s="122">
        <f t="shared" si="0"/>
        <v>900</v>
      </c>
    </row>
    <row r="32" spans="1:18" x14ac:dyDescent="0.2">
      <c r="A32" s="117" t="s">
        <v>250</v>
      </c>
      <c r="B32" s="127" t="s">
        <v>251</v>
      </c>
      <c r="C32" s="119">
        <v>35000</v>
      </c>
      <c r="D32" s="119"/>
      <c r="E32" s="119"/>
      <c r="F32" s="119"/>
      <c r="G32" s="119"/>
      <c r="H32" s="119"/>
      <c r="R32" s="122">
        <f>SUM(C32:Q32)</f>
        <v>35000</v>
      </c>
    </row>
    <row r="33" spans="1:18" x14ac:dyDescent="0.2">
      <c r="A33" s="117" t="s">
        <v>237</v>
      </c>
      <c r="B33" s="129" t="s">
        <v>241</v>
      </c>
      <c r="C33" s="119">
        <v>5290</v>
      </c>
      <c r="D33" s="119">
        <v>12000</v>
      </c>
      <c r="E33" s="119">
        <v>2500</v>
      </c>
      <c r="F33" s="119"/>
      <c r="G33" s="119"/>
      <c r="H33" s="119"/>
      <c r="R33" s="122">
        <f t="shared" si="0"/>
        <v>19790</v>
      </c>
    </row>
    <row r="34" spans="1:18" x14ac:dyDescent="0.2">
      <c r="A34" s="117" t="s">
        <v>280</v>
      </c>
      <c r="B34" s="127" t="s">
        <v>76</v>
      </c>
      <c r="C34" s="119">
        <v>337.96</v>
      </c>
      <c r="R34" s="122">
        <f t="shared" ref="R34:R35" si="1">SUM(C34:Q34)</f>
        <v>337.96</v>
      </c>
    </row>
    <row r="35" spans="1:18" x14ac:dyDescent="0.2">
      <c r="A35" s="117" t="s">
        <v>279</v>
      </c>
      <c r="B35" s="127" t="s">
        <v>278</v>
      </c>
      <c r="C35" s="119">
        <v>3468.09</v>
      </c>
      <c r="R35" s="122">
        <f t="shared" si="1"/>
        <v>3468.09</v>
      </c>
    </row>
  </sheetData>
  <sortState ref="A8:R33">
    <sortCondition ref="A8:A33"/>
  </sortState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Q117"/>
  <sheetViews>
    <sheetView showGridLines="0" topLeftCell="A13" zoomScale="85" zoomScaleNormal="85" workbookViewId="0">
      <selection activeCell="S28" sqref="S28"/>
    </sheetView>
  </sheetViews>
  <sheetFormatPr defaultRowHeight="12.75" x14ac:dyDescent="0.2"/>
  <cols>
    <col min="1" max="1" width="9.140625" style="2"/>
    <col min="2" max="2" width="32.5703125" style="2" customWidth="1"/>
    <col min="3" max="4" width="11.5703125" style="2" bestFit="1" customWidth="1"/>
    <col min="5" max="5" width="9.140625" style="2" customWidth="1"/>
    <col min="6" max="16384" width="9.140625" style="2"/>
  </cols>
  <sheetData>
    <row r="1" spans="1:17" ht="35.1" customHeight="1" x14ac:dyDescent="0.2">
      <c r="A1" s="194" t="s">
        <v>13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</row>
    <row r="2" spans="1:17" s="3" customFormat="1" x14ac:dyDescent="0.2">
      <c r="A2" s="202"/>
      <c r="B2" s="202"/>
      <c r="C2" s="202"/>
      <c r="D2" s="202"/>
      <c r="E2" s="202"/>
      <c r="F2" s="202"/>
      <c r="G2" s="202"/>
      <c r="H2" s="202"/>
      <c r="Q2" s="4"/>
    </row>
    <row r="4" spans="1:17" s="21" customFormat="1" ht="20.100000000000001" customHeight="1" x14ac:dyDescent="0.2">
      <c r="A4" s="201" t="s">
        <v>1</v>
      </c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</row>
    <row r="22" spans="1:17" s="21" customFormat="1" ht="20.100000000000001" customHeight="1" x14ac:dyDescent="0.2">
      <c r="A22" s="201" t="s">
        <v>2</v>
      </c>
      <c r="B22" s="201"/>
      <c r="C22" s="201"/>
      <c r="D22" s="201"/>
      <c r="E22" s="201"/>
      <c r="F22" s="201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</row>
    <row r="25" spans="1:17" x14ac:dyDescent="0.2">
      <c r="C25" s="22" t="str">
        <f>'Budget Tracking for 2019'!D4</f>
        <v>JAN</v>
      </c>
      <c r="D25" s="22" t="str">
        <f>'Budget Tracking for 2019'!E4</f>
        <v>FEB</v>
      </c>
      <c r="E25" s="22" t="e">
        <f>'Budget Tracking for 2019'!#REF!</f>
        <v>#REF!</v>
      </c>
      <c r="F25" s="22" t="str">
        <f>'Budget Tracking for 2019'!G4</f>
        <v>APR</v>
      </c>
      <c r="G25" s="22" t="str">
        <f>'Budget Tracking for 2019'!H4</f>
        <v>MAY</v>
      </c>
      <c r="H25" s="22" t="str">
        <f>'Budget Tracking for 2019'!I4</f>
        <v>JUN</v>
      </c>
      <c r="I25" s="22" t="e">
        <f>'Budget Tracking for 2019'!#REF!</f>
        <v>#REF!</v>
      </c>
      <c r="J25" s="22" t="e">
        <f>'Budget Tracking for 2019'!#REF!</f>
        <v>#REF!</v>
      </c>
      <c r="K25" s="22" t="e">
        <f>'Budget Tracking for 2019'!#REF!</f>
        <v>#REF!</v>
      </c>
      <c r="L25" s="22" t="e">
        <f>'Budget Tracking for 2019'!#REF!</f>
        <v>#REF!</v>
      </c>
      <c r="M25" s="22" t="e">
        <f>'Budget Tracking for 2019'!#REF!</f>
        <v>#REF!</v>
      </c>
      <c r="N25" s="22" t="e">
        <f>'Budget Tracking for 2019'!#REF!</f>
        <v>#REF!</v>
      </c>
      <c r="O25" s="22" t="str">
        <f>'Budget Tracking for 2019'!Q3</f>
        <v>TOTAL (YEARLY)</v>
      </c>
    </row>
    <row r="26" spans="1:17" x14ac:dyDescent="0.2">
      <c r="B26" s="2" t="str">
        <f>'Budget Tracking for 2019'!A19</f>
        <v>OPERATING EXPENSES (OPEX) - PGT</v>
      </c>
      <c r="C26" s="23">
        <f>'Budget Tracking for 2019'!D63+'Budget Tracking for 2019'!D79</f>
        <v>126921.65</v>
      </c>
      <c r="D26" s="23">
        <f>'Budget Tracking for 2019'!E63+'Budget Tracking for 2019'!E79</f>
        <v>169634.71999999997</v>
      </c>
      <c r="E26" s="23">
        <f>'Budget Tracking for 2019'!F63+'Budget Tracking for 2019'!F79</f>
        <v>135131.44</v>
      </c>
      <c r="F26" s="23">
        <f>'Budget Tracking for 2019'!G63+'Budget Tracking for 2019'!G79</f>
        <v>140631.78999999998</v>
      </c>
      <c r="G26" s="23">
        <f>'Budget Tracking for 2019'!H63+'Budget Tracking for 2019'!H79</f>
        <v>182692.12999999998</v>
      </c>
      <c r="H26" s="23">
        <f>'Budget Tracking for 2019'!I63+'Budget Tracking for 2019'!I79</f>
        <v>129180.09000000003</v>
      </c>
      <c r="I26" s="23">
        <f>'Budget Tracking for 2019'!J63+'Budget Tracking for 2019'!J79</f>
        <v>135694.74</v>
      </c>
      <c r="J26" s="23" t="e">
        <f>'Budget Tracking for 2019'!#REF!+'Budget Tracking for 2019'!#REF!</f>
        <v>#REF!</v>
      </c>
      <c r="K26" s="23" t="e">
        <f>'Budget Tracking for 2019'!#REF!+'Budget Tracking for 2019'!#REF!</f>
        <v>#REF!</v>
      </c>
      <c r="L26" s="23" t="e">
        <f>'Budget Tracking for 2019'!#REF!+'Budget Tracking for 2019'!#REF!</f>
        <v>#REF!</v>
      </c>
      <c r="M26" s="23" t="e">
        <f>'Budget Tracking for 2019'!#REF!+'Budget Tracking for 2019'!#REF!</f>
        <v>#REF!</v>
      </c>
      <c r="N26" s="23" t="e">
        <f>'Budget Tracking for 2019'!#REF!+'Budget Tracking for 2019'!#REF!</f>
        <v>#REF!</v>
      </c>
      <c r="O26" s="23">
        <f>'Budget Tracking for 2019'!Q63</f>
        <v>1713049.8466666667</v>
      </c>
    </row>
    <row r="27" spans="1:17" x14ac:dyDescent="0.2">
      <c r="B27" s="2" t="str">
        <f>'Budget Tracking for 2019'!A81</f>
        <v>CAPITAL EXPENDITURE (CAPEX) - PGT</v>
      </c>
      <c r="C27" s="23">
        <f>'Budget Tracking for 2019'!D88</f>
        <v>0</v>
      </c>
      <c r="D27" s="23">
        <f>'Budget Tracking for 2019'!E88</f>
        <v>0</v>
      </c>
      <c r="E27" s="23" t="e">
        <f>'Budget Tracking for 2019'!#REF!</f>
        <v>#REF!</v>
      </c>
      <c r="F27" s="23">
        <f>'Budget Tracking for 2019'!G88</f>
        <v>0</v>
      </c>
      <c r="G27" s="23">
        <f>'Budget Tracking for 2019'!H88</f>
        <v>0</v>
      </c>
      <c r="H27" s="23">
        <f>'Budget Tracking for 2019'!I88</f>
        <v>1200</v>
      </c>
      <c r="I27" s="23" t="e">
        <f>'Budget Tracking for 2019'!#REF!</f>
        <v>#REF!</v>
      </c>
      <c r="J27" s="23" t="e">
        <f>'Budget Tracking for 2019'!#REF!</f>
        <v>#REF!</v>
      </c>
      <c r="K27" s="23" t="e">
        <f>'Budget Tracking for 2019'!#REF!</f>
        <v>#REF!</v>
      </c>
      <c r="L27" s="23" t="e">
        <f>'Budget Tracking for 2019'!#REF!</f>
        <v>#REF!</v>
      </c>
      <c r="M27" s="23" t="e">
        <f>'Budget Tracking for 2019'!#REF!</f>
        <v>#REF!</v>
      </c>
      <c r="N27" s="23" t="e">
        <f>'Budget Tracking for 2019'!#REF!</f>
        <v>#REF!</v>
      </c>
      <c r="O27" s="23">
        <f>'Budget Tracking for 2019'!Q88</f>
        <v>167283.20000000001</v>
      </c>
    </row>
    <row r="28" spans="1:17" x14ac:dyDescent="0.2">
      <c r="B28" s="2" t="str">
        <f>'Budget Tracking for 2019'!A99</f>
        <v>MARKETING/TOURISM PROMOTION</v>
      </c>
      <c r="C28" s="23">
        <f>'Budget Tracking for 2019'!D149</f>
        <v>106977.9</v>
      </c>
      <c r="D28" s="23">
        <f>'Budget Tracking for 2019'!E149</f>
        <v>317981.47000000003</v>
      </c>
      <c r="E28" s="23" t="e">
        <f>'Budget Tracking for 2019'!#REF!</f>
        <v>#REF!</v>
      </c>
      <c r="F28" s="23">
        <f>'Budget Tracking for 2019'!G149</f>
        <v>206583.63999999998</v>
      </c>
      <c r="G28" s="23">
        <f>'Budget Tracking for 2019'!H149</f>
        <v>76266.070000000007</v>
      </c>
      <c r="H28" s="23">
        <f>'Budget Tracking for 2019'!I149</f>
        <v>134913.81</v>
      </c>
      <c r="I28" s="23" t="e">
        <f>'Budget Tracking for 2019'!#REF!</f>
        <v>#REF!</v>
      </c>
      <c r="J28" s="23" t="e">
        <f>'Budget Tracking for 2019'!#REF!</f>
        <v>#REF!</v>
      </c>
      <c r="K28" s="23" t="e">
        <f>'Budget Tracking for 2019'!#REF!</f>
        <v>#REF!</v>
      </c>
      <c r="L28" s="23" t="e">
        <f>'Budget Tracking for 2019'!#REF!</f>
        <v>#REF!</v>
      </c>
      <c r="M28" s="23" t="e">
        <f>'Budget Tracking for 2019'!#REF!</f>
        <v>#REF!</v>
      </c>
      <c r="N28" s="23" t="e">
        <f>'Budget Tracking for 2019'!#REF!</f>
        <v>#REF!</v>
      </c>
      <c r="O28" s="23">
        <f>'Budget Tracking for 2019'!Q149</f>
        <v>3503784.2800000003</v>
      </c>
    </row>
    <row r="29" spans="1:17" x14ac:dyDescent="0.2">
      <c r="B29" s="2" t="str">
        <f>'Budget Tracking for 2019'!A151</f>
        <v>COMMUNICATIONS</v>
      </c>
      <c r="C29" s="23">
        <f>'Budget Tracking for 2019'!D187</f>
        <v>35507.050000000003</v>
      </c>
      <c r="D29" s="23">
        <f>'Budget Tracking for 2019'!E187</f>
        <v>99050.190000000017</v>
      </c>
      <c r="E29" s="23" t="e">
        <f>'Budget Tracking for 2019'!#REF!</f>
        <v>#REF!</v>
      </c>
      <c r="F29" s="23">
        <f>'Budget Tracking for 2019'!G187</f>
        <v>123516.35</v>
      </c>
      <c r="G29" s="23">
        <f>'Budget Tracking for 2019'!H187</f>
        <v>147974.44999999998</v>
      </c>
      <c r="H29" s="23">
        <f>'Budget Tracking for 2019'!I187</f>
        <v>151769.22</v>
      </c>
      <c r="I29" s="23" t="e">
        <f>'Budget Tracking for 2019'!#REF!</f>
        <v>#REF!</v>
      </c>
      <c r="J29" s="23" t="e">
        <f>'Budget Tracking for 2019'!#REF!</f>
        <v>#REF!</v>
      </c>
      <c r="K29" s="23" t="e">
        <f>'Budget Tracking for 2019'!#REF!</f>
        <v>#REF!</v>
      </c>
      <c r="L29" s="23" t="e">
        <f>'Budget Tracking for 2019'!#REF!</f>
        <v>#REF!</v>
      </c>
      <c r="M29" s="23" t="e">
        <f>'Budget Tracking for 2019'!#REF!</f>
        <v>#REF!</v>
      </c>
      <c r="N29" s="23" t="e">
        <f>'Budget Tracking for 2019'!#REF!</f>
        <v>#REF!</v>
      </c>
      <c r="O29" s="23">
        <f>'Budget Tracking for 2019'!Q187</f>
        <v>2585776.0266666673</v>
      </c>
    </row>
    <row r="30" spans="1:17" x14ac:dyDescent="0.2">
      <c r="B30" s="2" t="str">
        <f>'Budget Tracking for 2019'!A189</f>
        <v>EVENTS</v>
      </c>
      <c r="C30" s="23">
        <f>'Budget Tracking for 2019'!D196</f>
        <v>0</v>
      </c>
      <c r="D30" s="23">
        <f>'Budget Tracking for 2019'!E196</f>
        <v>0</v>
      </c>
      <c r="E30" s="23" t="e">
        <f>'Budget Tracking for 2019'!#REF!</f>
        <v>#REF!</v>
      </c>
      <c r="F30" s="23">
        <f>'Budget Tracking for 2019'!G196</f>
        <v>9805.16</v>
      </c>
      <c r="G30" s="23">
        <f>'Budget Tracking for 2019'!H196</f>
        <v>10798</v>
      </c>
      <c r="H30" s="23">
        <f>'Budget Tracking for 2019'!I196</f>
        <v>9730</v>
      </c>
      <c r="I30" s="23" t="e">
        <f>'Budget Tracking for 2019'!#REF!</f>
        <v>#REF!</v>
      </c>
      <c r="J30" s="23" t="e">
        <f>'Budget Tracking for 2019'!#REF!</f>
        <v>#REF!</v>
      </c>
      <c r="K30" s="23" t="e">
        <f>'Budget Tracking for 2019'!#REF!</f>
        <v>#REF!</v>
      </c>
      <c r="L30" s="23" t="e">
        <f>'Budget Tracking for 2019'!#REF!</f>
        <v>#REF!</v>
      </c>
      <c r="M30" s="23" t="e">
        <f>'Budget Tracking for 2019'!#REF!</f>
        <v>#REF!</v>
      </c>
      <c r="N30" s="23" t="e">
        <f>'Budget Tracking for 2019'!#REF!</f>
        <v>#REF!</v>
      </c>
      <c r="O30" s="23">
        <f>'Budget Tracking for 2019'!Q196</f>
        <v>185504.16</v>
      </c>
    </row>
    <row r="31" spans="1:17" x14ac:dyDescent="0.2">
      <c r="B31" s="2">
        <f>'Budget Tracking for 2019'!A198</f>
        <v>0</v>
      </c>
      <c r="C31" s="23">
        <f>'Budget Tracking for 2019'!D221</f>
        <v>28850.400000000001</v>
      </c>
      <c r="D31" s="23">
        <f>'Budget Tracking for 2019'!E221</f>
        <v>17569.34</v>
      </c>
      <c r="E31" s="23" t="e">
        <f>'Budget Tracking for 2019'!#REF!</f>
        <v>#REF!</v>
      </c>
      <c r="F31" s="23">
        <f>'Budget Tracking for 2019'!G221</f>
        <v>69601.509999999995</v>
      </c>
      <c r="G31" s="23">
        <f>'Budget Tracking for 2019'!H221</f>
        <v>105653.57</v>
      </c>
      <c r="H31" s="23">
        <f>'Budget Tracking for 2019'!I221</f>
        <v>59928.100000000006</v>
      </c>
      <c r="I31" s="23" t="e">
        <f>'Budget Tracking for 2019'!#REF!</f>
        <v>#REF!</v>
      </c>
      <c r="J31" s="23" t="e">
        <f>'Budget Tracking for 2019'!#REF!</f>
        <v>#REF!</v>
      </c>
      <c r="K31" s="23" t="e">
        <f>'Budget Tracking for 2019'!#REF!</f>
        <v>#REF!</v>
      </c>
      <c r="L31" s="23" t="e">
        <f>'Budget Tracking for 2019'!#REF!</f>
        <v>#REF!</v>
      </c>
      <c r="M31" s="23" t="e">
        <f>'Budget Tracking for 2019'!#REF!</f>
        <v>#REF!</v>
      </c>
      <c r="N31" s="23" t="e">
        <f>'Budget Tracking for 2019'!#REF!</f>
        <v>#REF!</v>
      </c>
      <c r="O31" s="23">
        <f>'Budget Tracking for 2019'!Q221</f>
        <v>1063433.6599999999</v>
      </c>
    </row>
    <row r="32" spans="1:17" x14ac:dyDescent="0.2">
      <c r="B32" s="2" t="str">
        <f>'Budget Tracking for 2019'!A223</f>
        <v xml:space="preserve">PENANG CENTRE OF EDUCATION TOURISM </v>
      </c>
      <c r="C32" s="23">
        <f>'Budget Tracking for 2019'!D228</f>
        <v>-5500</v>
      </c>
      <c r="D32" s="23">
        <f>'Budget Tracking for 2019'!E228</f>
        <v>212.8</v>
      </c>
      <c r="E32" s="23" t="e">
        <f>'Budget Tracking for 2019'!#REF!</f>
        <v>#REF!</v>
      </c>
      <c r="F32" s="23">
        <f>'Budget Tracking for 2019'!G228</f>
        <v>2000</v>
      </c>
      <c r="G32" s="23">
        <f>'Budget Tracking for 2019'!H228</f>
        <v>1500</v>
      </c>
      <c r="H32" s="23">
        <f>'Budget Tracking for 2019'!I228</f>
        <v>800</v>
      </c>
      <c r="I32" s="23" t="e">
        <f>'Budget Tracking for 2019'!#REF!</f>
        <v>#REF!</v>
      </c>
      <c r="J32" s="23" t="e">
        <f>'Budget Tracking for 2019'!#REF!</f>
        <v>#REF!</v>
      </c>
      <c r="K32" s="23" t="e">
        <f>'Budget Tracking for 2019'!#REF!</f>
        <v>#REF!</v>
      </c>
      <c r="L32" s="23" t="e">
        <f>'Budget Tracking for 2019'!#REF!</f>
        <v>#REF!</v>
      </c>
      <c r="M32" s="23" t="e">
        <f>'Budget Tracking for 2019'!#REF!</f>
        <v>#REF!</v>
      </c>
      <c r="N32" s="23" t="e">
        <f>'Budget Tracking for 2019'!#REF!</f>
        <v>#REF!</v>
      </c>
      <c r="O32" s="23">
        <f>'Budget Tracking for 2019'!Q228</f>
        <v>149999.99999999997</v>
      </c>
    </row>
    <row r="33" spans="2:15" x14ac:dyDescent="0.2">
      <c r="B33" s="2" t="str">
        <f>'Budget Tracking for 2019'!A230</f>
        <v xml:space="preserve">PENANG CENTRE MEDICAL TOURISM </v>
      </c>
      <c r="C33" s="23">
        <f>'Budget Tracking for 2019'!D235</f>
        <v>-12000</v>
      </c>
      <c r="D33" s="23">
        <f>'Budget Tracking for 2019'!E235</f>
        <v>462.8</v>
      </c>
      <c r="E33" s="23" t="e">
        <f>'Budget Tracking for 2019'!#REF!</f>
        <v>#REF!</v>
      </c>
      <c r="F33" s="23">
        <f>'Budget Tracking for 2019'!G235</f>
        <v>954</v>
      </c>
      <c r="G33" s="23">
        <f>'Budget Tracking for 2019'!H235</f>
        <v>-2523</v>
      </c>
      <c r="H33" s="23">
        <f>'Budget Tracking for 2019'!I235</f>
        <v>-6500</v>
      </c>
      <c r="I33" s="23" t="e">
        <f>'Budget Tracking for 2019'!#REF!</f>
        <v>#REF!</v>
      </c>
      <c r="J33" s="23" t="e">
        <f>'Budget Tracking for 2019'!#REF!</f>
        <v>#REF!</v>
      </c>
      <c r="K33" s="23" t="e">
        <f>'Budget Tracking for 2019'!#REF!</f>
        <v>#REF!</v>
      </c>
      <c r="L33" s="23" t="e">
        <f>'Budget Tracking for 2019'!#REF!</f>
        <v>#REF!</v>
      </c>
      <c r="M33" s="23" t="e">
        <f>'Budget Tracking for 2019'!#REF!</f>
        <v>#REF!</v>
      </c>
      <c r="N33" s="23" t="e">
        <f>'Budget Tracking for 2019'!#REF!</f>
        <v>#REF!</v>
      </c>
      <c r="O33" s="23">
        <f>'Budget Tracking for 2019'!Q235</f>
        <v>150000</v>
      </c>
    </row>
    <row r="34" spans="2:15" x14ac:dyDescent="0.2">
      <c r="B34" s="22" t="str">
        <f>'Budget Tracking for 2019'!A244</f>
        <v>OTHERS</v>
      </c>
      <c r="C34" s="23">
        <f>'Budget Tracking for 2019'!D251</f>
        <v>0</v>
      </c>
      <c r="D34" s="23">
        <f>'Budget Tracking for 2019'!E251</f>
        <v>0</v>
      </c>
      <c r="E34" s="23" t="e">
        <f>'Budget Tracking for 2019'!#REF!</f>
        <v>#REF!</v>
      </c>
      <c r="F34" s="23">
        <f>'Budget Tracking for 2019'!G251</f>
        <v>0</v>
      </c>
      <c r="G34" s="23">
        <f>'Budget Tracking for 2019'!H251</f>
        <v>0</v>
      </c>
      <c r="H34" s="23">
        <f>'Budget Tracking for 2019'!I251</f>
        <v>0</v>
      </c>
      <c r="I34" s="23" t="e">
        <f>'Budget Tracking for 2019'!#REF!</f>
        <v>#REF!</v>
      </c>
      <c r="J34" s="23" t="e">
        <f>'Budget Tracking for 2019'!#REF!</f>
        <v>#REF!</v>
      </c>
      <c r="K34" s="23" t="e">
        <f>'Budget Tracking for 2019'!#REF!</f>
        <v>#REF!</v>
      </c>
      <c r="L34" s="23" t="e">
        <f>'Budget Tracking for 2019'!#REF!</f>
        <v>#REF!</v>
      </c>
      <c r="M34" s="23" t="e">
        <f>'Budget Tracking for 2019'!#REF!</f>
        <v>#REF!</v>
      </c>
      <c r="N34" s="23" t="e">
        <f>'Budget Tracking for 2019'!#REF!</f>
        <v>#REF!</v>
      </c>
      <c r="O34" s="23">
        <f>'Budget Tracking for 2019'!Q251</f>
        <v>0</v>
      </c>
    </row>
    <row r="35" spans="2:15" x14ac:dyDescent="0.2">
      <c r="B35" s="2" t="e">
        <f>'Budget Tracking for 2019'!#REF!</f>
        <v>#REF!</v>
      </c>
      <c r="C35" s="23" t="e">
        <f>'Budget Tracking for 2019'!#REF!</f>
        <v>#REF!</v>
      </c>
      <c r="D35" s="23" t="e">
        <f>'Budget Tracking for 2019'!#REF!</f>
        <v>#REF!</v>
      </c>
      <c r="E35" s="23" t="e">
        <f>'Budget Tracking for 2019'!#REF!</f>
        <v>#REF!</v>
      </c>
      <c r="F35" s="23" t="e">
        <f>'Budget Tracking for 2019'!#REF!</f>
        <v>#REF!</v>
      </c>
      <c r="G35" s="23" t="e">
        <f>'Budget Tracking for 2019'!#REF!</f>
        <v>#REF!</v>
      </c>
      <c r="H35" s="23" t="e">
        <f>'Budget Tracking for 2019'!#REF!</f>
        <v>#REF!</v>
      </c>
      <c r="I35" s="23" t="e">
        <f>'Budget Tracking for 2019'!#REF!</f>
        <v>#REF!</v>
      </c>
      <c r="J35" s="23" t="e">
        <f>'Budget Tracking for 2019'!#REF!</f>
        <v>#REF!</v>
      </c>
      <c r="K35" s="23" t="e">
        <f>'Budget Tracking for 2019'!#REF!</f>
        <v>#REF!</v>
      </c>
      <c r="L35" s="23" t="e">
        <f>'Budget Tracking for 2019'!#REF!</f>
        <v>#REF!</v>
      </c>
      <c r="M35" s="23" t="e">
        <f>'Budget Tracking for 2019'!#REF!</f>
        <v>#REF!</v>
      </c>
      <c r="N35" s="23" t="e">
        <f>'Budget Tracking for 2019'!#REF!</f>
        <v>#REF!</v>
      </c>
      <c r="O35" s="23" t="e">
        <f>'Budget Tracking for 2019'!#REF!</f>
        <v>#REF!</v>
      </c>
    </row>
    <row r="36" spans="2:15" x14ac:dyDescent="0.2">
      <c r="B36" s="2" t="e">
        <f>'Budget Tracking for 2019'!#REF!</f>
        <v>#REF!</v>
      </c>
      <c r="C36" s="23" t="e">
        <f>'Budget Tracking for 2019'!#REF!</f>
        <v>#REF!</v>
      </c>
      <c r="D36" s="23" t="e">
        <f>'Budget Tracking for 2019'!#REF!</f>
        <v>#REF!</v>
      </c>
      <c r="E36" s="23" t="e">
        <f>'Budget Tracking for 2019'!#REF!</f>
        <v>#REF!</v>
      </c>
      <c r="F36" s="23" t="e">
        <f>'Budget Tracking for 2019'!#REF!</f>
        <v>#REF!</v>
      </c>
      <c r="G36" s="23" t="e">
        <f>'Budget Tracking for 2019'!#REF!</f>
        <v>#REF!</v>
      </c>
      <c r="H36" s="23" t="e">
        <f>'Budget Tracking for 2019'!#REF!</f>
        <v>#REF!</v>
      </c>
      <c r="I36" s="23" t="e">
        <f>'Budget Tracking for 2019'!#REF!</f>
        <v>#REF!</v>
      </c>
      <c r="J36" s="23" t="e">
        <f>'Budget Tracking for 2019'!#REF!</f>
        <v>#REF!</v>
      </c>
      <c r="K36" s="23" t="e">
        <f>'Budget Tracking for 2019'!#REF!</f>
        <v>#REF!</v>
      </c>
      <c r="L36" s="23" t="e">
        <f>'Budget Tracking for 2019'!#REF!</f>
        <v>#REF!</v>
      </c>
      <c r="M36" s="23" t="e">
        <f>'Budget Tracking for 2019'!#REF!</f>
        <v>#REF!</v>
      </c>
      <c r="N36" s="23" t="e">
        <f>'Budget Tracking for 2019'!#REF!</f>
        <v>#REF!</v>
      </c>
      <c r="O36" s="23" t="e">
        <f>'Budget Tracking for 2019'!#REF!</f>
        <v>#REF!</v>
      </c>
    </row>
    <row r="93" spans="1:17" s="21" customFormat="1" ht="20.100000000000001" customHeight="1" x14ac:dyDescent="0.2">
      <c r="A93" s="201" t="s">
        <v>15</v>
      </c>
      <c r="B93" s="201"/>
      <c r="C93" s="201"/>
      <c r="D93" s="201"/>
      <c r="E93" s="201"/>
      <c r="F93" s="201"/>
      <c r="G93" s="201"/>
      <c r="H93" s="201"/>
      <c r="I93" s="201"/>
      <c r="J93" s="201"/>
      <c r="K93" s="201"/>
      <c r="L93" s="201"/>
      <c r="M93" s="201"/>
      <c r="N93" s="201"/>
      <c r="O93" s="201"/>
      <c r="P93" s="201"/>
      <c r="Q93" s="201"/>
    </row>
    <row r="117" spans="1:17" s="21" customFormat="1" ht="20.100000000000001" customHeight="1" x14ac:dyDescent="0.2">
      <c r="A117" s="201" t="s">
        <v>100</v>
      </c>
      <c r="B117" s="201"/>
      <c r="C117" s="201"/>
      <c r="D117" s="201"/>
      <c r="E117" s="201"/>
      <c r="F117" s="201"/>
      <c r="G117" s="201"/>
      <c r="H117" s="201"/>
      <c r="I117" s="201"/>
      <c r="J117" s="201"/>
      <c r="K117" s="201"/>
      <c r="L117" s="201"/>
      <c r="M117" s="201"/>
      <c r="N117" s="201"/>
      <c r="O117" s="201"/>
      <c r="P117" s="201"/>
      <c r="Q117" s="201"/>
    </row>
  </sheetData>
  <mergeCells count="6">
    <mergeCell ref="A117:Q117"/>
    <mergeCell ref="A93:Q93"/>
    <mergeCell ref="A1:Q1"/>
    <mergeCell ref="A2:H2"/>
    <mergeCell ref="A4:Q4"/>
    <mergeCell ref="A22:Q22"/>
  </mergeCells>
  <phoneticPr fontId="3" type="noConversion"/>
  <pageMargins left="0.19685039370078741" right="0.19685039370078741" top="0.19685039370078741" bottom="0.31496062992125984" header="0.51181102362204722" footer="0.11811023622047245"/>
  <pageSetup paperSize="9" scale="94" orientation="landscape" r:id="rId1"/>
  <headerFooter alignWithMargins="0">
    <oddFooter>&amp;LBudget Spreadsheets by Spreadsheet123.com&amp;R© 2013 Spreadsheet123 LTD. All rights reserved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Budget Tracking for 2019</vt:lpstr>
      <vt:lpstr>Sheet1</vt:lpstr>
      <vt:lpstr>Dashboards</vt:lpstr>
      <vt:lpstr>'Budget Tracking for 2019'!Print_Area</vt:lpstr>
      <vt:lpstr>Dashboards!Print_Area</vt:lpstr>
      <vt:lpstr>'Budget Tracking for 2019'!Print_Titles</vt:lpstr>
    </vt:vector>
  </TitlesOfParts>
  <Company>Spreadsheet123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Personal Budget Spreadsheet</dc:title>
  <dc:creator>Michelle</dc:creator>
  <dc:description>© 2013 Spreadsheet123 LTD. All rights reserved</dc:description>
  <cp:lastModifiedBy>MICHELLE</cp:lastModifiedBy>
  <cp:lastPrinted>2018-12-12T04:58:23Z</cp:lastPrinted>
  <dcterms:created xsi:type="dcterms:W3CDTF">2001-05-18T00:29:33Z</dcterms:created>
  <dcterms:modified xsi:type="dcterms:W3CDTF">2019-11-18T08:05:57Z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© 2013 Spreadsheet123 LTD</vt:lpwstr>
  </property>
  <property fmtid="{D5CDD505-2E9C-101B-9397-08002B2CF9AE}" pid="3" name="Version">
    <vt:lpwstr>1.0.2</vt:lpwstr>
  </property>
</Properties>
</file>