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20\"/>
    </mc:Choice>
  </mc:AlternateContent>
  <xr:revisionPtr revIDLastSave="0" documentId="13_ncr:1_{FAE1103C-750B-40DE-87A6-85F4914F6CA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ummary" sheetId="1" r:id="rId1"/>
    <sheet name="Budget 2020" sheetId="2" r:id="rId2"/>
    <sheet name="Chart &amp; Graph" sheetId="3" r:id="rId3"/>
    <sheet name="Sheet1" sheetId="4" r:id="rId4"/>
  </sheets>
  <definedNames>
    <definedName name="_xlnm._FilterDatabase" localSheetId="1" hidden="1">'Budget 2020'!$A$1:$N$356</definedName>
    <definedName name="_xlnm.Print_Area" localSheetId="1">'Budget 2020'!$A$1:$N$353</definedName>
    <definedName name="_xlnm.Print_Area" localSheetId="0">Summary!$A$1:$N$34</definedName>
    <definedName name="_xlnm.Print_Titles" localSheetId="1">'Budget 2020'!$1:$6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54" i="2" l="1"/>
  <c r="G143" i="2"/>
  <c r="I139" i="2" l="1"/>
  <c r="E66" i="2" l="1"/>
  <c r="E80" i="2"/>
  <c r="I132" i="2" l="1"/>
  <c r="I133" i="2"/>
  <c r="I134" i="2"/>
  <c r="I135" i="2"/>
  <c r="I136" i="2"/>
  <c r="I137" i="2"/>
  <c r="I138" i="2"/>
  <c r="D32" i="1" l="1"/>
  <c r="E217" i="2" l="1"/>
  <c r="I131" i="2"/>
  <c r="I234" i="2" l="1"/>
  <c r="D4" i="3" l="1"/>
  <c r="D5" i="3"/>
  <c r="D6" i="3"/>
  <c r="D7" i="3"/>
  <c r="D8" i="3"/>
  <c r="D9" i="3"/>
  <c r="D10" i="3"/>
  <c r="D11" i="3"/>
  <c r="D3" i="3"/>
  <c r="I305" i="2" l="1"/>
  <c r="C11" i="3" l="1"/>
  <c r="B11" i="3"/>
  <c r="I250" i="2" l="1"/>
  <c r="I351" i="2" l="1"/>
  <c r="I350" i="2"/>
  <c r="I349" i="2"/>
  <c r="I348" i="2"/>
  <c r="I347" i="2"/>
  <c r="I346" i="2"/>
  <c r="I345" i="2"/>
  <c r="I344" i="2"/>
  <c r="I343" i="2"/>
  <c r="I342" i="2"/>
  <c r="I341" i="2"/>
  <c r="I340" i="2"/>
  <c r="I339" i="2"/>
  <c r="I338" i="2"/>
  <c r="I337" i="2"/>
  <c r="I336" i="2"/>
  <c r="I335" i="2"/>
  <c r="I334" i="2"/>
  <c r="I333" i="2"/>
  <c r="I332" i="2"/>
  <c r="I331" i="2"/>
  <c r="I330" i="2"/>
  <c r="I322" i="2"/>
  <c r="I321" i="2"/>
  <c r="I318" i="2"/>
  <c r="I317" i="2"/>
  <c r="I312" i="2"/>
  <c r="I311" i="2"/>
  <c r="I310" i="2"/>
  <c r="I309" i="2"/>
  <c r="I308" i="2"/>
  <c r="I307" i="2"/>
  <c r="I306" i="2"/>
  <c r="I304" i="2"/>
  <c r="I303" i="2"/>
  <c r="I302" i="2"/>
  <c r="I301" i="2"/>
  <c r="I300" i="2"/>
  <c r="I299" i="2"/>
  <c r="I298" i="2"/>
  <c r="I297" i="2"/>
  <c r="I296" i="2"/>
  <c r="I295" i="2"/>
  <c r="I294" i="2"/>
  <c r="I293" i="2"/>
  <c r="I292" i="2"/>
  <c r="I291" i="2"/>
  <c r="I290" i="2"/>
  <c r="I289" i="2"/>
  <c r="I288" i="2"/>
  <c r="I287" i="2"/>
  <c r="I286" i="2"/>
  <c r="I280" i="2"/>
  <c r="I279" i="2"/>
  <c r="I278" i="2"/>
  <c r="I277" i="2"/>
  <c r="I276" i="2"/>
  <c r="I275" i="2"/>
  <c r="I274" i="2"/>
  <c r="I273" i="2"/>
  <c r="I272" i="2"/>
  <c r="I271" i="2"/>
  <c r="I270" i="2"/>
  <c r="I263" i="2"/>
  <c r="I261" i="2"/>
  <c r="I259" i="2"/>
  <c r="I257" i="2"/>
  <c r="I256" i="2"/>
  <c r="I254" i="2"/>
  <c r="I253" i="2"/>
  <c r="I252" i="2"/>
  <c r="I251" i="2"/>
  <c r="I249" i="2"/>
  <c r="I248" i="2"/>
  <c r="I247" i="2"/>
  <c r="I246" i="2"/>
  <c r="I245" i="2"/>
  <c r="I244" i="2"/>
  <c r="I243" i="2"/>
  <c r="I242" i="2"/>
  <c r="I241" i="2"/>
  <c r="I240" i="2"/>
  <c r="I239" i="2"/>
  <c r="I238" i="2"/>
  <c r="I237" i="2"/>
  <c r="I236" i="2"/>
  <c r="I233" i="2"/>
  <c r="I232" i="2"/>
  <c r="I231" i="2"/>
  <c r="I230" i="2"/>
  <c r="I229" i="2"/>
  <c r="I228" i="2"/>
  <c r="I227" i="2"/>
  <c r="I226" i="2"/>
  <c r="I215" i="2"/>
  <c r="I213" i="2"/>
  <c r="I211" i="2"/>
  <c r="I209" i="2"/>
  <c r="I207" i="2"/>
  <c r="I205" i="2"/>
  <c r="I203" i="2"/>
  <c r="I202" i="2"/>
  <c r="I201" i="2"/>
  <c r="I200" i="2"/>
  <c r="I199" i="2"/>
  <c r="I198" i="2"/>
  <c r="I196" i="2"/>
  <c r="I191" i="2"/>
  <c r="I190" i="2"/>
  <c r="I189" i="2"/>
  <c r="I187" i="2"/>
  <c r="I186" i="2"/>
  <c r="I184" i="2"/>
  <c r="I182" i="2"/>
  <c r="I181" i="2"/>
  <c r="I180" i="2"/>
  <c r="I178" i="2"/>
  <c r="I177" i="2"/>
  <c r="I176" i="2"/>
  <c r="I174" i="2"/>
  <c r="I173" i="2"/>
  <c r="I172" i="2"/>
  <c r="I171" i="2"/>
  <c r="I169" i="2"/>
  <c r="I168" i="2"/>
  <c r="I166" i="2"/>
  <c r="I165" i="2"/>
  <c r="I164" i="2"/>
  <c r="I162" i="2"/>
  <c r="I160" i="2"/>
  <c r="I159" i="2"/>
  <c r="I157" i="2"/>
  <c r="I156" i="2"/>
  <c r="I154" i="2"/>
  <c r="I152" i="2"/>
  <c r="I151" i="2"/>
  <c r="I150" i="2"/>
  <c r="I149" i="2"/>
  <c r="I148" i="2"/>
  <c r="I147" i="2"/>
  <c r="I146" i="2"/>
  <c r="I142" i="2"/>
  <c r="I141" i="2"/>
  <c r="I140" i="2"/>
  <c r="I130" i="2"/>
  <c r="I129" i="2"/>
  <c r="I128" i="2"/>
  <c r="I123" i="2"/>
  <c r="I122" i="2"/>
  <c r="I121" i="2"/>
  <c r="I120" i="2"/>
  <c r="I111" i="2"/>
  <c r="I110" i="2"/>
  <c r="I109" i="2"/>
  <c r="I108" i="2"/>
  <c r="I105" i="2"/>
  <c r="I104" i="2"/>
  <c r="I103" i="2"/>
  <c r="I102" i="2"/>
  <c r="I101" i="2"/>
  <c r="I100" i="2"/>
  <c r="I92" i="2"/>
  <c r="I90" i="2"/>
  <c r="I87" i="2"/>
  <c r="I86" i="2"/>
  <c r="I85" i="2"/>
  <c r="I84" i="2"/>
  <c r="I83" i="2"/>
  <c r="I82" i="2"/>
  <c r="I81" i="2"/>
  <c r="I79" i="2"/>
  <c r="I78" i="2"/>
  <c r="I77" i="2"/>
  <c r="I73" i="2"/>
  <c r="I72" i="2"/>
  <c r="I71" i="2"/>
  <c r="I70" i="2"/>
  <c r="I69" i="2"/>
  <c r="I68" i="2"/>
  <c r="I67" i="2"/>
  <c r="I65" i="2"/>
  <c r="I64" i="2"/>
  <c r="I63" i="2"/>
  <c r="I62" i="2"/>
  <c r="I61" i="2"/>
  <c r="I57" i="2"/>
  <c r="I56" i="2"/>
  <c r="I53" i="2"/>
  <c r="I50" i="2"/>
  <c r="I43" i="2"/>
  <c r="I42" i="2"/>
  <c r="I38" i="2"/>
  <c r="I37" i="2"/>
  <c r="I30" i="2"/>
  <c r="I29" i="2"/>
  <c r="I28" i="2"/>
  <c r="I27" i="2"/>
  <c r="I26" i="2"/>
  <c r="I25" i="2"/>
  <c r="I24" i="2"/>
  <c r="I23" i="2"/>
  <c r="I20" i="2"/>
  <c r="I19" i="2"/>
  <c r="I18" i="2"/>
  <c r="I17" i="2"/>
  <c r="I16" i="2"/>
  <c r="I15" i="2"/>
  <c r="I14" i="2"/>
  <c r="I13" i="2"/>
  <c r="I12" i="2"/>
  <c r="I11" i="2"/>
  <c r="I10" i="2"/>
  <c r="I9" i="2"/>
  <c r="I285" i="2" l="1"/>
  <c r="P271" i="2"/>
  <c r="P315" i="2"/>
  <c r="Q315" i="2"/>
  <c r="G352" i="2" l="1"/>
  <c r="G323" i="2"/>
  <c r="G319" i="2"/>
  <c r="G313" i="2"/>
  <c r="G281" i="2"/>
  <c r="G283" i="2" s="1"/>
  <c r="H17" i="1" s="1"/>
  <c r="G265" i="2"/>
  <c r="G217" i="2"/>
  <c r="G124" i="2"/>
  <c r="G112" i="2"/>
  <c r="G106" i="2"/>
  <c r="G88" i="2"/>
  <c r="G74" i="2"/>
  <c r="G58" i="2"/>
  <c r="G44" i="2"/>
  <c r="G39" i="2"/>
  <c r="G31" i="2"/>
  <c r="G21" i="2"/>
  <c r="M143" i="2"/>
  <c r="H25" i="1" l="1"/>
  <c r="H23" i="1"/>
  <c r="G315" i="2"/>
  <c r="G267" i="2"/>
  <c r="G114" i="2"/>
  <c r="H11" i="1" s="1"/>
  <c r="G219" i="2"/>
  <c r="G46" i="2"/>
  <c r="G33" i="2"/>
  <c r="I217" i="2"/>
  <c r="E352" i="2"/>
  <c r="I352" i="2" s="1"/>
  <c r="E313" i="2"/>
  <c r="E315" i="2" s="1"/>
  <c r="D19" i="1" s="1"/>
  <c r="E265" i="2"/>
  <c r="E267" i="2" s="1"/>
  <c r="D15" i="1" s="1"/>
  <c r="E281" i="2"/>
  <c r="E323" i="2"/>
  <c r="D25" i="1" s="1"/>
  <c r="E319" i="2"/>
  <c r="D23" i="1" s="1"/>
  <c r="E143" i="2"/>
  <c r="I143" i="2" s="1"/>
  <c r="E124" i="2"/>
  <c r="I124" i="2" s="1"/>
  <c r="E112" i="2"/>
  <c r="I112" i="2" s="1"/>
  <c r="E106" i="2"/>
  <c r="I106" i="2" s="1"/>
  <c r="E58" i="2"/>
  <c r="I58" i="2" s="1"/>
  <c r="E44" i="2"/>
  <c r="I44" i="2" s="1"/>
  <c r="E39" i="2"/>
  <c r="I39" i="2" s="1"/>
  <c r="E31" i="2"/>
  <c r="I31" i="2" s="1"/>
  <c r="E21" i="2"/>
  <c r="I21" i="2" s="1"/>
  <c r="K281" i="2"/>
  <c r="K283" i="2" s="1"/>
  <c r="K265" i="2"/>
  <c r="K267" i="2" s="1"/>
  <c r="K352" i="2"/>
  <c r="M313" i="2"/>
  <c r="C281" i="2"/>
  <c r="C313" i="2"/>
  <c r="C352" i="2"/>
  <c r="C80" i="2"/>
  <c r="C88" i="2" s="1"/>
  <c r="C323" i="2"/>
  <c r="B25" i="1" s="1"/>
  <c r="K323" i="2"/>
  <c r="C319" i="2"/>
  <c r="K319" i="2"/>
  <c r="K292" i="2"/>
  <c r="C265" i="2"/>
  <c r="C267" i="2" s="1"/>
  <c r="B15" i="1" s="1"/>
  <c r="C106" i="2"/>
  <c r="C112" i="2"/>
  <c r="C217" i="2"/>
  <c r="C143" i="2"/>
  <c r="C124" i="2"/>
  <c r="C66" i="2"/>
  <c r="C74" i="2" s="1"/>
  <c r="C58" i="2"/>
  <c r="C39" i="2"/>
  <c r="C44" i="2"/>
  <c r="C31" i="2"/>
  <c r="C21" i="2"/>
  <c r="K10" i="2"/>
  <c r="K31" i="2"/>
  <c r="K39" i="2"/>
  <c r="K44" i="2"/>
  <c r="K58" i="2"/>
  <c r="K74" i="2"/>
  <c r="K88" i="2"/>
  <c r="K106" i="2"/>
  <c r="K112" i="2"/>
  <c r="K124" i="2"/>
  <c r="K143" i="2"/>
  <c r="K217" i="2"/>
  <c r="M330" i="2"/>
  <c r="M352" i="2" s="1"/>
  <c r="M323" i="2"/>
  <c r="M319" i="2"/>
  <c r="M281" i="2"/>
  <c r="M283" i="2" s="1"/>
  <c r="M265" i="2"/>
  <c r="M267" i="2" s="1"/>
  <c r="M217" i="2"/>
  <c r="M124" i="2"/>
  <c r="M112" i="2"/>
  <c r="M88" i="2"/>
  <c r="M74" i="2"/>
  <c r="M58" i="2"/>
  <c r="M44" i="2"/>
  <c r="M39" i="2"/>
  <c r="M31" i="2"/>
  <c r="M21" i="2"/>
  <c r="N25" i="1"/>
  <c r="L25" i="1"/>
  <c r="N23" i="1"/>
  <c r="L23" i="1"/>
  <c r="M106" i="2"/>
  <c r="M114" i="2" s="1"/>
  <c r="N11" i="1" s="1"/>
  <c r="K21" i="2"/>
  <c r="I323" i="2" l="1"/>
  <c r="J25" i="1" s="1"/>
  <c r="E88" i="2"/>
  <c r="I88" i="2" s="1"/>
  <c r="I80" i="2"/>
  <c r="I46" i="2"/>
  <c r="F25" i="1"/>
  <c r="I319" i="2"/>
  <c r="J23" i="1" s="1"/>
  <c r="E74" i="2"/>
  <c r="I74" i="2" s="1"/>
  <c r="I66" i="2"/>
  <c r="I265" i="2"/>
  <c r="F15" i="1"/>
  <c r="I313" i="2"/>
  <c r="H19" i="1"/>
  <c r="I315" i="2"/>
  <c r="J19" i="1" s="1"/>
  <c r="H15" i="1"/>
  <c r="I267" i="2"/>
  <c r="G221" i="2"/>
  <c r="G326" i="2" s="1"/>
  <c r="E283" i="2"/>
  <c r="I281" i="2"/>
  <c r="L15" i="1"/>
  <c r="P267" i="2"/>
  <c r="P323" i="2"/>
  <c r="L17" i="1"/>
  <c r="P283" i="2"/>
  <c r="P319" i="2"/>
  <c r="G94" i="2"/>
  <c r="K114" i="2"/>
  <c r="L11" i="1" s="1"/>
  <c r="M315" i="2"/>
  <c r="N19" i="1" s="1"/>
  <c r="N17" i="1"/>
  <c r="N15" i="1"/>
  <c r="E114" i="2"/>
  <c r="E33" i="2"/>
  <c r="I33" i="2" s="1"/>
  <c r="M33" i="2"/>
  <c r="M46" i="2"/>
  <c r="K219" i="2"/>
  <c r="K221" i="2" s="1"/>
  <c r="L13" i="1" s="1"/>
  <c r="K46" i="2"/>
  <c r="B23" i="1"/>
  <c r="F23" i="1" s="1"/>
  <c r="C46" i="2"/>
  <c r="K33" i="2"/>
  <c r="C219" i="2"/>
  <c r="C221" i="2" s="1"/>
  <c r="C33" i="2"/>
  <c r="M219" i="2"/>
  <c r="M221" i="2" s="1"/>
  <c r="C114" i="2"/>
  <c r="E46" i="2"/>
  <c r="E219" i="2"/>
  <c r="E221" i="2" s="1"/>
  <c r="C315" i="2"/>
  <c r="K313" i="2"/>
  <c r="C283" i="2"/>
  <c r="I355" i="2" l="1"/>
  <c r="D11" i="1"/>
  <c r="I114" i="2"/>
  <c r="J11" i="1" s="1"/>
  <c r="D13" i="1"/>
  <c r="I219" i="2"/>
  <c r="J15" i="1"/>
  <c r="H13" i="1"/>
  <c r="I221" i="2"/>
  <c r="D17" i="1"/>
  <c r="I283" i="2"/>
  <c r="J17" i="1" s="1"/>
  <c r="G116" i="2"/>
  <c r="H9" i="1"/>
  <c r="K315" i="2"/>
  <c r="L19" i="1" s="1"/>
  <c r="P313" i="2"/>
  <c r="P221" i="2"/>
  <c r="N13" i="1"/>
  <c r="E94" i="2"/>
  <c r="E326" i="2" s="1"/>
  <c r="M94" i="2"/>
  <c r="N9" i="1" s="1"/>
  <c r="K94" i="2"/>
  <c r="L9" i="1" s="1"/>
  <c r="C94" i="2"/>
  <c r="C326" i="2" s="1"/>
  <c r="B11" i="1"/>
  <c r="B13" i="1"/>
  <c r="B17" i="1"/>
  <c r="B19" i="1"/>
  <c r="F19" i="1" s="1"/>
  <c r="I94" i="2" l="1"/>
  <c r="J9" i="1" s="1"/>
  <c r="F13" i="1"/>
  <c r="F11" i="1"/>
  <c r="F17" i="1"/>
  <c r="H21" i="1"/>
  <c r="H27" i="1" s="1"/>
  <c r="J13" i="1"/>
  <c r="I326" i="2"/>
  <c r="J27" i="1" s="1"/>
  <c r="D9" i="1"/>
  <c r="L21" i="1"/>
  <c r="L27" i="1" s="1"/>
  <c r="N21" i="1"/>
  <c r="N27" i="1" s="1"/>
  <c r="E116" i="2"/>
  <c r="I116" i="2" s="1"/>
  <c r="K116" i="2"/>
  <c r="B9" i="1"/>
  <c r="B21" i="1" s="1"/>
  <c r="C116" i="2"/>
  <c r="M326" i="2"/>
  <c r="M116" i="2"/>
  <c r="K326" i="2"/>
  <c r="D21" i="1" l="1"/>
  <c r="F21" i="1" s="1"/>
  <c r="F9" i="1"/>
  <c r="P326" i="2"/>
  <c r="P116" i="2"/>
  <c r="K356" i="2"/>
  <c r="M356" i="2"/>
  <c r="M359" i="2" s="1"/>
  <c r="B27" i="1"/>
  <c r="J21" i="1" l="1"/>
  <c r="D27" i="1"/>
  <c r="F27" i="1" l="1"/>
  <c r="D3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MICHELLE</author>
  </authors>
  <commentList>
    <comment ref="E122" authorId="0" shapeId="0" xr:uid="{A53A16EB-C3CE-4F7E-B82A-E2880DB758A4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RM150k for recovery plan</t>
        </r>
      </text>
    </comment>
  </commentList>
</comments>
</file>

<file path=xl/sharedStrings.xml><?xml version="1.0" encoding="utf-8"?>
<sst xmlns="http://schemas.openxmlformats.org/spreadsheetml/2006/main" count="380" uniqueCount="329">
  <si>
    <t>PENANG GLOBAL TOURISM SDN BHD</t>
  </si>
  <si>
    <t>SUMMARY</t>
  </si>
  <si>
    <t>PROPOSED</t>
  </si>
  <si>
    <t>REVISED</t>
  </si>
  <si>
    <t>ACTUAL</t>
  </si>
  <si>
    <t>BUDGET</t>
  </si>
  <si>
    <t>BUDGET 2019</t>
  </si>
  <si>
    <t>EXPENDITURE</t>
  </si>
  <si>
    <t>2019</t>
  </si>
  <si>
    <t>RM</t>
  </si>
  <si>
    <t>Operating Expenditure (OPEX)</t>
  </si>
  <si>
    <t>Capital Expenditure (CAPEX)</t>
  </si>
  <si>
    <t>Marketing/Promotion</t>
  </si>
  <si>
    <t>Communications</t>
  </si>
  <si>
    <t>Events</t>
  </si>
  <si>
    <t>Tourism Services</t>
  </si>
  <si>
    <t>SUB TOTAL</t>
  </si>
  <si>
    <t>Penang Centre of Education Tourism (Study Penang)</t>
  </si>
  <si>
    <t xml:space="preserve">Penang Centre of Medical Tourism </t>
  </si>
  <si>
    <t>DETAILS OF BUDGET</t>
  </si>
  <si>
    <t>OPERATING EXPENDITURE (OPEX)</t>
  </si>
  <si>
    <t>Personnel - PGT</t>
  </si>
  <si>
    <t xml:space="preserve"> - Salary</t>
  </si>
  <si>
    <t xml:space="preserve"> - Allowance</t>
  </si>
  <si>
    <t xml:space="preserve"> - EPF</t>
  </si>
  <si>
    <t xml:space="preserve"> - Socso</t>
  </si>
  <si>
    <t xml:space="preserve"> - Socso (EIS)</t>
  </si>
  <si>
    <t xml:space="preserve"> - Medical fee</t>
  </si>
  <si>
    <t xml:space="preserve"> - Overtime</t>
  </si>
  <si>
    <r>
      <t xml:space="preserve"> - Insurance </t>
    </r>
    <r>
      <rPr>
        <sz val="10"/>
        <rFont val="Arial"/>
        <family val="2"/>
      </rPr>
      <t>(Office/GHS/GTL/GOPC/Travel Insurance/MV insurance)</t>
    </r>
  </si>
  <si>
    <t xml:space="preserve"> - Trainer &amp; Trainee Allowance</t>
  </si>
  <si>
    <t xml:space="preserve"> - Mileage /Toll claims/Petrol</t>
  </si>
  <si>
    <t xml:space="preserve">Personnel - TIC </t>
  </si>
  <si>
    <t xml:space="preserve"> - Salary </t>
  </si>
  <si>
    <t>SUB-TOTAL Personnel</t>
  </si>
  <si>
    <t>Utilities</t>
  </si>
  <si>
    <t>PGT</t>
  </si>
  <si>
    <t xml:space="preserve"> - Telephone/Fax /Email</t>
  </si>
  <si>
    <t xml:space="preserve"> - Electricity &amp; Water</t>
  </si>
  <si>
    <t>Tourist Information Center</t>
  </si>
  <si>
    <t xml:space="preserve"> - Telephone/Fax </t>
  </si>
  <si>
    <t>SUB-TOTAL Utilities</t>
  </si>
  <si>
    <t>Rental</t>
  </si>
  <si>
    <t xml:space="preserve"> - Office Rental</t>
  </si>
  <si>
    <t xml:space="preserve"> - Office Rental </t>
  </si>
  <si>
    <t>Training &amp; Development</t>
  </si>
  <si>
    <t xml:space="preserve"> - Team Building</t>
  </si>
  <si>
    <t xml:space="preserve"> - Skills Development</t>
  </si>
  <si>
    <t>Office Expenses</t>
  </si>
  <si>
    <t xml:space="preserve"> - Annual Dinner</t>
  </si>
  <si>
    <t xml:space="preserve"> - Postage &amp; Courier</t>
  </si>
  <si>
    <t xml:space="preserve"> - Stationery &amp; Supplies</t>
  </si>
  <si>
    <t xml:space="preserve"> - Photostating &amp; Others/Photography                 </t>
  </si>
  <si>
    <t xml:space="preserve"> - Newspapers/books</t>
  </si>
  <si>
    <t xml:space="preserve"> - Office Upkeep &amp; expenses</t>
  </si>
  <si>
    <t xml:space="preserve"> - Refreshment &amp; Food</t>
  </si>
  <si>
    <t xml:space="preserve"> - Meeting expenses</t>
  </si>
  <si>
    <t xml:space="preserve"> - Upkeep of M Vehicle</t>
  </si>
  <si>
    <t xml:space="preserve"> - Staff Uniform</t>
  </si>
  <si>
    <t xml:space="preserve"> - Advertisement - Vacancy</t>
  </si>
  <si>
    <t xml:space="preserve"> - Trade Mark Application</t>
  </si>
  <si>
    <t>Misc</t>
  </si>
  <si>
    <t xml:space="preserve"> - Audit Fee                            </t>
  </si>
  <si>
    <t xml:space="preserve"> - Accounting fee &amp; Payroll (Outsource)</t>
  </si>
  <si>
    <t xml:space="preserve"> - Secretarial fee</t>
  </si>
  <si>
    <t xml:space="preserve"> - Allowance for BOD (attending meeting)</t>
  </si>
  <si>
    <t xml:space="preserve"> - Income tax consultancy fee                   </t>
  </si>
  <si>
    <t xml:space="preserve"> - Bank charges                            </t>
  </si>
  <si>
    <t xml:space="preserve"> - Filing fee                              </t>
  </si>
  <si>
    <t xml:space="preserve"> - Legal &amp; Professional Fees</t>
  </si>
  <si>
    <t xml:space="preserve"> - License Fee (TIC)</t>
  </si>
  <si>
    <t xml:space="preserve"> - Taxation</t>
  </si>
  <si>
    <t xml:space="preserve"> - Gain/Loss of Forex Exchange</t>
  </si>
  <si>
    <t>Fixed Assets written off</t>
  </si>
  <si>
    <t>Depreciation of Fixed Assets</t>
  </si>
  <si>
    <t>TOTAL OPERATING EXPENDITURE (OPEX)</t>
  </si>
  <si>
    <t>CAPITAL EXPENDITURE (CAPEX)</t>
  </si>
  <si>
    <t>CAPEX - Purchase of fixed assets</t>
  </si>
  <si>
    <t xml:space="preserve"> - Computers (Hardware &amp; Software)</t>
  </si>
  <si>
    <t xml:space="preserve"> - Office Equipment </t>
  </si>
  <si>
    <t xml:space="preserve"> - Furniture &amp; Fittings </t>
  </si>
  <si>
    <t xml:space="preserve"> - Motor Vehicle</t>
  </si>
  <si>
    <t xml:space="preserve"> - Electrical Installation</t>
  </si>
  <si>
    <t xml:space="preserve"> - Renovation (Conference Room Glass Door)</t>
  </si>
  <si>
    <t xml:space="preserve"> - Computers (Hardware &amp; Software) </t>
  </si>
  <si>
    <t xml:space="preserve"> - Furniture &amp; Fittings</t>
  </si>
  <si>
    <t xml:space="preserve"> - Renovation</t>
  </si>
  <si>
    <t>Sub-Total CAPEX - Purchase of fixed assets</t>
  </si>
  <si>
    <t xml:space="preserve">TOTAL OPEX &amp; CAPEX </t>
  </si>
  <si>
    <t>MARKETING/PROMOTION</t>
  </si>
  <si>
    <t xml:space="preserve"> - Banner Streamers &amp; artwork</t>
  </si>
  <si>
    <t xml:space="preserve"> - Printing of Business Card</t>
  </si>
  <si>
    <r>
      <t xml:space="preserve"> - FAM Trip </t>
    </r>
    <r>
      <rPr>
        <i/>
        <sz val="11"/>
        <color indexed="8"/>
        <rFont val="Arial"/>
        <family val="2"/>
      </rPr>
      <t>(Additional RM100k taken from Comms Dept)</t>
    </r>
  </si>
  <si>
    <t xml:space="preserve"> - Lunch/Dinner hosting</t>
  </si>
  <si>
    <t>Trade Fairs &amp; Roadshows</t>
  </si>
  <si>
    <t xml:space="preserve"> - Local </t>
  </si>
  <si>
    <t xml:space="preserve"> - Local Travel</t>
  </si>
  <si>
    <t xml:space="preserve"> - Online Promotions (E-coupon)</t>
  </si>
  <si>
    <t xml:space="preserve"> - EPY Tik Tok Campaign</t>
  </si>
  <si>
    <t xml:space="preserve"> - Europe/US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</si>
  <si>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World Travel Mart (London)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</si>
  <si>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ITB Berlin (Germany)</t>
    </r>
    <r>
      <rPr>
        <i/>
        <sz val="11"/>
        <rFont val="Arial"/>
        <family val="2"/>
      </rPr>
      <t xml:space="preserve">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</si>
  <si>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Malaysia Airlines UK Tactical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</si>
  <si>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Qatar Airways Europe Tactical Campaign</t>
    </r>
  </si>
  <si>
    <t xml:space="preserve"> - Hong Kong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</si>
  <si>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</t>
    </r>
  </si>
  <si>
    <t xml:space="preserve"> - Singapore</t>
  </si>
  <si>
    <t xml:space="preserve"> - Australia</t>
  </si>
  <si>
    <t xml:space="preserve"> - Taiwan</t>
  </si>
  <si>
    <t xml:space="preserve"> - Indonesia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</si>
  <si>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</t>
    </r>
  </si>
  <si>
    <t xml:space="preserve"> - Thailand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</si>
  <si>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Thailand International Travel Fair (Bangkok)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</si>
  <si>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Thailand Tactical Campaign</t>
    </r>
  </si>
  <si>
    <t xml:space="preserve"> - Korea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</si>
  <si>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Penang Roadshow @ Korea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</si>
  <si>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 and Agents</t>
    </r>
  </si>
  <si>
    <t xml:space="preserve"> - Japan</t>
  </si>
  <si>
    <t xml:space="preserve"> - Vietnam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</si>
  <si>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Vietnam Tactical Campaign </t>
    </r>
  </si>
  <si>
    <t xml:space="preserve"> - Myanmar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</si>
  <si>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Yangon Shopping mall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</si>
  <si>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AA Marketing Campaign Yangoon</t>
    </r>
    <r>
      <rPr>
        <sz val="14"/>
        <rFont val="Arial"/>
        <family val="2"/>
      </rPr>
      <t xml:space="preserve"> </t>
    </r>
  </si>
  <si>
    <t xml:space="preserve"> - South Asia</t>
  </si>
  <si>
    <t xml:space="preserve"> - Middle East</t>
  </si>
  <si>
    <t xml:space="preserve"> - United States of America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</si>
  <si>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Airlines/OTA</t>
    </r>
  </si>
  <si>
    <t xml:space="preserve"> - Wedding Tourism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</si>
  <si>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Wedding Tourism - Asia</t>
    </r>
  </si>
  <si>
    <t xml:space="preserve"> - Cruise Tourism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</si>
  <si>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Conference</t>
    </r>
  </si>
  <si>
    <t xml:space="preserve">State Exco - Trade fairs &amp; Roadshow </t>
  </si>
  <si>
    <t xml:space="preserve"> - Provisional </t>
  </si>
  <si>
    <t>Total for Trade Fairs &amp; Roadshows (International)</t>
  </si>
  <si>
    <t>Total for Trade Fairs &amp; Roadshows (Local &amp; International)</t>
  </si>
  <si>
    <t xml:space="preserve">TOTAL MARKETING/PROMOTION </t>
  </si>
  <si>
    <t xml:space="preserve"> - General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</si>
  <si>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Ad-Hoc Copy writing/Translation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</si>
  <si>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Photo/Video Archiving</t>
    </r>
  </si>
  <si>
    <r>
      <t xml:space="preserve"> - </t>
    </r>
    <r>
      <rPr>
        <b/>
        <sz val="12"/>
        <rFont val="Arial"/>
        <family val="2"/>
      </rPr>
      <t>Video Production</t>
    </r>
  </si>
  <si>
    <t xml:space="preserve">  - Ebuzz - EDMs/Newsletter</t>
  </si>
  <si>
    <t xml:space="preserve">  - Advertisement in Magazines</t>
  </si>
  <si>
    <t xml:space="preserve"> - Production cost of ads on Billboards / CAT buses / CUBE </t>
  </si>
  <si>
    <t xml:space="preserve"> - International Media Campaigns</t>
  </si>
  <si>
    <t xml:space="preserve"> - Advertising &amp; Promotion of Events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</si>
  <si>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</si>
  <si>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Heritage Celebration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</si>
  <si>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Butterworth Fringe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</si>
  <si>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Hill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</si>
  <si>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Yosakoi Parade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</si>
  <si>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Experience Penang </t>
    </r>
  </si>
  <si>
    <t xml:space="preserve"> - Outdoor / Airport Advertising (domestic) - LED / Billboards / Lightbox Billboards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</si>
  <si>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LED advertising - Domestic</t>
    </r>
  </si>
  <si>
    <t xml:space="preserve"> - Online Advertising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</si>
  <si>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Facebook boosting</t>
    </r>
  </si>
  <si>
    <t xml:space="preserve"> - Radio Advertising</t>
  </si>
  <si>
    <t xml:space="preserve"> - Provisional</t>
  </si>
  <si>
    <t xml:space="preserve">TOTAL COMMUNICATIONS </t>
  </si>
  <si>
    <t>EVENTS</t>
  </si>
  <si>
    <t xml:space="preserve"> - Contribution/sponsor</t>
  </si>
  <si>
    <t xml:space="preserve"> - Last Fri, Sat &amp; Sun for the month (12 months)</t>
  </si>
  <si>
    <t xml:space="preserve"> - Recce (Hot Air Balloon) </t>
  </si>
  <si>
    <t xml:space="preserve"> - Raja Muda S'gor International Regatta</t>
  </si>
  <si>
    <t>TOTAL EVENTS</t>
  </si>
  <si>
    <t>TOURISM SERVICES</t>
  </si>
  <si>
    <r>
      <t xml:space="preserve"> - Souvenirs/Gifts</t>
    </r>
    <r>
      <rPr>
        <i/>
        <sz val="11"/>
        <rFont val="Arial"/>
        <family val="2"/>
      </rPr>
      <t xml:space="preserve"> </t>
    </r>
  </si>
  <si>
    <t xml:space="preserve"> - Heritage walk &amp; tour / Car Free Day Event </t>
  </si>
  <si>
    <t xml:space="preserve"> - Welcoming reception &amp; Conference</t>
  </si>
  <si>
    <t xml:space="preserve"> - Printing of publication/brochures (Reprint)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</si>
  <si>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New brochures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</si>
  <si>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Peranakan Brochure &amp; Booklet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</si>
  <si>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George Town Heritage Site Map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</si>
  <si>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Cruise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</si>
  <si>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Tour &amp; Incentive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</si>
  <si>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Heritage Walkabout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</si>
  <si>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Here &amp; Now</t>
    </r>
  </si>
  <si>
    <t xml:space="preserve"> - PGT Networking with Tourism Players</t>
  </si>
  <si>
    <t xml:space="preserve"> - Professional fee for Brochure Distribution</t>
  </si>
  <si>
    <r>
      <t xml:space="preserve"> - Provisional</t>
    </r>
    <r>
      <rPr>
        <b/>
        <sz val="11"/>
        <color indexed="8"/>
        <rFont val="Arial"/>
        <family val="2"/>
      </rPr>
      <t xml:space="preserve"> </t>
    </r>
  </si>
  <si>
    <t>TOTAL TOURISM SERVICES</t>
  </si>
  <si>
    <t>TOTAL STUDY PENANG</t>
  </si>
  <si>
    <t>TOTAL PMED</t>
  </si>
  <si>
    <t>TOTAL (PGT)</t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</si>
  <si>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Social Media Management Marketing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</si>
  <si>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 xml:space="preserve">FAMs 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</si>
  <si>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China Trade Show ITB China (2018: Shanghai Travel Fair)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</si>
  <si>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Guangzhou Travel Fair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</si>
  <si>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OTA Campaigns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</si>
  <si>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Airlines Marketing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</si>
  <si>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Visit Penang Year Launch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</si>
  <si>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Shenzhen Courtesy Visit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</si>
  <si>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Xiamen Int. Leisure Tourism Expo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</si>
  <si>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Asean-China Guiyang Belt &amp; Road Culture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</si>
  <si>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Digital Marketing (Weibo, WeChat &amp; Youku etc)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</si>
  <si>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Ctrip China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</si>
  <si>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Tuniu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</si>
  <si>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China International Import Expo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</si>
  <si>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Marketing Collateral Support for China Market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</si>
  <si>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Shanghai - Penang Directly Flight Marketing Incentive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</si>
  <si>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Shenzhen - Penang Directly Flight Marketing Incentive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</si>
  <si>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Ctrip Malaysia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</si>
  <si>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Airlines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</si>
  <si>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other potential partners</t>
    </r>
  </si>
  <si>
    <t>PROPSED BUDGET FOR 2020</t>
  </si>
  <si>
    <t>2020</t>
  </si>
  <si>
    <t xml:space="preserve"> - Bantuan Kewangan Khas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</si>
  <si>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 / OTA / /Wholsaler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</si>
  <si>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Taiwan - Visit Penang Year Award Night </t>
    </r>
    <r>
      <rPr>
        <sz val="10"/>
        <rFont val="Arial"/>
        <family val="2"/>
      </rPr>
      <t>(2019 : VPY Launch)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</si>
  <si>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fair @ Surabaya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</si>
  <si>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Medan Fair</t>
    </r>
  </si>
  <si>
    <t xml:space="preserve"> - Brunei</t>
  </si>
  <si>
    <t xml:space="preserve"> - ATF Asean Travel Fair 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</si>
  <si>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Vietnam Tourism Malaysia Fairs </t>
    </r>
    <r>
      <rPr>
        <sz val="10"/>
        <rFont val="Arial"/>
        <family val="2"/>
      </rPr>
      <t>(2019 : Vietnam Int Travel Mart)</t>
    </r>
  </si>
  <si>
    <t xml:space="preserve"> - Website (Maintenance)</t>
  </si>
  <si>
    <t xml:space="preserve">  - Mobile App (Maintenance)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</si>
  <si>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Hot Air Balloon Fiesta 2020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</si>
  <si>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Tech Fest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</si>
  <si>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Other Events (Adhoc Events)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</si>
  <si>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Marking Georgetown Brochure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</si>
  <si>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Trade Show Booklet &amp; Foldable Brochures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</si>
  <si>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Penang Traveller's Map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</si>
  <si>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Food Trail </t>
    </r>
  </si>
  <si>
    <t xml:space="preserve">Membership </t>
  </si>
  <si>
    <t>Membership</t>
  </si>
  <si>
    <t>Proposed Budget 2020</t>
  </si>
  <si>
    <t>OPEX</t>
  </si>
  <si>
    <t>CAPEX</t>
  </si>
  <si>
    <t>Study Penang</t>
  </si>
  <si>
    <r>
      <t>P</t>
    </r>
    <r>
      <rPr>
        <sz val="11"/>
        <color theme="1"/>
        <rFont val="Calibri"/>
        <family val="2"/>
        <scheme val="minor"/>
      </rPr>
      <t>MED</t>
    </r>
  </si>
  <si>
    <t xml:space="preserve"> - Gratuity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</si>
  <si>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Literary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</si>
  <si>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Hari Raya Event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</si>
  <si>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Island Jazz Festival</t>
    </r>
  </si>
  <si>
    <t xml:space="preserve"> - Penang Asian Food &amp; Cultural Festival </t>
  </si>
  <si>
    <t xml:space="preserve"> - Penang Esports 2019</t>
  </si>
  <si>
    <t xml:space="preserve"> - In-flight Magazine (Qatar,Qantas, Wesmile &amp; Citilink)</t>
  </si>
  <si>
    <t xml:space="preserve"> - Penang Anime Matusri (Hotel Fee)</t>
  </si>
  <si>
    <t xml:space="preserve"> - Tourism Master Plan </t>
  </si>
  <si>
    <t xml:space="preserve"> - Penang Asian Comic Museum (Rental) (Tourism Tax)</t>
  </si>
  <si>
    <t xml:space="preserve"> - China</t>
  </si>
  <si>
    <t xml:space="preserve"> - Penang Hot Air Balloon Fiesta (Hotel Fee)</t>
  </si>
  <si>
    <r>
      <t xml:space="preserve"> - China Campaign</t>
    </r>
    <r>
      <rPr>
        <i/>
        <sz val="11"/>
        <rFont val="Arial"/>
        <family val="2"/>
      </rPr>
      <t xml:space="preserve"> (Utilising 2017 hotel fee budget)</t>
    </r>
  </si>
  <si>
    <t>Grant From State Government</t>
  </si>
  <si>
    <t>Grant from Hotel Fee</t>
  </si>
  <si>
    <t>Shortfall</t>
  </si>
  <si>
    <t>TOTAL</t>
  </si>
  <si>
    <t>GRAND TOTAL (BUDGET 2020)</t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</si>
  <si>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ITB Asia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</si>
  <si>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Australia Tactical Promotion - OTA/Wholsaler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</si>
  <si>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Australia Flight Centre Roadshow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</si>
  <si>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Australia - Visit Penang Year 2020 Launch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</si>
  <si>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Arabian Travel Mart, Dubai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</si>
  <si>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UAE Experience Penang 2020 Launch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</si>
  <si>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Tactical Campaign B2B (Hotel Fee)</t>
    </r>
  </si>
  <si>
    <t>Variance 
%</t>
  </si>
  <si>
    <t xml:space="preserve">REVISED </t>
  </si>
  <si>
    <r>
      <rPr>
        <sz val="12"/>
        <color rgb="FFC00000"/>
        <rFont val="Wingdings"/>
        <charset val="2"/>
      </rPr>
      <t xml:space="preserve">  </t>
    </r>
    <r>
      <rPr>
        <strike/>
        <sz val="12"/>
        <color rgb="FFC00000"/>
        <rFont val="Arial"/>
        <family val="2"/>
      </rPr>
      <t>Hong Kong - Visit Penang Year 2020 Launch (Hotel Fee)</t>
    </r>
  </si>
  <si>
    <r>
      <rPr>
        <sz val="11"/>
        <color rgb="FFC00000"/>
        <rFont val="Wingdings"/>
        <charset val="2"/>
      </rPr>
      <t xml:space="preserve">  </t>
    </r>
    <r>
      <rPr>
        <sz val="11"/>
        <color rgb="FFC00000"/>
        <rFont val="Arial"/>
        <family val="2"/>
      </rPr>
      <t>China Roadshows with Qingdao Airlines &amp; Marketing Campaign(Ctrip &amp; Tuniu) (Hotel Fee)</t>
    </r>
  </si>
  <si>
    <r>
      <rPr>
        <sz val="12"/>
        <color rgb="FFC00000"/>
        <rFont val="Wingdings"/>
        <charset val="2"/>
      </rPr>
      <t xml:space="preserve">  </t>
    </r>
    <r>
      <rPr>
        <strike/>
        <sz val="12"/>
        <color rgb="FFC00000"/>
        <rFont val="Arial"/>
        <family val="2"/>
      </rPr>
      <t>Europe/US Media Campaign (In-flight Magazine) (Hotel Fee)</t>
    </r>
  </si>
  <si>
    <t>STUDY PENANG (HOTEL FEE)</t>
  </si>
  <si>
    <t>PENANG CENTRE OF MEDICAL TOURISM (PMED) (HOTEL FEE)</t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</si>
  <si>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 xml:space="preserve">Satte Travel Fair 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</si>
  <si>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 xml:space="preserve">Singapore Media Campaign (OOH) 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</si>
  <si>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Taiwan Media Campaign (OOH)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</si>
  <si>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Thailand Media Campaign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</si>
  <si>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OOH in Kuala Lumpur/Klang Valley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</si>
  <si>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 xml:space="preserve">Radio Advertising </t>
    </r>
  </si>
  <si>
    <r>
      <t xml:space="preserve"> - </t>
    </r>
    <r>
      <rPr>
        <b/>
        <strike/>
        <sz val="12"/>
        <rFont val="Arial"/>
        <family val="2"/>
      </rPr>
      <t>Development of surveys</t>
    </r>
    <r>
      <rPr>
        <b/>
        <sz val="12"/>
        <rFont val="Arial"/>
        <family val="2"/>
      </rPr>
      <t xml:space="preserve"> </t>
    </r>
  </si>
  <si>
    <t>COMMUNICATIONS</t>
  </si>
  <si>
    <t>TILL DEC 2019</t>
  </si>
  <si>
    <r>
      <t xml:space="preserve"> - </t>
    </r>
    <r>
      <rPr>
        <strike/>
        <sz val="12"/>
        <rFont val="Arial"/>
        <family val="2"/>
      </rPr>
      <t>Tourism Malaysia (Business to Business)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</si>
  <si>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Australia Media Campaign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</si>
  <si>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Penang Anime Matsuri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(2019 : Esports)</t>
    </r>
  </si>
  <si>
    <r>
      <t xml:space="preserve"> - </t>
    </r>
    <r>
      <rPr>
        <b/>
        <strike/>
        <sz val="12"/>
        <color theme="3"/>
        <rFont val="Arial"/>
        <family val="2"/>
      </rPr>
      <t>Brochure Rack (Tourism Tax)</t>
    </r>
  </si>
  <si>
    <t>APPROVED</t>
  </si>
  <si>
    <t>REVISED BUDGET FOR 2020</t>
  </si>
  <si>
    <t xml:space="preserve"> - Miscellaneous Expenses</t>
  </si>
  <si>
    <t xml:space="preserve"> - Tactical Campaign - Malaysia (Digital promotion with AA)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</si>
  <si>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JATA Tourism Expo</t>
    </r>
    <r>
      <rPr>
        <sz val="10"/>
        <rFont val="Arial"/>
        <family val="2"/>
      </rPr>
      <t xml:space="preserve"> (2019 : Tourism Expo Japan)</t>
    </r>
  </si>
  <si>
    <t xml:space="preserve"> -Regional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</si>
  <si>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Seberang Perai Map (2 languages)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</si>
  <si>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Seberang Perai Food (2 Languages)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</si>
  <si>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Calender Of Event 2020</t>
    </r>
  </si>
  <si>
    <t xml:space="preserve"> - Penang Street Food Festival</t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</si>
  <si>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Shanghai Courtesy Visit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</si>
  <si>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Shenzhen Airlines PC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</si>
  <si>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Travel News Market Stockholm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</si>
  <si>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Tactical Campaign - SQ Denmark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</si>
  <si>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Tactical Campaign - Germany (FVW Median)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</si>
  <si>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ITB Asia (Backdrop Ads &amp; Travelling)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</si>
  <si>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Singapore - Visit Penang Year 2020 Launch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</si>
  <si>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 xml:space="preserve">Indonesia - Visit Penang Year 2020 Launch 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</si>
  <si>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 xml:space="preserve">Thailand - Visit Penang Year 2020 Launch 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</si>
  <si>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 xml:space="preserve">Korea Content marketing/ Media campaign 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</si>
  <si>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Tactical Campaign - Airlines/OTA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</si>
  <si>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Qatar Marketing Campaign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</si>
  <si>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Asean Travel Fair Vietnam</t>
    </r>
  </si>
  <si>
    <t xml:space="preserve"> - Penang International Food Festival (Hotel Fee)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</si>
  <si>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Travel &amp; Exhibition 2020 Roadshow to Doha</t>
    </r>
  </si>
  <si>
    <t xml:space="preserve">ACTUAL </t>
  </si>
  <si>
    <t>Revised Budget 2020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</si>
  <si>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Emirates Holidays Campaign</t>
    </r>
  </si>
  <si>
    <t>YEAR 2020</t>
  </si>
  <si>
    <t>ACTUAL VS.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</si>
  <si>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Tactical Campaign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</si>
  <si>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Discovery Balik Pulau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</si>
  <si>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Teluk Bahang Map</t>
    </r>
  </si>
  <si>
    <t>VARIANCE</t>
  </si>
  <si>
    <t>%</t>
  </si>
  <si>
    <t>Grant from Tourism Tax (PACCM)</t>
  </si>
  <si>
    <t xml:space="preserve"> - MCTA Recovery Campaign</t>
  </si>
  <si>
    <t xml:space="preserve"> - Domestic Campaign</t>
  </si>
  <si>
    <t xml:space="preserve"> - Pg Travel Deals with Sojern *New</t>
  </si>
  <si>
    <t xml:space="preserve"> - Pg Travel Deals with Astro *New</t>
  </si>
  <si>
    <t xml:space="preserve"> - Cashback campaign (Klook, Booking.com, Shopback &amp; AA) *New</t>
  </si>
  <si>
    <t xml:space="preserve"> - E-wallet/Airlines Domestic Campaign *New</t>
  </si>
  <si>
    <t xml:space="preserve"> - MICA Penang Foliday Consortium Campaign *New</t>
  </si>
  <si>
    <t xml:space="preserve"> - Matta Fair (Online) *New</t>
  </si>
  <si>
    <t>TILL JUNE 2020</t>
  </si>
  <si>
    <t>(BOD No.5/2019)</t>
  </si>
  <si>
    <t>Savings</t>
  </si>
  <si>
    <t>SIP Perkeso</t>
  </si>
  <si>
    <t>Car Park</t>
  </si>
  <si>
    <t>Brochure distribution</t>
  </si>
  <si>
    <t>Comic museum rental</t>
  </si>
  <si>
    <t xml:space="preserve"> - Penang Arts Container (2019-2020)</t>
  </si>
  <si>
    <r>
      <t xml:space="preserve"> - MATTA Fair</t>
    </r>
    <r>
      <rPr>
        <sz val="11"/>
        <color theme="3"/>
        <rFont val="Arial"/>
        <family val="2"/>
      </rPr>
      <t xml:space="preserve"> (Tourism Tax) </t>
    </r>
    <r>
      <rPr>
        <i/>
        <sz val="11"/>
        <color theme="3"/>
        <rFont val="Arial"/>
        <family val="2"/>
      </rPr>
      <t>to be refunded to hoteliers/agents</t>
    </r>
  </si>
  <si>
    <r>
      <t xml:space="preserve"> - EPY Roadshow in KL </t>
    </r>
    <r>
      <rPr>
        <sz val="11"/>
        <color rgb="FF002060"/>
        <rFont val="Arial"/>
        <family val="2"/>
      </rPr>
      <t>(Tourism Tax)</t>
    </r>
  </si>
  <si>
    <t>(BOD No.1/2020)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</si>
</sst>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RM&quot;* #,##0.00_);_(&quot;RM&quot;* \(#,##0.00\);_(&quot;RM&quot;* &quot;-&quot;??_);_(@_)"/>
    <numFmt numFmtId="43" formatCode="_(* #,##0.00_);_(* \(#,##0.00\);_(* &quot;-&quot;??_);_(@_)"/>
    <numFmt numFmtId="164" formatCode="_(* #,##0_);_(* \(#,##0\);_(* &quot;-&quot;??_);_(@_)"/>
    <numFmt numFmtId="165" formatCode="_(&quot;RM&quot;* #,##0_);_(&quot;RM&quot;* \(#,##0\);_(&quot;RM&quot;* &quot;-&quot;??_);_(@_)"/>
  </numFmts>
  <fonts count="57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u/>
      <sz val="11"/>
      <color indexed="8"/>
      <name val="Arial"/>
      <family val="2"/>
    </font>
    <font>
      <b/>
      <u/>
      <sz val="11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u/>
      <sz val="12"/>
      <color indexed="8"/>
      <name val="Arial"/>
      <family val="2"/>
    </font>
    <font>
      <b/>
      <u/>
      <sz val="12"/>
      <name val="Arial"/>
      <family val="2"/>
    </font>
    <font>
      <i/>
      <sz val="12"/>
      <color indexed="8"/>
      <name val="Arial"/>
      <family val="2"/>
    </font>
    <font>
      <i/>
      <sz val="12"/>
      <name val="Arial"/>
      <family val="2"/>
    </font>
    <font>
      <b/>
      <sz val="10"/>
      <color indexed="8"/>
      <name val="Arial"/>
      <family val="2"/>
    </font>
    <font>
      <sz val="9"/>
      <color indexed="8"/>
      <name val="Verdana"/>
      <family val="2"/>
    </font>
    <font>
      <i/>
      <sz val="11"/>
      <color indexed="8"/>
      <name val="Arial"/>
      <family val="2"/>
    </font>
    <font>
      <sz val="12"/>
      <name val="Wingdings"/>
      <charset val="2"/>
    </font>
    <font>
      <i/>
      <sz val="11"/>
      <name val="Arial"/>
      <family val="2"/>
    </font>
    <font>
      <sz val="12"/>
      <color theme="1" tint="0.499984740745262"/>
      <name val="Arial"/>
      <family val="2"/>
    </font>
    <font>
      <sz val="12"/>
      <color indexed="23"/>
      <name val="Wingdings"/>
      <charset val="2"/>
    </font>
    <font>
      <sz val="12"/>
      <color indexed="23"/>
      <name val="Arial"/>
      <family val="2"/>
    </font>
    <font>
      <b/>
      <sz val="12"/>
      <color theme="1" tint="0.499984740745262"/>
      <name val="Arial"/>
      <family val="2"/>
    </font>
    <font>
      <sz val="14"/>
      <name val="Arial"/>
      <family val="2"/>
    </font>
    <font>
      <b/>
      <sz val="12"/>
      <color theme="4" tint="-0.249977111117893"/>
      <name val="Arial"/>
      <family val="2"/>
    </font>
    <font>
      <b/>
      <sz val="11"/>
      <name val="Arial"/>
      <family val="2"/>
    </font>
    <font>
      <sz val="12"/>
      <name val="Arial"/>
      <family val="2"/>
      <charset val="2"/>
    </font>
    <font>
      <b/>
      <sz val="11"/>
      <color indexed="8"/>
      <name val="Arial"/>
      <family val="2"/>
    </font>
    <font>
      <i/>
      <sz val="12"/>
      <color theme="9" tint="-0.249977111117893"/>
      <name val="Arial"/>
      <family val="2"/>
    </font>
    <font>
      <sz val="10"/>
      <color theme="1" tint="0.499984740745262"/>
      <name val="Arial"/>
      <family val="2"/>
    </font>
    <font>
      <sz val="11"/>
      <color theme="1"/>
      <name val="Calibri"/>
      <family val="2"/>
      <scheme val="minor"/>
    </font>
    <font>
      <b/>
      <sz val="12"/>
      <color rgb="FFC00000"/>
      <name val="Arial"/>
      <family val="2"/>
    </font>
    <font>
      <sz val="12"/>
      <color rgb="FFC00000"/>
      <name val="Arial"/>
      <family val="2"/>
    </font>
    <font>
      <sz val="12"/>
      <color rgb="FFC00000"/>
      <name val="Wingdings"/>
      <charset val="2"/>
    </font>
    <font>
      <b/>
      <sz val="12"/>
      <color theme="3"/>
      <name val="Arial"/>
      <family val="2"/>
    </font>
    <font>
      <sz val="12"/>
      <color theme="3"/>
      <name val="Arial"/>
      <family val="2"/>
    </font>
    <font>
      <strike/>
      <sz val="12"/>
      <color rgb="FFC00000"/>
      <name val="Arial"/>
      <family val="2"/>
    </font>
    <font>
      <sz val="11"/>
      <color rgb="FFC00000"/>
      <name val="Arial"/>
      <family val="2"/>
    </font>
    <font>
      <sz val="11"/>
      <color rgb="FFC00000"/>
      <name val="Wingdings"/>
      <charset val="2"/>
    </font>
    <font>
      <strike/>
      <sz val="12"/>
      <name val="Arial"/>
      <family val="2"/>
    </font>
    <font>
      <b/>
      <strike/>
      <sz val="12"/>
      <name val="Arial"/>
      <family val="2"/>
    </font>
    <font>
      <b/>
      <strike/>
      <sz val="12"/>
      <color theme="3"/>
      <name val="Arial"/>
      <family val="2"/>
    </font>
    <font>
      <sz val="12"/>
      <color theme="0" tint="-0.499984740745262"/>
      <name val="Arial"/>
      <family val="2"/>
    </font>
    <font>
      <sz val="12"/>
      <color theme="0" tint="-0.499984740745262"/>
      <name val="Wingdings"/>
      <charset val="2"/>
    </font>
    <font>
      <b/>
      <sz val="12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3"/>
      <name val="Arial"/>
      <family val="2"/>
    </font>
    <font>
      <sz val="12"/>
      <color rgb="FF002060"/>
      <name val="Arial"/>
      <family val="2"/>
    </font>
    <font>
      <i/>
      <sz val="11"/>
      <color theme="3"/>
      <name val="Arial"/>
      <family val="2"/>
    </font>
    <font>
      <sz val="11"/>
      <color rgb="FF00206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20" fillId="0" borderId="0"/>
    <xf numFmtId="9" fontId="35" fillId="0" borderId="0" applyFont="0" applyFill="0" applyBorder="0" applyAlignment="0" applyProtection="0"/>
  </cellStyleXfs>
  <cellXfs count="241">
    <xf numFmtId="0" fontId="0" fillId="0" borderId="0" xfId="0"/>
    <xf numFmtId="37" fontId="1" fillId="0" borderId="0" xfId="0" applyNumberFormat="1" applyFont="1"/>
    <xf numFmtId="164" fontId="1" fillId="0" borderId="0" xfId="0" applyNumberFormat="1" applyFont="1"/>
    <xf numFmtId="37" fontId="2" fillId="0" borderId="0" xfId="0" applyNumberFormat="1" applyFont="1"/>
    <xf numFmtId="164" fontId="4" fillId="0" borderId="1" xfId="1" quotePrefix="1" applyNumberFormat="1" applyFont="1" applyBorder="1" applyAlignment="1">
      <alignment horizontal="center"/>
    </xf>
    <xf numFmtId="164" fontId="4" fillId="0" borderId="0" xfId="1" quotePrefix="1" applyNumberFormat="1" applyFont="1" applyAlignment="1">
      <alignment horizontal="center"/>
    </xf>
    <xf numFmtId="164" fontId="4" fillId="0" borderId="2" xfId="1" quotePrefix="1" applyNumberFormat="1" applyFont="1" applyBorder="1" applyAlignment="1">
      <alignment horizontal="center"/>
    </xf>
    <xf numFmtId="164" fontId="4" fillId="0" borderId="3" xfId="1" applyNumberFormat="1" applyFont="1" applyBorder="1" applyAlignment="1">
      <alignment horizontal="center"/>
    </xf>
    <xf numFmtId="164" fontId="4" fillId="0" borderId="0" xfId="1" applyNumberFormat="1" applyFont="1" applyAlignment="1">
      <alignment horizontal="center"/>
    </xf>
    <xf numFmtId="43" fontId="2" fillId="0" borderId="2" xfId="1" applyFont="1" applyBorder="1"/>
    <xf numFmtId="43" fontId="2" fillId="0" borderId="0" xfId="1" applyFont="1"/>
    <xf numFmtId="164" fontId="2" fillId="0" borderId="0" xfId="1" applyNumberFormat="1" applyFont="1"/>
    <xf numFmtId="0" fontId="2" fillId="0" borderId="0" xfId="0" applyFont="1"/>
    <xf numFmtId="164" fontId="2" fillId="0" borderId="2" xfId="1" applyNumberFormat="1" applyFont="1" applyBorder="1"/>
    <xf numFmtId="0" fontId="5" fillId="0" borderId="0" xfId="1" applyNumberFormat="1" applyFont="1"/>
    <xf numFmtId="164" fontId="5" fillId="0" borderId="4" xfId="1" applyNumberFormat="1" applyFont="1" applyBorder="1"/>
    <xf numFmtId="164" fontId="5" fillId="0" borderId="0" xfId="1" applyNumberFormat="1" applyFont="1"/>
    <xf numFmtId="0" fontId="5" fillId="0" borderId="0" xfId="0" applyFont="1"/>
    <xf numFmtId="0" fontId="6" fillId="0" borderId="0" xfId="1" applyNumberFormat="1" applyFont="1"/>
    <xf numFmtId="164" fontId="6" fillId="0" borderId="0" xfId="1" applyNumberFormat="1" applyFont="1"/>
    <xf numFmtId="0" fontId="6" fillId="0" borderId="0" xfId="0" applyFont="1"/>
    <xf numFmtId="164" fontId="5" fillId="0" borderId="6" xfId="1" applyNumberFormat="1" applyFont="1" applyBorder="1"/>
    <xf numFmtId="164" fontId="7" fillId="0" borderId="1" xfId="1" quotePrefix="1" applyNumberFormat="1" applyFont="1" applyBorder="1" applyAlignment="1">
      <alignment horizontal="center"/>
    </xf>
    <xf numFmtId="164" fontId="7" fillId="0" borderId="0" xfId="1" quotePrefix="1" applyNumberFormat="1" applyFont="1" applyAlignment="1">
      <alignment horizontal="center"/>
    </xf>
    <xf numFmtId="43" fontId="7" fillId="0" borderId="0" xfId="1" quotePrefix="1" applyFont="1" applyAlignment="1">
      <alignment horizontal="center"/>
    </xf>
    <xf numFmtId="37" fontId="8" fillId="0" borderId="0" xfId="0" applyNumberFormat="1" applyFont="1"/>
    <xf numFmtId="164" fontId="7" fillId="0" borderId="2" xfId="1" quotePrefix="1" applyNumberFormat="1" applyFont="1" applyBorder="1" applyAlignment="1">
      <alignment horizontal="center"/>
    </xf>
    <xf numFmtId="37" fontId="7" fillId="0" borderId="0" xfId="0" applyNumberFormat="1" applyFont="1"/>
    <xf numFmtId="164" fontId="7" fillId="0" borderId="3" xfId="1" applyNumberFormat="1" applyFont="1" applyBorder="1" applyAlignment="1">
      <alignment horizontal="center"/>
    </xf>
    <xf numFmtId="164" fontId="7" fillId="0" borderId="0" xfId="1" applyNumberFormat="1" applyFont="1" applyAlignment="1">
      <alignment horizontal="center"/>
    </xf>
    <xf numFmtId="43" fontId="7" fillId="0" borderId="0" xfId="1" applyFont="1" applyAlignment="1">
      <alignment horizontal="center"/>
    </xf>
    <xf numFmtId="164" fontId="9" fillId="0" borderId="0" xfId="1" applyNumberFormat="1" applyFont="1"/>
    <xf numFmtId="43" fontId="9" fillId="0" borderId="0" xfId="1" applyFont="1"/>
    <xf numFmtId="37" fontId="1" fillId="2" borderId="0" xfId="0" applyNumberFormat="1" applyFont="1" applyFill="1"/>
    <xf numFmtId="164" fontId="7" fillId="2" borderId="0" xfId="1" applyNumberFormat="1" applyFont="1" applyFill="1"/>
    <xf numFmtId="43" fontId="7" fillId="2" borderId="0" xfId="1" applyFont="1" applyFill="1"/>
    <xf numFmtId="164" fontId="7" fillId="0" borderId="0" xfId="1" applyNumberFormat="1" applyFont="1"/>
    <xf numFmtId="43" fontId="7" fillId="0" borderId="0" xfId="1" applyFont="1"/>
    <xf numFmtId="37" fontId="9" fillId="0" borderId="0" xfId="0" applyNumberFormat="1" applyFont="1"/>
    <xf numFmtId="164" fontId="9" fillId="0" borderId="7" xfId="1" applyNumberFormat="1" applyFont="1" applyBorder="1"/>
    <xf numFmtId="37" fontId="11" fillId="0" borderId="0" xfId="0" applyNumberFormat="1" applyFont="1"/>
    <xf numFmtId="164" fontId="12" fillId="0" borderId="0" xfId="1" applyNumberFormat="1" applyFont="1"/>
    <xf numFmtId="43" fontId="12" fillId="0" borderId="0" xfId="1" applyFont="1"/>
    <xf numFmtId="37" fontId="13" fillId="0" borderId="0" xfId="0" applyNumberFormat="1" applyFont="1"/>
    <xf numFmtId="164" fontId="14" fillId="0" borderId="0" xfId="1" applyNumberFormat="1" applyFont="1"/>
    <xf numFmtId="43" fontId="14" fillId="0" borderId="0" xfId="1" applyFont="1"/>
    <xf numFmtId="164" fontId="7" fillId="0" borderId="5" xfId="1" applyNumberFormat="1" applyFont="1" applyBorder="1"/>
    <xf numFmtId="164" fontId="10" fillId="0" borderId="0" xfId="1" applyNumberFormat="1" applyFont="1"/>
    <xf numFmtId="43" fontId="10" fillId="0" borderId="0" xfId="1" applyFont="1"/>
    <xf numFmtId="37" fontId="15" fillId="0" borderId="0" xfId="0" applyNumberFormat="1" applyFont="1"/>
    <xf numFmtId="164" fontId="16" fillId="0" borderId="0" xfId="1" applyNumberFormat="1" applyFont="1"/>
    <xf numFmtId="43" fontId="16" fillId="0" borderId="0" xfId="1" applyFont="1"/>
    <xf numFmtId="37" fontId="17" fillId="0" borderId="0" xfId="0" applyNumberFormat="1" applyFont="1"/>
    <xf numFmtId="164" fontId="18" fillId="0" borderId="0" xfId="1" applyNumberFormat="1" applyFont="1"/>
    <xf numFmtId="43" fontId="18" fillId="0" borderId="0" xfId="1" applyFont="1"/>
    <xf numFmtId="37" fontId="9" fillId="0" borderId="0" xfId="0" quotePrefix="1" applyNumberFormat="1" applyFont="1"/>
    <xf numFmtId="164" fontId="4" fillId="0" borderId="0" xfId="1" applyNumberFormat="1" applyFont="1"/>
    <xf numFmtId="43" fontId="4" fillId="0" borderId="0" xfId="1" applyFont="1"/>
    <xf numFmtId="37" fontId="7" fillId="2" borderId="0" xfId="0" applyNumberFormat="1" applyFont="1" applyFill="1"/>
    <xf numFmtId="37" fontId="1" fillId="3" borderId="0" xfId="0" applyNumberFormat="1" applyFont="1" applyFill="1"/>
    <xf numFmtId="164" fontId="7" fillId="3" borderId="0" xfId="1" applyNumberFormat="1" applyFont="1" applyFill="1"/>
    <xf numFmtId="43" fontId="7" fillId="3" borderId="0" xfId="1" applyFont="1" applyFill="1"/>
    <xf numFmtId="37" fontId="7" fillId="4" borderId="0" xfId="0" applyNumberFormat="1" applyFont="1" applyFill="1"/>
    <xf numFmtId="164" fontId="7" fillId="4" borderId="0" xfId="1" applyNumberFormat="1" applyFont="1" applyFill="1"/>
    <xf numFmtId="43" fontId="7" fillId="4" borderId="0" xfId="1" applyFont="1" applyFill="1"/>
    <xf numFmtId="37" fontId="1" fillId="5" borderId="0" xfId="0" applyNumberFormat="1" applyFont="1" applyFill="1"/>
    <xf numFmtId="164" fontId="7" fillId="5" borderId="0" xfId="1" applyNumberFormat="1" applyFont="1" applyFill="1"/>
    <xf numFmtId="43" fontId="7" fillId="5" borderId="0" xfId="1" applyFont="1" applyFill="1"/>
    <xf numFmtId="37" fontId="19" fillId="0" borderId="0" xfId="0" applyNumberFormat="1" applyFont="1"/>
    <xf numFmtId="37" fontId="8" fillId="0" borderId="0" xfId="2" applyNumberFormat="1" applyFont="1"/>
    <xf numFmtId="37" fontId="8" fillId="0" borderId="0" xfId="2" quotePrefix="1" applyNumberFormat="1" applyFont="1"/>
    <xf numFmtId="164" fontId="7" fillId="0" borderId="5" xfId="1" quotePrefix="1" applyNumberFormat="1" applyFont="1" applyBorder="1"/>
    <xf numFmtId="164" fontId="7" fillId="0" borderId="0" xfId="1" quotePrefix="1" applyNumberFormat="1" applyFont="1"/>
    <xf numFmtId="43" fontId="7" fillId="0" borderId="0" xfId="1" quotePrefix="1" applyFont="1"/>
    <xf numFmtId="37" fontId="9" fillId="0" borderId="0" xfId="2" quotePrefix="1" applyNumberFormat="1" applyFont="1"/>
    <xf numFmtId="37" fontId="24" fillId="0" borderId="0" xfId="2" quotePrefix="1" applyNumberFormat="1" applyFont="1"/>
    <xf numFmtId="164" fontId="24" fillId="0" borderId="0" xfId="1" applyNumberFormat="1" applyFont="1"/>
    <xf numFmtId="43" fontId="24" fillId="0" borderId="0" xfId="1" applyFont="1"/>
    <xf numFmtId="37" fontId="24" fillId="0" borderId="0" xfId="0" applyNumberFormat="1" applyFont="1"/>
    <xf numFmtId="37" fontId="7" fillId="0" borderId="0" xfId="2" quotePrefix="1" applyNumberFormat="1" applyFont="1"/>
    <xf numFmtId="164" fontId="9" fillId="0" borderId="0" xfId="1" applyNumberFormat="1" applyFont="1" applyAlignment="1">
      <alignment vertical="center"/>
    </xf>
    <xf numFmtId="43" fontId="9" fillId="0" borderId="0" xfId="1" applyFont="1" applyAlignment="1">
      <alignment vertical="center"/>
    </xf>
    <xf numFmtId="37" fontId="8" fillId="0" borderId="0" xfId="0" applyNumberFormat="1" applyFont="1" applyAlignment="1">
      <alignment vertical="center"/>
    </xf>
    <xf numFmtId="37" fontId="9" fillId="6" borderId="0" xfId="2" quotePrefix="1" applyNumberFormat="1" applyFont="1" applyFill="1"/>
    <xf numFmtId="37" fontId="27" fillId="0" borderId="0" xfId="2" quotePrefix="1" applyNumberFormat="1" applyFont="1"/>
    <xf numFmtId="37" fontId="29" fillId="0" borderId="0" xfId="2" quotePrefix="1" applyNumberFormat="1" applyFont="1"/>
    <xf numFmtId="164" fontId="9" fillId="0" borderId="0" xfId="1" quotePrefix="1" applyNumberFormat="1" applyFont="1"/>
    <xf numFmtId="43" fontId="9" fillId="0" borderId="0" xfId="1" quotePrefix="1" applyFont="1"/>
    <xf numFmtId="164" fontId="7" fillId="0" borderId="5" xfId="1" applyNumberFormat="1" applyFont="1" applyBorder="1" applyAlignment="1">
      <alignment horizontal="right"/>
    </xf>
    <xf numFmtId="164" fontId="7" fillId="0" borderId="0" xfId="1" applyNumberFormat="1" applyFont="1" applyAlignment="1">
      <alignment horizontal="right"/>
    </xf>
    <xf numFmtId="43" fontId="7" fillId="0" borderId="0" xfId="1" applyFont="1" applyAlignment="1">
      <alignment horizontal="right"/>
    </xf>
    <xf numFmtId="164" fontId="9" fillId="0" borderId="0" xfId="1" applyNumberFormat="1" applyFont="1" applyAlignment="1">
      <alignment horizontal="right"/>
    </xf>
    <xf numFmtId="43" fontId="9" fillId="0" borderId="0" xfId="1" applyFont="1" applyAlignment="1">
      <alignment horizontal="right"/>
    </xf>
    <xf numFmtId="37" fontId="7" fillId="5" borderId="0" xfId="0" applyNumberFormat="1" applyFont="1" applyFill="1"/>
    <xf numFmtId="164" fontId="7" fillId="5" borderId="0" xfId="1" applyNumberFormat="1" applyFont="1" applyFill="1" applyAlignment="1">
      <alignment horizontal="right"/>
    </xf>
    <xf numFmtId="43" fontId="7" fillId="5" borderId="0" xfId="1" applyFont="1" applyFill="1" applyAlignment="1">
      <alignment horizontal="right"/>
    </xf>
    <xf numFmtId="37" fontId="7" fillId="7" borderId="0" xfId="0" applyNumberFormat="1" applyFont="1" applyFill="1"/>
    <xf numFmtId="164" fontId="9" fillId="7" borderId="0" xfId="1" applyNumberFormat="1" applyFont="1" applyFill="1"/>
    <xf numFmtId="43" fontId="9" fillId="7" borderId="0" xfId="1" applyFont="1" applyFill="1"/>
    <xf numFmtId="37" fontId="30" fillId="0" borderId="0" xfId="0" applyNumberFormat="1" applyFont="1"/>
    <xf numFmtId="37" fontId="7" fillId="0" borderId="0" xfId="0" quotePrefix="1" applyNumberFormat="1" applyFont="1"/>
    <xf numFmtId="37" fontId="7" fillId="0" borderId="0" xfId="2" applyNumberFormat="1" applyFont="1"/>
    <xf numFmtId="37" fontId="8" fillId="6" borderId="0" xfId="0" applyNumberFormat="1" applyFont="1" applyFill="1"/>
    <xf numFmtId="37" fontId="31" fillId="0" borderId="0" xfId="2" applyNumberFormat="1" applyFont="1"/>
    <xf numFmtId="164" fontId="9" fillId="6" borderId="0" xfId="1" applyNumberFormat="1" applyFont="1" applyFill="1"/>
    <xf numFmtId="43" fontId="9" fillId="6" borderId="0" xfId="1" applyFont="1" applyFill="1"/>
    <xf numFmtId="164" fontId="7" fillId="0" borderId="8" xfId="1" applyNumberFormat="1" applyFont="1" applyBorder="1"/>
    <xf numFmtId="37" fontId="9" fillId="6" borderId="0" xfId="0" applyNumberFormat="1" applyFont="1" applyFill="1"/>
    <xf numFmtId="164" fontId="7" fillId="7" borderId="0" xfId="1" applyNumberFormat="1" applyFont="1" applyFill="1"/>
    <xf numFmtId="43" fontId="7" fillId="7" borderId="0" xfId="1" applyFont="1" applyFill="1"/>
    <xf numFmtId="37" fontId="1" fillId="8" borderId="0" xfId="0" applyNumberFormat="1" applyFont="1" applyFill="1"/>
    <xf numFmtId="164" fontId="7" fillId="8" borderId="0" xfId="1" applyNumberFormat="1" applyFont="1" applyFill="1"/>
    <xf numFmtId="43" fontId="7" fillId="8" borderId="0" xfId="1" applyFont="1" applyFill="1"/>
    <xf numFmtId="37" fontId="9" fillId="0" borderId="0" xfId="2" applyNumberFormat="1" applyFont="1"/>
    <xf numFmtId="37" fontId="7" fillId="8" borderId="0" xfId="0" applyNumberFormat="1" applyFont="1" applyFill="1"/>
    <xf numFmtId="37" fontId="2" fillId="0" borderId="0" xfId="2" applyNumberFormat="1" applyFont="1"/>
    <xf numFmtId="37" fontId="1" fillId="9" borderId="0" xfId="0" applyNumberFormat="1" applyFont="1" applyFill="1"/>
    <xf numFmtId="164" fontId="7" fillId="9" borderId="0" xfId="1" applyNumberFormat="1" applyFont="1" applyFill="1"/>
    <xf numFmtId="43" fontId="7" fillId="9" borderId="0" xfId="1" applyFont="1" applyFill="1"/>
    <xf numFmtId="37" fontId="1" fillId="0" borderId="0" xfId="2" applyNumberFormat="1" applyFont="1"/>
    <xf numFmtId="37" fontId="33" fillId="0" borderId="0" xfId="0" applyNumberFormat="1" applyFont="1"/>
    <xf numFmtId="37" fontId="7" fillId="9" borderId="0" xfId="0" applyNumberFormat="1" applyFont="1" applyFill="1"/>
    <xf numFmtId="43" fontId="1" fillId="0" borderId="0" xfId="0" applyNumberFormat="1" applyFont="1"/>
    <xf numFmtId="43" fontId="8" fillId="0" borderId="0" xfId="0" applyNumberFormat="1" applyFont="1"/>
    <xf numFmtId="37" fontId="7" fillId="0" borderId="6" xfId="0" applyNumberFormat="1" applyFont="1" applyBorder="1"/>
    <xf numFmtId="164" fontId="7" fillId="0" borderId="6" xfId="1" applyNumberFormat="1" applyFont="1" applyBorder="1"/>
    <xf numFmtId="43" fontId="7" fillId="0" borderId="6" xfId="1" applyFont="1" applyBorder="1"/>
    <xf numFmtId="37" fontId="34" fillId="0" borderId="0" xfId="0" applyNumberFormat="1" applyFont="1"/>
    <xf numFmtId="164" fontId="24" fillId="0" borderId="7" xfId="1" applyNumberFormat="1" applyFont="1" applyBorder="1"/>
    <xf numFmtId="37" fontId="10" fillId="0" borderId="0" xfId="0" applyNumberFormat="1" applyFont="1"/>
    <xf numFmtId="164" fontId="1" fillId="0" borderId="0" xfId="1" applyNumberFormat="1" applyFont="1"/>
    <xf numFmtId="164" fontId="8" fillId="0" borderId="0" xfId="1" applyNumberFormat="1" applyFont="1"/>
    <xf numFmtId="43" fontId="0" fillId="0" borderId="0" xfId="1" applyFont="1"/>
    <xf numFmtId="164" fontId="0" fillId="0" borderId="0" xfId="1" applyNumberFormat="1" applyFont="1"/>
    <xf numFmtId="164" fontId="0" fillId="0" borderId="0" xfId="1" applyNumberFormat="1" applyFont="1" applyAlignment="1">
      <alignment horizontal="center" vertical="top" wrapText="1"/>
    </xf>
    <xf numFmtId="165" fontId="0" fillId="0" borderId="0" xfId="1" applyNumberFormat="1" applyFont="1"/>
    <xf numFmtId="37" fontId="9" fillId="0" borderId="0" xfId="2" quotePrefix="1" applyNumberFormat="1" applyFont="1" applyFill="1"/>
    <xf numFmtId="164" fontId="9" fillId="0" borderId="0" xfId="1" applyNumberFormat="1" applyFont="1" applyFill="1" applyAlignment="1">
      <alignment vertical="center"/>
    </xf>
    <xf numFmtId="164" fontId="9" fillId="0" borderId="0" xfId="1" applyNumberFormat="1" applyFont="1" applyFill="1"/>
    <xf numFmtId="164" fontId="9" fillId="0" borderId="0" xfId="1" applyNumberFormat="1" applyFont="1" applyBorder="1"/>
    <xf numFmtId="164" fontId="0" fillId="0" borderId="0" xfId="0" applyNumberFormat="1"/>
    <xf numFmtId="37" fontId="7" fillId="0" borderId="0" xfId="0" applyNumberFormat="1" applyFont="1" applyFill="1"/>
    <xf numFmtId="164" fontId="9" fillId="0" borderId="9" xfId="1" applyNumberFormat="1" applyFont="1" applyBorder="1"/>
    <xf numFmtId="43" fontId="9" fillId="0" borderId="0" xfId="1" applyFont="1" applyFill="1"/>
    <xf numFmtId="37" fontId="8" fillId="0" borderId="0" xfId="0" applyNumberFormat="1" applyFont="1" applyFill="1"/>
    <xf numFmtId="37" fontId="9" fillId="0" borderId="0" xfId="0" applyNumberFormat="1" applyFont="1" applyFill="1"/>
    <xf numFmtId="164" fontId="5" fillId="0" borderId="9" xfId="1" applyNumberFormat="1" applyFont="1" applyBorder="1"/>
    <xf numFmtId="37" fontId="36" fillId="0" borderId="0" xfId="2" quotePrefix="1" applyNumberFormat="1" applyFont="1" applyFill="1"/>
    <xf numFmtId="164" fontId="37" fillId="0" borderId="0" xfId="1" applyNumberFormat="1" applyFont="1" applyFill="1"/>
    <xf numFmtId="37" fontId="37" fillId="0" borderId="0" xfId="2" quotePrefix="1" applyNumberFormat="1" applyFont="1" applyFill="1"/>
    <xf numFmtId="37" fontId="36" fillId="0" borderId="0" xfId="0" applyNumberFormat="1" applyFont="1" applyFill="1"/>
    <xf numFmtId="37" fontId="37" fillId="0" borderId="0" xfId="2" applyNumberFormat="1" applyFont="1" applyFill="1"/>
    <xf numFmtId="37" fontId="37" fillId="0" borderId="0" xfId="0" applyNumberFormat="1" applyFont="1" applyFill="1"/>
    <xf numFmtId="164" fontId="40" fillId="0" borderId="0" xfId="1" applyNumberFormat="1" applyFont="1" applyFill="1"/>
    <xf numFmtId="37" fontId="39" fillId="0" borderId="0" xfId="0" applyNumberFormat="1" applyFont="1" applyFill="1"/>
    <xf numFmtId="43" fontId="0" fillId="0" borderId="0" xfId="1" applyFont="1" applyAlignment="1">
      <alignment horizontal="center" vertical="center" wrapText="1"/>
    </xf>
    <xf numFmtId="164" fontId="7" fillId="0" borderId="0" xfId="1" quotePrefix="1" applyNumberFormat="1" applyFont="1" applyBorder="1" applyAlignment="1">
      <alignment horizontal="center"/>
    </xf>
    <xf numFmtId="164" fontId="7" fillId="0" borderId="0" xfId="1" applyNumberFormat="1" applyFont="1" applyBorder="1" applyAlignment="1">
      <alignment horizontal="center"/>
    </xf>
    <xf numFmtId="164" fontId="7" fillId="0" borderId="0" xfId="1" applyNumberFormat="1" applyFont="1" applyBorder="1"/>
    <xf numFmtId="164" fontId="7" fillId="0" borderId="0" xfId="1" quotePrefix="1" applyNumberFormat="1" applyFont="1" applyBorder="1"/>
    <xf numFmtId="164" fontId="7" fillId="0" borderId="0" xfId="1" applyNumberFormat="1" applyFont="1" applyBorder="1" applyAlignment="1">
      <alignment horizontal="right"/>
    </xf>
    <xf numFmtId="164" fontId="24" fillId="0" borderId="0" xfId="1" applyNumberFormat="1" applyFont="1" applyBorder="1"/>
    <xf numFmtId="37" fontId="2" fillId="0" borderId="0" xfId="0" applyNumberFormat="1" applyFont="1" applyFill="1"/>
    <xf numFmtId="37" fontId="13" fillId="0" borderId="0" xfId="0" applyNumberFormat="1" applyFont="1" applyFill="1"/>
    <xf numFmtId="37" fontId="24" fillId="0" borderId="0" xfId="0" applyNumberFormat="1" applyFont="1" applyFill="1"/>
    <xf numFmtId="37" fontId="8" fillId="0" borderId="0" xfId="0" applyNumberFormat="1" applyFont="1" applyFill="1" applyAlignment="1">
      <alignment vertical="center"/>
    </xf>
    <xf numFmtId="37" fontId="34" fillId="0" borderId="0" xfId="0" applyNumberFormat="1" applyFont="1" applyFill="1"/>
    <xf numFmtId="37" fontId="10" fillId="0" borderId="0" xfId="0" applyNumberFormat="1" applyFont="1" applyFill="1"/>
    <xf numFmtId="37" fontId="1" fillId="0" borderId="0" xfId="0" applyNumberFormat="1" applyFont="1" applyFill="1"/>
    <xf numFmtId="164" fontId="10" fillId="0" borderId="0" xfId="1" applyNumberFormat="1" applyFont="1" applyFill="1"/>
    <xf numFmtId="164" fontId="9" fillId="0" borderId="8" xfId="1" quotePrefix="1" applyNumberFormat="1" applyFont="1" applyBorder="1"/>
    <xf numFmtId="37" fontId="42" fillId="0" borderId="0" xfId="2" quotePrefix="1" applyNumberFormat="1" applyFont="1"/>
    <xf numFmtId="164" fontId="37" fillId="0" borderId="0" xfId="1" applyNumberFormat="1" applyFont="1"/>
    <xf numFmtId="164" fontId="4" fillId="0" borderId="0" xfId="1" quotePrefix="1" applyNumberFormat="1" applyFont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43" fontId="2" fillId="0" borderId="0" xfId="1" applyFont="1" applyBorder="1"/>
    <xf numFmtId="164" fontId="2" fillId="0" borderId="0" xfId="1" applyNumberFormat="1" applyFont="1" applyBorder="1"/>
    <xf numFmtId="164" fontId="5" fillId="0" borderId="0" xfId="1" applyNumberFormat="1" applyFont="1" applyBorder="1"/>
    <xf numFmtId="164" fontId="6" fillId="0" borderId="0" xfId="1" applyNumberFormat="1" applyFont="1" applyBorder="1"/>
    <xf numFmtId="164" fontId="0" fillId="0" borderId="0" xfId="1" applyNumberFormat="1" applyFont="1" applyBorder="1"/>
    <xf numFmtId="37" fontId="31" fillId="0" borderId="0" xfId="2" applyNumberFormat="1" applyFont="1" applyFill="1"/>
    <xf numFmtId="37" fontId="7" fillId="0" borderId="0" xfId="2" applyNumberFormat="1" applyFont="1" applyFill="1"/>
    <xf numFmtId="37" fontId="9" fillId="0" borderId="0" xfId="2" quotePrefix="1" applyNumberFormat="1" applyFont="1" applyFill="1" applyAlignment="1">
      <alignment wrapText="1"/>
    </xf>
    <xf numFmtId="164" fontId="7" fillId="0" borderId="0" xfId="1" applyNumberFormat="1" applyFont="1" applyFill="1"/>
    <xf numFmtId="164" fontId="7" fillId="0" borderId="5" xfId="1" applyNumberFormat="1" applyFont="1" applyFill="1" applyBorder="1"/>
    <xf numFmtId="164" fontId="7" fillId="0" borderId="0" xfId="1" applyNumberFormat="1" applyFont="1" applyFill="1" applyBorder="1"/>
    <xf numFmtId="43" fontId="7" fillId="0" borderId="0" xfId="1" applyFont="1" applyFill="1"/>
    <xf numFmtId="164" fontId="1" fillId="0" borderId="5" xfId="1" applyNumberFormat="1" applyFont="1" applyFill="1" applyBorder="1"/>
    <xf numFmtId="43" fontId="1" fillId="0" borderId="0" xfId="0" applyNumberFormat="1" applyFont="1" applyFill="1"/>
    <xf numFmtId="37" fontId="47" fillId="0" borderId="0" xfId="0" applyNumberFormat="1" applyFont="1"/>
    <xf numFmtId="164" fontId="47" fillId="0" borderId="0" xfId="1" applyNumberFormat="1" applyFont="1"/>
    <xf numFmtId="43" fontId="47" fillId="0" borderId="0" xfId="1" applyFont="1"/>
    <xf numFmtId="37" fontId="47" fillId="0" borderId="0" xfId="0" applyNumberFormat="1" applyFont="1" applyFill="1"/>
    <xf numFmtId="37" fontId="47" fillId="0" borderId="0" xfId="2" quotePrefix="1" applyNumberFormat="1" applyFont="1"/>
    <xf numFmtId="164" fontId="47" fillId="0" borderId="0" xfId="1" applyNumberFormat="1" applyFont="1" applyFill="1"/>
    <xf numFmtId="37" fontId="47" fillId="6" borderId="0" xfId="2" quotePrefix="1" applyNumberFormat="1" applyFont="1" applyFill="1"/>
    <xf numFmtId="164" fontId="47" fillId="0" borderId="0" xfId="1" applyNumberFormat="1" applyFont="1" applyAlignment="1">
      <alignment vertical="center"/>
    </xf>
    <xf numFmtId="37" fontId="47" fillId="0" borderId="0" xfId="0" applyNumberFormat="1" applyFont="1" applyFill="1" applyAlignment="1">
      <alignment vertical="center"/>
    </xf>
    <xf numFmtId="37" fontId="47" fillId="0" borderId="0" xfId="0" applyNumberFormat="1" applyFont="1" applyAlignment="1">
      <alignment vertical="center"/>
    </xf>
    <xf numFmtId="37" fontId="49" fillId="0" borderId="0" xfId="0" applyNumberFormat="1" applyFont="1"/>
    <xf numFmtId="37" fontId="50" fillId="0" borderId="0" xfId="0" applyNumberFormat="1" applyFont="1" applyFill="1"/>
    <xf numFmtId="37" fontId="50" fillId="0" borderId="0" xfId="0" applyNumberFormat="1" applyFont="1"/>
    <xf numFmtId="37" fontId="49" fillId="0" borderId="0" xfId="2" quotePrefix="1" applyNumberFormat="1" applyFont="1"/>
    <xf numFmtId="37" fontId="47" fillId="0" borderId="0" xfId="2" quotePrefix="1" applyNumberFormat="1" applyFont="1" applyFill="1"/>
    <xf numFmtId="43" fontId="47" fillId="0" borderId="0" xfId="1" applyFont="1" applyAlignment="1">
      <alignment vertical="center"/>
    </xf>
    <xf numFmtId="37" fontId="47" fillId="0" borderId="0" xfId="2" applyNumberFormat="1" applyFont="1"/>
    <xf numFmtId="37" fontId="39" fillId="0" borderId="0" xfId="2" quotePrefix="1" applyNumberFormat="1" applyFont="1" applyFill="1"/>
    <xf numFmtId="164" fontId="9" fillId="0" borderId="0" xfId="1" quotePrefix="1" applyNumberFormat="1" applyFont="1" applyBorder="1"/>
    <xf numFmtId="164" fontId="9" fillId="0" borderId="8" xfId="1" applyNumberFormat="1" applyFont="1" applyBorder="1"/>
    <xf numFmtId="37" fontId="1" fillId="0" borderId="0" xfId="0" applyNumberFormat="1" applyFont="1" applyBorder="1"/>
    <xf numFmtId="164" fontId="4" fillId="0" borderId="2" xfId="1" applyNumberFormat="1" applyFont="1" applyBorder="1" applyAlignment="1">
      <alignment horizontal="center"/>
    </xf>
    <xf numFmtId="164" fontId="5" fillId="0" borderId="2" xfId="1" applyNumberFormat="1" applyFont="1" applyBorder="1"/>
    <xf numFmtId="0" fontId="0" fillId="0" borderId="0" xfId="0" applyBorder="1"/>
    <xf numFmtId="165" fontId="0" fillId="0" borderId="0" xfId="0" applyNumberFormat="1"/>
    <xf numFmtId="4" fontId="0" fillId="0" borderId="0" xfId="0" applyNumberFormat="1"/>
    <xf numFmtId="43" fontId="0" fillId="0" borderId="0" xfId="0" applyNumberFormat="1"/>
    <xf numFmtId="164" fontId="1" fillId="0" borderId="0" xfId="1" applyNumberFormat="1" applyFont="1" applyBorder="1"/>
    <xf numFmtId="10" fontId="0" fillId="0" borderId="0" xfId="3" applyNumberFormat="1" applyFont="1"/>
    <xf numFmtId="37" fontId="7" fillId="0" borderId="0" xfId="2" quotePrefix="1" applyNumberFormat="1" applyFont="1" applyFill="1"/>
    <xf numFmtId="10" fontId="0" fillId="0" borderId="0" xfId="3" applyNumberFormat="1" applyFont="1" applyAlignment="1">
      <alignment horizontal="center"/>
    </xf>
    <xf numFmtId="44" fontId="0" fillId="0" borderId="0" xfId="0" applyNumberFormat="1"/>
    <xf numFmtId="10" fontId="4" fillId="0" borderId="1" xfId="3" quotePrefix="1" applyNumberFormat="1" applyFont="1" applyBorder="1" applyAlignment="1">
      <alignment horizontal="center"/>
    </xf>
    <xf numFmtId="10" fontId="4" fillId="0" borderId="2" xfId="3" quotePrefix="1" applyNumberFormat="1" applyFont="1" applyBorder="1" applyAlignment="1">
      <alignment horizontal="center"/>
    </xf>
    <xf numFmtId="10" fontId="4" fillId="0" borderId="3" xfId="3" applyNumberFormat="1" applyFont="1" applyBorder="1" applyAlignment="1">
      <alignment horizontal="center"/>
    </xf>
    <xf numFmtId="10" fontId="1" fillId="0" borderId="0" xfId="3" applyNumberFormat="1" applyFont="1" applyAlignment="1">
      <alignment horizontal="right"/>
    </xf>
    <xf numFmtId="10" fontId="2" fillId="0" borderId="2" xfId="3" applyNumberFormat="1" applyFont="1" applyBorder="1" applyAlignment="1">
      <alignment horizontal="right"/>
    </xf>
    <xf numFmtId="10" fontId="5" fillId="0" borderId="4" xfId="3" applyNumberFormat="1" applyFont="1" applyBorder="1" applyAlignment="1">
      <alignment horizontal="right"/>
    </xf>
    <xf numFmtId="10" fontId="6" fillId="0" borderId="0" xfId="3" applyNumberFormat="1" applyFont="1" applyAlignment="1">
      <alignment horizontal="right"/>
    </xf>
    <xf numFmtId="10" fontId="5" fillId="0" borderId="6" xfId="3" applyNumberFormat="1" applyFont="1" applyBorder="1" applyAlignment="1">
      <alignment horizontal="right"/>
    </xf>
    <xf numFmtId="10" fontId="5" fillId="0" borderId="0" xfId="3" applyNumberFormat="1" applyFont="1" applyAlignment="1">
      <alignment horizontal="right"/>
    </xf>
    <xf numFmtId="10" fontId="0" fillId="0" borderId="0" xfId="3" applyNumberFormat="1" applyFont="1" applyAlignment="1">
      <alignment horizontal="right"/>
    </xf>
    <xf numFmtId="10" fontId="6" fillId="0" borderId="0" xfId="3" applyNumberFormat="1" applyFont="1" applyBorder="1" applyAlignment="1">
      <alignment horizontal="right"/>
    </xf>
    <xf numFmtId="10" fontId="5" fillId="0" borderId="0" xfId="3" applyNumberFormat="1" applyFont="1" applyBorder="1" applyAlignment="1">
      <alignment horizontal="right"/>
    </xf>
    <xf numFmtId="10" fontId="0" fillId="0" borderId="0" xfId="3" applyNumberFormat="1" applyFont="1" applyBorder="1" applyAlignment="1">
      <alignment horizontal="right"/>
    </xf>
    <xf numFmtId="37" fontId="54" fillId="0" borderId="0" xfId="0" applyNumberFormat="1" applyFont="1" applyFill="1"/>
    <xf numFmtId="164" fontId="54" fillId="0" borderId="0" xfId="1" applyNumberFormat="1" applyFont="1" applyFill="1"/>
    <xf numFmtId="43" fontId="54" fillId="0" borderId="0" xfId="1" applyFont="1" applyFill="1"/>
    <xf numFmtId="37" fontId="54" fillId="10" borderId="0" xfId="0" applyNumberFormat="1" applyFont="1" applyFill="1"/>
    <xf numFmtId="37" fontId="40" fillId="10" borderId="0" xfId="0" applyNumberFormat="1" applyFont="1" applyFill="1"/>
    <xf numFmtId="164" fontId="54" fillId="10" borderId="0" xfId="1" applyNumberFormat="1" applyFont="1" applyFill="1"/>
    <xf numFmtId="43" fontId="10" fillId="0" borderId="0" xfId="1" applyNumberFormat="1" applyFont="1"/>
  </cellXfs>
  <cellStyles count="4">
    <cellStyle name="Comma" xfId="1" builtinId="3"/>
    <cellStyle name="Excel Built-in Normal" xfId="2" xr:uid="{00000000-0005-0000-0000-000001000000}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MY"/>
              <a:t>Comparison of PGT Budget for Year 2020 </a:t>
            </a:r>
          </a:p>
        </c:rich>
      </c:tx>
      <c:layout>
        <c:manualLayout>
          <c:xMode val="edge"/>
          <c:yMode val="edge"/>
          <c:x val="0.29791261054774199"/>
          <c:y val="7.19005900244342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3514005421453499"/>
          <c:y val="0.163448485857243"/>
          <c:w val="0.71385812429184103"/>
          <c:h val="0.600285464780896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&amp; Graph'!$B$2</c:f>
              <c:strCache>
                <c:ptCount val="1"/>
                <c:pt idx="0">
                  <c:v> Proposed Budget 2020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'Chart &amp; Graph'!$A$3:$A$10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'Chart &amp; Graph'!$B$3:$B$10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5008000</c:v>
                </c:pt>
                <c:pt idx="3">
                  <c:v>4615636</c:v>
                </c:pt>
                <c:pt idx="4">
                  <c:v>3480000</c:v>
                </c:pt>
                <c:pt idx="5">
                  <c:v>2448940</c:v>
                </c:pt>
                <c:pt idx="6">
                  <c:v>150000</c:v>
                </c:pt>
                <c:pt idx="7">
                  <c:v>250000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89-4508-892E-64CF42D49AD1}"/>
            </c:ext>
          </c:extLst>
        </c:ser>
        <c:ser>
          <c:idx val="1"/>
          <c:order val="1"/>
          <c:tx>
            <c:strRef>
              <c:f>'Chart &amp; Graph'!$C$2</c:f>
              <c:strCache>
                <c:ptCount val="1"/>
                <c:pt idx="0">
                  <c:v> Revised Budget 2020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'Chart &amp; Graph'!$A$3:$A$10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'Chart &amp; Graph'!$C$3:$C$10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4278700</c:v>
                </c:pt>
                <c:pt idx="3">
                  <c:v>1815636</c:v>
                </c:pt>
                <c:pt idx="4">
                  <c:v>1430000</c:v>
                </c:pt>
                <c:pt idx="5">
                  <c:v>1248940</c:v>
                </c:pt>
                <c:pt idx="6">
                  <c:v>75000</c:v>
                </c:pt>
                <c:pt idx="7">
                  <c:v>125000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89-4508-892E-64CF42D49AD1}"/>
            </c:ext>
          </c:extLst>
        </c:ser>
        <c:ser>
          <c:idx val="2"/>
          <c:order val="2"/>
          <c:tx>
            <c:strRef>
              <c:f>'Chart &amp; Graph'!$D$2</c:f>
              <c:strCache>
                <c:ptCount val="1"/>
                <c:pt idx="0">
                  <c:v> Variance 
%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'Chart &amp; Graph'!$A$3:$A$10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'Chart &amp; Graph'!$D$3:$D$10</c:f>
              <c:numCache>
                <c:formatCode>0.00%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-0.14562699680511182</c:v>
                </c:pt>
                <c:pt idx="3">
                  <c:v>-0.60663362535520571</c:v>
                </c:pt>
                <c:pt idx="4">
                  <c:v>-0.58908045977011492</c:v>
                </c:pt>
                <c:pt idx="5">
                  <c:v>-0.49000792179473568</c:v>
                </c:pt>
                <c:pt idx="6">
                  <c:v>-0.5</c:v>
                </c:pt>
                <c:pt idx="7">
                  <c:v>-0.5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61-40BA-8278-DE292A3DB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6963896"/>
        <c:axId val="2127370744"/>
      </c:barChart>
      <c:catAx>
        <c:axId val="2126963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7370744"/>
        <c:crosses val="autoZero"/>
        <c:auto val="1"/>
        <c:lblAlgn val="ctr"/>
        <c:lblOffset val="100"/>
        <c:noMultiLvlLbl val="0"/>
      </c:catAx>
      <c:valAx>
        <c:axId val="2127370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MY"/>
                  <a:t>RM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RM&quot;* #,##0_);_(&quot;RM&quot;* \(#,##0\);_(&quot;RM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69638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4803149606299202" l="0.70866141732283505" r="0.70866141732283505" t="0.74803149606299202" header="0.31496062992126" footer="0.31496062992126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MY"/>
              <a:t>PGT Budget for year</a:t>
            </a:r>
            <a:r>
              <a:rPr lang="en-MY" baseline="0"/>
              <a:t> 2020</a:t>
            </a:r>
            <a:endParaRPr lang="en-MY"/>
          </a:p>
        </c:rich>
      </c:tx>
      <c:layout>
        <c:manualLayout>
          <c:xMode val="edge"/>
          <c:yMode val="edge"/>
          <c:x val="0.29937679683748297"/>
          <c:y val="6.34361057446028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432236539632801"/>
          <c:y val="0.26865995527837799"/>
          <c:w val="0.48357822897173097"/>
          <c:h val="0.6471851777441199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3D17-43E9-A3BC-651E2BFB0DA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D17-43E9-A3BC-651E2BFB0DA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3D17-43E9-A3BC-651E2BFB0DA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3D17-43E9-A3BC-651E2BFB0DA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D17-43E9-A3BC-651E2BFB0DA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D17-43E9-A3BC-651E2BFB0DA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3D17-43E9-A3BC-651E2BFB0DA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D17-43E9-A3BC-651E2BFB0DA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17-43E9-A3BC-651E2BFB0DA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17-43E9-A3BC-651E2BFB0DA4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17-43E9-A3BC-651E2BFB0DA4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17-43E9-A3BC-651E2BFB0DA4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17-43E9-A3BC-651E2BFB0DA4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17-43E9-A3BC-651E2BFB0DA4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17-43E9-A3BC-651E2BFB0DA4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17-43E9-A3BC-651E2BFB0D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'Chart &amp; Graph'!$A$3:$A$10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'Chart &amp; Graph'!$C$3:$C$10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4278700</c:v>
                </c:pt>
                <c:pt idx="3">
                  <c:v>1815636</c:v>
                </c:pt>
                <c:pt idx="4">
                  <c:v>1430000</c:v>
                </c:pt>
                <c:pt idx="5">
                  <c:v>1248940</c:v>
                </c:pt>
                <c:pt idx="6">
                  <c:v>75000</c:v>
                </c:pt>
                <c:pt idx="7">
                  <c:v>125000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17-43E9-A3BC-651E2BFB0DA4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4803149606299202" l="0.70866141732283505" r="0.70866141732283505" t="0.74803149606299202" header="0.31496062992126" footer="0.31496062992126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409574</xdr:colOff>
      <xdr:row>11</xdr:row>
      <xdr:rowOff>147636</xdr:rowOff>
    </xdr:from>
    <xdr:to>
      <xdr:col>9</xdr:col>
      <xdr:colOff>571499</xdr:colOff>
      <xdr:row>43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85A7355-AA3D-4EF8-B058-E353AC62FA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862012</xdr:colOff>
      <xdr:row>45</xdr:row>
      <xdr:rowOff>147636</xdr:rowOff>
    </xdr:from>
    <xdr:to>
      <xdr:col>7</xdr:col>
      <xdr:colOff>571500</xdr:colOff>
      <xdr:row>74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3D2F44A-FABB-4080-BBC1-5F16AD56F1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R38"/>
  <sheetViews>
    <sheetView tabSelected="1" topLeftCell="A16" zoomScaleNormal="100" zoomScaleSheetLayoutView="100" workbookViewId="0">
      <selection activeCell="H27" sqref="H27"/>
    </sheetView>
  </sheetViews>
  <sheetFormatPr defaultColWidth="9" defaultRowHeight="15"/>
  <cols>
    <col min="1" max="1" width="51" customWidth="1"/>
    <col min="2" max="2" width="17.42578125" customWidth="1"/>
    <col min="3" max="3" width="0.85546875" customWidth="1"/>
    <col min="4" max="4" width="17.42578125" customWidth="1"/>
    <col min="5" max="5" width="1.42578125" customWidth="1"/>
    <col min="6" max="6" width="14.5703125" style="230" customWidth="1"/>
    <col min="7" max="7" width="1.28515625" customWidth="1"/>
    <col min="8" max="8" width="17.42578125" customWidth="1"/>
    <col min="9" max="9" width="1" style="212" customWidth="1"/>
    <col min="10" max="10" width="17.42578125" style="133" customWidth="1"/>
    <col min="11" max="11" width="1.140625" style="179" customWidth="1"/>
    <col min="12" max="12" width="17.42578125" hidden="1" customWidth="1"/>
    <col min="13" max="13" width="1.42578125" hidden="1" customWidth="1"/>
    <col min="14" max="14" width="17.42578125" style="140" customWidth="1"/>
    <col min="15" max="15" width="1.7109375" customWidth="1"/>
    <col min="17" max="17" width="21.42578125" customWidth="1"/>
    <col min="18" max="18" width="11.42578125" bestFit="1" customWidth="1"/>
    <col min="259" max="259" width="55.28515625" customWidth="1"/>
    <col min="260" max="260" width="17.42578125" customWidth="1"/>
    <col min="261" max="261" width="1.28515625" customWidth="1"/>
    <col min="262" max="262" width="17.42578125" customWidth="1"/>
    <col min="263" max="263" width="1.7109375" customWidth="1"/>
    <col min="264" max="264" width="17.42578125" customWidth="1"/>
    <col min="265" max="265" width="1.7109375" customWidth="1"/>
    <col min="266" max="266" width="17.42578125" customWidth="1"/>
    <col min="267" max="267" width="1.42578125" customWidth="1"/>
    <col min="268" max="268" width="17.42578125" customWidth="1"/>
    <col min="269" max="269" width="1.42578125" customWidth="1"/>
    <col min="270" max="271" width="17.42578125" customWidth="1"/>
    <col min="515" max="515" width="55.28515625" customWidth="1"/>
    <col min="516" max="516" width="17.42578125" customWidth="1"/>
    <col min="517" max="517" width="1.28515625" customWidth="1"/>
    <col min="518" max="518" width="17.42578125" customWidth="1"/>
    <col min="519" max="519" width="1.7109375" customWidth="1"/>
    <col min="520" max="520" width="17.42578125" customWidth="1"/>
    <col min="521" max="521" width="1.7109375" customWidth="1"/>
    <col min="522" max="522" width="17.42578125" customWidth="1"/>
    <col min="523" max="523" width="1.42578125" customWidth="1"/>
    <col min="524" max="524" width="17.42578125" customWidth="1"/>
    <col min="525" max="525" width="1.42578125" customWidth="1"/>
    <col min="526" max="527" width="17.42578125" customWidth="1"/>
    <col min="771" max="771" width="55.28515625" customWidth="1"/>
    <col min="772" max="772" width="17.42578125" customWidth="1"/>
    <col min="773" max="773" width="1.28515625" customWidth="1"/>
    <col min="774" max="774" width="17.42578125" customWidth="1"/>
    <col min="775" max="775" width="1.7109375" customWidth="1"/>
    <col min="776" max="776" width="17.42578125" customWidth="1"/>
    <col min="777" max="777" width="1.7109375" customWidth="1"/>
    <col min="778" max="778" width="17.42578125" customWidth="1"/>
    <col min="779" max="779" width="1.42578125" customWidth="1"/>
    <col min="780" max="780" width="17.42578125" customWidth="1"/>
    <col min="781" max="781" width="1.42578125" customWidth="1"/>
    <col min="782" max="783" width="17.42578125" customWidth="1"/>
    <col min="1027" max="1027" width="55.28515625" customWidth="1"/>
    <col min="1028" max="1028" width="17.42578125" customWidth="1"/>
    <col min="1029" max="1029" width="1.28515625" customWidth="1"/>
    <col min="1030" max="1030" width="17.42578125" customWidth="1"/>
    <col min="1031" max="1031" width="1.7109375" customWidth="1"/>
    <col min="1032" max="1032" width="17.42578125" customWidth="1"/>
    <col min="1033" max="1033" width="1.7109375" customWidth="1"/>
    <col min="1034" max="1034" width="17.42578125" customWidth="1"/>
    <col min="1035" max="1035" width="1.42578125" customWidth="1"/>
    <col min="1036" max="1036" width="17.42578125" customWidth="1"/>
    <col min="1037" max="1037" width="1.42578125" customWidth="1"/>
    <col min="1038" max="1039" width="17.42578125" customWidth="1"/>
    <col min="1283" max="1283" width="55.28515625" customWidth="1"/>
    <col min="1284" max="1284" width="17.42578125" customWidth="1"/>
    <col min="1285" max="1285" width="1.28515625" customWidth="1"/>
    <col min="1286" max="1286" width="17.42578125" customWidth="1"/>
    <col min="1287" max="1287" width="1.7109375" customWidth="1"/>
    <col min="1288" max="1288" width="17.42578125" customWidth="1"/>
    <col min="1289" max="1289" width="1.7109375" customWidth="1"/>
    <col min="1290" max="1290" width="17.42578125" customWidth="1"/>
    <col min="1291" max="1291" width="1.42578125" customWidth="1"/>
    <col min="1292" max="1292" width="17.42578125" customWidth="1"/>
    <col min="1293" max="1293" width="1.42578125" customWidth="1"/>
    <col min="1294" max="1295" width="17.42578125" customWidth="1"/>
    <col min="1539" max="1539" width="55.28515625" customWidth="1"/>
    <col min="1540" max="1540" width="17.42578125" customWidth="1"/>
    <col min="1541" max="1541" width="1.28515625" customWidth="1"/>
    <col min="1542" max="1542" width="17.42578125" customWidth="1"/>
    <col min="1543" max="1543" width="1.7109375" customWidth="1"/>
    <col min="1544" max="1544" width="17.42578125" customWidth="1"/>
    <col min="1545" max="1545" width="1.7109375" customWidth="1"/>
    <col min="1546" max="1546" width="17.42578125" customWidth="1"/>
    <col min="1547" max="1547" width="1.42578125" customWidth="1"/>
    <col min="1548" max="1548" width="17.42578125" customWidth="1"/>
    <col min="1549" max="1549" width="1.42578125" customWidth="1"/>
    <col min="1550" max="1551" width="17.42578125" customWidth="1"/>
    <col min="1795" max="1795" width="55.28515625" customWidth="1"/>
    <col min="1796" max="1796" width="17.42578125" customWidth="1"/>
    <col min="1797" max="1797" width="1.28515625" customWidth="1"/>
    <col min="1798" max="1798" width="17.42578125" customWidth="1"/>
    <col min="1799" max="1799" width="1.7109375" customWidth="1"/>
    <col min="1800" max="1800" width="17.42578125" customWidth="1"/>
    <col min="1801" max="1801" width="1.7109375" customWidth="1"/>
    <col min="1802" max="1802" width="17.42578125" customWidth="1"/>
    <col min="1803" max="1803" width="1.42578125" customWidth="1"/>
    <col min="1804" max="1804" width="17.42578125" customWidth="1"/>
    <col min="1805" max="1805" width="1.42578125" customWidth="1"/>
    <col min="1806" max="1807" width="17.42578125" customWidth="1"/>
    <col min="2051" max="2051" width="55.28515625" customWidth="1"/>
    <col min="2052" max="2052" width="17.42578125" customWidth="1"/>
    <col min="2053" max="2053" width="1.28515625" customWidth="1"/>
    <col min="2054" max="2054" width="17.42578125" customWidth="1"/>
    <col min="2055" max="2055" width="1.7109375" customWidth="1"/>
    <col min="2056" max="2056" width="17.42578125" customWidth="1"/>
    <col min="2057" max="2057" width="1.7109375" customWidth="1"/>
    <col min="2058" max="2058" width="17.42578125" customWidth="1"/>
    <col min="2059" max="2059" width="1.42578125" customWidth="1"/>
    <col min="2060" max="2060" width="17.42578125" customWidth="1"/>
    <col min="2061" max="2061" width="1.42578125" customWidth="1"/>
    <col min="2062" max="2063" width="17.42578125" customWidth="1"/>
    <col min="2307" max="2307" width="55.28515625" customWidth="1"/>
    <col min="2308" max="2308" width="17.42578125" customWidth="1"/>
    <col min="2309" max="2309" width="1.28515625" customWidth="1"/>
    <col min="2310" max="2310" width="17.42578125" customWidth="1"/>
    <col min="2311" max="2311" width="1.7109375" customWidth="1"/>
    <col min="2312" max="2312" width="17.42578125" customWidth="1"/>
    <col min="2313" max="2313" width="1.7109375" customWidth="1"/>
    <col min="2314" max="2314" width="17.42578125" customWidth="1"/>
    <col min="2315" max="2315" width="1.42578125" customWidth="1"/>
    <col min="2316" max="2316" width="17.42578125" customWidth="1"/>
    <col min="2317" max="2317" width="1.42578125" customWidth="1"/>
    <col min="2318" max="2319" width="17.42578125" customWidth="1"/>
    <col min="2563" max="2563" width="55.28515625" customWidth="1"/>
    <col min="2564" max="2564" width="17.42578125" customWidth="1"/>
    <col min="2565" max="2565" width="1.28515625" customWidth="1"/>
    <col min="2566" max="2566" width="17.42578125" customWidth="1"/>
    <col min="2567" max="2567" width="1.7109375" customWidth="1"/>
    <col min="2568" max="2568" width="17.42578125" customWidth="1"/>
    <col min="2569" max="2569" width="1.7109375" customWidth="1"/>
    <col min="2570" max="2570" width="17.42578125" customWidth="1"/>
    <col min="2571" max="2571" width="1.42578125" customWidth="1"/>
    <col min="2572" max="2572" width="17.42578125" customWidth="1"/>
    <col min="2573" max="2573" width="1.42578125" customWidth="1"/>
    <col min="2574" max="2575" width="17.42578125" customWidth="1"/>
    <col min="2819" max="2819" width="55.28515625" customWidth="1"/>
    <col min="2820" max="2820" width="17.42578125" customWidth="1"/>
    <col min="2821" max="2821" width="1.28515625" customWidth="1"/>
    <col min="2822" max="2822" width="17.42578125" customWidth="1"/>
    <col min="2823" max="2823" width="1.7109375" customWidth="1"/>
    <col min="2824" max="2824" width="17.42578125" customWidth="1"/>
    <col min="2825" max="2825" width="1.7109375" customWidth="1"/>
    <col min="2826" max="2826" width="17.42578125" customWidth="1"/>
    <col min="2827" max="2827" width="1.42578125" customWidth="1"/>
    <col min="2828" max="2828" width="17.42578125" customWidth="1"/>
    <col min="2829" max="2829" width="1.42578125" customWidth="1"/>
    <col min="2830" max="2831" width="17.42578125" customWidth="1"/>
    <col min="3075" max="3075" width="55.28515625" customWidth="1"/>
    <col min="3076" max="3076" width="17.42578125" customWidth="1"/>
    <col min="3077" max="3077" width="1.28515625" customWidth="1"/>
    <col min="3078" max="3078" width="17.42578125" customWidth="1"/>
    <col min="3079" max="3079" width="1.7109375" customWidth="1"/>
    <col min="3080" max="3080" width="17.42578125" customWidth="1"/>
    <col min="3081" max="3081" width="1.7109375" customWidth="1"/>
    <col min="3082" max="3082" width="17.42578125" customWidth="1"/>
    <col min="3083" max="3083" width="1.42578125" customWidth="1"/>
    <col min="3084" max="3084" width="17.42578125" customWidth="1"/>
    <col min="3085" max="3085" width="1.42578125" customWidth="1"/>
    <col min="3086" max="3087" width="17.42578125" customWidth="1"/>
    <col min="3331" max="3331" width="55.28515625" customWidth="1"/>
    <col min="3332" max="3332" width="17.42578125" customWidth="1"/>
    <col min="3333" max="3333" width="1.28515625" customWidth="1"/>
    <col min="3334" max="3334" width="17.42578125" customWidth="1"/>
    <col min="3335" max="3335" width="1.7109375" customWidth="1"/>
    <col min="3336" max="3336" width="17.42578125" customWidth="1"/>
    <col min="3337" max="3337" width="1.7109375" customWidth="1"/>
    <col min="3338" max="3338" width="17.42578125" customWidth="1"/>
    <col min="3339" max="3339" width="1.42578125" customWidth="1"/>
    <col min="3340" max="3340" width="17.42578125" customWidth="1"/>
    <col min="3341" max="3341" width="1.42578125" customWidth="1"/>
    <col min="3342" max="3343" width="17.42578125" customWidth="1"/>
    <col min="3587" max="3587" width="55.28515625" customWidth="1"/>
    <col min="3588" max="3588" width="17.42578125" customWidth="1"/>
    <col min="3589" max="3589" width="1.28515625" customWidth="1"/>
    <col min="3590" max="3590" width="17.42578125" customWidth="1"/>
    <col min="3591" max="3591" width="1.7109375" customWidth="1"/>
    <col min="3592" max="3592" width="17.42578125" customWidth="1"/>
    <col min="3593" max="3593" width="1.7109375" customWidth="1"/>
    <col min="3594" max="3594" width="17.42578125" customWidth="1"/>
    <col min="3595" max="3595" width="1.42578125" customWidth="1"/>
    <col min="3596" max="3596" width="17.42578125" customWidth="1"/>
    <col min="3597" max="3597" width="1.42578125" customWidth="1"/>
    <col min="3598" max="3599" width="17.42578125" customWidth="1"/>
    <col min="3843" max="3843" width="55.28515625" customWidth="1"/>
    <col min="3844" max="3844" width="17.42578125" customWidth="1"/>
    <col min="3845" max="3845" width="1.28515625" customWidth="1"/>
    <col min="3846" max="3846" width="17.42578125" customWidth="1"/>
    <col min="3847" max="3847" width="1.7109375" customWidth="1"/>
    <col min="3848" max="3848" width="17.42578125" customWidth="1"/>
    <col min="3849" max="3849" width="1.7109375" customWidth="1"/>
    <col min="3850" max="3850" width="17.42578125" customWidth="1"/>
    <col min="3851" max="3851" width="1.42578125" customWidth="1"/>
    <col min="3852" max="3852" width="17.42578125" customWidth="1"/>
    <col min="3853" max="3853" width="1.42578125" customWidth="1"/>
    <col min="3854" max="3855" width="17.42578125" customWidth="1"/>
    <col min="4099" max="4099" width="55.28515625" customWidth="1"/>
    <col min="4100" max="4100" width="17.42578125" customWidth="1"/>
    <col min="4101" max="4101" width="1.28515625" customWidth="1"/>
    <col min="4102" max="4102" width="17.42578125" customWidth="1"/>
    <col min="4103" max="4103" width="1.7109375" customWidth="1"/>
    <col min="4104" max="4104" width="17.42578125" customWidth="1"/>
    <col min="4105" max="4105" width="1.7109375" customWidth="1"/>
    <col min="4106" max="4106" width="17.42578125" customWidth="1"/>
    <col min="4107" max="4107" width="1.42578125" customWidth="1"/>
    <col min="4108" max="4108" width="17.42578125" customWidth="1"/>
    <col min="4109" max="4109" width="1.42578125" customWidth="1"/>
    <col min="4110" max="4111" width="17.42578125" customWidth="1"/>
    <col min="4355" max="4355" width="55.28515625" customWidth="1"/>
    <col min="4356" max="4356" width="17.42578125" customWidth="1"/>
    <col min="4357" max="4357" width="1.28515625" customWidth="1"/>
    <col min="4358" max="4358" width="17.42578125" customWidth="1"/>
    <col min="4359" max="4359" width="1.7109375" customWidth="1"/>
    <col min="4360" max="4360" width="17.42578125" customWidth="1"/>
    <col min="4361" max="4361" width="1.7109375" customWidth="1"/>
    <col min="4362" max="4362" width="17.42578125" customWidth="1"/>
    <col min="4363" max="4363" width="1.42578125" customWidth="1"/>
    <col min="4364" max="4364" width="17.42578125" customWidth="1"/>
    <col min="4365" max="4365" width="1.42578125" customWidth="1"/>
    <col min="4366" max="4367" width="17.42578125" customWidth="1"/>
    <col min="4611" max="4611" width="55.28515625" customWidth="1"/>
    <col min="4612" max="4612" width="17.42578125" customWidth="1"/>
    <col min="4613" max="4613" width="1.28515625" customWidth="1"/>
    <col min="4614" max="4614" width="17.42578125" customWidth="1"/>
    <col min="4615" max="4615" width="1.7109375" customWidth="1"/>
    <col min="4616" max="4616" width="17.42578125" customWidth="1"/>
    <col min="4617" max="4617" width="1.7109375" customWidth="1"/>
    <col min="4618" max="4618" width="17.42578125" customWidth="1"/>
    <col min="4619" max="4619" width="1.42578125" customWidth="1"/>
    <col min="4620" max="4620" width="17.42578125" customWidth="1"/>
    <col min="4621" max="4621" width="1.42578125" customWidth="1"/>
    <col min="4622" max="4623" width="17.42578125" customWidth="1"/>
    <col min="4867" max="4867" width="55.28515625" customWidth="1"/>
    <col min="4868" max="4868" width="17.42578125" customWidth="1"/>
    <col min="4869" max="4869" width="1.28515625" customWidth="1"/>
    <col min="4870" max="4870" width="17.42578125" customWidth="1"/>
    <col min="4871" max="4871" width="1.7109375" customWidth="1"/>
    <col min="4872" max="4872" width="17.42578125" customWidth="1"/>
    <col min="4873" max="4873" width="1.7109375" customWidth="1"/>
    <col min="4874" max="4874" width="17.42578125" customWidth="1"/>
    <col min="4875" max="4875" width="1.42578125" customWidth="1"/>
    <col min="4876" max="4876" width="17.42578125" customWidth="1"/>
    <col min="4877" max="4877" width="1.42578125" customWidth="1"/>
    <col min="4878" max="4879" width="17.42578125" customWidth="1"/>
    <col min="5123" max="5123" width="55.28515625" customWidth="1"/>
    <col min="5124" max="5124" width="17.42578125" customWidth="1"/>
    <col min="5125" max="5125" width="1.28515625" customWidth="1"/>
    <col min="5126" max="5126" width="17.42578125" customWidth="1"/>
    <col min="5127" max="5127" width="1.7109375" customWidth="1"/>
    <col min="5128" max="5128" width="17.42578125" customWidth="1"/>
    <col min="5129" max="5129" width="1.7109375" customWidth="1"/>
    <col min="5130" max="5130" width="17.42578125" customWidth="1"/>
    <col min="5131" max="5131" width="1.42578125" customWidth="1"/>
    <col min="5132" max="5132" width="17.42578125" customWidth="1"/>
    <col min="5133" max="5133" width="1.42578125" customWidth="1"/>
    <col min="5134" max="5135" width="17.42578125" customWidth="1"/>
    <col min="5379" max="5379" width="55.28515625" customWidth="1"/>
    <col min="5380" max="5380" width="17.42578125" customWidth="1"/>
    <col min="5381" max="5381" width="1.28515625" customWidth="1"/>
    <col min="5382" max="5382" width="17.42578125" customWidth="1"/>
    <col min="5383" max="5383" width="1.7109375" customWidth="1"/>
    <col min="5384" max="5384" width="17.42578125" customWidth="1"/>
    <col min="5385" max="5385" width="1.7109375" customWidth="1"/>
    <col min="5386" max="5386" width="17.42578125" customWidth="1"/>
    <col min="5387" max="5387" width="1.42578125" customWidth="1"/>
    <col min="5388" max="5388" width="17.42578125" customWidth="1"/>
    <col min="5389" max="5389" width="1.42578125" customWidth="1"/>
    <col min="5390" max="5391" width="17.42578125" customWidth="1"/>
    <col min="5635" max="5635" width="55.28515625" customWidth="1"/>
    <col min="5636" max="5636" width="17.42578125" customWidth="1"/>
    <col min="5637" max="5637" width="1.28515625" customWidth="1"/>
    <col min="5638" max="5638" width="17.42578125" customWidth="1"/>
    <col min="5639" max="5639" width="1.7109375" customWidth="1"/>
    <col min="5640" max="5640" width="17.42578125" customWidth="1"/>
    <col min="5641" max="5641" width="1.7109375" customWidth="1"/>
    <col min="5642" max="5642" width="17.42578125" customWidth="1"/>
    <col min="5643" max="5643" width="1.42578125" customWidth="1"/>
    <col min="5644" max="5644" width="17.42578125" customWidth="1"/>
    <col min="5645" max="5645" width="1.42578125" customWidth="1"/>
    <col min="5646" max="5647" width="17.42578125" customWidth="1"/>
    <col min="5891" max="5891" width="55.28515625" customWidth="1"/>
    <col min="5892" max="5892" width="17.42578125" customWidth="1"/>
    <col min="5893" max="5893" width="1.28515625" customWidth="1"/>
    <col min="5894" max="5894" width="17.42578125" customWidth="1"/>
    <col min="5895" max="5895" width="1.7109375" customWidth="1"/>
    <col min="5896" max="5896" width="17.42578125" customWidth="1"/>
    <col min="5897" max="5897" width="1.7109375" customWidth="1"/>
    <col min="5898" max="5898" width="17.42578125" customWidth="1"/>
    <col min="5899" max="5899" width="1.42578125" customWidth="1"/>
    <col min="5900" max="5900" width="17.42578125" customWidth="1"/>
    <col min="5901" max="5901" width="1.42578125" customWidth="1"/>
    <col min="5902" max="5903" width="17.42578125" customWidth="1"/>
    <col min="6147" max="6147" width="55.28515625" customWidth="1"/>
    <col min="6148" max="6148" width="17.42578125" customWidth="1"/>
    <col min="6149" max="6149" width="1.28515625" customWidth="1"/>
    <col min="6150" max="6150" width="17.42578125" customWidth="1"/>
    <col min="6151" max="6151" width="1.7109375" customWidth="1"/>
    <col min="6152" max="6152" width="17.42578125" customWidth="1"/>
    <col min="6153" max="6153" width="1.7109375" customWidth="1"/>
    <col min="6154" max="6154" width="17.42578125" customWidth="1"/>
    <col min="6155" max="6155" width="1.42578125" customWidth="1"/>
    <col min="6156" max="6156" width="17.42578125" customWidth="1"/>
    <col min="6157" max="6157" width="1.42578125" customWidth="1"/>
    <col min="6158" max="6159" width="17.42578125" customWidth="1"/>
    <col min="6403" max="6403" width="55.28515625" customWidth="1"/>
    <col min="6404" max="6404" width="17.42578125" customWidth="1"/>
    <col min="6405" max="6405" width="1.28515625" customWidth="1"/>
    <col min="6406" max="6406" width="17.42578125" customWidth="1"/>
    <col min="6407" max="6407" width="1.7109375" customWidth="1"/>
    <col min="6408" max="6408" width="17.42578125" customWidth="1"/>
    <col min="6409" max="6409" width="1.7109375" customWidth="1"/>
    <col min="6410" max="6410" width="17.42578125" customWidth="1"/>
    <col min="6411" max="6411" width="1.42578125" customWidth="1"/>
    <col min="6412" max="6412" width="17.42578125" customWidth="1"/>
    <col min="6413" max="6413" width="1.42578125" customWidth="1"/>
    <col min="6414" max="6415" width="17.42578125" customWidth="1"/>
    <col min="6659" max="6659" width="55.28515625" customWidth="1"/>
    <col min="6660" max="6660" width="17.42578125" customWidth="1"/>
    <col min="6661" max="6661" width="1.28515625" customWidth="1"/>
    <col min="6662" max="6662" width="17.42578125" customWidth="1"/>
    <col min="6663" max="6663" width="1.7109375" customWidth="1"/>
    <col min="6664" max="6664" width="17.42578125" customWidth="1"/>
    <col min="6665" max="6665" width="1.7109375" customWidth="1"/>
    <col min="6666" max="6666" width="17.42578125" customWidth="1"/>
    <col min="6667" max="6667" width="1.42578125" customWidth="1"/>
    <col min="6668" max="6668" width="17.42578125" customWidth="1"/>
    <col min="6669" max="6669" width="1.42578125" customWidth="1"/>
    <col min="6670" max="6671" width="17.42578125" customWidth="1"/>
    <col min="6915" max="6915" width="55.28515625" customWidth="1"/>
    <col min="6916" max="6916" width="17.42578125" customWidth="1"/>
    <col min="6917" max="6917" width="1.28515625" customWidth="1"/>
    <col min="6918" max="6918" width="17.42578125" customWidth="1"/>
    <col min="6919" max="6919" width="1.7109375" customWidth="1"/>
    <col min="6920" max="6920" width="17.42578125" customWidth="1"/>
    <col min="6921" max="6921" width="1.7109375" customWidth="1"/>
    <col min="6922" max="6922" width="17.42578125" customWidth="1"/>
    <col min="6923" max="6923" width="1.42578125" customWidth="1"/>
    <col min="6924" max="6924" width="17.42578125" customWidth="1"/>
    <col min="6925" max="6925" width="1.42578125" customWidth="1"/>
    <col min="6926" max="6927" width="17.42578125" customWidth="1"/>
    <col min="7171" max="7171" width="55.28515625" customWidth="1"/>
    <col min="7172" max="7172" width="17.42578125" customWidth="1"/>
    <col min="7173" max="7173" width="1.28515625" customWidth="1"/>
    <col min="7174" max="7174" width="17.42578125" customWidth="1"/>
    <col min="7175" max="7175" width="1.7109375" customWidth="1"/>
    <col min="7176" max="7176" width="17.42578125" customWidth="1"/>
    <col min="7177" max="7177" width="1.7109375" customWidth="1"/>
    <col min="7178" max="7178" width="17.42578125" customWidth="1"/>
    <col min="7179" max="7179" width="1.42578125" customWidth="1"/>
    <col min="7180" max="7180" width="17.42578125" customWidth="1"/>
    <col min="7181" max="7181" width="1.42578125" customWidth="1"/>
    <col min="7182" max="7183" width="17.42578125" customWidth="1"/>
    <col min="7427" max="7427" width="55.28515625" customWidth="1"/>
    <col min="7428" max="7428" width="17.42578125" customWidth="1"/>
    <col min="7429" max="7429" width="1.28515625" customWidth="1"/>
    <col min="7430" max="7430" width="17.42578125" customWidth="1"/>
    <col min="7431" max="7431" width="1.7109375" customWidth="1"/>
    <col min="7432" max="7432" width="17.42578125" customWidth="1"/>
    <col min="7433" max="7433" width="1.7109375" customWidth="1"/>
    <col min="7434" max="7434" width="17.42578125" customWidth="1"/>
    <col min="7435" max="7435" width="1.42578125" customWidth="1"/>
    <col min="7436" max="7436" width="17.42578125" customWidth="1"/>
    <col min="7437" max="7437" width="1.42578125" customWidth="1"/>
    <col min="7438" max="7439" width="17.42578125" customWidth="1"/>
    <col min="7683" max="7683" width="55.28515625" customWidth="1"/>
    <col min="7684" max="7684" width="17.42578125" customWidth="1"/>
    <col min="7685" max="7685" width="1.28515625" customWidth="1"/>
    <col min="7686" max="7686" width="17.42578125" customWidth="1"/>
    <col min="7687" max="7687" width="1.7109375" customWidth="1"/>
    <col min="7688" max="7688" width="17.42578125" customWidth="1"/>
    <col min="7689" max="7689" width="1.7109375" customWidth="1"/>
    <col min="7690" max="7690" width="17.42578125" customWidth="1"/>
    <col min="7691" max="7691" width="1.42578125" customWidth="1"/>
    <col min="7692" max="7692" width="17.42578125" customWidth="1"/>
    <col min="7693" max="7693" width="1.42578125" customWidth="1"/>
    <col min="7694" max="7695" width="17.42578125" customWidth="1"/>
    <col min="7939" max="7939" width="55.28515625" customWidth="1"/>
    <col min="7940" max="7940" width="17.42578125" customWidth="1"/>
    <col min="7941" max="7941" width="1.28515625" customWidth="1"/>
    <col min="7942" max="7942" width="17.42578125" customWidth="1"/>
    <col min="7943" max="7943" width="1.7109375" customWidth="1"/>
    <col min="7944" max="7944" width="17.42578125" customWidth="1"/>
    <col min="7945" max="7945" width="1.7109375" customWidth="1"/>
    <col min="7946" max="7946" width="17.42578125" customWidth="1"/>
    <col min="7947" max="7947" width="1.42578125" customWidth="1"/>
    <col min="7948" max="7948" width="17.42578125" customWidth="1"/>
    <col min="7949" max="7949" width="1.42578125" customWidth="1"/>
    <col min="7950" max="7951" width="17.42578125" customWidth="1"/>
    <col min="8195" max="8195" width="55.28515625" customWidth="1"/>
    <col min="8196" max="8196" width="17.42578125" customWidth="1"/>
    <col min="8197" max="8197" width="1.28515625" customWidth="1"/>
    <col min="8198" max="8198" width="17.42578125" customWidth="1"/>
    <col min="8199" max="8199" width="1.7109375" customWidth="1"/>
    <col min="8200" max="8200" width="17.42578125" customWidth="1"/>
    <col min="8201" max="8201" width="1.7109375" customWidth="1"/>
    <col min="8202" max="8202" width="17.42578125" customWidth="1"/>
    <col min="8203" max="8203" width="1.42578125" customWidth="1"/>
    <col min="8204" max="8204" width="17.42578125" customWidth="1"/>
    <col min="8205" max="8205" width="1.42578125" customWidth="1"/>
    <col min="8206" max="8207" width="17.42578125" customWidth="1"/>
    <col min="8451" max="8451" width="55.28515625" customWidth="1"/>
    <col min="8452" max="8452" width="17.42578125" customWidth="1"/>
    <col min="8453" max="8453" width="1.28515625" customWidth="1"/>
    <col min="8454" max="8454" width="17.42578125" customWidth="1"/>
    <col min="8455" max="8455" width="1.7109375" customWidth="1"/>
    <col min="8456" max="8456" width="17.42578125" customWidth="1"/>
    <col min="8457" max="8457" width="1.7109375" customWidth="1"/>
    <col min="8458" max="8458" width="17.42578125" customWidth="1"/>
    <col min="8459" max="8459" width="1.42578125" customWidth="1"/>
    <col min="8460" max="8460" width="17.42578125" customWidth="1"/>
    <col min="8461" max="8461" width="1.42578125" customWidth="1"/>
    <col min="8462" max="8463" width="17.42578125" customWidth="1"/>
    <col min="8707" max="8707" width="55.28515625" customWidth="1"/>
    <col min="8708" max="8708" width="17.42578125" customWidth="1"/>
    <col min="8709" max="8709" width="1.28515625" customWidth="1"/>
    <col min="8710" max="8710" width="17.42578125" customWidth="1"/>
    <col min="8711" max="8711" width="1.7109375" customWidth="1"/>
    <col min="8712" max="8712" width="17.42578125" customWidth="1"/>
    <col min="8713" max="8713" width="1.7109375" customWidth="1"/>
    <col min="8714" max="8714" width="17.42578125" customWidth="1"/>
    <col min="8715" max="8715" width="1.42578125" customWidth="1"/>
    <col min="8716" max="8716" width="17.42578125" customWidth="1"/>
    <col min="8717" max="8717" width="1.42578125" customWidth="1"/>
    <col min="8718" max="8719" width="17.42578125" customWidth="1"/>
    <col min="8963" max="8963" width="55.28515625" customWidth="1"/>
    <col min="8964" max="8964" width="17.42578125" customWidth="1"/>
    <col min="8965" max="8965" width="1.28515625" customWidth="1"/>
    <col min="8966" max="8966" width="17.42578125" customWidth="1"/>
    <col min="8967" max="8967" width="1.7109375" customWidth="1"/>
    <col min="8968" max="8968" width="17.42578125" customWidth="1"/>
    <col min="8969" max="8969" width="1.7109375" customWidth="1"/>
    <col min="8970" max="8970" width="17.42578125" customWidth="1"/>
    <col min="8971" max="8971" width="1.42578125" customWidth="1"/>
    <col min="8972" max="8972" width="17.42578125" customWidth="1"/>
    <col min="8973" max="8973" width="1.42578125" customWidth="1"/>
    <col min="8974" max="8975" width="17.42578125" customWidth="1"/>
    <col min="9219" max="9219" width="55.28515625" customWidth="1"/>
    <col min="9220" max="9220" width="17.42578125" customWidth="1"/>
    <col min="9221" max="9221" width="1.28515625" customWidth="1"/>
    <col min="9222" max="9222" width="17.42578125" customWidth="1"/>
    <col min="9223" max="9223" width="1.7109375" customWidth="1"/>
    <col min="9224" max="9224" width="17.42578125" customWidth="1"/>
    <col min="9225" max="9225" width="1.7109375" customWidth="1"/>
    <col min="9226" max="9226" width="17.42578125" customWidth="1"/>
    <col min="9227" max="9227" width="1.42578125" customWidth="1"/>
    <col min="9228" max="9228" width="17.42578125" customWidth="1"/>
    <col min="9229" max="9229" width="1.42578125" customWidth="1"/>
    <col min="9230" max="9231" width="17.42578125" customWidth="1"/>
    <col min="9475" max="9475" width="55.28515625" customWidth="1"/>
    <col min="9476" max="9476" width="17.42578125" customWidth="1"/>
    <col min="9477" max="9477" width="1.28515625" customWidth="1"/>
    <col min="9478" max="9478" width="17.42578125" customWidth="1"/>
    <col min="9479" max="9479" width="1.7109375" customWidth="1"/>
    <col min="9480" max="9480" width="17.42578125" customWidth="1"/>
    <col min="9481" max="9481" width="1.7109375" customWidth="1"/>
    <col min="9482" max="9482" width="17.42578125" customWidth="1"/>
    <col min="9483" max="9483" width="1.42578125" customWidth="1"/>
    <col min="9484" max="9484" width="17.42578125" customWidth="1"/>
    <col min="9485" max="9485" width="1.42578125" customWidth="1"/>
    <col min="9486" max="9487" width="17.42578125" customWidth="1"/>
    <col min="9731" max="9731" width="55.28515625" customWidth="1"/>
    <col min="9732" max="9732" width="17.42578125" customWidth="1"/>
    <col min="9733" max="9733" width="1.28515625" customWidth="1"/>
    <col min="9734" max="9734" width="17.42578125" customWidth="1"/>
    <col min="9735" max="9735" width="1.7109375" customWidth="1"/>
    <col min="9736" max="9736" width="17.42578125" customWidth="1"/>
    <col min="9737" max="9737" width="1.7109375" customWidth="1"/>
    <col min="9738" max="9738" width="17.42578125" customWidth="1"/>
    <col min="9739" max="9739" width="1.42578125" customWidth="1"/>
    <col min="9740" max="9740" width="17.42578125" customWidth="1"/>
    <col min="9741" max="9741" width="1.42578125" customWidth="1"/>
    <col min="9742" max="9743" width="17.42578125" customWidth="1"/>
    <col min="9987" max="9987" width="55.28515625" customWidth="1"/>
    <col min="9988" max="9988" width="17.42578125" customWidth="1"/>
    <col min="9989" max="9989" width="1.28515625" customWidth="1"/>
    <col min="9990" max="9990" width="17.42578125" customWidth="1"/>
    <col min="9991" max="9991" width="1.7109375" customWidth="1"/>
    <col min="9992" max="9992" width="17.42578125" customWidth="1"/>
    <col min="9993" max="9993" width="1.7109375" customWidth="1"/>
    <col min="9994" max="9994" width="17.42578125" customWidth="1"/>
    <col min="9995" max="9995" width="1.42578125" customWidth="1"/>
    <col min="9996" max="9996" width="17.42578125" customWidth="1"/>
    <col min="9997" max="9997" width="1.42578125" customWidth="1"/>
    <col min="9998" max="9999" width="17.42578125" customWidth="1"/>
    <col min="10243" max="10243" width="55.28515625" customWidth="1"/>
    <col min="10244" max="10244" width="17.42578125" customWidth="1"/>
    <col min="10245" max="10245" width="1.28515625" customWidth="1"/>
    <col min="10246" max="10246" width="17.42578125" customWidth="1"/>
    <col min="10247" max="10247" width="1.7109375" customWidth="1"/>
    <col min="10248" max="10248" width="17.42578125" customWidth="1"/>
    <col min="10249" max="10249" width="1.7109375" customWidth="1"/>
    <col min="10250" max="10250" width="17.42578125" customWidth="1"/>
    <col min="10251" max="10251" width="1.42578125" customWidth="1"/>
    <col min="10252" max="10252" width="17.42578125" customWidth="1"/>
    <col min="10253" max="10253" width="1.42578125" customWidth="1"/>
    <col min="10254" max="10255" width="17.42578125" customWidth="1"/>
    <col min="10499" max="10499" width="55.28515625" customWidth="1"/>
    <col min="10500" max="10500" width="17.42578125" customWidth="1"/>
    <col min="10501" max="10501" width="1.28515625" customWidth="1"/>
    <col min="10502" max="10502" width="17.42578125" customWidth="1"/>
    <col min="10503" max="10503" width="1.7109375" customWidth="1"/>
    <col min="10504" max="10504" width="17.42578125" customWidth="1"/>
    <col min="10505" max="10505" width="1.7109375" customWidth="1"/>
    <col min="10506" max="10506" width="17.42578125" customWidth="1"/>
    <col min="10507" max="10507" width="1.42578125" customWidth="1"/>
    <col min="10508" max="10508" width="17.42578125" customWidth="1"/>
    <col min="10509" max="10509" width="1.42578125" customWidth="1"/>
    <col min="10510" max="10511" width="17.42578125" customWidth="1"/>
    <col min="10755" max="10755" width="55.28515625" customWidth="1"/>
    <col min="10756" max="10756" width="17.42578125" customWidth="1"/>
    <col min="10757" max="10757" width="1.28515625" customWidth="1"/>
    <col min="10758" max="10758" width="17.42578125" customWidth="1"/>
    <col min="10759" max="10759" width="1.7109375" customWidth="1"/>
    <col min="10760" max="10760" width="17.42578125" customWidth="1"/>
    <col min="10761" max="10761" width="1.7109375" customWidth="1"/>
    <col min="10762" max="10762" width="17.42578125" customWidth="1"/>
    <col min="10763" max="10763" width="1.42578125" customWidth="1"/>
    <col min="10764" max="10764" width="17.42578125" customWidth="1"/>
    <col min="10765" max="10765" width="1.42578125" customWidth="1"/>
    <col min="10766" max="10767" width="17.42578125" customWidth="1"/>
    <col min="11011" max="11011" width="55.28515625" customWidth="1"/>
    <col min="11012" max="11012" width="17.42578125" customWidth="1"/>
    <col min="11013" max="11013" width="1.28515625" customWidth="1"/>
    <col min="11014" max="11014" width="17.42578125" customWidth="1"/>
    <col min="11015" max="11015" width="1.7109375" customWidth="1"/>
    <col min="11016" max="11016" width="17.42578125" customWidth="1"/>
    <col min="11017" max="11017" width="1.7109375" customWidth="1"/>
    <col min="11018" max="11018" width="17.42578125" customWidth="1"/>
    <col min="11019" max="11019" width="1.42578125" customWidth="1"/>
    <col min="11020" max="11020" width="17.42578125" customWidth="1"/>
    <col min="11021" max="11021" width="1.42578125" customWidth="1"/>
    <col min="11022" max="11023" width="17.42578125" customWidth="1"/>
    <col min="11267" max="11267" width="55.28515625" customWidth="1"/>
    <col min="11268" max="11268" width="17.42578125" customWidth="1"/>
    <col min="11269" max="11269" width="1.28515625" customWidth="1"/>
    <col min="11270" max="11270" width="17.42578125" customWidth="1"/>
    <col min="11271" max="11271" width="1.7109375" customWidth="1"/>
    <col min="11272" max="11272" width="17.42578125" customWidth="1"/>
    <col min="11273" max="11273" width="1.7109375" customWidth="1"/>
    <col min="11274" max="11274" width="17.42578125" customWidth="1"/>
    <col min="11275" max="11275" width="1.42578125" customWidth="1"/>
    <col min="11276" max="11276" width="17.42578125" customWidth="1"/>
    <col min="11277" max="11277" width="1.42578125" customWidth="1"/>
    <col min="11278" max="11279" width="17.42578125" customWidth="1"/>
    <col min="11523" max="11523" width="55.28515625" customWidth="1"/>
    <col min="11524" max="11524" width="17.42578125" customWidth="1"/>
    <col min="11525" max="11525" width="1.28515625" customWidth="1"/>
    <col min="11526" max="11526" width="17.42578125" customWidth="1"/>
    <col min="11527" max="11527" width="1.7109375" customWidth="1"/>
    <col min="11528" max="11528" width="17.42578125" customWidth="1"/>
    <col min="11529" max="11529" width="1.7109375" customWidth="1"/>
    <col min="11530" max="11530" width="17.42578125" customWidth="1"/>
    <col min="11531" max="11531" width="1.42578125" customWidth="1"/>
    <col min="11532" max="11532" width="17.42578125" customWidth="1"/>
    <col min="11533" max="11533" width="1.42578125" customWidth="1"/>
    <col min="11534" max="11535" width="17.42578125" customWidth="1"/>
    <col min="11779" max="11779" width="55.28515625" customWidth="1"/>
    <col min="11780" max="11780" width="17.42578125" customWidth="1"/>
    <col min="11781" max="11781" width="1.28515625" customWidth="1"/>
    <col min="11782" max="11782" width="17.42578125" customWidth="1"/>
    <col min="11783" max="11783" width="1.7109375" customWidth="1"/>
    <col min="11784" max="11784" width="17.42578125" customWidth="1"/>
    <col min="11785" max="11785" width="1.7109375" customWidth="1"/>
    <col min="11786" max="11786" width="17.42578125" customWidth="1"/>
    <col min="11787" max="11787" width="1.42578125" customWidth="1"/>
    <col min="11788" max="11788" width="17.42578125" customWidth="1"/>
    <col min="11789" max="11789" width="1.42578125" customWidth="1"/>
    <col min="11790" max="11791" width="17.42578125" customWidth="1"/>
    <col min="12035" max="12035" width="55.28515625" customWidth="1"/>
    <col min="12036" max="12036" width="17.42578125" customWidth="1"/>
    <col min="12037" max="12037" width="1.28515625" customWidth="1"/>
    <col min="12038" max="12038" width="17.42578125" customWidth="1"/>
    <col min="12039" max="12039" width="1.7109375" customWidth="1"/>
    <col min="12040" max="12040" width="17.42578125" customWidth="1"/>
    <col min="12041" max="12041" width="1.7109375" customWidth="1"/>
    <col min="12042" max="12042" width="17.42578125" customWidth="1"/>
    <col min="12043" max="12043" width="1.42578125" customWidth="1"/>
    <col min="12044" max="12044" width="17.42578125" customWidth="1"/>
    <col min="12045" max="12045" width="1.42578125" customWidth="1"/>
    <col min="12046" max="12047" width="17.42578125" customWidth="1"/>
    <col min="12291" max="12291" width="55.28515625" customWidth="1"/>
    <col min="12292" max="12292" width="17.42578125" customWidth="1"/>
    <col min="12293" max="12293" width="1.28515625" customWidth="1"/>
    <col min="12294" max="12294" width="17.42578125" customWidth="1"/>
    <col min="12295" max="12295" width="1.7109375" customWidth="1"/>
    <col min="12296" max="12296" width="17.42578125" customWidth="1"/>
    <col min="12297" max="12297" width="1.7109375" customWidth="1"/>
    <col min="12298" max="12298" width="17.42578125" customWidth="1"/>
    <col min="12299" max="12299" width="1.42578125" customWidth="1"/>
    <col min="12300" max="12300" width="17.42578125" customWidth="1"/>
    <col min="12301" max="12301" width="1.42578125" customWidth="1"/>
    <col min="12302" max="12303" width="17.42578125" customWidth="1"/>
    <col min="12547" max="12547" width="55.28515625" customWidth="1"/>
    <col min="12548" max="12548" width="17.42578125" customWidth="1"/>
    <col min="12549" max="12549" width="1.28515625" customWidth="1"/>
    <col min="12550" max="12550" width="17.42578125" customWidth="1"/>
    <col min="12551" max="12551" width="1.7109375" customWidth="1"/>
    <col min="12552" max="12552" width="17.42578125" customWidth="1"/>
    <col min="12553" max="12553" width="1.7109375" customWidth="1"/>
    <col min="12554" max="12554" width="17.42578125" customWidth="1"/>
    <col min="12555" max="12555" width="1.42578125" customWidth="1"/>
    <col min="12556" max="12556" width="17.42578125" customWidth="1"/>
    <col min="12557" max="12557" width="1.42578125" customWidth="1"/>
    <col min="12558" max="12559" width="17.42578125" customWidth="1"/>
    <col min="12803" max="12803" width="55.28515625" customWidth="1"/>
    <col min="12804" max="12804" width="17.42578125" customWidth="1"/>
    <col min="12805" max="12805" width="1.28515625" customWidth="1"/>
    <col min="12806" max="12806" width="17.42578125" customWidth="1"/>
    <col min="12807" max="12807" width="1.7109375" customWidth="1"/>
    <col min="12808" max="12808" width="17.42578125" customWidth="1"/>
    <col min="12809" max="12809" width="1.7109375" customWidth="1"/>
    <col min="12810" max="12810" width="17.42578125" customWidth="1"/>
    <col min="12811" max="12811" width="1.42578125" customWidth="1"/>
    <col min="12812" max="12812" width="17.42578125" customWidth="1"/>
    <col min="12813" max="12813" width="1.42578125" customWidth="1"/>
    <col min="12814" max="12815" width="17.42578125" customWidth="1"/>
    <col min="13059" max="13059" width="55.28515625" customWidth="1"/>
    <col min="13060" max="13060" width="17.42578125" customWidth="1"/>
    <col min="13061" max="13061" width="1.28515625" customWidth="1"/>
    <col min="13062" max="13062" width="17.42578125" customWidth="1"/>
    <col min="13063" max="13063" width="1.7109375" customWidth="1"/>
    <col min="13064" max="13064" width="17.42578125" customWidth="1"/>
    <col min="13065" max="13065" width="1.7109375" customWidth="1"/>
    <col min="13066" max="13066" width="17.42578125" customWidth="1"/>
    <col min="13067" max="13067" width="1.42578125" customWidth="1"/>
    <col min="13068" max="13068" width="17.42578125" customWidth="1"/>
    <col min="13069" max="13069" width="1.42578125" customWidth="1"/>
    <col min="13070" max="13071" width="17.42578125" customWidth="1"/>
    <col min="13315" max="13315" width="55.28515625" customWidth="1"/>
    <col min="13316" max="13316" width="17.42578125" customWidth="1"/>
    <col min="13317" max="13317" width="1.28515625" customWidth="1"/>
    <col min="13318" max="13318" width="17.42578125" customWidth="1"/>
    <col min="13319" max="13319" width="1.7109375" customWidth="1"/>
    <col min="13320" max="13320" width="17.42578125" customWidth="1"/>
    <col min="13321" max="13321" width="1.7109375" customWidth="1"/>
    <col min="13322" max="13322" width="17.42578125" customWidth="1"/>
    <col min="13323" max="13323" width="1.42578125" customWidth="1"/>
    <col min="13324" max="13324" width="17.42578125" customWidth="1"/>
    <col min="13325" max="13325" width="1.42578125" customWidth="1"/>
    <col min="13326" max="13327" width="17.42578125" customWidth="1"/>
    <col min="13571" max="13571" width="55.28515625" customWidth="1"/>
    <col min="13572" max="13572" width="17.42578125" customWidth="1"/>
    <col min="13573" max="13573" width="1.28515625" customWidth="1"/>
    <col min="13574" max="13574" width="17.42578125" customWidth="1"/>
    <col min="13575" max="13575" width="1.7109375" customWidth="1"/>
    <col min="13576" max="13576" width="17.42578125" customWidth="1"/>
    <col min="13577" max="13577" width="1.7109375" customWidth="1"/>
    <col min="13578" max="13578" width="17.42578125" customWidth="1"/>
    <col min="13579" max="13579" width="1.42578125" customWidth="1"/>
    <col min="13580" max="13580" width="17.42578125" customWidth="1"/>
    <col min="13581" max="13581" width="1.42578125" customWidth="1"/>
    <col min="13582" max="13583" width="17.42578125" customWidth="1"/>
    <col min="13827" max="13827" width="55.28515625" customWidth="1"/>
    <col min="13828" max="13828" width="17.42578125" customWidth="1"/>
    <col min="13829" max="13829" width="1.28515625" customWidth="1"/>
    <col min="13830" max="13830" width="17.42578125" customWidth="1"/>
    <col min="13831" max="13831" width="1.7109375" customWidth="1"/>
    <col min="13832" max="13832" width="17.42578125" customWidth="1"/>
    <col min="13833" max="13833" width="1.7109375" customWidth="1"/>
    <col min="13834" max="13834" width="17.42578125" customWidth="1"/>
    <col min="13835" max="13835" width="1.42578125" customWidth="1"/>
    <col min="13836" max="13836" width="17.42578125" customWidth="1"/>
    <col min="13837" max="13837" width="1.42578125" customWidth="1"/>
    <col min="13838" max="13839" width="17.42578125" customWidth="1"/>
    <col min="14083" max="14083" width="55.28515625" customWidth="1"/>
    <col min="14084" max="14084" width="17.42578125" customWidth="1"/>
    <col min="14085" max="14085" width="1.28515625" customWidth="1"/>
    <col min="14086" max="14086" width="17.42578125" customWidth="1"/>
    <col min="14087" max="14087" width="1.7109375" customWidth="1"/>
    <col min="14088" max="14088" width="17.42578125" customWidth="1"/>
    <col min="14089" max="14089" width="1.7109375" customWidth="1"/>
    <col min="14090" max="14090" width="17.42578125" customWidth="1"/>
    <col min="14091" max="14091" width="1.42578125" customWidth="1"/>
    <col min="14092" max="14092" width="17.42578125" customWidth="1"/>
    <col min="14093" max="14093" width="1.42578125" customWidth="1"/>
    <col min="14094" max="14095" width="17.42578125" customWidth="1"/>
    <col min="14339" max="14339" width="55.28515625" customWidth="1"/>
    <col min="14340" max="14340" width="17.42578125" customWidth="1"/>
    <col min="14341" max="14341" width="1.28515625" customWidth="1"/>
    <col min="14342" max="14342" width="17.42578125" customWidth="1"/>
    <col min="14343" max="14343" width="1.7109375" customWidth="1"/>
    <col min="14344" max="14344" width="17.42578125" customWidth="1"/>
    <col min="14345" max="14345" width="1.7109375" customWidth="1"/>
    <col min="14346" max="14346" width="17.42578125" customWidth="1"/>
    <col min="14347" max="14347" width="1.42578125" customWidth="1"/>
    <col min="14348" max="14348" width="17.42578125" customWidth="1"/>
    <col min="14349" max="14349" width="1.42578125" customWidth="1"/>
    <col min="14350" max="14351" width="17.42578125" customWidth="1"/>
    <col min="14595" max="14595" width="55.28515625" customWidth="1"/>
    <col min="14596" max="14596" width="17.42578125" customWidth="1"/>
    <col min="14597" max="14597" width="1.28515625" customWidth="1"/>
    <col min="14598" max="14598" width="17.42578125" customWidth="1"/>
    <col min="14599" max="14599" width="1.7109375" customWidth="1"/>
    <col min="14600" max="14600" width="17.42578125" customWidth="1"/>
    <col min="14601" max="14601" width="1.7109375" customWidth="1"/>
    <col min="14602" max="14602" width="17.42578125" customWidth="1"/>
    <col min="14603" max="14603" width="1.42578125" customWidth="1"/>
    <col min="14604" max="14604" width="17.42578125" customWidth="1"/>
    <col min="14605" max="14605" width="1.42578125" customWidth="1"/>
    <col min="14606" max="14607" width="17.42578125" customWidth="1"/>
    <col min="14851" max="14851" width="55.28515625" customWidth="1"/>
    <col min="14852" max="14852" width="17.42578125" customWidth="1"/>
    <col min="14853" max="14853" width="1.28515625" customWidth="1"/>
    <col min="14854" max="14854" width="17.42578125" customWidth="1"/>
    <col min="14855" max="14855" width="1.7109375" customWidth="1"/>
    <col min="14856" max="14856" width="17.42578125" customWidth="1"/>
    <col min="14857" max="14857" width="1.7109375" customWidth="1"/>
    <col min="14858" max="14858" width="17.42578125" customWidth="1"/>
    <col min="14859" max="14859" width="1.42578125" customWidth="1"/>
    <col min="14860" max="14860" width="17.42578125" customWidth="1"/>
    <col min="14861" max="14861" width="1.42578125" customWidth="1"/>
    <col min="14862" max="14863" width="17.42578125" customWidth="1"/>
    <col min="15107" max="15107" width="55.28515625" customWidth="1"/>
    <col min="15108" max="15108" width="17.42578125" customWidth="1"/>
    <col min="15109" max="15109" width="1.28515625" customWidth="1"/>
    <col min="15110" max="15110" width="17.42578125" customWidth="1"/>
    <col min="15111" max="15111" width="1.7109375" customWidth="1"/>
    <col min="15112" max="15112" width="17.42578125" customWidth="1"/>
    <col min="15113" max="15113" width="1.7109375" customWidth="1"/>
    <col min="15114" max="15114" width="17.42578125" customWidth="1"/>
    <col min="15115" max="15115" width="1.42578125" customWidth="1"/>
    <col min="15116" max="15116" width="17.42578125" customWidth="1"/>
    <col min="15117" max="15117" width="1.42578125" customWidth="1"/>
    <col min="15118" max="15119" width="17.42578125" customWidth="1"/>
    <col min="15363" max="15363" width="55.28515625" customWidth="1"/>
    <col min="15364" max="15364" width="17.42578125" customWidth="1"/>
    <col min="15365" max="15365" width="1.28515625" customWidth="1"/>
    <col min="15366" max="15366" width="17.42578125" customWidth="1"/>
    <col min="15367" max="15367" width="1.7109375" customWidth="1"/>
    <col min="15368" max="15368" width="17.42578125" customWidth="1"/>
    <col min="15369" max="15369" width="1.7109375" customWidth="1"/>
    <col min="15370" max="15370" width="17.42578125" customWidth="1"/>
    <col min="15371" max="15371" width="1.42578125" customWidth="1"/>
    <col min="15372" max="15372" width="17.42578125" customWidth="1"/>
    <col min="15373" max="15373" width="1.42578125" customWidth="1"/>
    <col min="15374" max="15375" width="17.42578125" customWidth="1"/>
    <col min="15619" max="15619" width="55.28515625" customWidth="1"/>
    <col min="15620" max="15620" width="17.42578125" customWidth="1"/>
    <col min="15621" max="15621" width="1.28515625" customWidth="1"/>
    <col min="15622" max="15622" width="17.42578125" customWidth="1"/>
    <col min="15623" max="15623" width="1.7109375" customWidth="1"/>
    <col min="15624" max="15624" width="17.42578125" customWidth="1"/>
    <col min="15625" max="15625" width="1.7109375" customWidth="1"/>
    <col min="15626" max="15626" width="17.42578125" customWidth="1"/>
    <col min="15627" max="15627" width="1.42578125" customWidth="1"/>
    <col min="15628" max="15628" width="17.42578125" customWidth="1"/>
    <col min="15629" max="15629" width="1.42578125" customWidth="1"/>
    <col min="15630" max="15631" width="17.42578125" customWidth="1"/>
    <col min="15875" max="15875" width="55.28515625" customWidth="1"/>
    <col min="15876" max="15876" width="17.42578125" customWidth="1"/>
    <col min="15877" max="15877" width="1.28515625" customWidth="1"/>
    <col min="15878" max="15878" width="17.42578125" customWidth="1"/>
    <col min="15879" max="15879" width="1.7109375" customWidth="1"/>
    <col min="15880" max="15880" width="17.42578125" customWidth="1"/>
    <col min="15881" max="15881" width="1.7109375" customWidth="1"/>
    <col min="15882" max="15882" width="17.42578125" customWidth="1"/>
    <col min="15883" max="15883" width="1.42578125" customWidth="1"/>
    <col min="15884" max="15884" width="17.42578125" customWidth="1"/>
    <col min="15885" max="15885" width="1.42578125" customWidth="1"/>
    <col min="15886" max="15887" width="17.42578125" customWidth="1"/>
    <col min="16131" max="16131" width="55.28515625" customWidth="1"/>
    <col min="16132" max="16132" width="17.42578125" customWidth="1"/>
    <col min="16133" max="16133" width="1.28515625" customWidth="1"/>
    <col min="16134" max="16134" width="17.42578125" customWidth="1"/>
    <col min="16135" max="16135" width="1.7109375" customWidth="1"/>
    <col min="16136" max="16136" width="17.42578125" customWidth="1"/>
    <col min="16137" max="16137" width="1.7109375" customWidth="1"/>
    <col min="16138" max="16138" width="17.42578125" customWidth="1"/>
    <col min="16139" max="16139" width="1.42578125" customWidth="1"/>
    <col min="16140" max="16140" width="17.42578125" customWidth="1"/>
    <col min="16141" max="16141" width="1.42578125" customWidth="1"/>
    <col min="16142" max="16143" width="17.42578125" customWidth="1"/>
  </cols>
  <sheetData>
    <row r="1" spans="1:18" ht="15.75">
      <c r="A1" s="1" t="s">
        <v>0</v>
      </c>
      <c r="B1" s="1"/>
      <c r="C1" s="1"/>
      <c r="D1" s="1"/>
      <c r="E1" s="1"/>
      <c r="F1" s="224"/>
      <c r="G1" s="1"/>
      <c r="H1" s="1"/>
      <c r="I1" s="209"/>
      <c r="J1" s="130"/>
      <c r="K1" s="216"/>
      <c r="L1" s="1"/>
      <c r="M1" s="1"/>
      <c r="N1" s="2"/>
      <c r="O1" s="1"/>
    </row>
    <row r="2" spans="1:18" ht="15.75">
      <c r="A2" s="1" t="s">
        <v>275</v>
      </c>
      <c r="B2" s="1"/>
      <c r="C2" s="1"/>
      <c r="D2" s="1"/>
      <c r="E2" s="1"/>
      <c r="F2" s="224"/>
      <c r="G2" s="1"/>
      <c r="H2" s="1"/>
      <c r="I2" s="209"/>
      <c r="J2" s="130"/>
      <c r="K2" s="216"/>
      <c r="L2" s="1"/>
      <c r="M2" s="1"/>
      <c r="N2" s="2"/>
      <c r="O2" s="1"/>
    </row>
    <row r="3" spans="1:18" ht="15.75">
      <c r="A3" s="1" t="s">
        <v>1</v>
      </c>
      <c r="B3" s="1"/>
      <c r="C3" s="1"/>
      <c r="D3" s="1"/>
      <c r="E3" s="1"/>
      <c r="F3" s="224"/>
      <c r="G3" s="1"/>
      <c r="H3" s="1"/>
      <c r="I3" s="209"/>
      <c r="J3" s="130"/>
      <c r="K3" s="216"/>
      <c r="L3" s="1"/>
      <c r="M3" s="1"/>
      <c r="N3" s="2"/>
      <c r="O3" s="1"/>
    </row>
    <row r="4" spans="1:18">
      <c r="A4" s="3"/>
      <c r="B4" s="4" t="s">
        <v>2</v>
      </c>
      <c r="C4" s="173"/>
      <c r="D4" s="4" t="s">
        <v>3</v>
      </c>
      <c r="E4" s="173"/>
      <c r="F4" s="221" t="s">
        <v>307</v>
      </c>
      <c r="G4" s="5"/>
      <c r="H4" s="4" t="s">
        <v>299</v>
      </c>
      <c r="I4" s="6"/>
      <c r="J4" s="4" t="s">
        <v>303</v>
      </c>
      <c r="K4" s="6"/>
      <c r="L4" s="4" t="s">
        <v>274</v>
      </c>
      <c r="M4" s="5"/>
      <c r="N4" s="4" t="s">
        <v>4</v>
      </c>
      <c r="O4" s="5"/>
    </row>
    <row r="5" spans="1:18">
      <c r="A5" s="3"/>
      <c r="B5" s="6" t="s">
        <v>5</v>
      </c>
      <c r="C5" s="173"/>
      <c r="D5" s="6" t="s">
        <v>5</v>
      </c>
      <c r="E5" s="173"/>
      <c r="F5" s="222"/>
      <c r="G5" s="5"/>
      <c r="H5" s="6" t="s">
        <v>7</v>
      </c>
      <c r="I5" s="6"/>
      <c r="J5" s="6" t="s">
        <v>5</v>
      </c>
      <c r="K5" s="6"/>
      <c r="L5" s="6" t="s">
        <v>6</v>
      </c>
      <c r="M5" s="5"/>
      <c r="N5" s="6" t="s">
        <v>7</v>
      </c>
      <c r="O5" s="5"/>
    </row>
    <row r="6" spans="1:18">
      <c r="A6" s="3"/>
      <c r="B6" s="6" t="s">
        <v>204</v>
      </c>
      <c r="C6" s="173"/>
      <c r="D6" s="6" t="s">
        <v>204</v>
      </c>
      <c r="E6" s="173"/>
      <c r="F6" s="222"/>
      <c r="G6" s="5"/>
      <c r="H6" s="6" t="s">
        <v>318</v>
      </c>
      <c r="I6" s="6"/>
      <c r="J6" s="6" t="s">
        <v>302</v>
      </c>
      <c r="K6" s="6"/>
      <c r="L6" s="6"/>
      <c r="M6" s="5"/>
      <c r="N6" s="6" t="s">
        <v>269</v>
      </c>
      <c r="O6" s="5"/>
    </row>
    <row r="7" spans="1:18">
      <c r="A7" s="3"/>
      <c r="B7" s="7" t="s">
        <v>9</v>
      </c>
      <c r="C7" s="174"/>
      <c r="D7" s="7" t="s">
        <v>9</v>
      </c>
      <c r="E7" s="174"/>
      <c r="F7" s="223" t="s">
        <v>308</v>
      </c>
      <c r="G7" s="8"/>
      <c r="H7" s="7" t="s">
        <v>9</v>
      </c>
      <c r="I7" s="210"/>
      <c r="J7" s="7" t="s">
        <v>9</v>
      </c>
      <c r="K7" s="210"/>
      <c r="L7" s="7" t="s">
        <v>9</v>
      </c>
      <c r="M7" s="8"/>
      <c r="N7" s="7" t="s">
        <v>9</v>
      </c>
      <c r="O7" s="8"/>
    </row>
    <row r="8" spans="1:18">
      <c r="A8" s="3"/>
      <c r="B8" s="9"/>
      <c r="C8" s="175"/>
      <c r="D8" s="9"/>
      <c r="E8" s="175"/>
      <c r="F8" s="225"/>
      <c r="G8" s="10"/>
      <c r="H8" s="9"/>
      <c r="I8" s="9"/>
      <c r="J8" s="13"/>
      <c r="K8" s="13"/>
      <c r="L8" s="9"/>
      <c r="M8" s="10"/>
      <c r="N8" s="13"/>
      <c r="O8" s="10"/>
    </row>
    <row r="9" spans="1:18">
      <c r="A9" s="12" t="s">
        <v>10</v>
      </c>
      <c r="B9" s="13">
        <f>'Budget 2020'!C94</f>
        <v>2236562.5056499997</v>
      </c>
      <c r="C9" s="176"/>
      <c r="D9" s="13">
        <f>'Budget 2020'!E94</f>
        <v>2236562.5056499997</v>
      </c>
      <c r="E9" s="176"/>
      <c r="F9" s="225">
        <f>(D9-B9)/B9*100%</f>
        <v>0</v>
      </c>
      <c r="G9" s="11"/>
      <c r="H9" s="13">
        <f>'Budget 2020'!G94</f>
        <v>784964.07000000007</v>
      </c>
      <c r="I9" s="13"/>
      <c r="J9" s="13">
        <f>'Budget 2020'!I94</f>
        <v>1451598.4356499997</v>
      </c>
      <c r="K9" s="13"/>
      <c r="L9" s="13">
        <f>'Budget 2020'!K94</f>
        <v>2175713.94</v>
      </c>
      <c r="M9" s="11"/>
      <c r="N9" s="13">
        <f>'Budget 2020'!M94</f>
        <v>1829483.3900000004</v>
      </c>
      <c r="O9" s="11"/>
      <c r="Q9" s="140"/>
    </row>
    <row r="10" spans="1:18" ht="11.25" customHeight="1">
      <c r="A10" s="12"/>
      <c r="B10" s="13"/>
      <c r="C10" s="176"/>
      <c r="D10" s="13"/>
      <c r="E10" s="176"/>
      <c r="F10" s="225"/>
      <c r="G10" s="11"/>
      <c r="H10" s="13"/>
      <c r="I10" s="13"/>
      <c r="J10" s="13"/>
      <c r="K10" s="13"/>
      <c r="L10" s="13"/>
      <c r="M10" s="11"/>
      <c r="N10" s="13"/>
      <c r="O10" s="11"/>
    </row>
    <row r="11" spans="1:18" ht="14.25" customHeight="1">
      <c r="A11" s="12" t="s">
        <v>11</v>
      </c>
      <c r="B11" s="13">
        <f>'Budget 2020'!C114</f>
        <v>44500</v>
      </c>
      <c r="C11" s="176"/>
      <c r="D11" s="13">
        <f>'Budget 2020'!E114</f>
        <v>44500</v>
      </c>
      <c r="E11" s="176"/>
      <c r="F11" s="225">
        <f>(D11-B11)/B11*100%</f>
        <v>0</v>
      </c>
      <c r="G11" s="11"/>
      <c r="H11" s="13">
        <f>'Budget 2020'!G114</f>
        <v>0</v>
      </c>
      <c r="I11" s="13"/>
      <c r="J11" s="13">
        <f>'Budget 2020'!I114</f>
        <v>44500</v>
      </c>
      <c r="K11" s="13"/>
      <c r="L11" s="13">
        <f>'Budget 2020'!K114</f>
        <v>241000</v>
      </c>
      <c r="M11" s="11"/>
      <c r="N11" s="13">
        <f>'Budget 2020'!M114</f>
        <v>150929.20000000001</v>
      </c>
      <c r="O11" s="11"/>
      <c r="Q11" s="140"/>
    </row>
    <row r="12" spans="1:18" ht="9.75" customHeight="1">
      <c r="A12" s="12"/>
      <c r="B12" s="13"/>
      <c r="C12" s="176"/>
      <c r="D12" s="13"/>
      <c r="E12" s="176"/>
      <c r="F12" s="225"/>
      <c r="G12" s="11"/>
      <c r="H12" s="13"/>
      <c r="I12" s="13"/>
      <c r="J12" s="13"/>
      <c r="K12" s="13"/>
      <c r="L12" s="13"/>
      <c r="M12" s="11"/>
      <c r="N12" s="13"/>
      <c r="O12" s="11"/>
    </row>
    <row r="13" spans="1:18" ht="14.25" customHeight="1">
      <c r="A13" s="12" t="s">
        <v>12</v>
      </c>
      <c r="B13" s="13">
        <f>'Budget 2020'!C221</f>
        <v>5008000</v>
      </c>
      <c r="C13" s="176"/>
      <c r="D13" s="13">
        <f>'Budget 2020'!E221</f>
        <v>6806700</v>
      </c>
      <c r="E13" s="176"/>
      <c r="F13" s="225">
        <f>(D13-B13)/B13*100%</f>
        <v>0.35916533546325879</v>
      </c>
      <c r="G13" s="11"/>
      <c r="H13" s="13">
        <f>'Budget 2020'!G221</f>
        <v>1014595.5700000001</v>
      </c>
      <c r="I13" s="13"/>
      <c r="J13" s="13">
        <f>'Budget 2020'!I221</f>
        <v>5792104.4299999997</v>
      </c>
      <c r="K13" s="13"/>
      <c r="L13" s="13">
        <f>'Budget 2020'!K221</f>
        <v>4910000</v>
      </c>
      <c r="M13" s="11"/>
      <c r="N13" s="13">
        <f>'Budget 2020'!M221</f>
        <v>4526713.7299999995</v>
      </c>
      <c r="O13" s="11"/>
      <c r="Q13" s="140"/>
      <c r="R13" s="140"/>
    </row>
    <row r="14" spans="1:18" ht="9.75" customHeight="1">
      <c r="A14" s="12"/>
      <c r="B14" s="13"/>
      <c r="C14" s="176"/>
      <c r="D14" s="13"/>
      <c r="E14" s="176"/>
      <c r="F14" s="225"/>
      <c r="G14" s="11"/>
      <c r="H14" s="13"/>
      <c r="I14" s="13"/>
      <c r="J14" s="13"/>
      <c r="K14" s="13"/>
      <c r="L14" s="13"/>
      <c r="M14" s="11"/>
      <c r="N14" s="13"/>
      <c r="O14" s="11"/>
      <c r="Q14" s="140"/>
    </row>
    <row r="15" spans="1:18" ht="14.25" customHeight="1">
      <c r="A15" s="12" t="s">
        <v>13</v>
      </c>
      <c r="B15" s="13">
        <f>'Budget 2020'!C267</f>
        <v>4615636</v>
      </c>
      <c r="C15" s="176"/>
      <c r="D15" s="13">
        <f>'Budget 2020'!E267</f>
        <v>1575636</v>
      </c>
      <c r="E15" s="176"/>
      <c r="F15" s="225">
        <f>(D15-B15)/B15*100%</f>
        <v>-0.65863079324279472</v>
      </c>
      <c r="G15" s="11"/>
      <c r="H15" s="13">
        <f>'Budget 2020'!G267</f>
        <v>661097.28</v>
      </c>
      <c r="I15" s="13"/>
      <c r="J15" s="13">
        <f>'Budget 2020'!I267</f>
        <v>914538.72</v>
      </c>
      <c r="K15" s="13"/>
      <c r="L15" s="13">
        <f>'Budget 2020'!K267</f>
        <v>3195636</v>
      </c>
      <c r="M15" s="11"/>
      <c r="N15" s="13">
        <f>'Budget 2020'!M267</f>
        <v>2564120.5</v>
      </c>
      <c r="O15" s="11"/>
      <c r="Q15" s="140"/>
    </row>
    <row r="16" spans="1:18" ht="11.25" customHeight="1">
      <c r="A16" s="12"/>
      <c r="B16" s="13"/>
      <c r="C16" s="176"/>
      <c r="D16" s="13"/>
      <c r="E16" s="176"/>
      <c r="F16" s="225"/>
      <c r="G16" s="11"/>
      <c r="H16" s="13"/>
      <c r="I16" s="13"/>
      <c r="J16" s="13"/>
      <c r="K16" s="13"/>
      <c r="L16" s="13"/>
      <c r="M16" s="11"/>
      <c r="N16" s="13"/>
      <c r="O16" s="11"/>
      <c r="Q16" s="140"/>
    </row>
    <row r="17" spans="1:17" ht="14.25" customHeight="1">
      <c r="A17" s="12" t="s">
        <v>14</v>
      </c>
      <c r="B17" s="13">
        <f>'Budget 2020'!C283</f>
        <v>3480000</v>
      </c>
      <c r="C17" s="176"/>
      <c r="D17" s="13">
        <f>'Budget 2020'!E283</f>
        <v>1430000</v>
      </c>
      <c r="E17" s="176"/>
      <c r="F17" s="225">
        <f>(D17-B17)/B17*100%</f>
        <v>-0.58908045977011492</v>
      </c>
      <c r="G17" s="11"/>
      <c r="H17" s="13">
        <f>'Budget 2020'!G283</f>
        <v>2063531.15</v>
      </c>
      <c r="I17" s="13"/>
      <c r="J17" s="13">
        <f>'Budget 2020'!I283</f>
        <v>-633531.14999999991</v>
      </c>
      <c r="K17" s="13"/>
      <c r="L17" s="13">
        <f>'Budget 2020'!K283</f>
        <v>6245000</v>
      </c>
      <c r="M17" s="11"/>
      <c r="N17" s="13">
        <f>'Budget 2020'!M281</f>
        <v>5296662.93</v>
      </c>
      <c r="O17" s="11"/>
      <c r="Q17" s="140"/>
    </row>
    <row r="18" spans="1:17" ht="9.75" customHeight="1">
      <c r="A18" s="12"/>
      <c r="B18" s="13"/>
      <c r="C18" s="176"/>
      <c r="D18" s="13"/>
      <c r="E18" s="176"/>
      <c r="F18" s="225"/>
      <c r="G18" s="11"/>
      <c r="H18" s="13"/>
      <c r="I18" s="13"/>
      <c r="J18" s="13"/>
      <c r="K18" s="13"/>
      <c r="L18" s="13"/>
      <c r="M18" s="11"/>
      <c r="N18" s="13"/>
      <c r="O18" s="11"/>
    </row>
    <row r="19" spans="1:17" ht="14.25" customHeight="1">
      <c r="A19" s="12" t="s">
        <v>15</v>
      </c>
      <c r="B19" s="13">
        <f>'Budget 2020'!C315</f>
        <v>2448940</v>
      </c>
      <c r="C19" s="176"/>
      <c r="D19" s="13">
        <f>'Budget 2020'!E315</f>
        <v>1108940</v>
      </c>
      <c r="E19" s="176"/>
      <c r="F19" s="225">
        <f>(D19-B19)/B19*100%</f>
        <v>-0.54717551267078812</v>
      </c>
      <c r="G19" s="11"/>
      <c r="H19" s="13">
        <f>'Budget 2020'!G315</f>
        <v>385657.49</v>
      </c>
      <c r="I19" s="13"/>
      <c r="J19" s="13">
        <f>'Budget 2020'!I315</f>
        <v>723282.51</v>
      </c>
      <c r="K19" s="13"/>
      <c r="L19" s="13">
        <f>'Budget 2020'!K315</f>
        <v>2072940</v>
      </c>
      <c r="M19" s="11"/>
      <c r="N19" s="13">
        <f>'Budget 2020'!M315</f>
        <v>1673036.9500000002</v>
      </c>
      <c r="O19" s="11"/>
      <c r="Q19" s="140"/>
    </row>
    <row r="20" spans="1:17" ht="9.75" customHeight="1">
      <c r="A20" s="12"/>
      <c r="B20" s="13"/>
      <c r="C20" s="176"/>
      <c r="D20" s="13"/>
      <c r="E20" s="176"/>
      <c r="F20" s="225"/>
      <c r="G20" s="11"/>
      <c r="H20" s="13"/>
      <c r="I20" s="13"/>
      <c r="J20" s="13"/>
      <c r="K20" s="13"/>
      <c r="L20" s="13"/>
      <c r="M20" s="11"/>
      <c r="N20" s="13"/>
      <c r="O20" s="11"/>
    </row>
    <row r="21" spans="1:17" s="17" customFormat="1" ht="12.75">
      <c r="A21" s="14" t="s">
        <v>16</v>
      </c>
      <c r="B21" s="15">
        <f>SUM(B9:B20)</f>
        <v>17833638.505649999</v>
      </c>
      <c r="C21" s="177"/>
      <c r="D21" s="15">
        <f>SUM(D9:D20)</f>
        <v>13202338.505649999</v>
      </c>
      <c r="E21" s="177"/>
      <c r="F21" s="226">
        <f>(D21-B21)/B21*100%</f>
        <v>-0.25969462140508937</v>
      </c>
      <c r="G21" s="16"/>
      <c r="H21" s="15">
        <f>SUM(H9:H20)</f>
        <v>4909845.5600000005</v>
      </c>
      <c r="I21" s="211"/>
      <c r="J21" s="15">
        <f>D21-H21</f>
        <v>8292492.9456499983</v>
      </c>
      <c r="K21" s="211"/>
      <c r="L21" s="15">
        <f>SUM(L9:L20)</f>
        <v>18840289.939999998</v>
      </c>
      <c r="M21" s="16"/>
      <c r="N21" s="15">
        <f>SUM(N9:N20)</f>
        <v>16040946.699999999</v>
      </c>
      <c r="O21" s="16"/>
    </row>
    <row r="22" spans="1:17" s="20" customFormat="1" ht="12.75">
      <c r="A22" s="18"/>
      <c r="B22" s="19"/>
      <c r="C22" s="19"/>
      <c r="D22" s="19"/>
      <c r="E22" s="19"/>
      <c r="F22" s="227"/>
      <c r="G22" s="19"/>
      <c r="H22" s="19"/>
      <c r="I22" s="178"/>
      <c r="J22" s="19"/>
      <c r="K22" s="178"/>
      <c r="L22" s="19"/>
      <c r="M22" s="19"/>
      <c r="N22" s="19"/>
      <c r="O22" s="19"/>
    </row>
    <row r="23" spans="1:17" s="20" customFormat="1" ht="12.75">
      <c r="A23" s="18" t="s">
        <v>17</v>
      </c>
      <c r="B23" s="19">
        <f>'Budget 2020'!C319</f>
        <v>150000</v>
      </c>
      <c r="C23" s="19"/>
      <c r="D23" s="19">
        <f>'Budget 2020'!E319</f>
        <v>75000</v>
      </c>
      <c r="E23" s="19"/>
      <c r="F23" s="227">
        <f>(D23-B23)/B23*100%</f>
        <v>-0.5</v>
      </c>
      <c r="G23" s="19"/>
      <c r="H23" s="19">
        <f>'Budget 2020'!G319</f>
        <v>5216.37</v>
      </c>
      <c r="I23" s="178"/>
      <c r="J23" s="19">
        <f>'Budget 2020'!I319</f>
        <v>69783.63</v>
      </c>
      <c r="K23" s="178"/>
      <c r="L23" s="19">
        <f>'Budget 2020'!K317</f>
        <v>150000</v>
      </c>
      <c r="M23" s="19"/>
      <c r="N23" s="19">
        <f>'Budget 2020'!M317+'Budget 2020'!M318</f>
        <v>45882.27</v>
      </c>
      <c r="O23" s="19"/>
    </row>
    <row r="24" spans="1:17" s="20" customFormat="1" ht="6" customHeight="1">
      <c r="A24" s="18"/>
      <c r="B24" s="19"/>
      <c r="C24" s="19"/>
      <c r="D24" s="19"/>
      <c r="E24" s="19"/>
      <c r="F24" s="227"/>
      <c r="G24" s="19"/>
      <c r="H24" s="19"/>
      <c r="I24" s="178"/>
      <c r="J24" s="19"/>
      <c r="K24" s="178"/>
      <c r="L24" s="19"/>
      <c r="M24" s="19"/>
      <c r="N24" s="19"/>
      <c r="O24" s="19"/>
    </row>
    <row r="25" spans="1:17" s="20" customFormat="1" ht="12.75">
      <c r="A25" s="18" t="s">
        <v>18</v>
      </c>
      <c r="B25" s="19">
        <f>'Budget 2020'!C323</f>
        <v>250000</v>
      </c>
      <c r="C25" s="19"/>
      <c r="D25" s="19">
        <f>'Budget 2020'!E323</f>
        <v>125000</v>
      </c>
      <c r="E25" s="19"/>
      <c r="F25" s="227">
        <f>(D25-B25)/B25*100%</f>
        <v>-0.5</v>
      </c>
      <c r="G25" s="19"/>
      <c r="H25" s="19">
        <f>'Budget 2020'!G323</f>
        <v>-6931.4500000000007</v>
      </c>
      <c r="I25" s="178"/>
      <c r="J25" s="19">
        <f>'Budget 2020'!I323</f>
        <v>131931.45000000001</v>
      </c>
      <c r="K25" s="178"/>
      <c r="L25" s="19">
        <f>'Budget 2020'!K321</f>
        <v>150000</v>
      </c>
      <c r="M25" s="19"/>
      <c r="N25" s="19">
        <f>'Budget 2020'!M321+'Budget 2020'!M322</f>
        <v>122569.08000000002</v>
      </c>
      <c r="O25" s="19"/>
    </row>
    <row r="26" spans="1:17" s="20" customFormat="1" ht="12.75">
      <c r="A26" s="18"/>
      <c r="B26" s="19"/>
      <c r="C26" s="19"/>
      <c r="D26" s="19"/>
      <c r="E26" s="19"/>
      <c r="F26" s="227"/>
      <c r="G26" s="19"/>
      <c r="H26" s="19"/>
      <c r="I26" s="178"/>
      <c r="J26" s="19"/>
      <c r="K26" s="178"/>
      <c r="L26" s="19"/>
      <c r="M26" s="19"/>
      <c r="N26" s="19"/>
      <c r="O26" s="19"/>
    </row>
    <row r="27" spans="1:17" s="20" customFormat="1" ht="13.5" thickBot="1">
      <c r="A27" s="14" t="s">
        <v>246</v>
      </c>
      <c r="B27" s="21">
        <f>B21+B23+B25</f>
        <v>18233638.505649999</v>
      </c>
      <c r="C27" s="177"/>
      <c r="D27" s="21">
        <f>D21+D23+D25</f>
        <v>13402338.505649999</v>
      </c>
      <c r="E27" s="177"/>
      <c r="F27" s="228">
        <f>(D27-B27)/B27*100%</f>
        <v>-0.26496631478697685</v>
      </c>
      <c r="G27" s="16"/>
      <c r="H27" s="21">
        <f>H21+H23+H25</f>
        <v>4908130.4800000004</v>
      </c>
      <c r="I27" s="177"/>
      <c r="J27" s="21">
        <f>'Budget 2020'!I326</f>
        <v>8494208.0256499983</v>
      </c>
      <c r="K27" s="177"/>
      <c r="L27" s="21">
        <f>L21+L23+L25</f>
        <v>19140289.939999998</v>
      </c>
      <c r="M27" s="16"/>
      <c r="N27" s="21">
        <f>N21+N23+N25</f>
        <v>16209398.049999999</v>
      </c>
      <c r="O27" s="19"/>
    </row>
    <row r="28" spans="1:17">
      <c r="A28" s="20"/>
      <c r="B28" s="16"/>
      <c r="C28" s="16"/>
      <c r="D28" s="16"/>
      <c r="E28" s="16"/>
      <c r="F28" s="229"/>
      <c r="G28" s="16"/>
      <c r="H28" s="16"/>
      <c r="I28" s="177"/>
      <c r="J28" s="16"/>
      <c r="K28" s="177"/>
      <c r="L28" s="16"/>
      <c r="M28" s="16"/>
      <c r="N28" s="16"/>
      <c r="O28" s="16"/>
    </row>
    <row r="29" spans="1:17">
      <c r="A29" s="20" t="s">
        <v>242</v>
      </c>
      <c r="B29" s="178"/>
      <c r="C29" s="19"/>
      <c r="D29" s="19">
        <v>7400000</v>
      </c>
      <c r="E29" s="19"/>
      <c r="F29" s="227"/>
      <c r="H29" s="140"/>
    </row>
    <row r="30" spans="1:17">
      <c r="A30" s="20" t="s">
        <v>243</v>
      </c>
      <c r="B30" s="178"/>
      <c r="C30" s="19"/>
      <c r="D30" s="19">
        <v>3110000</v>
      </c>
      <c r="E30" s="19"/>
      <c r="F30" s="231"/>
    </row>
    <row r="31" spans="1:17">
      <c r="A31" s="20" t="s">
        <v>309</v>
      </c>
      <c r="B31" s="178"/>
      <c r="C31" s="19"/>
      <c r="D31" s="19">
        <v>413940</v>
      </c>
      <c r="E31" s="19"/>
      <c r="F31" s="231"/>
    </row>
    <row r="32" spans="1:17" ht="15.75" thickBot="1">
      <c r="A32" s="20" t="s">
        <v>245</v>
      </c>
      <c r="B32" s="177"/>
      <c r="C32" s="177"/>
      <c r="D32" s="21">
        <f>SUM(D29:D31)</f>
        <v>10923940</v>
      </c>
      <c r="E32" s="177"/>
      <c r="F32" s="232"/>
      <c r="H32" s="214"/>
    </row>
    <row r="33" spans="1:8">
      <c r="A33" s="20"/>
      <c r="B33" s="178"/>
      <c r="C33" s="19"/>
      <c r="D33" s="19"/>
      <c r="E33" s="19"/>
      <c r="F33" s="231"/>
      <c r="H33" s="217"/>
    </row>
    <row r="34" spans="1:8" ht="15.75" thickBot="1">
      <c r="A34" s="20" t="s">
        <v>244</v>
      </c>
      <c r="B34" s="177"/>
      <c r="C34" s="177"/>
      <c r="D34" s="146">
        <f>D32-D27</f>
        <v>-2478398.5056499988</v>
      </c>
      <c r="E34" s="177"/>
      <c r="F34" s="232"/>
      <c r="H34" s="215"/>
    </row>
    <row r="35" spans="1:8" ht="15.75" thickTop="1">
      <c r="B35" s="179"/>
      <c r="C35" s="133"/>
      <c r="D35" s="133"/>
      <c r="E35" s="133"/>
      <c r="F35" s="233"/>
    </row>
    <row r="36" spans="1:8">
      <c r="B36" s="133"/>
      <c r="C36" s="133"/>
      <c r="D36" s="133"/>
      <c r="E36" s="133"/>
      <c r="F36" s="233"/>
    </row>
    <row r="37" spans="1:8">
      <c r="F37" s="233"/>
    </row>
    <row r="38" spans="1:8">
      <c r="D38" s="140"/>
      <c r="E38" s="140"/>
    </row>
  </sheetData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82" orientation="landscape" r:id="rId1"/>
  <headerFooter>
    <oddFooter>&amp;LProposed Budget 2020</oddFooter>
  </headerFooter>
  <colBreaks count="1" manualBreakCount="1">
    <brk id="14" max="33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</sheetPr>
  <dimension ref="A1:X359"/>
  <sheetViews>
    <sheetView showGridLines="0" zoomScale="85" zoomScaleNormal="85" zoomScaleSheetLayoutView="85" zoomScalePageLayoutView="85" workbookViewId="0">
      <pane ySplit="5" topLeftCell="A338" activePane="bottomLeft" state="frozen"/>
      <selection activeCell="F15" sqref="F15"/>
      <selection pane="bottomLeft" activeCell="A378" sqref="A378"/>
    </sheetView>
  </sheetViews>
  <sheetFormatPr defaultColWidth="8.85546875" defaultRowHeight="12.75"/>
  <cols>
    <col min="1" max="1" width="88.42578125" style="3" customWidth="1"/>
    <col min="2" max="2" width="2" style="47" customWidth="1"/>
    <col min="3" max="3" width="22.140625" style="47" customWidth="1"/>
    <col min="4" max="4" width="1" style="47" customWidth="1"/>
    <col min="5" max="5" width="22.140625" style="47" customWidth="1"/>
    <col min="6" max="6" width="1" style="47" customWidth="1"/>
    <col min="7" max="7" width="21.42578125" style="47" customWidth="1"/>
    <col min="8" max="8" width="1.28515625" style="3" customWidth="1"/>
    <col min="9" max="9" width="22.140625" style="47" customWidth="1"/>
    <col min="10" max="10" width="1.42578125" style="47" customWidth="1"/>
    <col min="11" max="11" width="22.140625" style="47" hidden="1" customWidth="1"/>
    <col min="12" max="12" width="2" style="47" hidden="1" customWidth="1"/>
    <col min="13" max="13" width="22.140625" style="47" customWidth="1"/>
    <col min="14" max="14" width="1.28515625" style="48" customWidth="1"/>
    <col min="15" max="15" width="8.85546875" style="162"/>
    <col min="16" max="16" width="17.28515625" style="162" customWidth="1"/>
    <col min="17" max="17" width="12.7109375" style="162" bestFit="1" customWidth="1"/>
    <col min="18" max="24" width="8.85546875" style="162"/>
    <col min="25" max="248" width="8.85546875" style="3"/>
    <col min="249" max="249" width="88.42578125" style="3" customWidth="1"/>
    <col min="250" max="250" width="1.28515625" style="3" customWidth="1"/>
    <col min="251" max="251" width="22.140625" style="3" customWidth="1"/>
    <col min="252" max="252" width="1.85546875" style="3" customWidth="1"/>
    <col min="253" max="253" width="22.140625" style="3" customWidth="1"/>
    <col min="254" max="254" width="2" style="3" customWidth="1"/>
    <col min="255" max="255" width="22.140625" style="3" customWidth="1"/>
    <col min="256" max="256" width="1.28515625" style="3" customWidth="1"/>
    <col min="257" max="257" width="22.140625" style="3" customWidth="1"/>
    <col min="258" max="258" width="1.42578125" style="3" customWidth="1"/>
    <col min="259" max="259" width="0" style="3" hidden="1" customWidth="1"/>
    <col min="260" max="260" width="22.140625" style="3" customWidth="1"/>
    <col min="261" max="261" width="1.42578125" style="3" customWidth="1"/>
    <col min="262" max="263" width="0" style="3" hidden="1" customWidth="1"/>
    <col min="264" max="264" width="22.140625" style="3" customWidth="1"/>
    <col min="265" max="265" width="1.42578125" style="3" customWidth="1"/>
    <col min="266" max="266" width="8.85546875" style="3"/>
    <col min="267" max="267" width="17.42578125" style="3" customWidth="1"/>
    <col min="268" max="268" width="10.7109375" style="3" bestFit="1" customWidth="1"/>
    <col min="269" max="504" width="8.85546875" style="3"/>
    <col min="505" max="505" width="88.42578125" style="3" customWidth="1"/>
    <col min="506" max="506" width="1.28515625" style="3" customWidth="1"/>
    <col min="507" max="507" width="22.140625" style="3" customWidth="1"/>
    <col min="508" max="508" width="1.85546875" style="3" customWidth="1"/>
    <col min="509" max="509" width="22.140625" style="3" customWidth="1"/>
    <col min="510" max="510" width="2" style="3" customWidth="1"/>
    <col min="511" max="511" width="22.140625" style="3" customWidth="1"/>
    <col min="512" max="512" width="1.28515625" style="3" customWidth="1"/>
    <col min="513" max="513" width="22.140625" style="3" customWidth="1"/>
    <col min="514" max="514" width="1.42578125" style="3" customWidth="1"/>
    <col min="515" max="515" width="0" style="3" hidden="1" customWidth="1"/>
    <col min="516" max="516" width="22.140625" style="3" customWidth="1"/>
    <col min="517" max="517" width="1.42578125" style="3" customWidth="1"/>
    <col min="518" max="519" width="0" style="3" hidden="1" customWidth="1"/>
    <col min="520" max="520" width="22.140625" style="3" customWidth="1"/>
    <col min="521" max="521" width="1.42578125" style="3" customWidth="1"/>
    <col min="522" max="522" width="8.85546875" style="3"/>
    <col min="523" max="523" width="17.42578125" style="3" customWidth="1"/>
    <col min="524" max="524" width="10.7109375" style="3" bestFit="1" customWidth="1"/>
    <col min="525" max="760" width="8.85546875" style="3"/>
    <col min="761" max="761" width="88.42578125" style="3" customWidth="1"/>
    <col min="762" max="762" width="1.28515625" style="3" customWidth="1"/>
    <col min="763" max="763" width="22.140625" style="3" customWidth="1"/>
    <col min="764" max="764" width="1.85546875" style="3" customWidth="1"/>
    <col min="765" max="765" width="22.140625" style="3" customWidth="1"/>
    <col min="766" max="766" width="2" style="3" customWidth="1"/>
    <col min="767" max="767" width="22.140625" style="3" customWidth="1"/>
    <col min="768" max="768" width="1.28515625" style="3" customWidth="1"/>
    <col min="769" max="769" width="22.140625" style="3" customWidth="1"/>
    <col min="770" max="770" width="1.42578125" style="3" customWidth="1"/>
    <col min="771" max="771" width="0" style="3" hidden="1" customWidth="1"/>
    <col min="772" max="772" width="22.140625" style="3" customWidth="1"/>
    <col min="773" max="773" width="1.42578125" style="3" customWidth="1"/>
    <col min="774" max="775" width="0" style="3" hidden="1" customWidth="1"/>
    <col min="776" max="776" width="22.140625" style="3" customWidth="1"/>
    <col min="777" max="777" width="1.42578125" style="3" customWidth="1"/>
    <col min="778" max="778" width="8.85546875" style="3"/>
    <col min="779" max="779" width="17.42578125" style="3" customWidth="1"/>
    <col min="780" max="780" width="10.7109375" style="3" bestFit="1" customWidth="1"/>
    <col min="781" max="1016" width="8.85546875" style="3"/>
    <col min="1017" max="1017" width="88.42578125" style="3" customWidth="1"/>
    <col min="1018" max="1018" width="1.28515625" style="3" customWidth="1"/>
    <col min="1019" max="1019" width="22.140625" style="3" customWidth="1"/>
    <col min="1020" max="1020" width="1.85546875" style="3" customWidth="1"/>
    <col min="1021" max="1021" width="22.140625" style="3" customWidth="1"/>
    <col min="1022" max="1022" width="2" style="3" customWidth="1"/>
    <col min="1023" max="1023" width="22.140625" style="3" customWidth="1"/>
    <col min="1024" max="1024" width="1.28515625" style="3" customWidth="1"/>
    <col min="1025" max="1025" width="22.140625" style="3" customWidth="1"/>
    <col min="1026" max="1026" width="1.42578125" style="3" customWidth="1"/>
    <col min="1027" max="1027" width="0" style="3" hidden="1" customWidth="1"/>
    <col min="1028" max="1028" width="22.140625" style="3" customWidth="1"/>
    <col min="1029" max="1029" width="1.42578125" style="3" customWidth="1"/>
    <col min="1030" max="1031" width="0" style="3" hidden="1" customWidth="1"/>
    <col min="1032" max="1032" width="22.140625" style="3" customWidth="1"/>
    <col min="1033" max="1033" width="1.42578125" style="3" customWidth="1"/>
    <col min="1034" max="1034" width="8.85546875" style="3"/>
    <col min="1035" max="1035" width="17.42578125" style="3" customWidth="1"/>
    <col min="1036" max="1036" width="10.7109375" style="3" bestFit="1" customWidth="1"/>
    <col min="1037" max="1272" width="8.85546875" style="3"/>
    <col min="1273" max="1273" width="88.42578125" style="3" customWidth="1"/>
    <col min="1274" max="1274" width="1.28515625" style="3" customWidth="1"/>
    <col min="1275" max="1275" width="22.140625" style="3" customWidth="1"/>
    <col min="1276" max="1276" width="1.85546875" style="3" customWidth="1"/>
    <col min="1277" max="1277" width="22.140625" style="3" customWidth="1"/>
    <col min="1278" max="1278" width="2" style="3" customWidth="1"/>
    <col min="1279" max="1279" width="22.140625" style="3" customWidth="1"/>
    <col min="1280" max="1280" width="1.28515625" style="3" customWidth="1"/>
    <col min="1281" max="1281" width="22.140625" style="3" customWidth="1"/>
    <col min="1282" max="1282" width="1.42578125" style="3" customWidth="1"/>
    <col min="1283" max="1283" width="0" style="3" hidden="1" customWidth="1"/>
    <col min="1284" max="1284" width="22.140625" style="3" customWidth="1"/>
    <col min="1285" max="1285" width="1.42578125" style="3" customWidth="1"/>
    <col min="1286" max="1287" width="0" style="3" hidden="1" customWidth="1"/>
    <col min="1288" max="1288" width="22.140625" style="3" customWidth="1"/>
    <col min="1289" max="1289" width="1.42578125" style="3" customWidth="1"/>
    <col min="1290" max="1290" width="8.85546875" style="3"/>
    <col min="1291" max="1291" width="17.42578125" style="3" customWidth="1"/>
    <col min="1292" max="1292" width="10.7109375" style="3" bestFit="1" customWidth="1"/>
    <col min="1293" max="1528" width="8.85546875" style="3"/>
    <col min="1529" max="1529" width="88.42578125" style="3" customWidth="1"/>
    <col min="1530" max="1530" width="1.28515625" style="3" customWidth="1"/>
    <col min="1531" max="1531" width="22.140625" style="3" customWidth="1"/>
    <col min="1532" max="1532" width="1.85546875" style="3" customWidth="1"/>
    <col min="1533" max="1533" width="22.140625" style="3" customWidth="1"/>
    <col min="1534" max="1534" width="2" style="3" customWidth="1"/>
    <col min="1535" max="1535" width="22.140625" style="3" customWidth="1"/>
    <col min="1536" max="1536" width="1.28515625" style="3" customWidth="1"/>
    <col min="1537" max="1537" width="22.140625" style="3" customWidth="1"/>
    <col min="1538" max="1538" width="1.42578125" style="3" customWidth="1"/>
    <col min="1539" max="1539" width="0" style="3" hidden="1" customWidth="1"/>
    <col min="1540" max="1540" width="22.140625" style="3" customWidth="1"/>
    <col min="1541" max="1541" width="1.42578125" style="3" customWidth="1"/>
    <col min="1542" max="1543" width="0" style="3" hidden="1" customWidth="1"/>
    <col min="1544" max="1544" width="22.140625" style="3" customWidth="1"/>
    <col min="1545" max="1545" width="1.42578125" style="3" customWidth="1"/>
    <col min="1546" max="1546" width="8.85546875" style="3"/>
    <col min="1547" max="1547" width="17.42578125" style="3" customWidth="1"/>
    <col min="1548" max="1548" width="10.7109375" style="3" bestFit="1" customWidth="1"/>
    <col min="1549" max="1784" width="8.85546875" style="3"/>
    <col min="1785" max="1785" width="88.42578125" style="3" customWidth="1"/>
    <col min="1786" max="1786" width="1.28515625" style="3" customWidth="1"/>
    <col min="1787" max="1787" width="22.140625" style="3" customWidth="1"/>
    <col min="1788" max="1788" width="1.85546875" style="3" customWidth="1"/>
    <col min="1789" max="1789" width="22.140625" style="3" customWidth="1"/>
    <col min="1790" max="1790" width="2" style="3" customWidth="1"/>
    <col min="1791" max="1791" width="22.140625" style="3" customWidth="1"/>
    <col min="1792" max="1792" width="1.28515625" style="3" customWidth="1"/>
    <col min="1793" max="1793" width="22.140625" style="3" customWidth="1"/>
    <col min="1794" max="1794" width="1.42578125" style="3" customWidth="1"/>
    <col min="1795" max="1795" width="0" style="3" hidden="1" customWidth="1"/>
    <col min="1796" max="1796" width="22.140625" style="3" customWidth="1"/>
    <col min="1797" max="1797" width="1.42578125" style="3" customWidth="1"/>
    <col min="1798" max="1799" width="0" style="3" hidden="1" customWidth="1"/>
    <col min="1800" max="1800" width="22.140625" style="3" customWidth="1"/>
    <col min="1801" max="1801" width="1.42578125" style="3" customWidth="1"/>
    <col min="1802" max="1802" width="8.85546875" style="3"/>
    <col min="1803" max="1803" width="17.42578125" style="3" customWidth="1"/>
    <col min="1804" max="1804" width="10.7109375" style="3" bestFit="1" customWidth="1"/>
    <col min="1805" max="2040" width="8.85546875" style="3"/>
    <col min="2041" max="2041" width="88.42578125" style="3" customWidth="1"/>
    <col min="2042" max="2042" width="1.28515625" style="3" customWidth="1"/>
    <col min="2043" max="2043" width="22.140625" style="3" customWidth="1"/>
    <col min="2044" max="2044" width="1.85546875" style="3" customWidth="1"/>
    <col min="2045" max="2045" width="22.140625" style="3" customWidth="1"/>
    <col min="2046" max="2046" width="2" style="3" customWidth="1"/>
    <col min="2047" max="2047" width="22.140625" style="3" customWidth="1"/>
    <col min="2048" max="2048" width="1.28515625" style="3" customWidth="1"/>
    <col min="2049" max="2049" width="22.140625" style="3" customWidth="1"/>
    <col min="2050" max="2050" width="1.42578125" style="3" customWidth="1"/>
    <col min="2051" max="2051" width="0" style="3" hidden="1" customWidth="1"/>
    <col min="2052" max="2052" width="22.140625" style="3" customWidth="1"/>
    <col min="2053" max="2053" width="1.42578125" style="3" customWidth="1"/>
    <col min="2054" max="2055" width="0" style="3" hidden="1" customWidth="1"/>
    <col min="2056" max="2056" width="22.140625" style="3" customWidth="1"/>
    <col min="2057" max="2057" width="1.42578125" style="3" customWidth="1"/>
    <col min="2058" max="2058" width="8.85546875" style="3"/>
    <col min="2059" max="2059" width="17.42578125" style="3" customWidth="1"/>
    <col min="2060" max="2060" width="10.7109375" style="3" bestFit="1" customWidth="1"/>
    <col min="2061" max="2296" width="8.85546875" style="3"/>
    <col min="2297" max="2297" width="88.42578125" style="3" customWidth="1"/>
    <col min="2298" max="2298" width="1.28515625" style="3" customWidth="1"/>
    <col min="2299" max="2299" width="22.140625" style="3" customWidth="1"/>
    <col min="2300" max="2300" width="1.85546875" style="3" customWidth="1"/>
    <col min="2301" max="2301" width="22.140625" style="3" customWidth="1"/>
    <col min="2302" max="2302" width="2" style="3" customWidth="1"/>
    <col min="2303" max="2303" width="22.140625" style="3" customWidth="1"/>
    <col min="2304" max="2304" width="1.28515625" style="3" customWidth="1"/>
    <col min="2305" max="2305" width="22.140625" style="3" customWidth="1"/>
    <col min="2306" max="2306" width="1.42578125" style="3" customWidth="1"/>
    <col min="2307" max="2307" width="0" style="3" hidden="1" customWidth="1"/>
    <col min="2308" max="2308" width="22.140625" style="3" customWidth="1"/>
    <col min="2309" max="2309" width="1.42578125" style="3" customWidth="1"/>
    <col min="2310" max="2311" width="0" style="3" hidden="1" customWidth="1"/>
    <col min="2312" max="2312" width="22.140625" style="3" customWidth="1"/>
    <col min="2313" max="2313" width="1.42578125" style="3" customWidth="1"/>
    <col min="2314" max="2314" width="8.85546875" style="3"/>
    <col min="2315" max="2315" width="17.42578125" style="3" customWidth="1"/>
    <col min="2316" max="2316" width="10.7109375" style="3" bestFit="1" customWidth="1"/>
    <col min="2317" max="2552" width="8.85546875" style="3"/>
    <col min="2553" max="2553" width="88.42578125" style="3" customWidth="1"/>
    <col min="2554" max="2554" width="1.28515625" style="3" customWidth="1"/>
    <col min="2555" max="2555" width="22.140625" style="3" customWidth="1"/>
    <col min="2556" max="2556" width="1.85546875" style="3" customWidth="1"/>
    <col min="2557" max="2557" width="22.140625" style="3" customWidth="1"/>
    <col min="2558" max="2558" width="2" style="3" customWidth="1"/>
    <col min="2559" max="2559" width="22.140625" style="3" customWidth="1"/>
    <col min="2560" max="2560" width="1.28515625" style="3" customWidth="1"/>
    <col min="2561" max="2561" width="22.140625" style="3" customWidth="1"/>
    <col min="2562" max="2562" width="1.42578125" style="3" customWidth="1"/>
    <col min="2563" max="2563" width="0" style="3" hidden="1" customWidth="1"/>
    <col min="2564" max="2564" width="22.140625" style="3" customWidth="1"/>
    <col min="2565" max="2565" width="1.42578125" style="3" customWidth="1"/>
    <col min="2566" max="2567" width="0" style="3" hidden="1" customWidth="1"/>
    <col min="2568" max="2568" width="22.140625" style="3" customWidth="1"/>
    <col min="2569" max="2569" width="1.42578125" style="3" customWidth="1"/>
    <col min="2570" max="2570" width="8.85546875" style="3"/>
    <col min="2571" max="2571" width="17.42578125" style="3" customWidth="1"/>
    <col min="2572" max="2572" width="10.7109375" style="3" bestFit="1" customWidth="1"/>
    <col min="2573" max="2808" width="8.85546875" style="3"/>
    <col min="2809" max="2809" width="88.42578125" style="3" customWidth="1"/>
    <col min="2810" max="2810" width="1.28515625" style="3" customWidth="1"/>
    <col min="2811" max="2811" width="22.140625" style="3" customWidth="1"/>
    <col min="2812" max="2812" width="1.85546875" style="3" customWidth="1"/>
    <col min="2813" max="2813" width="22.140625" style="3" customWidth="1"/>
    <col min="2814" max="2814" width="2" style="3" customWidth="1"/>
    <col min="2815" max="2815" width="22.140625" style="3" customWidth="1"/>
    <col min="2816" max="2816" width="1.28515625" style="3" customWidth="1"/>
    <col min="2817" max="2817" width="22.140625" style="3" customWidth="1"/>
    <col min="2818" max="2818" width="1.42578125" style="3" customWidth="1"/>
    <col min="2819" max="2819" width="0" style="3" hidden="1" customWidth="1"/>
    <col min="2820" max="2820" width="22.140625" style="3" customWidth="1"/>
    <col min="2821" max="2821" width="1.42578125" style="3" customWidth="1"/>
    <col min="2822" max="2823" width="0" style="3" hidden="1" customWidth="1"/>
    <col min="2824" max="2824" width="22.140625" style="3" customWidth="1"/>
    <col min="2825" max="2825" width="1.42578125" style="3" customWidth="1"/>
    <col min="2826" max="2826" width="8.85546875" style="3"/>
    <col min="2827" max="2827" width="17.42578125" style="3" customWidth="1"/>
    <col min="2828" max="2828" width="10.7109375" style="3" bestFit="1" customWidth="1"/>
    <col min="2829" max="3064" width="8.85546875" style="3"/>
    <col min="3065" max="3065" width="88.42578125" style="3" customWidth="1"/>
    <col min="3066" max="3066" width="1.28515625" style="3" customWidth="1"/>
    <col min="3067" max="3067" width="22.140625" style="3" customWidth="1"/>
    <col min="3068" max="3068" width="1.85546875" style="3" customWidth="1"/>
    <col min="3069" max="3069" width="22.140625" style="3" customWidth="1"/>
    <col min="3070" max="3070" width="2" style="3" customWidth="1"/>
    <col min="3071" max="3071" width="22.140625" style="3" customWidth="1"/>
    <col min="3072" max="3072" width="1.28515625" style="3" customWidth="1"/>
    <col min="3073" max="3073" width="22.140625" style="3" customWidth="1"/>
    <col min="3074" max="3074" width="1.42578125" style="3" customWidth="1"/>
    <col min="3075" max="3075" width="0" style="3" hidden="1" customWidth="1"/>
    <col min="3076" max="3076" width="22.140625" style="3" customWidth="1"/>
    <col min="3077" max="3077" width="1.42578125" style="3" customWidth="1"/>
    <col min="3078" max="3079" width="0" style="3" hidden="1" customWidth="1"/>
    <col min="3080" max="3080" width="22.140625" style="3" customWidth="1"/>
    <col min="3081" max="3081" width="1.42578125" style="3" customWidth="1"/>
    <col min="3082" max="3082" width="8.85546875" style="3"/>
    <col min="3083" max="3083" width="17.42578125" style="3" customWidth="1"/>
    <col min="3084" max="3084" width="10.7109375" style="3" bestFit="1" customWidth="1"/>
    <col min="3085" max="3320" width="8.85546875" style="3"/>
    <col min="3321" max="3321" width="88.42578125" style="3" customWidth="1"/>
    <col min="3322" max="3322" width="1.28515625" style="3" customWidth="1"/>
    <col min="3323" max="3323" width="22.140625" style="3" customWidth="1"/>
    <col min="3324" max="3324" width="1.85546875" style="3" customWidth="1"/>
    <col min="3325" max="3325" width="22.140625" style="3" customWidth="1"/>
    <col min="3326" max="3326" width="2" style="3" customWidth="1"/>
    <col min="3327" max="3327" width="22.140625" style="3" customWidth="1"/>
    <col min="3328" max="3328" width="1.28515625" style="3" customWidth="1"/>
    <col min="3329" max="3329" width="22.140625" style="3" customWidth="1"/>
    <col min="3330" max="3330" width="1.42578125" style="3" customWidth="1"/>
    <col min="3331" max="3331" width="0" style="3" hidden="1" customWidth="1"/>
    <col min="3332" max="3332" width="22.140625" style="3" customWidth="1"/>
    <col min="3333" max="3333" width="1.42578125" style="3" customWidth="1"/>
    <col min="3334" max="3335" width="0" style="3" hidden="1" customWidth="1"/>
    <col min="3336" max="3336" width="22.140625" style="3" customWidth="1"/>
    <col min="3337" max="3337" width="1.42578125" style="3" customWidth="1"/>
    <col min="3338" max="3338" width="8.85546875" style="3"/>
    <col min="3339" max="3339" width="17.42578125" style="3" customWidth="1"/>
    <col min="3340" max="3340" width="10.7109375" style="3" bestFit="1" customWidth="1"/>
    <col min="3341" max="3576" width="8.85546875" style="3"/>
    <col min="3577" max="3577" width="88.42578125" style="3" customWidth="1"/>
    <col min="3578" max="3578" width="1.28515625" style="3" customWidth="1"/>
    <col min="3579" max="3579" width="22.140625" style="3" customWidth="1"/>
    <col min="3580" max="3580" width="1.85546875" style="3" customWidth="1"/>
    <col min="3581" max="3581" width="22.140625" style="3" customWidth="1"/>
    <col min="3582" max="3582" width="2" style="3" customWidth="1"/>
    <col min="3583" max="3583" width="22.140625" style="3" customWidth="1"/>
    <col min="3584" max="3584" width="1.28515625" style="3" customWidth="1"/>
    <col min="3585" max="3585" width="22.140625" style="3" customWidth="1"/>
    <col min="3586" max="3586" width="1.42578125" style="3" customWidth="1"/>
    <col min="3587" max="3587" width="0" style="3" hidden="1" customWidth="1"/>
    <col min="3588" max="3588" width="22.140625" style="3" customWidth="1"/>
    <col min="3589" max="3589" width="1.42578125" style="3" customWidth="1"/>
    <col min="3590" max="3591" width="0" style="3" hidden="1" customWidth="1"/>
    <col min="3592" max="3592" width="22.140625" style="3" customWidth="1"/>
    <col min="3593" max="3593" width="1.42578125" style="3" customWidth="1"/>
    <col min="3594" max="3594" width="8.85546875" style="3"/>
    <col min="3595" max="3595" width="17.42578125" style="3" customWidth="1"/>
    <col min="3596" max="3596" width="10.7109375" style="3" bestFit="1" customWidth="1"/>
    <col min="3597" max="3832" width="8.85546875" style="3"/>
    <col min="3833" max="3833" width="88.42578125" style="3" customWidth="1"/>
    <col min="3834" max="3834" width="1.28515625" style="3" customWidth="1"/>
    <col min="3835" max="3835" width="22.140625" style="3" customWidth="1"/>
    <col min="3836" max="3836" width="1.85546875" style="3" customWidth="1"/>
    <col min="3837" max="3837" width="22.140625" style="3" customWidth="1"/>
    <col min="3838" max="3838" width="2" style="3" customWidth="1"/>
    <col min="3839" max="3839" width="22.140625" style="3" customWidth="1"/>
    <col min="3840" max="3840" width="1.28515625" style="3" customWidth="1"/>
    <col min="3841" max="3841" width="22.140625" style="3" customWidth="1"/>
    <col min="3842" max="3842" width="1.42578125" style="3" customWidth="1"/>
    <col min="3843" max="3843" width="0" style="3" hidden="1" customWidth="1"/>
    <col min="3844" max="3844" width="22.140625" style="3" customWidth="1"/>
    <col min="3845" max="3845" width="1.42578125" style="3" customWidth="1"/>
    <col min="3846" max="3847" width="0" style="3" hidden="1" customWidth="1"/>
    <col min="3848" max="3848" width="22.140625" style="3" customWidth="1"/>
    <col min="3849" max="3849" width="1.42578125" style="3" customWidth="1"/>
    <col min="3850" max="3850" width="8.85546875" style="3"/>
    <col min="3851" max="3851" width="17.42578125" style="3" customWidth="1"/>
    <col min="3852" max="3852" width="10.7109375" style="3" bestFit="1" customWidth="1"/>
    <col min="3853" max="4088" width="8.85546875" style="3"/>
    <col min="4089" max="4089" width="88.42578125" style="3" customWidth="1"/>
    <col min="4090" max="4090" width="1.28515625" style="3" customWidth="1"/>
    <col min="4091" max="4091" width="22.140625" style="3" customWidth="1"/>
    <col min="4092" max="4092" width="1.85546875" style="3" customWidth="1"/>
    <col min="4093" max="4093" width="22.140625" style="3" customWidth="1"/>
    <col min="4094" max="4094" width="2" style="3" customWidth="1"/>
    <col min="4095" max="4095" width="22.140625" style="3" customWidth="1"/>
    <col min="4096" max="4096" width="1.28515625" style="3" customWidth="1"/>
    <col min="4097" max="4097" width="22.140625" style="3" customWidth="1"/>
    <col min="4098" max="4098" width="1.42578125" style="3" customWidth="1"/>
    <col min="4099" max="4099" width="0" style="3" hidden="1" customWidth="1"/>
    <col min="4100" max="4100" width="22.140625" style="3" customWidth="1"/>
    <col min="4101" max="4101" width="1.42578125" style="3" customWidth="1"/>
    <col min="4102" max="4103" width="0" style="3" hidden="1" customWidth="1"/>
    <col min="4104" max="4104" width="22.140625" style="3" customWidth="1"/>
    <col min="4105" max="4105" width="1.42578125" style="3" customWidth="1"/>
    <col min="4106" max="4106" width="8.85546875" style="3"/>
    <col min="4107" max="4107" width="17.42578125" style="3" customWidth="1"/>
    <col min="4108" max="4108" width="10.7109375" style="3" bestFit="1" customWidth="1"/>
    <col min="4109" max="4344" width="8.85546875" style="3"/>
    <col min="4345" max="4345" width="88.42578125" style="3" customWidth="1"/>
    <col min="4346" max="4346" width="1.28515625" style="3" customWidth="1"/>
    <col min="4347" max="4347" width="22.140625" style="3" customWidth="1"/>
    <col min="4348" max="4348" width="1.85546875" style="3" customWidth="1"/>
    <col min="4349" max="4349" width="22.140625" style="3" customWidth="1"/>
    <col min="4350" max="4350" width="2" style="3" customWidth="1"/>
    <col min="4351" max="4351" width="22.140625" style="3" customWidth="1"/>
    <col min="4352" max="4352" width="1.28515625" style="3" customWidth="1"/>
    <col min="4353" max="4353" width="22.140625" style="3" customWidth="1"/>
    <col min="4354" max="4354" width="1.42578125" style="3" customWidth="1"/>
    <col min="4355" max="4355" width="0" style="3" hidden="1" customWidth="1"/>
    <col min="4356" max="4356" width="22.140625" style="3" customWidth="1"/>
    <col min="4357" max="4357" width="1.42578125" style="3" customWidth="1"/>
    <col min="4358" max="4359" width="0" style="3" hidden="1" customWidth="1"/>
    <col min="4360" max="4360" width="22.140625" style="3" customWidth="1"/>
    <col min="4361" max="4361" width="1.42578125" style="3" customWidth="1"/>
    <col min="4362" max="4362" width="8.85546875" style="3"/>
    <col min="4363" max="4363" width="17.42578125" style="3" customWidth="1"/>
    <col min="4364" max="4364" width="10.7109375" style="3" bestFit="1" customWidth="1"/>
    <col min="4365" max="4600" width="8.85546875" style="3"/>
    <col min="4601" max="4601" width="88.42578125" style="3" customWidth="1"/>
    <col min="4602" max="4602" width="1.28515625" style="3" customWidth="1"/>
    <col min="4603" max="4603" width="22.140625" style="3" customWidth="1"/>
    <col min="4604" max="4604" width="1.85546875" style="3" customWidth="1"/>
    <col min="4605" max="4605" width="22.140625" style="3" customWidth="1"/>
    <col min="4606" max="4606" width="2" style="3" customWidth="1"/>
    <col min="4607" max="4607" width="22.140625" style="3" customWidth="1"/>
    <col min="4608" max="4608" width="1.28515625" style="3" customWidth="1"/>
    <col min="4609" max="4609" width="22.140625" style="3" customWidth="1"/>
    <col min="4610" max="4610" width="1.42578125" style="3" customWidth="1"/>
    <col min="4611" max="4611" width="0" style="3" hidden="1" customWidth="1"/>
    <col min="4612" max="4612" width="22.140625" style="3" customWidth="1"/>
    <col min="4613" max="4613" width="1.42578125" style="3" customWidth="1"/>
    <col min="4614" max="4615" width="0" style="3" hidden="1" customWidth="1"/>
    <col min="4616" max="4616" width="22.140625" style="3" customWidth="1"/>
    <col min="4617" max="4617" width="1.42578125" style="3" customWidth="1"/>
    <col min="4618" max="4618" width="8.85546875" style="3"/>
    <col min="4619" max="4619" width="17.42578125" style="3" customWidth="1"/>
    <col min="4620" max="4620" width="10.7109375" style="3" bestFit="1" customWidth="1"/>
    <col min="4621" max="4856" width="8.85546875" style="3"/>
    <col min="4857" max="4857" width="88.42578125" style="3" customWidth="1"/>
    <col min="4858" max="4858" width="1.28515625" style="3" customWidth="1"/>
    <col min="4859" max="4859" width="22.140625" style="3" customWidth="1"/>
    <col min="4860" max="4860" width="1.85546875" style="3" customWidth="1"/>
    <col min="4861" max="4861" width="22.140625" style="3" customWidth="1"/>
    <col min="4862" max="4862" width="2" style="3" customWidth="1"/>
    <col min="4863" max="4863" width="22.140625" style="3" customWidth="1"/>
    <col min="4864" max="4864" width="1.28515625" style="3" customWidth="1"/>
    <col min="4865" max="4865" width="22.140625" style="3" customWidth="1"/>
    <col min="4866" max="4866" width="1.42578125" style="3" customWidth="1"/>
    <col min="4867" max="4867" width="0" style="3" hidden="1" customWidth="1"/>
    <col min="4868" max="4868" width="22.140625" style="3" customWidth="1"/>
    <col min="4869" max="4869" width="1.42578125" style="3" customWidth="1"/>
    <col min="4870" max="4871" width="0" style="3" hidden="1" customWidth="1"/>
    <col min="4872" max="4872" width="22.140625" style="3" customWidth="1"/>
    <col min="4873" max="4873" width="1.42578125" style="3" customWidth="1"/>
    <col min="4874" max="4874" width="8.85546875" style="3"/>
    <col min="4875" max="4875" width="17.42578125" style="3" customWidth="1"/>
    <col min="4876" max="4876" width="10.7109375" style="3" bestFit="1" customWidth="1"/>
    <col min="4877" max="5112" width="8.85546875" style="3"/>
    <col min="5113" max="5113" width="88.42578125" style="3" customWidth="1"/>
    <col min="5114" max="5114" width="1.28515625" style="3" customWidth="1"/>
    <col min="5115" max="5115" width="22.140625" style="3" customWidth="1"/>
    <col min="5116" max="5116" width="1.85546875" style="3" customWidth="1"/>
    <col min="5117" max="5117" width="22.140625" style="3" customWidth="1"/>
    <col min="5118" max="5118" width="2" style="3" customWidth="1"/>
    <col min="5119" max="5119" width="22.140625" style="3" customWidth="1"/>
    <col min="5120" max="5120" width="1.28515625" style="3" customWidth="1"/>
    <col min="5121" max="5121" width="22.140625" style="3" customWidth="1"/>
    <col min="5122" max="5122" width="1.42578125" style="3" customWidth="1"/>
    <col min="5123" max="5123" width="0" style="3" hidden="1" customWidth="1"/>
    <col min="5124" max="5124" width="22.140625" style="3" customWidth="1"/>
    <col min="5125" max="5125" width="1.42578125" style="3" customWidth="1"/>
    <col min="5126" max="5127" width="0" style="3" hidden="1" customWidth="1"/>
    <col min="5128" max="5128" width="22.140625" style="3" customWidth="1"/>
    <col min="5129" max="5129" width="1.42578125" style="3" customWidth="1"/>
    <col min="5130" max="5130" width="8.85546875" style="3"/>
    <col min="5131" max="5131" width="17.42578125" style="3" customWidth="1"/>
    <col min="5132" max="5132" width="10.7109375" style="3" bestFit="1" customWidth="1"/>
    <col min="5133" max="5368" width="8.85546875" style="3"/>
    <col min="5369" max="5369" width="88.42578125" style="3" customWidth="1"/>
    <col min="5370" max="5370" width="1.28515625" style="3" customWidth="1"/>
    <col min="5371" max="5371" width="22.140625" style="3" customWidth="1"/>
    <col min="5372" max="5372" width="1.85546875" style="3" customWidth="1"/>
    <col min="5373" max="5373" width="22.140625" style="3" customWidth="1"/>
    <col min="5374" max="5374" width="2" style="3" customWidth="1"/>
    <col min="5375" max="5375" width="22.140625" style="3" customWidth="1"/>
    <col min="5376" max="5376" width="1.28515625" style="3" customWidth="1"/>
    <col min="5377" max="5377" width="22.140625" style="3" customWidth="1"/>
    <col min="5378" max="5378" width="1.42578125" style="3" customWidth="1"/>
    <col min="5379" max="5379" width="0" style="3" hidden="1" customWidth="1"/>
    <col min="5380" max="5380" width="22.140625" style="3" customWidth="1"/>
    <col min="5381" max="5381" width="1.42578125" style="3" customWidth="1"/>
    <col min="5382" max="5383" width="0" style="3" hidden="1" customWidth="1"/>
    <col min="5384" max="5384" width="22.140625" style="3" customWidth="1"/>
    <col min="5385" max="5385" width="1.42578125" style="3" customWidth="1"/>
    <col min="5386" max="5386" width="8.85546875" style="3"/>
    <col min="5387" max="5387" width="17.42578125" style="3" customWidth="1"/>
    <col min="5388" max="5388" width="10.7109375" style="3" bestFit="1" customWidth="1"/>
    <col min="5389" max="5624" width="8.85546875" style="3"/>
    <col min="5625" max="5625" width="88.42578125" style="3" customWidth="1"/>
    <col min="5626" max="5626" width="1.28515625" style="3" customWidth="1"/>
    <col min="5627" max="5627" width="22.140625" style="3" customWidth="1"/>
    <col min="5628" max="5628" width="1.85546875" style="3" customWidth="1"/>
    <col min="5629" max="5629" width="22.140625" style="3" customWidth="1"/>
    <col min="5630" max="5630" width="2" style="3" customWidth="1"/>
    <col min="5631" max="5631" width="22.140625" style="3" customWidth="1"/>
    <col min="5632" max="5632" width="1.28515625" style="3" customWidth="1"/>
    <col min="5633" max="5633" width="22.140625" style="3" customWidth="1"/>
    <col min="5634" max="5634" width="1.42578125" style="3" customWidth="1"/>
    <col min="5635" max="5635" width="0" style="3" hidden="1" customWidth="1"/>
    <col min="5636" max="5636" width="22.140625" style="3" customWidth="1"/>
    <col min="5637" max="5637" width="1.42578125" style="3" customWidth="1"/>
    <col min="5638" max="5639" width="0" style="3" hidden="1" customWidth="1"/>
    <col min="5640" max="5640" width="22.140625" style="3" customWidth="1"/>
    <col min="5641" max="5641" width="1.42578125" style="3" customWidth="1"/>
    <col min="5642" max="5642" width="8.85546875" style="3"/>
    <col min="5643" max="5643" width="17.42578125" style="3" customWidth="1"/>
    <col min="5644" max="5644" width="10.7109375" style="3" bestFit="1" customWidth="1"/>
    <col min="5645" max="5880" width="8.85546875" style="3"/>
    <col min="5881" max="5881" width="88.42578125" style="3" customWidth="1"/>
    <col min="5882" max="5882" width="1.28515625" style="3" customWidth="1"/>
    <col min="5883" max="5883" width="22.140625" style="3" customWidth="1"/>
    <col min="5884" max="5884" width="1.85546875" style="3" customWidth="1"/>
    <col min="5885" max="5885" width="22.140625" style="3" customWidth="1"/>
    <col min="5886" max="5886" width="2" style="3" customWidth="1"/>
    <col min="5887" max="5887" width="22.140625" style="3" customWidth="1"/>
    <col min="5888" max="5888" width="1.28515625" style="3" customWidth="1"/>
    <col min="5889" max="5889" width="22.140625" style="3" customWidth="1"/>
    <col min="5890" max="5890" width="1.42578125" style="3" customWidth="1"/>
    <col min="5891" max="5891" width="0" style="3" hidden="1" customWidth="1"/>
    <col min="5892" max="5892" width="22.140625" style="3" customWidth="1"/>
    <col min="5893" max="5893" width="1.42578125" style="3" customWidth="1"/>
    <col min="5894" max="5895" width="0" style="3" hidden="1" customWidth="1"/>
    <col min="5896" max="5896" width="22.140625" style="3" customWidth="1"/>
    <col min="5897" max="5897" width="1.42578125" style="3" customWidth="1"/>
    <col min="5898" max="5898" width="8.85546875" style="3"/>
    <col min="5899" max="5899" width="17.42578125" style="3" customWidth="1"/>
    <col min="5900" max="5900" width="10.7109375" style="3" bestFit="1" customWidth="1"/>
    <col min="5901" max="6136" width="8.85546875" style="3"/>
    <col min="6137" max="6137" width="88.42578125" style="3" customWidth="1"/>
    <col min="6138" max="6138" width="1.28515625" style="3" customWidth="1"/>
    <col min="6139" max="6139" width="22.140625" style="3" customWidth="1"/>
    <col min="6140" max="6140" width="1.85546875" style="3" customWidth="1"/>
    <col min="6141" max="6141" width="22.140625" style="3" customWidth="1"/>
    <col min="6142" max="6142" width="2" style="3" customWidth="1"/>
    <col min="6143" max="6143" width="22.140625" style="3" customWidth="1"/>
    <col min="6144" max="6144" width="1.28515625" style="3" customWidth="1"/>
    <col min="6145" max="6145" width="22.140625" style="3" customWidth="1"/>
    <col min="6146" max="6146" width="1.42578125" style="3" customWidth="1"/>
    <col min="6147" max="6147" width="0" style="3" hidden="1" customWidth="1"/>
    <col min="6148" max="6148" width="22.140625" style="3" customWidth="1"/>
    <col min="6149" max="6149" width="1.42578125" style="3" customWidth="1"/>
    <col min="6150" max="6151" width="0" style="3" hidden="1" customWidth="1"/>
    <col min="6152" max="6152" width="22.140625" style="3" customWidth="1"/>
    <col min="6153" max="6153" width="1.42578125" style="3" customWidth="1"/>
    <col min="6154" max="6154" width="8.85546875" style="3"/>
    <col min="6155" max="6155" width="17.42578125" style="3" customWidth="1"/>
    <col min="6156" max="6156" width="10.7109375" style="3" bestFit="1" customWidth="1"/>
    <col min="6157" max="6392" width="8.85546875" style="3"/>
    <col min="6393" max="6393" width="88.42578125" style="3" customWidth="1"/>
    <col min="6394" max="6394" width="1.28515625" style="3" customWidth="1"/>
    <col min="6395" max="6395" width="22.140625" style="3" customWidth="1"/>
    <col min="6396" max="6396" width="1.85546875" style="3" customWidth="1"/>
    <col min="6397" max="6397" width="22.140625" style="3" customWidth="1"/>
    <col min="6398" max="6398" width="2" style="3" customWidth="1"/>
    <col min="6399" max="6399" width="22.140625" style="3" customWidth="1"/>
    <col min="6400" max="6400" width="1.28515625" style="3" customWidth="1"/>
    <col min="6401" max="6401" width="22.140625" style="3" customWidth="1"/>
    <col min="6402" max="6402" width="1.42578125" style="3" customWidth="1"/>
    <col min="6403" max="6403" width="0" style="3" hidden="1" customWidth="1"/>
    <col min="6404" max="6404" width="22.140625" style="3" customWidth="1"/>
    <col min="6405" max="6405" width="1.42578125" style="3" customWidth="1"/>
    <col min="6406" max="6407" width="0" style="3" hidden="1" customWidth="1"/>
    <col min="6408" max="6408" width="22.140625" style="3" customWidth="1"/>
    <col min="6409" max="6409" width="1.42578125" style="3" customWidth="1"/>
    <col min="6410" max="6410" width="8.85546875" style="3"/>
    <col min="6411" max="6411" width="17.42578125" style="3" customWidth="1"/>
    <col min="6412" max="6412" width="10.7109375" style="3" bestFit="1" customWidth="1"/>
    <col min="6413" max="6648" width="8.85546875" style="3"/>
    <col min="6649" max="6649" width="88.42578125" style="3" customWidth="1"/>
    <col min="6650" max="6650" width="1.28515625" style="3" customWidth="1"/>
    <col min="6651" max="6651" width="22.140625" style="3" customWidth="1"/>
    <col min="6652" max="6652" width="1.85546875" style="3" customWidth="1"/>
    <col min="6653" max="6653" width="22.140625" style="3" customWidth="1"/>
    <col min="6654" max="6654" width="2" style="3" customWidth="1"/>
    <col min="6655" max="6655" width="22.140625" style="3" customWidth="1"/>
    <col min="6656" max="6656" width="1.28515625" style="3" customWidth="1"/>
    <col min="6657" max="6657" width="22.140625" style="3" customWidth="1"/>
    <col min="6658" max="6658" width="1.42578125" style="3" customWidth="1"/>
    <col min="6659" max="6659" width="0" style="3" hidden="1" customWidth="1"/>
    <col min="6660" max="6660" width="22.140625" style="3" customWidth="1"/>
    <col min="6661" max="6661" width="1.42578125" style="3" customWidth="1"/>
    <col min="6662" max="6663" width="0" style="3" hidden="1" customWidth="1"/>
    <col min="6664" max="6664" width="22.140625" style="3" customWidth="1"/>
    <col min="6665" max="6665" width="1.42578125" style="3" customWidth="1"/>
    <col min="6666" max="6666" width="8.85546875" style="3"/>
    <col min="6667" max="6667" width="17.42578125" style="3" customWidth="1"/>
    <col min="6668" max="6668" width="10.7109375" style="3" bestFit="1" customWidth="1"/>
    <col min="6669" max="6904" width="8.85546875" style="3"/>
    <col min="6905" max="6905" width="88.42578125" style="3" customWidth="1"/>
    <col min="6906" max="6906" width="1.28515625" style="3" customWidth="1"/>
    <col min="6907" max="6907" width="22.140625" style="3" customWidth="1"/>
    <col min="6908" max="6908" width="1.85546875" style="3" customWidth="1"/>
    <col min="6909" max="6909" width="22.140625" style="3" customWidth="1"/>
    <col min="6910" max="6910" width="2" style="3" customWidth="1"/>
    <col min="6911" max="6911" width="22.140625" style="3" customWidth="1"/>
    <col min="6912" max="6912" width="1.28515625" style="3" customWidth="1"/>
    <col min="6913" max="6913" width="22.140625" style="3" customWidth="1"/>
    <col min="6914" max="6914" width="1.42578125" style="3" customWidth="1"/>
    <col min="6915" max="6915" width="0" style="3" hidden="1" customWidth="1"/>
    <col min="6916" max="6916" width="22.140625" style="3" customWidth="1"/>
    <col min="6917" max="6917" width="1.42578125" style="3" customWidth="1"/>
    <col min="6918" max="6919" width="0" style="3" hidden="1" customWidth="1"/>
    <col min="6920" max="6920" width="22.140625" style="3" customWidth="1"/>
    <col min="6921" max="6921" width="1.42578125" style="3" customWidth="1"/>
    <col min="6922" max="6922" width="8.85546875" style="3"/>
    <col min="6923" max="6923" width="17.42578125" style="3" customWidth="1"/>
    <col min="6924" max="6924" width="10.7109375" style="3" bestFit="1" customWidth="1"/>
    <col min="6925" max="7160" width="8.85546875" style="3"/>
    <col min="7161" max="7161" width="88.42578125" style="3" customWidth="1"/>
    <col min="7162" max="7162" width="1.28515625" style="3" customWidth="1"/>
    <col min="7163" max="7163" width="22.140625" style="3" customWidth="1"/>
    <col min="7164" max="7164" width="1.85546875" style="3" customWidth="1"/>
    <col min="7165" max="7165" width="22.140625" style="3" customWidth="1"/>
    <col min="7166" max="7166" width="2" style="3" customWidth="1"/>
    <col min="7167" max="7167" width="22.140625" style="3" customWidth="1"/>
    <col min="7168" max="7168" width="1.28515625" style="3" customWidth="1"/>
    <col min="7169" max="7169" width="22.140625" style="3" customWidth="1"/>
    <col min="7170" max="7170" width="1.42578125" style="3" customWidth="1"/>
    <col min="7171" max="7171" width="0" style="3" hidden="1" customWidth="1"/>
    <col min="7172" max="7172" width="22.140625" style="3" customWidth="1"/>
    <col min="7173" max="7173" width="1.42578125" style="3" customWidth="1"/>
    <col min="7174" max="7175" width="0" style="3" hidden="1" customWidth="1"/>
    <col min="7176" max="7176" width="22.140625" style="3" customWidth="1"/>
    <col min="7177" max="7177" width="1.42578125" style="3" customWidth="1"/>
    <col min="7178" max="7178" width="8.85546875" style="3"/>
    <col min="7179" max="7179" width="17.42578125" style="3" customWidth="1"/>
    <col min="7180" max="7180" width="10.7109375" style="3" bestFit="1" customWidth="1"/>
    <col min="7181" max="7416" width="8.85546875" style="3"/>
    <col min="7417" max="7417" width="88.42578125" style="3" customWidth="1"/>
    <col min="7418" max="7418" width="1.28515625" style="3" customWidth="1"/>
    <col min="7419" max="7419" width="22.140625" style="3" customWidth="1"/>
    <col min="7420" max="7420" width="1.85546875" style="3" customWidth="1"/>
    <col min="7421" max="7421" width="22.140625" style="3" customWidth="1"/>
    <col min="7422" max="7422" width="2" style="3" customWidth="1"/>
    <col min="7423" max="7423" width="22.140625" style="3" customWidth="1"/>
    <col min="7424" max="7424" width="1.28515625" style="3" customWidth="1"/>
    <col min="7425" max="7425" width="22.140625" style="3" customWidth="1"/>
    <col min="7426" max="7426" width="1.42578125" style="3" customWidth="1"/>
    <col min="7427" max="7427" width="0" style="3" hidden="1" customWidth="1"/>
    <col min="7428" max="7428" width="22.140625" style="3" customWidth="1"/>
    <col min="7429" max="7429" width="1.42578125" style="3" customWidth="1"/>
    <col min="7430" max="7431" width="0" style="3" hidden="1" customWidth="1"/>
    <col min="7432" max="7432" width="22.140625" style="3" customWidth="1"/>
    <col min="7433" max="7433" width="1.42578125" style="3" customWidth="1"/>
    <col min="7434" max="7434" width="8.85546875" style="3"/>
    <col min="7435" max="7435" width="17.42578125" style="3" customWidth="1"/>
    <col min="7436" max="7436" width="10.7109375" style="3" bestFit="1" customWidth="1"/>
    <col min="7437" max="7672" width="8.85546875" style="3"/>
    <col min="7673" max="7673" width="88.42578125" style="3" customWidth="1"/>
    <col min="7674" max="7674" width="1.28515625" style="3" customWidth="1"/>
    <col min="7675" max="7675" width="22.140625" style="3" customWidth="1"/>
    <col min="7676" max="7676" width="1.85546875" style="3" customWidth="1"/>
    <col min="7677" max="7677" width="22.140625" style="3" customWidth="1"/>
    <col min="7678" max="7678" width="2" style="3" customWidth="1"/>
    <col min="7679" max="7679" width="22.140625" style="3" customWidth="1"/>
    <col min="7680" max="7680" width="1.28515625" style="3" customWidth="1"/>
    <col min="7681" max="7681" width="22.140625" style="3" customWidth="1"/>
    <col min="7682" max="7682" width="1.42578125" style="3" customWidth="1"/>
    <col min="7683" max="7683" width="0" style="3" hidden="1" customWidth="1"/>
    <col min="7684" max="7684" width="22.140625" style="3" customWidth="1"/>
    <col min="7685" max="7685" width="1.42578125" style="3" customWidth="1"/>
    <col min="7686" max="7687" width="0" style="3" hidden="1" customWidth="1"/>
    <col min="7688" max="7688" width="22.140625" style="3" customWidth="1"/>
    <col min="7689" max="7689" width="1.42578125" style="3" customWidth="1"/>
    <col min="7690" max="7690" width="8.85546875" style="3"/>
    <col min="7691" max="7691" width="17.42578125" style="3" customWidth="1"/>
    <col min="7692" max="7692" width="10.7109375" style="3" bestFit="1" customWidth="1"/>
    <col min="7693" max="7928" width="8.85546875" style="3"/>
    <col min="7929" max="7929" width="88.42578125" style="3" customWidth="1"/>
    <col min="7930" max="7930" width="1.28515625" style="3" customWidth="1"/>
    <col min="7931" max="7931" width="22.140625" style="3" customWidth="1"/>
    <col min="7932" max="7932" width="1.85546875" style="3" customWidth="1"/>
    <col min="7933" max="7933" width="22.140625" style="3" customWidth="1"/>
    <col min="7934" max="7934" width="2" style="3" customWidth="1"/>
    <col min="7935" max="7935" width="22.140625" style="3" customWidth="1"/>
    <col min="7936" max="7936" width="1.28515625" style="3" customWidth="1"/>
    <col min="7937" max="7937" width="22.140625" style="3" customWidth="1"/>
    <col min="7938" max="7938" width="1.42578125" style="3" customWidth="1"/>
    <col min="7939" max="7939" width="0" style="3" hidden="1" customWidth="1"/>
    <col min="7940" max="7940" width="22.140625" style="3" customWidth="1"/>
    <col min="7941" max="7941" width="1.42578125" style="3" customWidth="1"/>
    <col min="7942" max="7943" width="0" style="3" hidden="1" customWidth="1"/>
    <col min="7944" max="7944" width="22.140625" style="3" customWidth="1"/>
    <col min="7945" max="7945" width="1.42578125" style="3" customWidth="1"/>
    <col min="7946" max="7946" width="8.85546875" style="3"/>
    <col min="7947" max="7947" width="17.42578125" style="3" customWidth="1"/>
    <col min="7948" max="7948" width="10.7109375" style="3" bestFit="1" customWidth="1"/>
    <col min="7949" max="8184" width="8.85546875" style="3"/>
    <col min="8185" max="8185" width="88.42578125" style="3" customWidth="1"/>
    <col min="8186" max="8186" width="1.28515625" style="3" customWidth="1"/>
    <col min="8187" max="8187" width="22.140625" style="3" customWidth="1"/>
    <col min="8188" max="8188" width="1.85546875" style="3" customWidth="1"/>
    <col min="8189" max="8189" width="22.140625" style="3" customWidth="1"/>
    <col min="8190" max="8190" width="2" style="3" customWidth="1"/>
    <col min="8191" max="8191" width="22.140625" style="3" customWidth="1"/>
    <col min="8192" max="8192" width="1.28515625" style="3" customWidth="1"/>
    <col min="8193" max="8193" width="22.140625" style="3" customWidth="1"/>
    <col min="8194" max="8194" width="1.42578125" style="3" customWidth="1"/>
    <col min="8195" max="8195" width="0" style="3" hidden="1" customWidth="1"/>
    <col min="8196" max="8196" width="22.140625" style="3" customWidth="1"/>
    <col min="8197" max="8197" width="1.42578125" style="3" customWidth="1"/>
    <col min="8198" max="8199" width="0" style="3" hidden="1" customWidth="1"/>
    <col min="8200" max="8200" width="22.140625" style="3" customWidth="1"/>
    <col min="8201" max="8201" width="1.42578125" style="3" customWidth="1"/>
    <col min="8202" max="8202" width="8.85546875" style="3"/>
    <col min="8203" max="8203" width="17.42578125" style="3" customWidth="1"/>
    <col min="8204" max="8204" width="10.7109375" style="3" bestFit="1" customWidth="1"/>
    <col min="8205" max="8440" width="8.85546875" style="3"/>
    <col min="8441" max="8441" width="88.42578125" style="3" customWidth="1"/>
    <col min="8442" max="8442" width="1.28515625" style="3" customWidth="1"/>
    <col min="8443" max="8443" width="22.140625" style="3" customWidth="1"/>
    <col min="8444" max="8444" width="1.85546875" style="3" customWidth="1"/>
    <col min="8445" max="8445" width="22.140625" style="3" customWidth="1"/>
    <col min="8446" max="8446" width="2" style="3" customWidth="1"/>
    <col min="8447" max="8447" width="22.140625" style="3" customWidth="1"/>
    <col min="8448" max="8448" width="1.28515625" style="3" customWidth="1"/>
    <col min="8449" max="8449" width="22.140625" style="3" customWidth="1"/>
    <col min="8450" max="8450" width="1.42578125" style="3" customWidth="1"/>
    <col min="8451" max="8451" width="0" style="3" hidden="1" customWidth="1"/>
    <col min="8452" max="8452" width="22.140625" style="3" customWidth="1"/>
    <col min="8453" max="8453" width="1.42578125" style="3" customWidth="1"/>
    <col min="8454" max="8455" width="0" style="3" hidden="1" customWidth="1"/>
    <col min="8456" max="8456" width="22.140625" style="3" customWidth="1"/>
    <col min="8457" max="8457" width="1.42578125" style="3" customWidth="1"/>
    <col min="8458" max="8458" width="8.85546875" style="3"/>
    <col min="8459" max="8459" width="17.42578125" style="3" customWidth="1"/>
    <col min="8460" max="8460" width="10.7109375" style="3" bestFit="1" customWidth="1"/>
    <col min="8461" max="8696" width="8.85546875" style="3"/>
    <col min="8697" max="8697" width="88.42578125" style="3" customWidth="1"/>
    <col min="8698" max="8698" width="1.28515625" style="3" customWidth="1"/>
    <col min="8699" max="8699" width="22.140625" style="3" customWidth="1"/>
    <col min="8700" max="8700" width="1.85546875" style="3" customWidth="1"/>
    <col min="8701" max="8701" width="22.140625" style="3" customWidth="1"/>
    <col min="8702" max="8702" width="2" style="3" customWidth="1"/>
    <col min="8703" max="8703" width="22.140625" style="3" customWidth="1"/>
    <col min="8704" max="8704" width="1.28515625" style="3" customWidth="1"/>
    <col min="8705" max="8705" width="22.140625" style="3" customWidth="1"/>
    <col min="8706" max="8706" width="1.42578125" style="3" customWidth="1"/>
    <col min="8707" max="8707" width="0" style="3" hidden="1" customWidth="1"/>
    <col min="8708" max="8708" width="22.140625" style="3" customWidth="1"/>
    <col min="8709" max="8709" width="1.42578125" style="3" customWidth="1"/>
    <col min="8710" max="8711" width="0" style="3" hidden="1" customWidth="1"/>
    <col min="8712" max="8712" width="22.140625" style="3" customWidth="1"/>
    <col min="8713" max="8713" width="1.42578125" style="3" customWidth="1"/>
    <col min="8714" max="8714" width="8.85546875" style="3"/>
    <col min="8715" max="8715" width="17.42578125" style="3" customWidth="1"/>
    <col min="8716" max="8716" width="10.7109375" style="3" bestFit="1" customWidth="1"/>
    <col min="8717" max="8952" width="8.85546875" style="3"/>
    <col min="8953" max="8953" width="88.42578125" style="3" customWidth="1"/>
    <col min="8954" max="8954" width="1.28515625" style="3" customWidth="1"/>
    <col min="8955" max="8955" width="22.140625" style="3" customWidth="1"/>
    <col min="8956" max="8956" width="1.85546875" style="3" customWidth="1"/>
    <col min="8957" max="8957" width="22.140625" style="3" customWidth="1"/>
    <col min="8958" max="8958" width="2" style="3" customWidth="1"/>
    <col min="8959" max="8959" width="22.140625" style="3" customWidth="1"/>
    <col min="8960" max="8960" width="1.28515625" style="3" customWidth="1"/>
    <col min="8961" max="8961" width="22.140625" style="3" customWidth="1"/>
    <col min="8962" max="8962" width="1.42578125" style="3" customWidth="1"/>
    <col min="8963" max="8963" width="0" style="3" hidden="1" customWidth="1"/>
    <col min="8964" max="8964" width="22.140625" style="3" customWidth="1"/>
    <col min="8965" max="8965" width="1.42578125" style="3" customWidth="1"/>
    <col min="8966" max="8967" width="0" style="3" hidden="1" customWidth="1"/>
    <col min="8968" max="8968" width="22.140625" style="3" customWidth="1"/>
    <col min="8969" max="8969" width="1.42578125" style="3" customWidth="1"/>
    <col min="8970" max="8970" width="8.85546875" style="3"/>
    <col min="8971" max="8971" width="17.42578125" style="3" customWidth="1"/>
    <col min="8972" max="8972" width="10.7109375" style="3" bestFit="1" customWidth="1"/>
    <col min="8973" max="9208" width="8.85546875" style="3"/>
    <col min="9209" max="9209" width="88.42578125" style="3" customWidth="1"/>
    <col min="9210" max="9210" width="1.28515625" style="3" customWidth="1"/>
    <col min="9211" max="9211" width="22.140625" style="3" customWidth="1"/>
    <col min="9212" max="9212" width="1.85546875" style="3" customWidth="1"/>
    <col min="9213" max="9213" width="22.140625" style="3" customWidth="1"/>
    <col min="9214" max="9214" width="2" style="3" customWidth="1"/>
    <col min="9215" max="9215" width="22.140625" style="3" customWidth="1"/>
    <col min="9216" max="9216" width="1.28515625" style="3" customWidth="1"/>
    <col min="9217" max="9217" width="22.140625" style="3" customWidth="1"/>
    <col min="9218" max="9218" width="1.42578125" style="3" customWidth="1"/>
    <col min="9219" max="9219" width="0" style="3" hidden="1" customWidth="1"/>
    <col min="9220" max="9220" width="22.140625" style="3" customWidth="1"/>
    <col min="9221" max="9221" width="1.42578125" style="3" customWidth="1"/>
    <col min="9222" max="9223" width="0" style="3" hidden="1" customWidth="1"/>
    <col min="9224" max="9224" width="22.140625" style="3" customWidth="1"/>
    <col min="9225" max="9225" width="1.42578125" style="3" customWidth="1"/>
    <col min="9226" max="9226" width="8.85546875" style="3"/>
    <col min="9227" max="9227" width="17.42578125" style="3" customWidth="1"/>
    <col min="9228" max="9228" width="10.7109375" style="3" bestFit="1" customWidth="1"/>
    <col min="9229" max="9464" width="8.85546875" style="3"/>
    <col min="9465" max="9465" width="88.42578125" style="3" customWidth="1"/>
    <col min="9466" max="9466" width="1.28515625" style="3" customWidth="1"/>
    <col min="9467" max="9467" width="22.140625" style="3" customWidth="1"/>
    <col min="9468" max="9468" width="1.85546875" style="3" customWidth="1"/>
    <col min="9469" max="9469" width="22.140625" style="3" customWidth="1"/>
    <col min="9470" max="9470" width="2" style="3" customWidth="1"/>
    <col min="9471" max="9471" width="22.140625" style="3" customWidth="1"/>
    <col min="9472" max="9472" width="1.28515625" style="3" customWidth="1"/>
    <col min="9473" max="9473" width="22.140625" style="3" customWidth="1"/>
    <col min="9474" max="9474" width="1.42578125" style="3" customWidth="1"/>
    <col min="9475" max="9475" width="0" style="3" hidden="1" customWidth="1"/>
    <col min="9476" max="9476" width="22.140625" style="3" customWidth="1"/>
    <col min="9477" max="9477" width="1.42578125" style="3" customWidth="1"/>
    <col min="9478" max="9479" width="0" style="3" hidden="1" customWidth="1"/>
    <col min="9480" max="9480" width="22.140625" style="3" customWidth="1"/>
    <col min="9481" max="9481" width="1.42578125" style="3" customWidth="1"/>
    <col min="9482" max="9482" width="8.85546875" style="3"/>
    <col min="9483" max="9483" width="17.42578125" style="3" customWidth="1"/>
    <col min="9484" max="9484" width="10.7109375" style="3" bestFit="1" customWidth="1"/>
    <col min="9485" max="9720" width="8.85546875" style="3"/>
    <col min="9721" max="9721" width="88.42578125" style="3" customWidth="1"/>
    <col min="9722" max="9722" width="1.28515625" style="3" customWidth="1"/>
    <col min="9723" max="9723" width="22.140625" style="3" customWidth="1"/>
    <col min="9724" max="9724" width="1.85546875" style="3" customWidth="1"/>
    <col min="9725" max="9725" width="22.140625" style="3" customWidth="1"/>
    <col min="9726" max="9726" width="2" style="3" customWidth="1"/>
    <col min="9727" max="9727" width="22.140625" style="3" customWidth="1"/>
    <col min="9728" max="9728" width="1.28515625" style="3" customWidth="1"/>
    <col min="9729" max="9729" width="22.140625" style="3" customWidth="1"/>
    <col min="9730" max="9730" width="1.42578125" style="3" customWidth="1"/>
    <col min="9731" max="9731" width="0" style="3" hidden="1" customWidth="1"/>
    <col min="9732" max="9732" width="22.140625" style="3" customWidth="1"/>
    <col min="9733" max="9733" width="1.42578125" style="3" customWidth="1"/>
    <col min="9734" max="9735" width="0" style="3" hidden="1" customWidth="1"/>
    <col min="9736" max="9736" width="22.140625" style="3" customWidth="1"/>
    <col min="9737" max="9737" width="1.42578125" style="3" customWidth="1"/>
    <col min="9738" max="9738" width="8.85546875" style="3"/>
    <col min="9739" max="9739" width="17.42578125" style="3" customWidth="1"/>
    <col min="9740" max="9740" width="10.7109375" style="3" bestFit="1" customWidth="1"/>
    <col min="9741" max="9976" width="8.85546875" style="3"/>
    <col min="9977" max="9977" width="88.42578125" style="3" customWidth="1"/>
    <col min="9978" max="9978" width="1.28515625" style="3" customWidth="1"/>
    <col min="9979" max="9979" width="22.140625" style="3" customWidth="1"/>
    <col min="9980" max="9980" width="1.85546875" style="3" customWidth="1"/>
    <col min="9981" max="9981" width="22.140625" style="3" customWidth="1"/>
    <col min="9982" max="9982" width="2" style="3" customWidth="1"/>
    <col min="9983" max="9983" width="22.140625" style="3" customWidth="1"/>
    <col min="9984" max="9984" width="1.28515625" style="3" customWidth="1"/>
    <col min="9985" max="9985" width="22.140625" style="3" customWidth="1"/>
    <col min="9986" max="9986" width="1.42578125" style="3" customWidth="1"/>
    <col min="9987" max="9987" width="0" style="3" hidden="1" customWidth="1"/>
    <col min="9988" max="9988" width="22.140625" style="3" customWidth="1"/>
    <col min="9989" max="9989" width="1.42578125" style="3" customWidth="1"/>
    <col min="9990" max="9991" width="0" style="3" hidden="1" customWidth="1"/>
    <col min="9992" max="9992" width="22.140625" style="3" customWidth="1"/>
    <col min="9993" max="9993" width="1.42578125" style="3" customWidth="1"/>
    <col min="9994" max="9994" width="8.85546875" style="3"/>
    <col min="9995" max="9995" width="17.42578125" style="3" customWidth="1"/>
    <col min="9996" max="9996" width="10.7109375" style="3" bestFit="1" customWidth="1"/>
    <col min="9997" max="10232" width="8.85546875" style="3"/>
    <col min="10233" max="10233" width="88.42578125" style="3" customWidth="1"/>
    <col min="10234" max="10234" width="1.28515625" style="3" customWidth="1"/>
    <col min="10235" max="10235" width="22.140625" style="3" customWidth="1"/>
    <col min="10236" max="10236" width="1.85546875" style="3" customWidth="1"/>
    <col min="10237" max="10237" width="22.140625" style="3" customWidth="1"/>
    <col min="10238" max="10238" width="2" style="3" customWidth="1"/>
    <col min="10239" max="10239" width="22.140625" style="3" customWidth="1"/>
    <col min="10240" max="10240" width="1.28515625" style="3" customWidth="1"/>
    <col min="10241" max="10241" width="22.140625" style="3" customWidth="1"/>
    <col min="10242" max="10242" width="1.42578125" style="3" customWidth="1"/>
    <col min="10243" max="10243" width="0" style="3" hidden="1" customWidth="1"/>
    <col min="10244" max="10244" width="22.140625" style="3" customWidth="1"/>
    <col min="10245" max="10245" width="1.42578125" style="3" customWidth="1"/>
    <col min="10246" max="10247" width="0" style="3" hidden="1" customWidth="1"/>
    <col min="10248" max="10248" width="22.140625" style="3" customWidth="1"/>
    <col min="10249" max="10249" width="1.42578125" style="3" customWidth="1"/>
    <col min="10250" max="10250" width="8.85546875" style="3"/>
    <col min="10251" max="10251" width="17.42578125" style="3" customWidth="1"/>
    <col min="10252" max="10252" width="10.7109375" style="3" bestFit="1" customWidth="1"/>
    <col min="10253" max="10488" width="8.85546875" style="3"/>
    <col min="10489" max="10489" width="88.42578125" style="3" customWidth="1"/>
    <col min="10490" max="10490" width="1.28515625" style="3" customWidth="1"/>
    <col min="10491" max="10491" width="22.140625" style="3" customWidth="1"/>
    <col min="10492" max="10492" width="1.85546875" style="3" customWidth="1"/>
    <col min="10493" max="10493" width="22.140625" style="3" customWidth="1"/>
    <col min="10494" max="10494" width="2" style="3" customWidth="1"/>
    <col min="10495" max="10495" width="22.140625" style="3" customWidth="1"/>
    <col min="10496" max="10496" width="1.28515625" style="3" customWidth="1"/>
    <col min="10497" max="10497" width="22.140625" style="3" customWidth="1"/>
    <col min="10498" max="10498" width="1.42578125" style="3" customWidth="1"/>
    <col min="10499" max="10499" width="0" style="3" hidden="1" customWidth="1"/>
    <col min="10500" max="10500" width="22.140625" style="3" customWidth="1"/>
    <col min="10501" max="10501" width="1.42578125" style="3" customWidth="1"/>
    <col min="10502" max="10503" width="0" style="3" hidden="1" customWidth="1"/>
    <col min="10504" max="10504" width="22.140625" style="3" customWidth="1"/>
    <col min="10505" max="10505" width="1.42578125" style="3" customWidth="1"/>
    <col min="10506" max="10506" width="8.85546875" style="3"/>
    <col min="10507" max="10507" width="17.42578125" style="3" customWidth="1"/>
    <col min="10508" max="10508" width="10.7109375" style="3" bestFit="1" customWidth="1"/>
    <col min="10509" max="10744" width="8.85546875" style="3"/>
    <col min="10745" max="10745" width="88.42578125" style="3" customWidth="1"/>
    <col min="10746" max="10746" width="1.28515625" style="3" customWidth="1"/>
    <col min="10747" max="10747" width="22.140625" style="3" customWidth="1"/>
    <col min="10748" max="10748" width="1.85546875" style="3" customWidth="1"/>
    <col min="10749" max="10749" width="22.140625" style="3" customWidth="1"/>
    <col min="10750" max="10750" width="2" style="3" customWidth="1"/>
    <col min="10751" max="10751" width="22.140625" style="3" customWidth="1"/>
    <col min="10752" max="10752" width="1.28515625" style="3" customWidth="1"/>
    <col min="10753" max="10753" width="22.140625" style="3" customWidth="1"/>
    <col min="10754" max="10754" width="1.42578125" style="3" customWidth="1"/>
    <col min="10755" max="10755" width="0" style="3" hidden="1" customWidth="1"/>
    <col min="10756" max="10756" width="22.140625" style="3" customWidth="1"/>
    <col min="10757" max="10757" width="1.42578125" style="3" customWidth="1"/>
    <col min="10758" max="10759" width="0" style="3" hidden="1" customWidth="1"/>
    <col min="10760" max="10760" width="22.140625" style="3" customWidth="1"/>
    <col min="10761" max="10761" width="1.42578125" style="3" customWidth="1"/>
    <col min="10762" max="10762" width="8.85546875" style="3"/>
    <col min="10763" max="10763" width="17.42578125" style="3" customWidth="1"/>
    <col min="10764" max="10764" width="10.7109375" style="3" bestFit="1" customWidth="1"/>
    <col min="10765" max="11000" width="8.85546875" style="3"/>
    <col min="11001" max="11001" width="88.42578125" style="3" customWidth="1"/>
    <col min="11002" max="11002" width="1.28515625" style="3" customWidth="1"/>
    <col min="11003" max="11003" width="22.140625" style="3" customWidth="1"/>
    <col min="11004" max="11004" width="1.85546875" style="3" customWidth="1"/>
    <col min="11005" max="11005" width="22.140625" style="3" customWidth="1"/>
    <col min="11006" max="11006" width="2" style="3" customWidth="1"/>
    <col min="11007" max="11007" width="22.140625" style="3" customWidth="1"/>
    <col min="11008" max="11008" width="1.28515625" style="3" customWidth="1"/>
    <col min="11009" max="11009" width="22.140625" style="3" customWidth="1"/>
    <col min="11010" max="11010" width="1.42578125" style="3" customWidth="1"/>
    <col min="11011" max="11011" width="0" style="3" hidden="1" customWidth="1"/>
    <col min="11012" max="11012" width="22.140625" style="3" customWidth="1"/>
    <col min="11013" max="11013" width="1.42578125" style="3" customWidth="1"/>
    <col min="11014" max="11015" width="0" style="3" hidden="1" customWidth="1"/>
    <col min="11016" max="11016" width="22.140625" style="3" customWidth="1"/>
    <col min="11017" max="11017" width="1.42578125" style="3" customWidth="1"/>
    <col min="11018" max="11018" width="8.85546875" style="3"/>
    <col min="11019" max="11019" width="17.42578125" style="3" customWidth="1"/>
    <col min="11020" max="11020" width="10.7109375" style="3" bestFit="1" customWidth="1"/>
    <col min="11021" max="11256" width="8.85546875" style="3"/>
    <col min="11257" max="11257" width="88.42578125" style="3" customWidth="1"/>
    <col min="11258" max="11258" width="1.28515625" style="3" customWidth="1"/>
    <col min="11259" max="11259" width="22.140625" style="3" customWidth="1"/>
    <col min="11260" max="11260" width="1.85546875" style="3" customWidth="1"/>
    <col min="11261" max="11261" width="22.140625" style="3" customWidth="1"/>
    <col min="11262" max="11262" width="2" style="3" customWidth="1"/>
    <col min="11263" max="11263" width="22.140625" style="3" customWidth="1"/>
    <col min="11264" max="11264" width="1.28515625" style="3" customWidth="1"/>
    <col min="11265" max="11265" width="22.140625" style="3" customWidth="1"/>
    <col min="11266" max="11266" width="1.42578125" style="3" customWidth="1"/>
    <col min="11267" max="11267" width="0" style="3" hidden="1" customWidth="1"/>
    <col min="11268" max="11268" width="22.140625" style="3" customWidth="1"/>
    <col min="11269" max="11269" width="1.42578125" style="3" customWidth="1"/>
    <col min="11270" max="11271" width="0" style="3" hidden="1" customWidth="1"/>
    <col min="11272" max="11272" width="22.140625" style="3" customWidth="1"/>
    <col min="11273" max="11273" width="1.42578125" style="3" customWidth="1"/>
    <col min="11274" max="11274" width="8.85546875" style="3"/>
    <col min="11275" max="11275" width="17.42578125" style="3" customWidth="1"/>
    <col min="11276" max="11276" width="10.7109375" style="3" bestFit="1" customWidth="1"/>
    <col min="11277" max="11512" width="8.85546875" style="3"/>
    <col min="11513" max="11513" width="88.42578125" style="3" customWidth="1"/>
    <col min="11514" max="11514" width="1.28515625" style="3" customWidth="1"/>
    <col min="11515" max="11515" width="22.140625" style="3" customWidth="1"/>
    <col min="11516" max="11516" width="1.85546875" style="3" customWidth="1"/>
    <col min="11517" max="11517" width="22.140625" style="3" customWidth="1"/>
    <col min="11518" max="11518" width="2" style="3" customWidth="1"/>
    <col min="11519" max="11519" width="22.140625" style="3" customWidth="1"/>
    <col min="11520" max="11520" width="1.28515625" style="3" customWidth="1"/>
    <col min="11521" max="11521" width="22.140625" style="3" customWidth="1"/>
    <col min="11522" max="11522" width="1.42578125" style="3" customWidth="1"/>
    <col min="11523" max="11523" width="0" style="3" hidden="1" customWidth="1"/>
    <col min="11524" max="11524" width="22.140625" style="3" customWidth="1"/>
    <col min="11525" max="11525" width="1.42578125" style="3" customWidth="1"/>
    <col min="11526" max="11527" width="0" style="3" hidden="1" customWidth="1"/>
    <col min="11528" max="11528" width="22.140625" style="3" customWidth="1"/>
    <col min="11529" max="11529" width="1.42578125" style="3" customWidth="1"/>
    <col min="11530" max="11530" width="8.85546875" style="3"/>
    <col min="11531" max="11531" width="17.42578125" style="3" customWidth="1"/>
    <col min="11532" max="11532" width="10.7109375" style="3" bestFit="1" customWidth="1"/>
    <col min="11533" max="11768" width="8.85546875" style="3"/>
    <col min="11769" max="11769" width="88.42578125" style="3" customWidth="1"/>
    <col min="11770" max="11770" width="1.28515625" style="3" customWidth="1"/>
    <col min="11771" max="11771" width="22.140625" style="3" customWidth="1"/>
    <col min="11772" max="11772" width="1.85546875" style="3" customWidth="1"/>
    <col min="11773" max="11773" width="22.140625" style="3" customWidth="1"/>
    <col min="11774" max="11774" width="2" style="3" customWidth="1"/>
    <col min="11775" max="11775" width="22.140625" style="3" customWidth="1"/>
    <col min="11776" max="11776" width="1.28515625" style="3" customWidth="1"/>
    <col min="11777" max="11777" width="22.140625" style="3" customWidth="1"/>
    <col min="11778" max="11778" width="1.42578125" style="3" customWidth="1"/>
    <col min="11779" max="11779" width="0" style="3" hidden="1" customWidth="1"/>
    <col min="11780" max="11780" width="22.140625" style="3" customWidth="1"/>
    <col min="11781" max="11781" width="1.42578125" style="3" customWidth="1"/>
    <col min="11782" max="11783" width="0" style="3" hidden="1" customWidth="1"/>
    <col min="11784" max="11784" width="22.140625" style="3" customWidth="1"/>
    <col min="11785" max="11785" width="1.42578125" style="3" customWidth="1"/>
    <col min="11786" max="11786" width="8.85546875" style="3"/>
    <col min="11787" max="11787" width="17.42578125" style="3" customWidth="1"/>
    <col min="11788" max="11788" width="10.7109375" style="3" bestFit="1" customWidth="1"/>
    <col min="11789" max="12024" width="8.85546875" style="3"/>
    <col min="12025" max="12025" width="88.42578125" style="3" customWidth="1"/>
    <col min="12026" max="12026" width="1.28515625" style="3" customWidth="1"/>
    <col min="12027" max="12027" width="22.140625" style="3" customWidth="1"/>
    <col min="12028" max="12028" width="1.85546875" style="3" customWidth="1"/>
    <col min="12029" max="12029" width="22.140625" style="3" customWidth="1"/>
    <col min="12030" max="12030" width="2" style="3" customWidth="1"/>
    <col min="12031" max="12031" width="22.140625" style="3" customWidth="1"/>
    <col min="12032" max="12032" width="1.28515625" style="3" customWidth="1"/>
    <col min="12033" max="12033" width="22.140625" style="3" customWidth="1"/>
    <col min="12034" max="12034" width="1.42578125" style="3" customWidth="1"/>
    <col min="12035" max="12035" width="0" style="3" hidden="1" customWidth="1"/>
    <col min="12036" max="12036" width="22.140625" style="3" customWidth="1"/>
    <col min="12037" max="12037" width="1.42578125" style="3" customWidth="1"/>
    <col min="12038" max="12039" width="0" style="3" hidden="1" customWidth="1"/>
    <col min="12040" max="12040" width="22.140625" style="3" customWidth="1"/>
    <col min="12041" max="12041" width="1.42578125" style="3" customWidth="1"/>
    <col min="12042" max="12042" width="8.85546875" style="3"/>
    <col min="12043" max="12043" width="17.42578125" style="3" customWidth="1"/>
    <col min="12044" max="12044" width="10.7109375" style="3" bestFit="1" customWidth="1"/>
    <col min="12045" max="12280" width="8.85546875" style="3"/>
    <col min="12281" max="12281" width="88.42578125" style="3" customWidth="1"/>
    <col min="12282" max="12282" width="1.28515625" style="3" customWidth="1"/>
    <col min="12283" max="12283" width="22.140625" style="3" customWidth="1"/>
    <col min="12284" max="12284" width="1.85546875" style="3" customWidth="1"/>
    <col min="12285" max="12285" width="22.140625" style="3" customWidth="1"/>
    <col min="12286" max="12286" width="2" style="3" customWidth="1"/>
    <col min="12287" max="12287" width="22.140625" style="3" customWidth="1"/>
    <col min="12288" max="12288" width="1.28515625" style="3" customWidth="1"/>
    <col min="12289" max="12289" width="22.140625" style="3" customWidth="1"/>
    <col min="12290" max="12290" width="1.42578125" style="3" customWidth="1"/>
    <col min="12291" max="12291" width="0" style="3" hidden="1" customWidth="1"/>
    <col min="12292" max="12292" width="22.140625" style="3" customWidth="1"/>
    <col min="12293" max="12293" width="1.42578125" style="3" customWidth="1"/>
    <col min="12294" max="12295" width="0" style="3" hidden="1" customWidth="1"/>
    <col min="12296" max="12296" width="22.140625" style="3" customWidth="1"/>
    <col min="12297" max="12297" width="1.42578125" style="3" customWidth="1"/>
    <col min="12298" max="12298" width="8.85546875" style="3"/>
    <col min="12299" max="12299" width="17.42578125" style="3" customWidth="1"/>
    <col min="12300" max="12300" width="10.7109375" style="3" bestFit="1" customWidth="1"/>
    <col min="12301" max="12536" width="8.85546875" style="3"/>
    <col min="12537" max="12537" width="88.42578125" style="3" customWidth="1"/>
    <col min="12538" max="12538" width="1.28515625" style="3" customWidth="1"/>
    <col min="12539" max="12539" width="22.140625" style="3" customWidth="1"/>
    <col min="12540" max="12540" width="1.85546875" style="3" customWidth="1"/>
    <col min="12541" max="12541" width="22.140625" style="3" customWidth="1"/>
    <col min="12542" max="12542" width="2" style="3" customWidth="1"/>
    <col min="12543" max="12543" width="22.140625" style="3" customWidth="1"/>
    <col min="12544" max="12544" width="1.28515625" style="3" customWidth="1"/>
    <col min="12545" max="12545" width="22.140625" style="3" customWidth="1"/>
    <col min="12546" max="12546" width="1.42578125" style="3" customWidth="1"/>
    <col min="12547" max="12547" width="0" style="3" hidden="1" customWidth="1"/>
    <col min="12548" max="12548" width="22.140625" style="3" customWidth="1"/>
    <col min="12549" max="12549" width="1.42578125" style="3" customWidth="1"/>
    <col min="12550" max="12551" width="0" style="3" hidden="1" customWidth="1"/>
    <col min="12552" max="12552" width="22.140625" style="3" customWidth="1"/>
    <col min="12553" max="12553" width="1.42578125" style="3" customWidth="1"/>
    <col min="12554" max="12554" width="8.85546875" style="3"/>
    <col min="12555" max="12555" width="17.42578125" style="3" customWidth="1"/>
    <col min="12556" max="12556" width="10.7109375" style="3" bestFit="1" customWidth="1"/>
    <col min="12557" max="12792" width="8.85546875" style="3"/>
    <col min="12793" max="12793" width="88.42578125" style="3" customWidth="1"/>
    <col min="12794" max="12794" width="1.28515625" style="3" customWidth="1"/>
    <col min="12795" max="12795" width="22.140625" style="3" customWidth="1"/>
    <col min="12796" max="12796" width="1.85546875" style="3" customWidth="1"/>
    <col min="12797" max="12797" width="22.140625" style="3" customWidth="1"/>
    <col min="12798" max="12798" width="2" style="3" customWidth="1"/>
    <col min="12799" max="12799" width="22.140625" style="3" customWidth="1"/>
    <col min="12800" max="12800" width="1.28515625" style="3" customWidth="1"/>
    <col min="12801" max="12801" width="22.140625" style="3" customWidth="1"/>
    <col min="12802" max="12802" width="1.42578125" style="3" customWidth="1"/>
    <col min="12803" max="12803" width="0" style="3" hidden="1" customWidth="1"/>
    <col min="12804" max="12804" width="22.140625" style="3" customWidth="1"/>
    <col min="12805" max="12805" width="1.42578125" style="3" customWidth="1"/>
    <col min="12806" max="12807" width="0" style="3" hidden="1" customWidth="1"/>
    <col min="12808" max="12808" width="22.140625" style="3" customWidth="1"/>
    <col min="12809" max="12809" width="1.42578125" style="3" customWidth="1"/>
    <col min="12810" max="12810" width="8.85546875" style="3"/>
    <col min="12811" max="12811" width="17.42578125" style="3" customWidth="1"/>
    <col min="12812" max="12812" width="10.7109375" style="3" bestFit="1" customWidth="1"/>
    <col min="12813" max="13048" width="8.85546875" style="3"/>
    <col min="13049" max="13049" width="88.42578125" style="3" customWidth="1"/>
    <col min="13050" max="13050" width="1.28515625" style="3" customWidth="1"/>
    <col min="13051" max="13051" width="22.140625" style="3" customWidth="1"/>
    <col min="13052" max="13052" width="1.85546875" style="3" customWidth="1"/>
    <col min="13053" max="13053" width="22.140625" style="3" customWidth="1"/>
    <col min="13054" max="13054" width="2" style="3" customWidth="1"/>
    <col min="13055" max="13055" width="22.140625" style="3" customWidth="1"/>
    <col min="13056" max="13056" width="1.28515625" style="3" customWidth="1"/>
    <col min="13057" max="13057" width="22.140625" style="3" customWidth="1"/>
    <col min="13058" max="13058" width="1.42578125" style="3" customWidth="1"/>
    <col min="13059" max="13059" width="0" style="3" hidden="1" customWidth="1"/>
    <col min="13060" max="13060" width="22.140625" style="3" customWidth="1"/>
    <col min="13061" max="13061" width="1.42578125" style="3" customWidth="1"/>
    <col min="13062" max="13063" width="0" style="3" hidden="1" customWidth="1"/>
    <col min="13064" max="13064" width="22.140625" style="3" customWidth="1"/>
    <col min="13065" max="13065" width="1.42578125" style="3" customWidth="1"/>
    <col min="13066" max="13066" width="8.85546875" style="3"/>
    <col min="13067" max="13067" width="17.42578125" style="3" customWidth="1"/>
    <col min="13068" max="13068" width="10.7109375" style="3" bestFit="1" customWidth="1"/>
    <col min="13069" max="13304" width="8.85546875" style="3"/>
    <col min="13305" max="13305" width="88.42578125" style="3" customWidth="1"/>
    <col min="13306" max="13306" width="1.28515625" style="3" customWidth="1"/>
    <col min="13307" max="13307" width="22.140625" style="3" customWidth="1"/>
    <col min="13308" max="13308" width="1.85546875" style="3" customWidth="1"/>
    <col min="13309" max="13309" width="22.140625" style="3" customWidth="1"/>
    <col min="13310" max="13310" width="2" style="3" customWidth="1"/>
    <col min="13311" max="13311" width="22.140625" style="3" customWidth="1"/>
    <col min="13312" max="13312" width="1.28515625" style="3" customWidth="1"/>
    <col min="13313" max="13313" width="22.140625" style="3" customWidth="1"/>
    <col min="13314" max="13314" width="1.42578125" style="3" customWidth="1"/>
    <col min="13315" max="13315" width="0" style="3" hidden="1" customWidth="1"/>
    <col min="13316" max="13316" width="22.140625" style="3" customWidth="1"/>
    <col min="13317" max="13317" width="1.42578125" style="3" customWidth="1"/>
    <col min="13318" max="13319" width="0" style="3" hidden="1" customWidth="1"/>
    <col min="13320" max="13320" width="22.140625" style="3" customWidth="1"/>
    <col min="13321" max="13321" width="1.42578125" style="3" customWidth="1"/>
    <col min="13322" max="13322" width="8.85546875" style="3"/>
    <col min="13323" max="13323" width="17.42578125" style="3" customWidth="1"/>
    <col min="13324" max="13324" width="10.7109375" style="3" bestFit="1" customWidth="1"/>
    <col min="13325" max="13560" width="8.85546875" style="3"/>
    <col min="13561" max="13561" width="88.42578125" style="3" customWidth="1"/>
    <col min="13562" max="13562" width="1.28515625" style="3" customWidth="1"/>
    <col min="13563" max="13563" width="22.140625" style="3" customWidth="1"/>
    <col min="13564" max="13564" width="1.85546875" style="3" customWidth="1"/>
    <col min="13565" max="13565" width="22.140625" style="3" customWidth="1"/>
    <col min="13566" max="13566" width="2" style="3" customWidth="1"/>
    <col min="13567" max="13567" width="22.140625" style="3" customWidth="1"/>
    <col min="13568" max="13568" width="1.28515625" style="3" customWidth="1"/>
    <col min="13569" max="13569" width="22.140625" style="3" customWidth="1"/>
    <col min="13570" max="13570" width="1.42578125" style="3" customWidth="1"/>
    <col min="13571" max="13571" width="0" style="3" hidden="1" customWidth="1"/>
    <col min="13572" max="13572" width="22.140625" style="3" customWidth="1"/>
    <col min="13573" max="13573" width="1.42578125" style="3" customWidth="1"/>
    <col min="13574" max="13575" width="0" style="3" hidden="1" customWidth="1"/>
    <col min="13576" max="13576" width="22.140625" style="3" customWidth="1"/>
    <col min="13577" max="13577" width="1.42578125" style="3" customWidth="1"/>
    <col min="13578" max="13578" width="8.85546875" style="3"/>
    <col min="13579" max="13579" width="17.42578125" style="3" customWidth="1"/>
    <col min="13580" max="13580" width="10.7109375" style="3" bestFit="1" customWidth="1"/>
    <col min="13581" max="13816" width="8.85546875" style="3"/>
    <col min="13817" max="13817" width="88.42578125" style="3" customWidth="1"/>
    <col min="13818" max="13818" width="1.28515625" style="3" customWidth="1"/>
    <col min="13819" max="13819" width="22.140625" style="3" customWidth="1"/>
    <col min="13820" max="13820" width="1.85546875" style="3" customWidth="1"/>
    <col min="13821" max="13821" width="22.140625" style="3" customWidth="1"/>
    <col min="13822" max="13822" width="2" style="3" customWidth="1"/>
    <col min="13823" max="13823" width="22.140625" style="3" customWidth="1"/>
    <col min="13824" max="13824" width="1.28515625" style="3" customWidth="1"/>
    <col min="13825" max="13825" width="22.140625" style="3" customWidth="1"/>
    <col min="13826" max="13826" width="1.42578125" style="3" customWidth="1"/>
    <col min="13827" max="13827" width="0" style="3" hidden="1" customWidth="1"/>
    <col min="13828" max="13828" width="22.140625" style="3" customWidth="1"/>
    <col min="13829" max="13829" width="1.42578125" style="3" customWidth="1"/>
    <col min="13830" max="13831" width="0" style="3" hidden="1" customWidth="1"/>
    <col min="13832" max="13832" width="22.140625" style="3" customWidth="1"/>
    <col min="13833" max="13833" width="1.42578125" style="3" customWidth="1"/>
    <col min="13834" max="13834" width="8.85546875" style="3"/>
    <col min="13835" max="13835" width="17.42578125" style="3" customWidth="1"/>
    <col min="13836" max="13836" width="10.7109375" style="3" bestFit="1" customWidth="1"/>
    <col min="13837" max="14072" width="8.85546875" style="3"/>
    <col min="14073" max="14073" width="88.42578125" style="3" customWidth="1"/>
    <col min="14074" max="14074" width="1.28515625" style="3" customWidth="1"/>
    <col min="14075" max="14075" width="22.140625" style="3" customWidth="1"/>
    <col min="14076" max="14076" width="1.85546875" style="3" customWidth="1"/>
    <col min="14077" max="14077" width="22.140625" style="3" customWidth="1"/>
    <col min="14078" max="14078" width="2" style="3" customWidth="1"/>
    <col min="14079" max="14079" width="22.140625" style="3" customWidth="1"/>
    <col min="14080" max="14080" width="1.28515625" style="3" customWidth="1"/>
    <col min="14081" max="14081" width="22.140625" style="3" customWidth="1"/>
    <col min="14082" max="14082" width="1.42578125" style="3" customWidth="1"/>
    <col min="14083" max="14083" width="0" style="3" hidden="1" customWidth="1"/>
    <col min="14084" max="14084" width="22.140625" style="3" customWidth="1"/>
    <col min="14085" max="14085" width="1.42578125" style="3" customWidth="1"/>
    <col min="14086" max="14087" width="0" style="3" hidden="1" customWidth="1"/>
    <col min="14088" max="14088" width="22.140625" style="3" customWidth="1"/>
    <col min="14089" max="14089" width="1.42578125" style="3" customWidth="1"/>
    <col min="14090" max="14090" width="8.85546875" style="3"/>
    <col min="14091" max="14091" width="17.42578125" style="3" customWidth="1"/>
    <col min="14092" max="14092" width="10.7109375" style="3" bestFit="1" customWidth="1"/>
    <col min="14093" max="14328" width="8.85546875" style="3"/>
    <col min="14329" max="14329" width="88.42578125" style="3" customWidth="1"/>
    <col min="14330" max="14330" width="1.28515625" style="3" customWidth="1"/>
    <col min="14331" max="14331" width="22.140625" style="3" customWidth="1"/>
    <col min="14332" max="14332" width="1.85546875" style="3" customWidth="1"/>
    <col min="14333" max="14333" width="22.140625" style="3" customWidth="1"/>
    <col min="14334" max="14334" width="2" style="3" customWidth="1"/>
    <col min="14335" max="14335" width="22.140625" style="3" customWidth="1"/>
    <col min="14336" max="14336" width="1.28515625" style="3" customWidth="1"/>
    <col min="14337" max="14337" width="22.140625" style="3" customWidth="1"/>
    <col min="14338" max="14338" width="1.42578125" style="3" customWidth="1"/>
    <col min="14339" max="14339" width="0" style="3" hidden="1" customWidth="1"/>
    <col min="14340" max="14340" width="22.140625" style="3" customWidth="1"/>
    <col min="14341" max="14341" width="1.42578125" style="3" customWidth="1"/>
    <col min="14342" max="14343" width="0" style="3" hidden="1" customWidth="1"/>
    <col min="14344" max="14344" width="22.140625" style="3" customWidth="1"/>
    <col min="14345" max="14345" width="1.42578125" style="3" customWidth="1"/>
    <col min="14346" max="14346" width="8.85546875" style="3"/>
    <col min="14347" max="14347" width="17.42578125" style="3" customWidth="1"/>
    <col min="14348" max="14348" width="10.7109375" style="3" bestFit="1" customWidth="1"/>
    <col min="14349" max="14584" width="8.85546875" style="3"/>
    <col min="14585" max="14585" width="88.42578125" style="3" customWidth="1"/>
    <col min="14586" max="14586" width="1.28515625" style="3" customWidth="1"/>
    <col min="14587" max="14587" width="22.140625" style="3" customWidth="1"/>
    <col min="14588" max="14588" width="1.85546875" style="3" customWidth="1"/>
    <col min="14589" max="14589" width="22.140625" style="3" customWidth="1"/>
    <col min="14590" max="14590" width="2" style="3" customWidth="1"/>
    <col min="14591" max="14591" width="22.140625" style="3" customWidth="1"/>
    <col min="14592" max="14592" width="1.28515625" style="3" customWidth="1"/>
    <col min="14593" max="14593" width="22.140625" style="3" customWidth="1"/>
    <col min="14594" max="14594" width="1.42578125" style="3" customWidth="1"/>
    <col min="14595" max="14595" width="0" style="3" hidden="1" customWidth="1"/>
    <col min="14596" max="14596" width="22.140625" style="3" customWidth="1"/>
    <col min="14597" max="14597" width="1.42578125" style="3" customWidth="1"/>
    <col min="14598" max="14599" width="0" style="3" hidden="1" customWidth="1"/>
    <col min="14600" max="14600" width="22.140625" style="3" customWidth="1"/>
    <col min="14601" max="14601" width="1.42578125" style="3" customWidth="1"/>
    <col min="14602" max="14602" width="8.85546875" style="3"/>
    <col min="14603" max="14603" width="17.42578125" style="3" customWidth="1"/>
    <col min="14604" max="14604" width="10.7109375" style="3" bestFit="1" customWidth="1"/>
    <col min="14605" max="14840" width="8.85546875" style="3"/>
    <col min="14841" max="14841" width="88.42578125" style="3" customWidth="1"/>
    <col min="14842" max="14842" width="1.28515625" style="3" customWidth="1"/>
    <col min="14843" max="14843" width="22.140625" style="3" customWidth="1"/>
    <col min="14844" max="14844" width="1.85546875" style="3" customWidth="1"/>
    <col min="14845" max="14845" width="22.140625" style="3" customWidth="1"/>
    <col min="14846" max="14846" width="2" style="3" customWidth="1"/>
    <col min="14847" max="14847" width="22.140625" style="3" customWidth="1"/>
    <col min="14848" max="14848" width="1.28515625" style="3" customWidth="1"/>
    <col min="14849" max="14849" width="22.140625" style="3" customWidth="1"/>
    <col min="14850" max="14850" width="1.42578125" style="3" customWidth="1"/>
    <col min="14851" max="14851" width="0" style="3" hidden="1" customWidth="1"/>
    <col min="14852" max="14852" width="22.140625" style="3" customWidth="1"/>
    <col min="14853" max="14853" width="1.42578125" style="3" customWidth="1"/>
    <col min="14854" max="14855" width="0" style="3" hidden="1" customWidth="1"/>
    <col min="14856" max="14856" width="22.140625" style="3" customWidth="1"/>
    <col min="14857" max="14857" width="1.42578125" style="3" customWidth="1"/>
    <col min="14858" max="14858" width="8.85546875" style="3"/>
    <col min="14859" max="14859" width="17.42578125" style="3" customWidth="1"/>
    <col min="14860" max="14860" width="10.7109375" style="3" bestFit="1" customWidth="1"/>
    <col min="14861" max="15096" width="8.85546875" style="3"/>
    <col min="15097" max="15097" width="88.42578125" style="3" customWidth="1"/>
    <col min="15098" max="15098" width="1.28515625" style="3" customWidth="1"/>
    <col min="15099" max="15099" width="22.140625" style="3" customWidth="1"/>
    <col min="15100" max="15100" width="1.85546875" style="3" customWidth="1"/>
    <col min="15101" max="15101" width="22.140625" style="3" customWidth="1"/>
    <col min="15102" max="15102" width="2" style="3" customWidth="1"/>
    <col min="15103" max="15103" width="22.140625" style="3" customWidth="1"/>
    <col min="15104" max="15104" width="1.28515625" style="3" customWidth="1"/>
    <col min="15105" max="15105" width="22.140625" style="3" customWidth="1"/>
    <col min="15106" max="15106" width="1.42578125" style="3" customWidth="1"/>
    <col min="15107" max="15107" width="0" style="3" hidden="1" customWidth="1"/>
    <col min="15108" max="15108" width="22.140625" style="3" customWidth="1"/>
    <col min="15109" max="15109" width="1.42578125" style="3" customWidth="1"/>
    <col min="15110" max="15111" width="0" style="3" hidden="1" customWidth="1"/>
    <col min="15112" max="15112" width="22.140625" style="3" customWidth="1"/>
    <col min="15113" max="15113" width="1.42578125" style="3" customWidth="1"/>
    <col min="15114" max="15114" width="8.85546875" style="3"/>
    <col min="15115" max="15115" width="17.42578125" style="3" customWidth="1"/>
    <col min="15116" max="15116" width="10.7109375" style="3" bestFit="1" customWidth="1"/>
    <col min="15117" max="15352" width="8.85546875" style="3"/>
    <col min="15353" max="15353" width="88.42578125" style="3" customWidth="1"/>
    <col min="15354" max="15354" width="1.28515625" style="3" customWidth="1"/>
    <col min="15355" max="15355" width="22.140625" style="3" customWidth="1"/>
    <col min="15356" max="15356" width="1.85546875" style="3" customWidth="1"/>
    <col min="15357" max="15357" width="22.140625" style="3" customWidth="1"/>
    <col min="15358" max="15358" width="2" style="3" customWidth="1"/>
    <col min="15359" max="15359" width="22.140625" style="3" customWidth="1"/>
    <col min="15360" max="15360" width="1.28515625" style="3" customWidth="1"/>
    <col min="15361" max="15361" width="22.140625" style="3" customWidth="1"/>
    <col min="15362" max="15362" width="1.42578125" style="3" customWidth="1"/>
    <col min="15363" max="15363" width="0" style="3" hidden="1" customWidth="1"/>
    <col min="15364" max="15364" width="22.140625" style="3" customWidth="1"/>
    <col min="15365" max="15365" width="1.42578125" style="3" customWidth="1"/>
    <col min="15366" max="15367" width="0" style="3" hidden="1" customWidth="1"/>
    <col min="15368" max="15368" width="22.140625" style="3" customWidth="1"/>
    <col min="15369" max="15369" width="1.42578125" style="3" customWidth="1"/>
    <col min="15370" max="15370" width="8.85546875" style="3"/>
    <col min="15371" max="15371" width="17.42578125" style="3" customWidth="1"/>
    <col min="15372" max="15372" width="10.7109375" style="3" bestFit="1" customWidth="1"/>
    <col min="15373" max="15608" width="8.85546875" style="3"/>
    <col min="15609" max="15609" width="88.42578125" style="3" customWidth="1"/>
    <col min="15610" max="15610" width="1.28515625" style="3" customWidth="1"/>
    <col min="15611" max="15611" width="22.140625" style="3" customWidth="1"/>
    <col min="15612" max="15612" width="1.85546875" style="3" customWidth="1"/>
    <col min="15613" max="15613" width="22.140625" style="3" customWidth="1"/>
    <col min="15614" max="15614" width="2" style="3" customWidth="1"/>
    <col min="15615" max="15615" width="22.140625" style="3" customWidth="1"/>
    <col min="15616" max="15616" width="1.28515625" style="3" customWidth="1"/>
    <col min="15617" max="15617" width="22.140625" style="3" customWidth="1"/>
    <col min="15618" max="15618" width="1.42578125" style="3" customWidth="1"/>
    <col min="15619" max="15619" width="0" style="3" hidden="1" customWidth="1"/>
    <col min="15620" max="15620" width="22.140625" style="3" customWidth="1"/>
    <col min="15621" max="15621" width="1.42578125" style="3" customWidth="1"/>
    <col min="15622" max="15623" width="0" style="3" hidden="1" customWidth="1"/>
    <col min="15624" max="15624" width="22.140625" style="3" customWidth="1"/>
    <col min="15625" max="15625" width="1.42578125" style="3" customWidth="1"/>
    <col min="15626" max="15626" width="8.85546875" style="3"/>
    <col min="15627" max="15627" width="17.42578125" style="3" customWidth="1"/>
    <col min="15628" max="15628" width="10.7109375" style="3" bestFit="1" customWidth="1"/>
    <col min="15629" max="15864" width="8.85546875" style="3"/>
    <col min="15865" max="15865" width="88.42578125" style="3" customWidth="1"/>
    <col min="15866" max="15866" width="1.28515625" style="3" customWidth="1"/>
    <col min="15867" max="15867" width="22.140625" style="3" customWidth="1"/>
    <col min="15868" max="15868" width="1.85546875" style="3" customWidth="1"/>
    <col min="15869" max="15869" width="22.140625" style="3" customWidth="1"/>
    <col min="15870" max="15870" width="2" style="3" customWidth="1"/>
    <col min="15871" max="15871" width="22.140625" style="3" customWidth="1"/>
    <col min="15872" max="15872" width="1.28515625" style="3" customWidth="1"/>
    <col min="15873" max="15873" width="22.140625" style="3" customWidth="1"/>
    <col min="15874" max="15874" width="1.42578125" style="3" customWidth="1"/>
    <col min="15875" max="15875" width="0" style="3" hidden="1" customWidth="1"/>
    <col min="15876" max="15876" width="22.140625" style="3" customWidth="1"/>
    <col min="15877" max="15877" width="1.42578125" style="3" customWidth="1"/>
    <col min="15878" max="15879" width="0" style="3" hidden="1" customWidth="1"/>
    <col min="15880" max="15880" width="22.140625" style="3" customWidth="1"/>
    <col min="15881" max="15881" width="1.42578125" style="3" customWidth="1"/>
    <col min="15882" max="15882" width="8.85546875" style="3"/>
    <col min="15883" max="15883" width="17.42578125" style="3" customWidth="1"/>
    <col min="15884" max="15884" width="10.7109375" style="3" bestFit="1" customWidth="1"/>
    <col min="15885" max="16120" width="8.85546875" style="3"/>
    <col min="16121" max="16121" width="88.42578125" style="3" customWidth="1"/>
    <col min="16122" max="16122" width="1.28515625" style="3" customWidth="1"/>
    <col min="16123" max="16123" width="22.140625" style="3" customWidth="1"/>
    <col min="16124" max="16124" width="1.85546875" style="3" customWidth="1"/>
    <col min="16125" max="16125" width="22.140625" style="3" customWidth="1"/>
    <col min="16126" max="16126" width="2" style="3" customWidth="1"/>
    <col min="16127" max="16127" width="22.140625" style="3" customWidth="1"/>
    <col min="16128" max="16128" width="1.28515625" style="3" customWidth="1"/>
    <col min="16129" max="16129" width="22.140625" style="3" customWidth="1"/>
    <col min="16130" max="16130" width="1.42578125" style="3" customWidth="1"/>
    <col min="16131" max="16131" width="0" style="3" hidden="1" customWidth="1"/>
    <col min="16132" max="16132" width="22.140625" style="3" customWidth="1"/>
    <col min="16133" max="16133" width="1.42578125" style="3" customWidth="1"/>
    <col min="16134" max="16135" width="0" style="3" hidden="1" customWidth="1"/>
    <col min="16136" max="16136" width="22.140625" style="3" customWidth="1"/>
    <col min="16137" max="16137" width="1.42578125" style="3" customWidth="1"/>
    <col min="16138" max="16138" width="8.85546875" style="3"/>
    <col min="16139" max="16139" width="17.42578125" style="3" customWidth="1"/>
    <col min="16140" max="16140" width="10.7109375" style="3" bestFit="1" customWidth="1"/>
    <col min="16141" max="16384" width="8.85546875" style="3"/>
  </cols>
  <sheetData>
    <row r="1" spans="1:24" s="25" customFormat="1" ht="17.25" customHeight="1">
      <c r="A1" s="1" t="s">
        <v>0</v>
      </c>
      <c r="B1" s="23"/>
      <c r="C1" s="22" t="s">
        <v>2</v>
      </c>
      <c r="D1" s="156"/>
      <c r="E1" s="22" t="s">
        <v>255</v>
      </c>
      <c r="F1" s="156"/>
      <c r="G1" s="22" t="s">
        <v>4</v>
      </c>
      <c r="H1" s="1"/>
      <c r="I1" s="22" t="s">
        <v>303</v>
      </c>
      <c r="J1" s="23"/>
      <c r="K1" s="22" t="s">
        <v>274</v>
      </c>
      <c r="L1" s="23"/>
      <c r="M1" s="22" t="s">
        <v>4</v>
      </c>
      <c r="N1" s="24"/>
      <c r="O1" s="144"/>
      <c r="P1" s="144"/>
      <c r="Q1" s="144"/>
      <c r="R1" s="144"/>
      <c r="S1" s="144"/>
      <c r="T1" s="144"/>
      <c r="U1" s="144"/>
      <c r="V1" s="144"/>
      <c r="W1" s="144"/>
      <c r="X1" s="144"/>
    </row>
    <row r="2" spans="1:24" s="25" customFormat="1" ht="17.25" customHeight="1">
      <c r="A2" s="1" t="s">
        <v>203</v>
      </c>
      <c r="B2" s="23"/>
      <c r="C2" s="26" t="s">
        <v>5</v>
      </c>
      <c r="D2" s="156"/>
      <c r="E2" s="26" t="s">
        <v>5</v>
      </c>
      <c r="F2" s="156"/>
      <c r="G2" s="26" t="s">
        <v>7</v>
      </c>
      <c r="H2" s="1"/>
      <c r="I2" s="26" t="s">
        <v>5</v>
      </c>
      <c r="J2" s="23"/>
      <c r="K2" s="26" t="s">
        <v>5</v>
      </c>
      <c r="L2" s="23"/>
      <c r="M2" s="26" t="s">
        <v>7</v>
      </c>
      <c r="N2" s="24"/>
      <c r="O2" s="144"/>
      <c r="P2" s="144"/>
      <c r="Q2" s="144"/>
      <c r="R2" s="144"/>
      <c r="S2" s="144"/>
      <c r="T2" s="144"/>
      <c r="U2" s="144"/>
      <c r="V2" s="144"/>
      <c r="W2" s="144"/>
      <c r="X2" s="144"/>
    </row>
    <row r="3" spans="1:24" s="25" customFormat="1" ht="17.25" customHeight="1">
      <c r="A3" s="1" t="s">
        <v>19</v>
      </c>
      <c r="B3" s="23"/>
      <c r="C3" s="26" t="s">
        <v>204</v>
      </c>
      <c r="D3" s="156"/>
      <c r="E3" s="26" t="s">
        <v>204</v>
      </c>
      <c r="F3" s="156"/>
      <c r="G3" s="26" t="s">
        <v>318</v>
      </c>
      <c r="H3" s="1"/>
      <c r="I3" s="26" t="s">
        <v>302</v>
      </c>
      <c r="J3" s="23"/>
      <c r="K3" s="26" t="s">
        <v>8</v>
      </c>
      <c r="L3" s="23"/>
      <c r="M3" s="26" t="s">
        <v>269</v>
      </c>
      <c r="N3" s="24"/>
      <c r="O3" s="144"/>
      <c r="P3" s="144"/>
      <c r="Q3" s="144"/>
      <c r="R3" s="144"/>
      <c r="S3" s="144"/>
      <c r="T3" s="144"/>
      <c r="U3" s="144"/>
      <c r="V3" s="144"/>
      <c r="W3" s="144"/>
      <c r="X3" s="144"/>
    </row>
    <row r="4" spans="1:24" s="25" customFormat="1" ht="17.25" customHeight="1">
      <c r="A4" s="1"/>
      <c r="B4" s="23"/>
      <c r="C4" s="26" t="s">
        <v>319</v>
      </c>
      <c r="D4" s="156"/>
      <c r="E4" s="26" t="s">
        <v>328</v>
      </c>
      <c r="F4" s="156"/>
      <c r="G4" s="26"/>
      <c r="H4" s="1"/>
      <c r="I4" s="26"/>
      <c r="J4" s="23"/>
      <c r="K4" s="26"/>
      <c r="L4" s="23"/>
      <c r="M4" s="26"/>
      <c r="N4" s="24"/>
      <c r="O4" s="144"/>
      <c r="P4" s="144"/>
      <c r="Q4" s="144"/>
      <c r="R4" s="144"/>
      <c r="S4" s="144"/>
      <c r="T4" s="144"/>
      <c r="U4" s="144"/>
      <c r="V4" s="144"/>
      <c r="W4" s="144"/>
      <c r="X4" s="144"/>
    </row>
    <row r="5" spans="1:24" s="25" customFormat="1" ht="17.25" customHeight="1">
      <c r="A5" s="27"/>
      <c r="B5" s="29"/>
      <c r="C5" s="28" t="s">
        <v>9</v>
      </c>
      <c r="D5" s="157"/>
      <c r="E5" s="28" t="s">
        <v>9</v>
      </c>
      <c r="F5" s="157"/>
      <c r="G5" s="28" t="s">
        <v>9</v>
      </c>
      <c r="H5" s="27"/>
      <c r="I5" s="28" t="s">
        <v>9</v>
      </c>
      <c r="J5" s="29"/>
      <c r="K5" s="28" t="s">
        <v>9</v>
      </c>
      <c r="L5" s="29"/>
      <c r="M5" s="28" t="s">
        <v>9</v>
      </c>
      <c r="N5" s="30"/>
      <c r="O5" s="144"/>
      <c r="P5" s="144"/>
      <c r="Q5" s="144"/>
      <c r="R5" s="144"/>
      <c r="S5" s="144"/>
      <c r="T5" s="144"/>
      <c r="U5" s="144"/>
      <c r="V5" s="144"/>
      <c r="W5" s="144"/>
      <c r="X5" s="144"/>
    </row>
    <row r="6" spans="1:24" s="25" customFormat="1" ht="12.75" customHeight="1">
      <c r="B6" s="31"/>
      <c r="C6" s="31"/>
      <c r="D6" s="31"/>
      <c r="E6" s="31"/>
      <c r="F6" s="31"/>
      <c r="G6" s="31"/>
      <c r="I6" s="31"/>
      <c r="J6" s="31"/>
      <c r="K6" s="31"/>
      <c r="L6" s="31"/>
      <c r="M6" s="31"/>
      <c r="N6" s="32"/>
      <c r="O6" s="144"/>
      <c r="P6" s="144"/>
      <c r="Q6" s="144"/>
      <c r="R6" s="144"/>
      <c r="S6" s="144"/>
      <c r="T6" s="144"/>
      <c r="U6" s="144"/>
      <c r="V6" s="144"/>
      <c r="W6" s="144"/>
      <c r="X6" s="144"/>
    </row>
    <row r="7" spans="1:24" ht="15.75">
      <c r="A7" s="33" t="s">
        <v>20</v>
      </c>
      <c r="B7" s="34"/>
      <c r="C7" s="34"/>
      <c r="D7" s="34"/>
      <c r="E7" s="34"/>
      <c r="F7" s="34"/>
      <c r="G7" s="34"/>
      <c r="H7" s="33"/>
      <c r="I7" s="34"/>
      <c r="J7" s="34"/>
      <c r="K7" s="34"/>
      <c r="L7" s="34"/>
      <c r="M7" s="34"/>
      <c r="N7" s="35"/>
    </row>
    <row r="8" spans="1:24" s="25" customFormat="1" ht="15.75">
      <c r="A8" s="1" t="s">
        <v>21</v>
      </c>
      <c r="B8" s="36"/>
      <c r="C8" s="36"/>
      <c r="D8" s="36"/>
      <c r="E8" s="36"/>
      <c r="F8" s="36"/>
      <c r="G8" s="36"/>
      <c r="H8" s="1"/>
      <c r="I8" s="36"/>
      <c r="J8" s="36"/>
      <c r="K8" s="36"/>
      <c r="L8" s="36"/>
      <c r="M8" s="36"/>
      <c r="N8" s="37"/>
      <c r="O8" s="144"/>
      <c r="P8" s="144"/>
      <c r="Q8" s="144"/>
      <c r="R8" s="144"/>
      <c r="S8" s="144"/>
      <c r="T8" s="144"/>
      <c r="U8" s="144"/>
      <c r="V8" s="144"/>
      <c r="W8" s="144"/>
      <c r="X8" s="144"/>
    </row>
    <row r="9" spans="1:24" s="25" customFormat="1" ht="15.75" customHeight="1">
      <c r="A9" s="38" t="s">
        <v>22</v>
      </c>
      <c r="B9" s="31"/>
      <c r="C9" s="31">
        <v>1170000</v>
      </c>
      <c r="D9" s="31"/>
      <c r="E9" s="31">
        <v>1170000</v>
      </c>
      <c r="F9" s="31"/>
      <c r="G9" s="31">
        <v>467573.95</v>
      </c>
      <c r="H9" s="38"/>
      <c r="I9" s="31">
        <f>E9-G9</f>
        <v>702426.05</v>
      </c>
      <c r="J9" s="31"/>
      <c r="K9" s="31">
        <v>1153112.2438544738</v>
      </c>
      <c r="L9" s="31"/>
      <c r="M9" s="31">
        <v>971030.68</v>
      </c>
      <c r="N9" s="32"/>
      <c r="O9" s="144"/>
      <c r="P9" s="144"/>
      <c r="Q9" s="144"/>
      <c r="R9" s="144"/>
      <c r="S9" s="144"/>
      <c r="T9" s="144"/>
      <c r="U9" s="144"/>
      <c r="V9" s="144"/>
      <c r="W9" s="144"/>
      <c r="X9" s="144"/>
    </row>
    <row r="10" spans="1:24" s="25" customFormat="1" ht="15.75" customHeight="1">
      <c r="A10" s="38" t="s">
        <v>23</v>
      </c>
      <c r="B10" s="31"/>
      <c r="C10" s="31">
        <v>13200</v>
      </c>
      <c r="D10" s="31"/>
      <c r="E10" s="31">
        <v>13200</v>
      </c>
      <c r="F10" s="31"/>
      <c r="G10" s="31">
        <v>6900</v>
      </c>
      <c r="H10" s="38"/>
      <c r="I10" s="31">
        <f t="shared" ref="I10:I20" si="0">E10-G10</f>
        <v>6300</v>
      </c>
      <c r="J10" s="31"/>
      <c r="K10" s="31">
        <f>8400+6000</f>
        <v>14400</v>
      </c>
      <c r="L10" s="31"/>
      <c r="M10" s="31">
        <v>13900</v>
      </c>
      <c r="N10" s="32"/>
      <c r="O10" s="144"/>
      <c r="P10" s="144"/>
      <c r="Q10" s="144"/>
      <c r="R10" s="144"/>
      <c r="S10" s="144"/>
      <c r="T10" s="144"/>
      <c r="U10" s="144"/>
      <c r="V10" s="144"/>
      <c r="W10" s="144"/>
      <c r="X10" s="144"/>
    </row>
    <row r="11" spans="1:24" s="25" customFormat="1" ht="15.75" customHeight="1">
      <c r="A11" s="38" t="s">
        <v>229</v>
      </c>
      <c r="B11" s="31"/>
      <c r="C11" s="31">
        <v>36000</v>
      </c>
      <c r="D11" s="31"/>
      <c r="E11" s="31">
        <v>36000</v>
      </c>
      <c r="F11" s="31"/>
      <c r="G11" s="31">
        <v>0</v>
      </c>
      <c r="H11" s="38"/>
      <c r="I11" s="31">
        <f t="shared" si="0"/>
        <v>36000</v>
      </c>
      <c r="J11" s="31"/>
      <c r="K11" s="31">
        <v>0</v>
      </c>
      <c r="L11" s="31"/>
      <c r="M11" s="31">
        <v>0</v>
      </c>
      <c r="N11" s="32"/>
      <c r="O11" s="144"/>
      <c r="P11" s="144"/>
      <c r="Q11" s="144"/>
      <c r="R11" s="144"/>
      <c r="S11" s="144"/>
      <c r="T11" s="144"/>
      <c r="U11" s="144"/>
      <c r="V11" s="144"/>
      <c r="W11" s="144"/>
      <c r="X11" s="144"/>
    </row>
    <row r="12" spans="1:24" s="25" customFormat="1" ht="15.75" customHeight="1">
      <c r="A12" s="38" t="s">
        <v>205</v>
      </c>
      <c r="B12" s="31"/>
      <c r="C12" s="31">
        <v>146250</v>
      </c>
      <c r="D12" s="31"/>
      <c r="E12" s="31">
        <v>146250</v>
      </c>
      <c r="F12" s="31"/>
      <c r="G12" s="31">
        <v>37931.760000000002</v>
      </c>
      <c r="H12" s="38"/>
      <c r="I12" s="31">
        <f t="shared" si="0"/>
        <v>108318.23999999999</v>
      </c>
      <c r="J12" s="31"/>
      <c r="K12" s="31">
        <v>144139.03048180923</v>
      </c>
      <c r="L12" s="31"/>
      <c r="M12" s="31">
        <v>76540.52</v>
      </c>
      <c r="N12" s="32"/>
      <c r="O12" s="144"/>
      <c r="P12" s="144"/>
      <c r="Q12" s="144"/>
      <c r="R12" s="144"/>
      <c r="S12" s="144"/>
      <c r="T12" s="144"/>
      <c r="U12" s="144"/>
      <c r="V12" s="144"/>
      <c r="W12" s="144"/>
      <c r="X12" s="144"/>
    </row>
    <row r="13" spans="1:24" s="25" customFormat="1" ht="15.75" customHeight="1">
      <c r="A13" s="38" t="s">
        <v>24</v>
      </c>
      <c r="B13" s="31"/>
      <c r="C13" s="31">
        <v>171112.5</v>
      </c>
      <c r="D13" s="31"/>
      <c r="E13" s="31">
        <v>171112.5</v>
      </c>
      <c r="F13" s="31"/>
      <c r="G13" s="31">
        <v>59293</v>
      </c>
      <c r="H13" s="38"/>
      <c r="I13" s="31">
        <f t="shared" si="0"/>
        <v>111819.5</v>
      </c>
      <c r="J13" s="31"/>
      <c r="K13" s="31">
        <v>168642.66566371682</v>
      </c>
      <c r="L13" s="31"/>
      <c r="M13" s="31">
        <v>123613</v>
      </c>
      <c r="N13" s="32"/>
      <c r="O13" s="144"/>
      <c r="P13" s="144"/>
      <c r="Q13" s="144"/>
      <c r="R13" s="144"/>
      <c r="S13" s="144"/>
      <c r="T13" s="144"/>
      <c r="U13" s="144"/>
      <c r="V13" s="144"/>
      <c r="W13" s="144"/>
      <c r="X13" s="144"/>
    </row>
    <row r="14" spans="1:24" s="25" customFormat="1" ht="15.75" customHeight="1">
      <c r="A14" s="38" t="s">
        <v>25</v>
      </c>
      <c r="B14" s="31"/>
      <c r="C14" s="31">
        <v>15000</v>
      </c>
      <c r="D14" s="31"/>
      <c r="E14" s="31">
        <v>15000</v>
      </c>
      <c r="F14" s="31"/>
      <c r="G14" s="31">
        <v>5429.7</v>
      </c>
      <c r="H14" s="38"/>
      <c r="I14" s="31">
        <f t="shared" si="0"/>
        <v>9570.2999999999993</v>
      </c>
      <c r="J14" s="31"/>
      <c r="K14" s="31">
        <v>13000</v>
      </c>
      <c r="L14" s="31"/>
      <c r="M14" s="31">
        <v>11873.6</v>
      </c>
      <c r="N14" s="32"/>
      <c r="O14" s="144"/>
      <c r="P14" s="144"/>
      <c r="Q14" s="144"/>
      <c r="R14" s="144"/>
      <c r="S14" s="144"/>
      <c r="T14" s="144"/>
      <c r="U14" s="144"/>
      <c r="V14" s="144"/>
      <c r="W14" s="144"/>
      <c r="X14" s="144"/>
    </row>
    <row r="15" spans="1:24" s="25" customFormat="1" ht="15.75" customHeight="1">
      <c r="A15" s="38" t="s">
        <v>26</v>
      </c>
      <c r="B15" s="31"/>
      <c r="C15" s="31">
        <v>1500</v>
      </c>
      <c r="D15" s="31"/>
      <c r="E15" s="31">
        <v>1500</v>
      </c>
      <c r="F15" s="31"/>
      <c r="G15" s="31">
        <v>622</v>
      </c>
      <c r="H15" s="38"/>
      <c r="I15" s="31">
        <f t="shared" si="0"/>
        <v>878</v>
      </c>
      <c r="J15" s="31"/>
      <c r="K15" s="31">
        <v>1440</v>
      </c>
      <c r="L15" s="31"/>
      <c r="M15" s="31">
        <v>1357.6</v>
      </c>
      <c r="N15" s="32"/>
      <c r="O15" s="144"/>
      <c r="P15" s="144"/>
      <c r="Q15" s="144"/>
      <c r="R15" s="144"/>
      <c r="S15" s="144"/>
      <c r="T15" s="144"/>
      <c r="U15" s="144"/>
      <c r="V15" s="144"/>
      <c r="W15" s="144"/>
      <c r="X15" s="144"/>
    </row>
    <row r="16" spans="1:24" s="25" customFormat="1" ht="15.75" customHeight="1">
      <c r="A16" s="38" t="s">
        <v>27</v>
      </c>
      <c r="B16" s="31"/>
      <c r="C16" s="31">
        <v>2960</v>
      </c>
      <c r="D16" s="31"/>
      <c r="E16" s="31">
        <v>2960</v>
      </c>
      <c r="F16" s="31"/>
      <c r="G16" s="31">
        <v>188</v>
      </c>
      <c r="H16" s="38"/>
      <c r="I16" s="31">
        <f t="shared" si="0"/>
        <v>2772</v>
      </c>
      <c r="J16" s="31"/>
      <c r="K16" s="31">
        <v>3000</v>
      </c>
      <c r="L16" s="31"/>
      <c r="M16" s="31">
        <v>1496</v>
      </c>
      <c r="N16" s="32"/>
      <c r="O16" s="144"/>
      <c r="P16" s="144"/>
      <c r="Q16" s="144"/>
      <c r="R16" s="144"/>
      <c r="S16" s="144"/>
      <c r="T16" s="144"/>
      <c r="U16" s="144"/>
      <c r="V16" s="144"/>
      <c r="W16" s="144"/>
      <c r="X16" s="144"/>
    </row>
    <row r="17" spans="1:24" s="25" customFormat="1" ht="15.75" customHeight="1">
      <c r="A17" s="38" t="s">
        <v>28</v>
      </c>
      <c r="B17" s="31"/>
      <c r="C17" s="31">
        <v>3000</v>
      </c>
      <c r="D17" s="31"/>
      <c r="E17" s="31">
        <v>3000</v>
      </c>
      <c r="F17" s="31"/>
      <c r="G17" s="31">
        <v>2316.79</v>
      </c>
      <c r="H17" s="38"/>
      <c r="I17" s="31">
        <f t="shared" si="0"/>
        <v>683.21</v>
      </c>
      <c r="J17" s="31"/>
      <c r="K17" s="31">
        <v>2400</v>
      </c>
      <c r="L17" s="31"/>
      <c r="M17" s="31">
        <v>2775.89</v>
      </c>
      <c r="N17" s="32"/>
      <c r="O17" s="144"/>
      <c r="P17" s="144"/>
      <c r="Q17" s="144"/>
      <c r="R17" s="144"/>
      <c r="S17" s="144"/>
      <c r="T17" s="144"/>
      <c r="U17" s="144"/>
      <c r="V17" s="144"/>
      <c r="W17" s="144"/>
      <c r="X17" s="144"/>
    </row>
    <row r="18" spans="1:24" s="25" customFormat="1" ht="15.75" customHeight="1">
      <c r="A18" s="38" t="s">
        <v>29</v>
      </c>
      <c r="B18" s="31"/>
      <c r="C18" s="31">
        <v>45000</v>
      </c>
      <c r="D18" s="31"/>
      <c r="E18" s="31">
        <v>45000</v>
      </c>
      <c r="F18" s="31"/>
      <c r="G18" s="31">
        <v>41692.92</v>
      </c>
      <c r="H18" s="38"/>
      <c r="I18" s="31">
        <f t="shared" si="0"/>
        <v>3307.0800000000017</v>
      </c>
      <c r="J18" s="31"/>
      <c r="K18" s="31">
        <v>50000</v>
      </c>
      <c r="L18" s="31"/>
      <c r="M18" s="31">
        <v>41866.339999999997</v>
      </c>
      <c r="N18" s="32"/>
      <c r="O18" s="144"/>
      <c r="P18" s="144"/>
      <c r="Q18" s="144"/>
      <c r="R18" s="144"/>
      <c r="S18" s="144"/>
      <c r="T18" s="144"/>
      <c r="U18" s="144"/>
      <c r="V18" s="144"/>
      <c r="W18" s="144"/>
      <c r="X18" s="144"/>
    </row>
    <row r="19" spans="1:24" s="25" customFormat="1" ht="15.75" customHeight="1">
      <c r="A19" s="38" t="s">
        <v>30</v>
      </c>
      <c r="B19" s="31"/>
      <c r="C19" s="31">
        <v>4800</v>
      </c>
      <c r="D19" s="31"/>
      <c r="E19" s="31">
        <v>4800</v>
      </c>
      <c r="F19" s="31"/>
      <c r="G19" s="31">
        <v>1865.05</v>
      </c>
      <c r="H19" s="38"/>
      <c r="I19" s="31">
        <f t="shared" si="0"/>
        <v>2934.95</v>
      </c>
      <c r="J19" s="31"/>
      <c r="K19" s="31">
        <v>4800</v>
      </c>
      <c r="L19" s="31"/>
      <c r="M19" s="31">
        <v>3334.83</v>
      </c>
      <c r="N19" s="32"/>
      <c r="O19" s="144"/>
      <c r="P19" s="144"/>
      <c r="Q19" s="144"/>
      <c r="R19" s="144"/>
      <c r="S19" s="144"/>
      <c r="T19" s="144"/>
      <c r="U19" s="144"/>
      <c r="V19" s="144"/>
      <c r="W19" s="144"/>
      <c r="X19" s="144"/>
    </row>
    <row r="20" spans="1:24" s="25" customFormat="1" ht="15.75" customHeight="1">
      <c r="A20" s="38" t="s">
        <v>31</v>
      </c>
      <c r="B20" s="31"/>
      <c r="C20" s="39">
        <v>15000</v>
      </c>
      <c r="D20" s="139"/>
      <c r="E20" s="39">
        <v>15000</v>
      </c>
      <c r="F20" s="139"/>
      <c r="G20" s="139">
        <v>5414.04</v>
      </c>
      <c r="H20" s="38"/>
      <c r="I20" s="39">
        <f t="shared" si="0"/>
        <v>9585.9599999999991</v>
      </c>
      <c r="J20" s="31"/>
      <c r="K20" s="39">
        <v>15000</v>
      </c>
      <c r="L20" s="31"/>
      <c r="M20" s="39">
        <v>18167.61</v>
      </c>
      <c r="N20" s="32"/>
      <c r="O20" s="144"/>
      <c r="P20" s="144"/>
      <c r="Q20" s="144"/>
      <c r="R20" s="144"/>
      <c r="S20" s="144"/>
      <c r="T20" s="144"/>
      <c r="U20" s="144"/>
      <c r="V20" s="144"/>
      <c r="W20" s="144"/>
      <c r="X20" s="144"/>
    </row>
    <row r="21" spans="1:24" s="25" customFormat="1" ht="15" customHeight="1">
      <c r="B21" s="31"/>
      <c r="C21" s="31">
        <f>SUM(C9:C20)</f>
        <v>1623822.5</v>
      </c>
      <c r="D21" s="31"/>
      <c r="E21" s="31">
        <f>SUM(E9:E20)</f>
        <v>1623822.5</v>
      </c>
      <c r="F21" s="31"/>
      <c r="G21" s="208">
        <f>SUM(G9:G20)</f>
        <v>629227.21000000008</v>
      </c>
      <c r="I21" s="31">
        <f>E21-G21</f>
        <v>994595.28999999992</v>
      </c>
      <c r="J21" s="31"/>
      <c r="K21" s="31">
        <f>SUM(K9:K20)</f>
        <v>1569933.94</v>
      </c>
      <c r="L21" s="31"/>
      <c r="M21" s="31">
        <f>SUM(M9:M20)</f>
        <v>1265956.0700000003</v>
      </c>
      <c r="N21" s="32"/>
      <c r="O21" s="144"/>
      <c r="P21" s="144"/>
      <c r="Q21" s="144"/>
      <c r="R21" s="144"/>
      <c r="S21" s="144"/>
      <c r="T21" s="144"/>
      <c r="U21" s="144"/>
      <c r="V21" s="144"/>
      <c r="W21" s="144"/>
      <c r="X21" s="144"/>
    </row>
    <row r="22" spans="1:24" s="43" customFormat="1" ht="15">
      <c r="A22" s="40" t="s">
        <v>32</v>
      </c>
      <c r="B22" s="41"/>
      <c r="C22" s="41"/>
      <c r="D22" s="41"/>
      <c r="E22" s="41"/>
      <c r="F22" s="41"/>
      <c r="G22" s="41"/>
      <c r="H22" s="40"/>
      <c r="I22" s="41"/>
      <c r="J22" s="41"/>
      <c r="K22" s="41"/>
      <c r="L22" s="41"/>
      <c r="M22" s="41"/>
      <c r="N22" s="42"/>
      <c r="O22" s="163"/>
      <c r="P22" s="163"/>
      <c r="Q22" s="163"/>
      <c r="R22" s="163"/>
      <c r="S22" s="163"/>
      <c r="T22" s="163"/>
      <c r="U22" s="163"/>
      <c r="V22" s="163"/>
      <c r="W22" s="163"/>
      <c r="X22" s="163"/>
    </row>
    <row r="23" spans="1:24" s="25" customFormat="1" ht="15">
      <c r="A23" s="38" t="s">
        <v>33</v>
      </c>
      <c r="B23" s="31"/>
      <c r="C23" s="31">
        <v>176000.00000000003</v>
      </c>
      <c r="D23" s="31"/>
      <c r="E23" s="31">
        <v>176000.00000000003</v>
      </c>
      <c r="F23" s="31"/>
      <c r="G23" s="31">
        <v>53791.71</v>
      </c>
      <c r="H23" s="38"/>
      <c r="I23" s="31">
        <f t="shared" ref="I23:I31" si="1">E23-G23</f>
        <v>122208.29000000004</v>
      </c>
      <c r="J23" s="31"/>
      <c r="K23" s="31">
        <v>170148</v>
      </c>
      <c r="L23" s="31"/>
      <c r="M23" s="31">
        <v>154366.98000000001</v>
      </c>
      <c r="N23" s="32"/>
      <c r="O23" s="144"/>
      <c r="P23" s="144"/>
      <c r="Q23" s="144"/>
      <c r="R23" s="144"/>
      <c r="S23" s="144"/>
      <c r="T23" s="144"/>
      <c r="U23" s="144"/>
      <c r="V23" s="144"/>
      <c r="W23" s="144"/>
      <c r="X23" s="144"/>
    </row>
    <row r="24" spans="1:24" s="25" customFormat="1" ht="15">
      <c r="A24" s="38" t="s">
        <v>205</v>
      </c>
      <c r="B24" s="31"/>
      <c r="C24" s="31">
        <v>22000.005000000001</v>
      </c>
      <c r="D24" s="31"/>
      <c r="E24" s="31">
        <v>22000.005000000001</v>
      </c>
      <c r="F24" s="31"/>
      <c r="G24" s="31">
        <v>2220</v>
      </c>
      <c r="H24" s="38"/>
      <c r="I24" s="31">
        <f t="shared" si="1"/>
        <v>19780.005000000001</v>
      </c>
      <c r="J24" s="31"/>
      <c r="K24" s="31">
        <v>21270</v>
      </c>
      <c r="L24" s="31"/>
      <c r="M24" s="31">
        <v>8945.7099999999991</v>
      </c>
      <c r="N24" s="32"/>
      <c r="O24" s="144"/>
      <c r="P24" s="144"/>
      <c r="Q24" s="144"/>
      <c r="R24" s="144"/>
      <c r="S24" s="144"/>
      <c r="T24" s="144"/>
      <c r="U24" s="144"/>
      <c r="V24" s="144"/>
      <c r="W24" s="144"/>
      <c r="X24" s="144"/>
    </row>
    <row r="25" spans="1:24" s="25" customFormat="1" ht="15">
      <c r="A25" s="38" t="s">
        <v>24</v>
      </c>
      <c r="B25" s="31"/>
      <c r="C25" s="31">
        <v>25740.000650000005</v>
      </c>
      <c r="D25" s="31"/>
      <c r="E25" s="31">
        <v>25740.000650000005</v>
      </c>
      <c r="F25" s="31"/>
      <c r="G25" s="31">
        <v>5404</v>
      </c>
      <c r="H25" s="38"/>
      <c r="I25" s="31">
        <f t="shared" si="1"/>
        <v>20336.000650000005</v>
      </c>
      <c r="J25" s="31"/>
      <c r="K25" s="31">
        <v>24884</v>
      </c>
      <c r="L25" s="31"/>
      <c r="M25" s="31">
        <v>12458</v>
      </c>
      <c r="N25" s="32"/>
      <c r="O25" s="144"/>
      <c r="P25" s="144"/>
      <c r="Q25" s="144"/>
      <c r="R25" s="144"/>
      <c r="S25" s="144"/>
      <c r="T25" s="144"/>
      <c r="U25" s="144"/>
      <c r="V25" s="144"/>
      <c r="W25" s="144"/>
      <c r="X25" s="144"/>
    </row>
    <row r="26" spans="1:24" s="25" customFormat="1" ht="15">
      <c r="A26" s="38" t="s">
        <v>25</v>
      </c>
      <c r="B26" s="31"/>
      <c r="C26" s="31">
        <v>5000</v>
      </c>
      <c r="D26" s="31"/>
      <c r="E26" s="31">
        <v>5000</v>
      </c>
      <c r="F26" s="31"/>
      <c r="G26" s="31">
        <v>814.85</v>
      </c>
      <c r="H26" s="38"/>
      <c r="I26" s="31">
        <f t="shared" si="1"/>
        <v>4185.1499999999996</v>
      </c>
      <c r="J26" s="31"/>
      <c r="K26" s="31">
        <v>3000</v>
      </c>
      <c r="L26" s="31"/>
      <c r="M26" s="31">
        <v>2008.1</v>
      </c>
      <c r="N26" s="32"/>
      <c r="O26" s="144"/>
      <c r="P26" s="144"/>
      <c r="Q26" s="144"/>
      <c r="R26" s="144"/>
      <c r="S26" s="144"/>
      <c r="T26" s="144"/>
      <c r="U26" s="144"/>
      <c r="V26" s="144"/>
      <c r="W26" s="144"/>
      <c r="X26" s="144"/>
    </row>
    <row r="27" spans="1:24" s="25" customFormat="1" ht="15">
      <c r="A27" s="38" t="s">
        <v>26</v>
      </c>
      <c r="B27" s="31"/>
      <c r="C27" s="31">
        <v>160</v>
      </c>
      <c r="D27" s="31"/>
      <c r="E27" s="31">
        <v>160</v>
      </c>
      <c r="F27" s="31"/>
      <c r="G27" s="31">
        <v>69.5</v>
      </c>
      <c r="H27" s="38"/>
      <c r="I27" s="31">
        <f t="shared" si="1"/>
        <v>90.5</v>
      </c>
      <c r="J27" s="31"/>
      <c r="K27" s="31">
        <v>160</v>
      </c>
      <c r="L27" s="31"/>
      <c r="M27" s="31">
        <v>149.30000000000001</v>
      </c>
      <c r="N27" s="32"/>
      <c r="O27" s="144"/>
      <c r="P27" s="144"/>
      <c r="Q27" s="144"/>
      <c r="R27" s="144"/>
      <c r="S27" s="144"/>
      <c r="T27" s="144"/>
      <c r="U27" s="144"/>
      <c r="V27" s="144"/>
      <c r="W27" s="144"/>
      <c r="X27" s="144"/>
    </row>
    <row r="28" spans="1:24" s="25" customFormat="1" ht="15">
      <c r="A28" s="38" t="s">
        <v>27</v>
      </c>
      <c r="B28" s="31"/>
      <c r="C28" s="31">
        <v>940</v>
      </c>
      <c r="D28" s="31"/>
      <c r="E28" s="31">
        <v>940</v>
      </c>
      <c r="F28" s="31"/>
      <c r="G28" s="31">
        <v>0</v>
      </c>
      <c r="H28" s="38"/>
      <c r="I28" s="31">
        <f t="shared" si="1"/>
        <v>940</v>
      </c>
      <c r="J28" s="31"/>
      <c r="K28" s="31">
        <v>1000</v>
      </c>
      <c r="L28" s="31"/>
      <c r="M28" s="31">
        <v>0</v>
      </c>
      <c r="N28" s="32"/>
      <c r="O28" s="144"/>
      <c r="P28" s="144"/>
      <c r="Q28" s="144"/>
      <c r="R28" s="144"/>
      <c r="S28" s="144"/>
      <c r="T28" s="144"/>
      <c r="U28" s="144"/>
      <c r="V28" s="144"/>
      <c r="W28" s="144"/>
      <c r="X28" s="144"/>
    </row>
    <row r="29" spans="1:24" s="25" customFormat="1" ht="15.75" customHeight="1">
      <c r="A29" s="38" t="s">
        <v>30</v>
      </c>
      <c r="B29" s="31"/>
      <c r="C29" s="31">
        <v>4800</v>
      </c>
      <c r="D29" s="31"/>
      <c r="E29" s="31">
        <v>4800</v>
      </c>
      <c r="F29" s="31"/>
      <c r="G29" s="31">
        <v>1559.4</v>
      </c>
      <c r="H29" s="38"/>
      <c r="I29" s="31">
        <f t="shared" si="1"/>
        <v>3240.6</v>
      </c>
      <c r="J29" s="31"/>
      <c r="K29" s="31">
        <v>4800</v>
      </c>
      <c r="L29" s="31"/>
      <c r="M29" s="31">
        <v>1354.85</v>
      </c>
      <c r="N29" s="32"/>
      <c r="O29" s="144"/>
      <c r="P29" s="144"/>
      <c r="Q29" s="144"/>
      <c r="R29" s="144"/>
      <c r="S29" s="144"/>
      <c r="T29" s="144"/>
      <c r="U29" s="144"/>
      <c r="V29" s="144"/>
      <c r="W29" s="144"/>
      <c r="X29" s="144"/>
    </row>
    <row r="30" spans="1:24" s="25" customFormat="1" ht="15">
      <c r="A30" s="38" t="s">
        <v>31</v>
      </c>
      <c r="B30" s="31"/>
      <c r="C30" s="39">
        <v>4800</v>
      </c>
      <c r="D30" s="139"/>
      <c r="E30" s="39">
        <v>4800</v>
      </c>
      <c r="F30" s="139"/>
      <c r="G30" s="139">
        <v>95.7</v>
      </c>
      <c r="H30" s="38"/>
      <c r="I30" s="39">
        <f t="shared" si="1"/>
        <v>4704.3</v>
      </c>
      <c r="J30" s="31"/>
      <c r="K30" s="39">
        <v>4800</v>
      </c>
      <c r="L30" s="31"/>
      <c r="M30" s="39">
        <v>236.76</v>
      </c>
      <c r="N30" s="32"/>
      <c r="O30" s="144"/>
      <c r="P30" s="144"/>
      <c r="Q30" s="144"/>
      <c r="R30" s="144"/>
      <c r="S30" s="144"/>
      <c r="T30" s="144"/>
      <c r="U30" s="144"/>
      <c r="V30" s="144"/>
      <c r="W30" s="144"/>
      <c r="X30" s="144"/>
    </row>
    <row r="31" spans="1:24" s="25" customFormat="1" ht="15">
      <c r="B31" s="31"/>
      <c r="C31" s="31">
        <f>SUM(C23:C30)</f>
        <v>239440.00565000004</v>
      </c>
      <c r="D31" s="31"/>
      <c r="E31" s="31">
        <f>SUM(E23:E30)</f>
        <v>239440.00565000004</v>
      </c>
      <c r="F31" s="31"/>
      <c r="G31" s="208">
        <f>SUM(G23:G30)</f>
        <v>63955.159999999996</v>
      </c>
      <c r="I31" s="31">
        <f t="shared" si="1"/>
        <v>175484.84565000003</v>
      </c>
      <c r="J31" s="31"/>
      <c r="K31" s="31">
        <f>SUM(K23:K30)</f>
        <v>230062</v>
      </c>
      <c r="L31" s="31"/>
      <c r="M31" s="31">
        <f>SUM(M23:M30)</f>
        <v>179519.7</v>
      </c>
      <c r="N31" s="32"/>
      <c r="O31" s="144"/>
      <c r="P31" s="144"/>
      <c r="Q31" s="144"/>
      <c r="R31" s="144"/>
      <c r="S31" s="144"/>
      <c r="T31" s="144"/>
      <c r="U31" s="144"/>
      <c r="V31" s="144"/>
      <c r="W31" s="144"/>
      <c r="X31" s="144"/>
    </row>
    <row r="32" spans="1:24" s="43" customFormat="1" ht="11.25" customHeight="1">
      <c r="B32" s="44"/>
      <c r="C32" s="44"/>
      <c r="D32" s="44"/>
      <c r="E32" s="44"/>
      <c r="F32" s="44"/>
      <c r="G32" s="44"/>
      <c r="I32" s="44"/>
      <c r="J32" s="44"/>
      <c r="K32" s="44"/>
      <c r="L32" s="44"/>
      <c r="M32" s="44"/>
      <c r="N32" s="45"/>
      <c r="O32" s="163"/>
      <c r="P32" s="163"/>
      <c r="Q32" s="163"/>
      <c r="R32" s="163"/>
      <c r="S32" s="163"/>
      <c r="T32" s="163"/>
      <c r="U32" s="163"/>
      <c r="V32" s="163"/>
      <c r="W32" s="163"/>
      <c r="X32" s="163"/>
    </row>
    <row r="33" spans="1:24" s="25" customFormat="1" ht="15.75">
      <c r="A33" s="1" t="s">
        <v>34</v>
      </c>
      <c r="B33" s="36"/>
      <c r="C33" s="46">
        <f>C21+C31</f>
        <v>1863262.5056499999</v>
      </c>
      <c r="D33" s="158"/>
      <c r="E33" s="46">
        <f>E21+E31</f>
        <v>1863262.5056499999</v>
      </c>
      <c r="F33" s="158"/>
      <c r="G33" s="46">
        <f>G21+G31</f>
        <v>693182.37000000011</v>
      </c>
      <c r="H33" s="1"/>
      <c r="I33" s="46">
        <f>E33-G33</f>
        <v>1170080.1356499998</v>
      </c>
      <c r="J33" s="36"/>
      <c r="K33" s="46">
        <f>K21+K31</f>
        <v>1799995.94</v>
      </c>
      <c r="L33" s="36"/>
      <c r="M33" s="46">
        <f>M21+M31</f>
        <v>1445475.7700000003</v>
      </c>
      <c r="N33" s="37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1:24" ht="14.25" customHeight="1"/>
    <row r="35" spans="1:24" s="25" customFormat="1" ht="15.75">
      <c r="A35" s="1" t="s">
        <v>35</v>
      </c>
      <c r="B35" s="36"/>
      <c r="C35" s="36"/>
      <c r="D35" s="36"/>
      <c r="E35" s="36"/>
      <c r="F35" s="36"/>
      <c r="G35" s="36"/>
      <c r="H35" s="1"/>
      <c r="I35" s="36"/>
      <c r="J35" s="36"/>
      <c r="K35" s="36"/>
      <c r="L35" s="36"/>
      <c r="M35" s="36"/>
      <c r="N35" s="37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1:24" s="25" customFormat="1" ht="15.75">
      <c r="A36" s="49" t="s">
        <v>36</v>
      </c>
      <c r="B36" s="50"/>
      <c r="C36" s="50"/>
      <c r="D36" s="50"/>
      <c r="E36" s="50"/>
      <c r="F36" s="50"/>
      <c r="G36" s="50"/>
      <c r="H36" s="49"/>
      <c r="I36" s="50"/>
      <c r="J36" s="50"/>
      <c r="K36" s="50"/>
      <c r="L36" s="50"/>
      <c r="M36" s="50"/>
      <c r="N36" s="51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1:24" s="25" customFormat="1" ht="15">
      <c r="A37" s="38" t="s">
        <v>37</v>
      </c>
      <c r="B37" s="31"/>
      <c r="C37" s="31">
        <v>24000</v>
      </c>
      <c r="D37" s="31"/>
      <c r="E37" s="31">
        <v>24000</v>
      </c>
      <c r="F37" s="31"/>
      <c r="G37" s="31">
        <v>9802.0499999999993</v>
      </c>
      <c r="H37" s="38"/>
      <c r="I37" s="31">
        <f t="shared" ref="I37:I39" si="2">E37-G37</f>
        <v>14197.95</v>
      </c>
      <c r="J37" s="31"/>
      <c r="K37" s="31">
        <v>24000</v>
      </c>
      <c r="L37" s="31"/>
      <c r="M37" s="31">
        <v>25342.31</v>
      </c>
      <c r="N37" s="32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1:24" s="25" customFormat="1" ht="15">
      <c r="A38" s="38" t="s">
        <v>38</v>
      </c>
      <c r="B38" s="31"/>
      <c r="C38" s="39">
        <v>20040</v>
      </c>
      <c r="D38" s="139"/>
      <c r="E38" s="39">
        <v>20040</v>
      </c>
      <c r="F38" s="139"/>
      <c r="G38" s="139">
        <v>5525.55</v>
      </c>
      <c r="H38" s="38"/>
      <c r="I38" s="39">
        <f t="shared" si="2"/>
        <v>14514.45</v>
      </c>
      <c r="J38" s="31"/>
      <c r="K38" s="39">
        <v>20040</v>
      </c>
      <c r="L38" s="31"/>
      <c r="M38" s="39">
        <v>16200.1</v>
      </c>
      <c r="N38" s="32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1:24" s="25" customFormat="1" ht="15">
      <c r="A39" s="38"/>
      <c r="B39" s="31"/>
      <c r="C39" s="31">
        <f>SUM(C37:C38)</f>
        <v>44040</v>
      </c>
      <c r="D39" s="31"/>
      <c r="E39" s="31">
        <f>SUM(E37:E38)</f>
        <v>44040</v>
      </c>
      <c r="F39" s="31"/>
      <c r="G39" s="208">
        <f>SUM(G37:G38)</f>
        <v>15327.599999999999</v>
      </c>
      <c r="H39" s="38"/>
      <c r="I39" s="31">
        <f t="shared" si="2"/>
        <v>28712.400000000001</v>
      </c>
      <c r="J39" s="31"/>
      <c r="K39" s="31">
        <f>SUM(K37:K38)</f>
        <v>44040</v>
      </c>
      <c r="L39" s="31"/>
      <c r="M39" s="31">
        <f>SUM(M37:M38)</f>
        <v>41542.410000000003</v>
      </c>
      <c r="N39" s="32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1:24" s="25" customFormat="1" ht="11.25" customHeight="1">
      <c r="A40" s="38"/>
      <c r="B40" s="31"/>
      <c r="C40" s="31"/>
      <c r="D40" s="31"/>
      <c r="E40" s="31"/>
      <c r="F40" s="31"/>
      <c r="G40" s="31"/>
      <c r="H40" s="38"/>
      <c r="I40" s="31"/>
      <c r="J40" s="31"/>
      <c r="K40" s="31"/>
      <c r="L40" s="31"/>
      <c r="M40" s="31"/>
      <c r="N40" s="32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1:24" s="25" customFormat="1" ht="15.75">
      <c r="A41" s="49" t="s">
        <v>39</v>
      </c>
      <c r="B41" s="50"/>
      <c r="C41" s="50"/>
      <c r="D41" s="50"/>
      <c r="E41" s="50"/>
      <c r="F41" s="50"/>
      <c r="G41" s="50"/>
      <c r="H41" s="49"/>
      <c r="I41" s="50"/>
      <c r="J41" s="50"/>
      <c r="K41" s="50"/>
      <c r="L41" s="50"/>
      <c r="M41" s="50"/>
      <c r="N41" s="51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1:24" s="25" customFormat="1" ht="15">
      <c r="A42" s="38" t="s">
        <v>40</v>
      </c>
      <c r="B42" s="31"/>
      <c r="C42" s="31">
        <v>8000</v>
      </c>
      <c r="D42" s="31"/>
      <c r="E42" s="31">
        <v>8000</v>
      </c>
      <c r="F42" s="31"/>
      <c r="G42" s="31">
        <v>2982.3</v>
      </c>
      <c r="H42" s="38"/>
      <c r="I42" s="31">
        <f t="shared" ref="I42:I44" si="3">E42-G42</f>
        <v>5017.7</v>
      </c>
      <c r="J42" s="31"/>
      <c r="K42" s="31">
        <v>12000</v>
      </c>
      <c r="L42" s="31"/>
      <c r="M42" s="31">
        <v>3602.74</v>
      </c>
      <c r="N42" s="32"/>
      <c r="O42" s="144"/>
      <c r="P42" s="144"/>
      <c r="Q42" s="144"/>
      <c r="R42" s="144"/>
      <c r="S42" s="144"/>
      <c r="T42" s="144"/>
      <c r="U42" s="144"/>
      <c r="V42" s="144"/>
      <c r="W42" s="144"/>
      <c r="X42" s="144"/>
    </row>
    <row r="43" spans="1:24" s="25" customFormat="1" ht="15">
      <c r="A43" s="38" t="s">
        <v>38</v>
      </c>
      <c r="B43" s="31"/>
      <c r="C43" s="39">
        <v>10200</v>
      </c>
      <c r="D43" s="139"/>
      <c r="E43" s="39">
        <v>10200</v>
      </c>
      <c r="F43" s="139"/>
      <c r="G43" s="139">
        <v>3356.3</v>
      </c>
      <c r="H43" s="38"/>
      <c r="I43" s="39">
        <f t="shared" si="3"/>
        <v>6843.7</v>
      </c>
      <c r="J43" s="31"/>
      <c r="K43" s="39">
        <v>10200</v>
      </c>
      <c r="L43" s="31"/>
      <c r="M43" s="39">
        <v>9777.61</v>
      </c>
      <c r="N43" s="32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1:24" s="25" customFormat="1" ht="15.75" customHeight="1">
      <c r="A44" s="38"/>
      <c r="B44" s="31"/>
      <c r="C44" s="31">
        <f>SUM(C42:C43)</f>
        <v>18200</v>
      </c>
      <c r="D44" s="31"/>
      <c r="E44" s="31">
        <f>SUM(E42:E43)</f>
        <v>18200</v>
      </c>
      <c r="F44" s="31"/>
      <c r="G44" s="208">
        <f>SUM(G42:G43)</f>
        <v>6338.6</v>
      </c>
      <c r="H44" s="38"/>
      <c r="I44" s="31">
        <f t="shared" si="3"/>
        <v>11861.4</v>
      </c>
      <c r="J44" s="31"/>
      <c r="K44" s="31">
        <f>SUM(K42:K43)</f>
        <v>22200</v>
      </c>
      <c r="L44" s="31"/>
      <c r="M44" s="31">
        <f>SUM(M42:M43)</f>
        <v>13380.35</v>
      </c>
      <c r="N44" s="32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1:24" s="25" customFormat="1" ht="12" customHeight="1">
      <c r="A45" s="38"/>
      <c r="B45" s="31"/>
      <c r="C45" s="31"/>
      <c r="D45" s="31"/>
      <c r="E45" s="31"/>
      <c r="F45" s="31"/>
      <c r="G45" s="31"/>
      <c r="H45" s="38"/>
      <c r="I45" s="31"/>
      <c r="J45" s="31"/>
      <c r="K45" s="31"/>
      <c r="L45" s="31"/>
      <c r="M45" s="31"/>
      <c r="N45" s="32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1:24" s="25" customFormat="1" ht="15.75">
      <c r="A46" s="1" t="s">
        <v>41</v>
      </c>
      <c r="B46" s="36"/>
      <c r="C46" s="46">
        <f>C39+C44</f>
        <v>62240</v>
      </c>
      <c r="D46" s="158"/>
      <c r="E46" s="46">
        <f>E39+E44</f>
        <v>62240</v>
      </c>
      <c r="F46" s="158"/>
      <c r="G46" s="46">
        <f>G39+G44</f>
        <v>21666.199999999997</v>
      </c>
      <c r="H46" s="1"/>
      <c r="I46" s="46">
        <f>E46-G46</f>
        <v>40573.800000000003</v>
      </c>
      <c r="J46" s="36"/>
      <c r="K46" s="46">
        <f>K39+K44</f>
        <v>66240</v>
      </c>
      <c r="L46" s="36"/>
      <c r="M46" s="46">
        <f>M39+M44</f>
        <v>54922.76</v>
      </c>
      <c r="N46" s="37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1:24" s="25" customFormat="1" ht="12.75" customHeight="1">
      <c r="B47" s="31"/>
      <c r="C47" s="31"/>
      <c r="D47" s="31"/>
      <c r="E47" s="31"/>
      <c r="F47" s="31"/>
      <c r="G47" s="31"/>
      <c r="I47" s="31"/>
      <c r="J47" s="31"/>
      <c r="K47" s="31"/>
      <c r="L47" s="31"/>
      <c r="M47" s="31"/>
      <c r="N47" s="32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1:24" s="25" customFormat="1" ht="15.75">
      <c r="A48" s="1" t="s">
        <v>42</v>
      </c>
      <c r="B48" s="36"/>
      <c r="C48" s="36"/>
      <c r="D48" s="36"/>
      <c r="E48" s="36"/>
      <c r="F48" s="36"/>
      <c r="G48" s="36"/>
      <c r="H48" s="1"/>
      <c r="I48" s="36"/>
      <c r="J48" s="36"/>
      <c r="K48" s="36"/>
      <c r="L48" s="36"/>
      <c r="M48" s="36"/>
      <c r="N48" s="37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1:24" s="25" customFormat="1" ht="15.75">
      <c r="A49" s="49" t="s">
        <v>36</v>
      </c>
      <c r="B49" s="50"/>
      <c r="C49" s="50"/>
      <c r="D49" s="50"/>
      <c r="E49" s="50"/>
      <c r="F49" s="50"/>
      <c r="G49" s="50"/>
      <c r="H49" s="49"/>
      <c r="I49" s="50"/>
      <c r="J49" s="50"/>
      <c r="K49" s="50"/>
      <c r="L49" s="50"/>
      <c r="M49" s="50"/>
      <c r="N49" s="51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1:24" s="25" customFormat="1" ht="15">
      <c r="A50" s="38" t="s">
        <v>43</v>
      </c>
      <c r="B50" s="31"/>
      <c r="C50" s="31">
        <v>105000</v>
      </c>
      <c r="D50" s="31"/>
      <c r="E50" s="31">
        <v>105000</v>
      </c>
      <c r="F50" s="31"/>
      <c r="G50" s="31">
        <v>32160</v>
      </c>
      <c r="H50" s="38"/>
      <c r="I50" s="31">
        <f>E50-G50</f>
        <v>72840</v>
      </c>
      <c r="J50" s="31"/>
      <c r="K50" s="31">
        <v>96480</v>
      </c>
      <c r="L50" s="31"/>
      <c r="M50" s="31">
        <v>96480</v>
      </c>
      <c r="N50" s="32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1:24" s="43" customFormat="1" ht="11.25" customHeight="1">
      <c r="B51" s="44"/>
      <c r="C51" s="44"/>
      <c r="D51" s="44"/>
      <c r="E51" s="44"/>
      <c r="F51" s="44"/>
      <c r="G51" s="44"/>
      <c r="I51" s="44"/>
      <c r="J51" s="44"/>
      <c r="K51" s="44"/>
      <c r="L51" s="44"/>
      <c r="M51" s="44"/>
      <c r="N51" s="45"/>
      <c r="O51" s="163"/>
      <c r="P51" s="163"/>
      <c r="Q51" s="163"/>
      <c r="R51" s="163"/>
      <c r="S51" s="163"/>
      <c r="T51" s="163"/>
      <c r="U51" s="163"/>
      <c r="V51" s="163"/>
      <c r="W51" s="163"/>
      <c r="X51" s="163"/>
    </row>
    <row r="52" spans="1:24" s="25" customFormat="1" ht="15.75">
      <c r="A52" s="49" t="s">
        <v>39</v>
      </c>
      <c r="B52" s="50"/>
      <c r="C52" s="50"/>
      <c r="D52" s="50"/>
      <c r="E52" s="50"/>
      <c r="F52" s="50"/>
      <c r="G52" s="50"/>
      <c r="H52" s="49"/>
      <c r="I52" s="50"/>
      <c r="J52" s="50"/>
      <c r="K52" s="50"/>
      <c r="L52" s="50"/>
      <c r="M52" s="50"/>
      <c r="N52" s="51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1:24" s="25" customFormat="1" ht="15">
      <c r="A53" s="38" t="s">
        <v>44</v>
      </c>
      <c r="B53" s="31"/>
      <c r="C53" s="31">
        <v>27000.000000000007</v>
      </c>
      <c r="D53" s="31"/>
      <c r="E53" s="31">
        <v>27000.000000000007</v>
      </c>
      <c r="F53" s="31"/>
      <c r="G53" s="31">
        <v>8096</v>
      </c>
      <c r="H53" s="38"/>
      <c r="I53" s="31">
        <f>E53-G53</f>
        <v>18904.000000000007</v>
      </c>
      <c r="J53" s="31"/>
      <c r="K53" s="31">
        <v>24288</v>
      </c>
      <c r="L53" s="31"/>
      <c r="M53" s="31">
        <v>24288</v>
      </c>
      <c r="N53" s="32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1:24" s="25" customFormat="1" ht="12.75" customHeight="1">
      <c r="B54" s="31"/>
      <c r="C54" s="31"/>
      <c r="D54" s="31"/>
      <c r="E54" s="31"/>
      <c r="F54" s="31"/>
      <c r="G54" s="31"/>
      <c r="I54" s="31"/>
      <c r="J54" s="31"/>
      <c r="K54" s="31"/>
      <c r="L54" s="31"/>
      <c r="M54" s="31"/>
      <c r="N54" s="32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1:24" s="25" customFormat="1" ht="15.75">
      <c r="A55" s="1" t="s">
        <v>45</v>
      </c>
      <c r="B55" s="36"/>
      <c r="C55" s="36"/>
      <c r="D55" s="36"/>
      <c r="E55" s="36"/>
      <c r="F55" s="36"/>
      <c r="G55" s="36"/>
      <c r="H55" s="1"/>
      <c r="I55" s="36"/>
      <c r="J55" s="36"/>
      <c r="K55" s="36"/>
      <c r="L55" s="36"/>
      <c r="M55" s="36"/>
      <c r="N55" s="37"/>
      <c r="O55" s="144"/>
      <c r="P55" s="144"/>
      <c r="Q55" s="144"/>
      <c r="R55" s="144"/>
      <c r="S55" s="144"/>
      <c r="T55" s="144"/>
      <c r="U55" s="144"/>
      <c r="V55" s="144"/>
      <c r="W55" s="144"/>
      <c r="X55" s="144"/>
    </row>
    <row r="56" spans="1:24" s="25" customFormat="1" ht="15">
      <c r="A56" s="25" t="s">
        <v>46</v>
      </c>
      <c r="B56" s="31"/>
      <c r="C56" s="31">
        <v>6900</v>
      </c>
      <c r="D56" s="31"/>
      <c r="E56" s="31">
        <v>6900</v>
      </c>
      <c r="F56" s="31"/>
      <c r="G56" s="31">
        <v>0</v>
      </c>
      <c r="I56" s="31">
        <f t="shared" ref="I56:I58" si="4">E56-G56</f>
        <v>6900</v>
      </c>
      <c r="J56" s="31"/>
      <c r="K56" s="31">
        <v>7200</v>
      </c>
      <c r="L56" s="31"/>
      <c r="M56" s="31">
        <v>0</v>
      </c>
      <c r="N56" s="32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1:24" s="25" customFormat="1" ht="15">
      <c r="A57" s="25" t="s">
        <v>47</v>
      </c>
      <c r="B57" s="31"/>
      <c r="C57" s="31">
        <v>15000</v>
      </c>
      <c r="D57" s="31"/>
      <c r="E57" s="31">
        <v>15000</v>
      </c>
      <c r="F57" s="31"/>
      <c r="G57" s="31">
        <v>0</v>
      </c>
      <c r="I57" s="31">
        <f t="shared" si="4"/>
        <v>15000</v>
      </c>
      <c r="J57" s="31"/>
      <c r="K57" s="31">
        <v>24000</v>
      </c>
      <c r="L57" s="31"/>
      <c r="M57" s="31">
        <v>159</v>
      </c>
      <c r="N57" s="32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1:24" s="25" customFormat="1" ht="15.75" customHeight="1">
      <c r="B58" s="36"/>
      <c r="C58" s="46">
        <f>SUM(C56:C57)</f>
        <v>21900</v>
      </c>
      <c r="D58" s="158"/>
      <c r="E58" s="46">
        <f>SUM(E56:E57)</f>
        <v>21900</v>
      </c>
      <c r="F58" s="158"/>
      <c r="G58" s="46">
        <f>SUM(G56:G57)</f>
        <v>0</v>
      </c>
      <c r="I58" s="46">
        <f t="shared" si="4"/>
        <v>21900</v>
      </c>
      <c r="J58" s="36"/>
      <c r="K58" s="46">
        <f>SUM(K56:K57)</f>
        <v>31200</v>
      </c>
      <c r="L58" s="36"/>
      <c r="M58" s="46">
        <f>SUM(M56:M57)</f>
        <v>159</v>
      </c>
      <c r="N58" s="37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1:24" s="25" customFormat="1" ht="11.25" customHeight="1">
      <c r="A59" s="52"/>
      <c r="B59" s="53"/>
      <c r="C59" s="53"/>
      <c r="D59" s="53"/>
      <c r="E59" s="53"/>
      <c r="F59" s="53"/>
      <c r="G59" s="53"/>
      <c r="H59" s="52"/>
      <c r="I59" s="53"/>
      <c r="J59" s="53"/>
      <c r="K59" s="53"/>
      <c r="L59" s="53"/>
      <c r="M59" s="53"/>
      <c r="N59" s="5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1:24" s="25" customFormat="1" ht="15.75">
      <c r="A60" s="1" t="s">
        <v>48</v>
      </c>
      <c r="B60" s="36"/>
      <c r="C60" s="36"/>
      <c r="D60" s="36"/>
      <c r="E60" s="36"/>
      <c r="F60" s="36"/>
      <c r="G60" s="36"/>
      <c r="H60" s="1"/>
      <c r="I60" s="36"/>
      <c r="J60" s="36"/>
      <c r="K60" s="36"/>
      <c r="L60" s="36"/>
      <c r="M60" s="36"/>
      <c r="N60" s="37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1:24" s="25" customFormat="1" ht="15">
      <c r="A61" s="38" t="s">
        <v>49</v>
      </c>
      <c r="B61" s="31"/>
      <c r="C61" s="31">
        <v>12000</v>
      </c>
      <c r="D61" s="31"/>
      <c r="E61" s="31">
        <v>12000</v>
      </c>
      <c r="F61" s="31"/>
      <c r="G61" s="31">
        <v>3125</v>
      </c>
      <c r="H61" s="38"/>
      <c r="I61" s="31">
        <f t="shared" ref="I61:I74" si="5">E61-G61</f>
        <v>8875</v>
      </c>
      <c r="J61" s="31"/>
      <c r="K61" s="31">
        <v>12000</v>
      </c>
      <c r="L61" s="31"/>
      <c r="M61" s="31">
        <v>2606.8000000000002</v>
      </c>
      <c r="N61" s="32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1:24" s="25" customFormat="1" ht="15">
      <c r="A62" s="38" t="s">
        <v>50</v>
      </c>
      <c r="B62" s="31"/>
      <c r="C62" s="31">
        <v>18000</v>
      </c>
      <c r="D62" s="31"/>
      <c r="E62" s="31">
        <v>18000</v>
      </c>
      <c r="F62" s="31"/>
      <c r="G62" s="31">
        <v>2468.7199999999998</v>
      </c>
      <c r="H62" s="38"/>
      <c r="I62" s="31">
        <f t="shared" si="5"/>
        <v>15531.28</v>
      </c>
      <c r="J62" s="31"/>
      <c r="K62" s="31">
        <v>20000</v>
      </c>
      <c r="L62" s="31"/>
      <c r="M62" s="31">
        <v>18739.5</v>
      </c>
      <c r="N62" s="32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1:24" s="25" customFormat="1" ht="15">
      <c r="A63" s="38" t="s">
        <v>51</v>
      </c>
      <c r="B63" s="31"/>
      <c r="C63" s="31">
        <v>6000</v>
      </c>
      <c r="D63" s="31"/>
      <c r="E63" s="31">
        <v>6000</v>
      </c>
      <c r="F63" s="31"/>
      <c r="G63" s="31">
        <v>965.9</v>
      </c>
      <c r="H63" s="38"/>
      <c r="I63" s="31">
        <f t="shared" si="5"/>
        <v>5034.1000000000004</v>
      </c>
      <c r="J63" s="31"/>
      <c r="K63" s="31">
        <v>6000</v>
      </c>
      <c r="L63" s="31"/>
      <c r="M63" s="31">
        <v>4571.7</v>
      </c>
      <c r="N63" s="32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1:24" s="25" customFormat="1" ht="15">
      <c r="A64" s="38" t="s">
        <v>52</v>
      </c>
      <c r="B64" s="31"/>
      <c r="C64" s="31">
        <v>25000</v>
      </c>
      <c r="D64" s="31"/>
      <c r="E64" s="31">
        <v>25000</v>
      </c>
      <c r="F64" s="31"/>
      <c r="G64" s="31">
        <v>4900.1099999999997</v>
      </c>
      <c r="H64" s="38"/>
      <c r="I64" s="31">
        <f t="shared" si="5"/>
        <v>20099.89</v>
      </c>
      <c r="J64" s="31"/>
      <c r="K64" s="31">
        <v>20000</v>
      </c>
      <c r="L64" s="31"/>
      <c r="M64" s="31">
        <v>27393.06</v>
      </c>
      <c r="N64" s="32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1:24" s="25" customFormat="1" ht="15">
      <c r="A65" s="38" t="s">
        <v>53</v>
      </c>
      <c r="B65" s="31"/>
      <c r="C65" s="31">
        <v>2100</v>
      </c>
      <c r="D65" s="31"/>
      <c r="E65" s="31">
        <v>2100</v>
      </c>
      <c r="F65" s="31"/>
      <c r="G65" s="31">
        <v>572</v>
      </c>
      <c r="H65" s="38"/>
      <c r="I65" s="31">
        <f t="shared" si="5"/>
        <v>1528</v>
      </c>
      <c r="J65" s="31"/>
      <c r="K65" s="31">
        <v>2100</v>
      </c>
      <c r="L65" s="31"/>
      <c r="M65" s="31">
        <v>1989.5</v>
      </c>
      <c r="N65" s="32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1:24" s="25" customFormat="1" ht="15">
      <c r="A66" s="38" t="s">
        <v>54</v>
      </c>
      <c r="B66" s="31"/>
      <c r="C66" s="31">
        <f>33300-5000</f>
        <v>28300</v>
      </c>
      <c r="D66" s="31"/>
      <c r="E66" s="31">
        <f>33300-5000</f>
        <v>28300</v>
      </c>
      <c r="F66" s="31"/>
      <c r="G66" s="31">
        <v>9576.2999999999993</v>
      </c>
      <c r="H66" s="38"/>
      <c r="I66" s="31">
        <f t="shared" si="5"/>
        <v>18723.7</v>
      </c>
      <c r="J66" s="31"/>
      <c r="K66" s="31">
        <v>33000</v>
      </c>
      <c r="L66" s="31"/>
      <c r="M66" s="31">
        <v>36436.639999999999</v>
      </c>
      <c r="N66" s="32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1:24" s="25" customFormat="1" ht="15">
      <c r="A67" s="38" t="s">
        <v>55</v>
      </c>
      <c r="B67" s="31"/>
      <c r="C67" s="31">
        <v>8000</v>
      </c>
      <c r="D67" s="31"/>
      <c r="E67" s="31">
        <v>8000</v>
      </c>
      <c r="F67" s="31"/>
      <c r="G67" s="31">
        <v>1773</v>
      </c>
      <c r="H67" s="38"/>
      <c r="I67" s="31">
        <f t="shared" si="5"/>
        <v>6227</v>
      </c>
      <c r="J67" s="31"/>
      <c r="K67" s="31">
        <v>8350</v>
      </c>
      <c r="L67" s="31"/>
      <c r="M67" s="31">
        <v>7483.26</v>
      </c>
      <c r="N67" s="32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1:24" s="25" customFormat="1" ht="15">
      <c r="A68" s="38" t="s">
        <v>56</v>
      </c>
      <c r="B68" s="31"/>
      <c r="C68" s="31">
        <v>1000</v>
      </c>
      <c r="D68" s="31"/>
      <c r="E68" s="31">
        <v>1000</v>
      </c>
      <c r="F68" s="31"/>
      <c r="G68" s="31">
        <v>466</v>
      </c>
      <c r="H68" s="38"/>
      <c r="I68" s="31">
        <f t="shared" si="5"/>
        <v>534</v>
      </c>
      <c r="J68" s="31"/>
      <c r="K68" s="31">
        <v>1000</v>
      </c>
      <c r="L68" s="31"/>
      <c r="M68" s="31">
        <v>352</v>
      </c>
      <c r="N68" s="32"/>
      <c r="O68" s="144"/>
      <c r="P68" s="144"/>
      <c r="Q68" s="144"/>
      <c r="R68" s="144"/>
      <c r="S68" s="144"/>
      <c r="T68" s="144"/>
      <c r="U68" s="144"/>
      <c r="V68" s="144"/>
      <c r="W68" s="144"/>
      <c r="X68" s="144"/>
    </row>
    <row r="69" spans="1:24" s="25" customFormat="1" ht="15">
      <c r="A69" s="38" t="s">
        <v>57</v>
      </c>
      <c r="B69" s="31"/>
      <c r="C69" s="31">
        <v>2500</v>
      </c>
      <c r="D69" s="31"/>
      <c r="E69" s="31">
        <v>2500</v>
      </c>
      <c r="F69" s="31"/>
      <c r="G69" s="31">
        <v>616.70000000000005</v>
      </c>
      <c r="H69" s="38"/>
      <c r="I69" s="31">
        <f t="shared" si="5"/>
        <v>1883.3</v>
      </c>
      <c r="J69" s="31"/>
      <c r="K69" s="31">
        <v>5500</v>
      </c>
      <c r="L69" s="31"/>
      <c r="M69" s="31">
        <v>2326.9</v>
      </c>
      <c r="N69" s="32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1:24" s="25" customFormat="1" ht="15">
      <c r="A70" s="38" t="s">
        <v>58</v>
      </c>
      <c r="B70" s="31"/>
      <c r="C70" s="31">
        <v>4000</v>
      </c>
      <c r="D70" s="31"/>
      <c r="E70" s="31">
        <v>4000</v>
      </c>
      <c r="F70" s="31"/>
      <c r="G70" s="31"/>
      <c r="H70" s="38"/>
      <c r="I70" s="31">
        <f t="shared" si="5"/>
        <v>4000</v>
      </c>
      <c r="J70" s="31"/>
      <c r="K70" s="31">
        <v>4000</v>
      </c>
      <c r="L70" s="31"/>
      <c r="M70" s="31">
        <v>4000</v>
      </c>
      <c r="N70" s="32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1:24" s="25" customFormat="1" ht="15">
      <c r="A71" s="38" t="s">
        <v>276</v>
      </c>
      <c r="B71" s="31"/>
      <c r="C71" s="31">
        <v>0</v>
      </c>
      <c r="D71" s="31"/>
      <c r="E71" s="31">
        <v>0</v>
      </c>
      <c r="F71" s="31"/>
      <c r="G71" s="31">
        <v>-0.72</v>
      </c>
      <c r="H71" s="38"/>
      <c r="I71" s="31">
        <f t="shared" si="5"/>
        <v>0.72</v>
      </c>
      <c r="J71" s="31"/>
      <c r="K71" s="31">
        <v>0</v>
      </c>
      <c r="L71" s="31"/>
      <c r="M71" s="31">
        <v>0.72</v>
      </c>
      <c r="N71" s="32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1:24" s="25" customFormat="1" ht="15">
      <c r="A72" s="38" t="s">
        <v>59</v>
      </c>
      <c r="B72" s="31"/>
      <c r="C72" s="31">
        <v>5300</v>
      </c>
      <c r="D72" s="31"/>
      <c r="E72" s="31">
        <v>5300</v>
      </c>
      <c r="F72" s="31"/>
      <c r="G72" s="31">
        <v>0</v>
      </c>
      <c r="H72" s="38"/>
      <c r="I72" s="31">
        <f t="shared" si="5"/>
        <v>5300</v>
      </c>
      <c r="J72" s="31"/>
      <c r="K72" s="31">
        <v>5300</v>
      </c>
      <c r="L72" s="31"/>
      <c r="M72" s="31">
        <v>0</v>
      </c>
      <c r="N72" s="32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1:24" s="25" customFormat="1" ht="15">
      <c r="A73" s="38" t="s">
        <v>60</v>
      </c>
      <c r="B73" s="31"/>
      <c r="C73" s="31">
        <v>5000</v>
      </c>
      <c r="D73" s="31"/>
      <c r="E73" s="31">
        <v>5000</v>
      </c>
      <c r="F73" s="31"/>
      <c r="G73" s="31">
        <v>1518</v>
      </c>
      <c r="H73" s="38"/>
      <c r="I73" s="31">
        <f t="shared" si="5"/>
        <v>3482</v>
      </c>
      <c r="J73" s="31"/>
      <c r="K73" s="31">
        <v>0</v>
      </c>
      <c r="L73" s="31"/>
      <c r="M73" s="31">
        <v>0</v>
      </c>
      <c r="N73" s="32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1:24" s="25" customFormat="1" ht="15.75" customHeight="1">
      <c r="B74" s="36"/>
      <c r="C74" s="46">
        <f>SUM(C61:C73)</f>
        <v>117200</v>
      </c>
      <c r="D74" s="158"/>
      <c r="E74" s="46">
        <f>SUM(E61:E73)</f>
        <v>117200</v>
      </c>
      <c r="F74" s="158"/>
      <c r="G74" s="46">
        <f>SUM(G61:G73)</f>
        <v>25981.01</v>
      </c>
      <c r="I74" s="46">
        <f t="shared" si="5"/>
        <v>91218.99</v>
      </c>
      <c r="J74" s="36"/>
      <c r="K74" s="46">
        <f>SUM(K61:K73)</f>
        <v>117250</v>
      </c>
      <c r="L74" s="36"/>
      <c r="M74" s="46">
        <f>SUM(M61:M73)</f>
        <v>105900.07999999999</v>
      </c>
      <c r="N74" s="37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1:24" s="43" customFormat="1" ht="9" customHeight="1">
      <c r="B75" s="44"/>
      <c r="C75" s="44"/>
      <c r="D75" s="44"/>
      <c r="E75" s="44"/>
      <c r="F75" s="44"/>
      <c r="G75" s="44"/>
      <c r="I75" s="44"/>
      <c r="J75" s="44"/>
      <c r="K75" s="44"/>
      <c r="L75" s="44"/>
      <c r="M75" s="44"/>
      <c r="N75" s="45"/>
      <c r="O75" s="163"/>
      <c r="P75" s="163"/>
      <c r="Q75" s="163"/>
      <c r="R75" s="163"/>
      <c r="S75" s="163"/>
      <c r="T75" s="163"/>
      <c r="U75" s="163"/>
      <c r="V75" s="163"/>
      <c r="W75" s="163"/>
      <c r="X75" s="163"/>
    </row>
    <row r="76" spans="1:24" s="25" customFormat="1" ht="15.75">
      <c r="A76" s="1" t="s">
        <v>61</v>
      </c>
      <c r="B76" s="36"/>
      <c r="C76" s="36"/>
      <c r="D76" s="36"/>
      <c r="E76" s="36"/>
      <c r="F76" s="36"/>
      <c r="G76" s="36"/>
      <c r="H76" s="1"/>
      <c r="I76" s="36"/>
      <c r="J76" s="36"/>
      <c r="K76" s="36"/>
      <c r="L76" s="36"/>
      <c r="M76" s="36"/>
      <c r="N76" s="37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1:24" s="25" customFormat="1" ht="15">
      <c r="A77" s="38" t="s">
        <v>62</v>
      </c>
      <c r="B77" s="31"/>
      <c r="C77" s="31">
        <v>5000</v>
      </c>
      <c r="D77" s="31"/>
      <c r="E77" s="31">
        <v>5000</v>
      </c>
      <c r="F77" s="31"/>
      <c r="G77" s="31">
        <v>0</v>
      </c>
      <c r="H77" s="38"/>
      <c r="I77" s="31">
        <f t="shared" ref="I77:I88" si="6">E77-G77</f>
        <v>5000</v>
      </c>
      <c r="J77" s="31"/>
      <c r="K77" s="31">
        <v>5000</v>
      </c>
      <c r="L77" s="31"/>
      <c r="M77" s="31">
        <v>5000</v>
      </c>
      <c r="N77" s="32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1:24" s="25" customFormat="1" ht="15">
      <c r="A78" s="55" t="s">
        <v>63</v>
      </c>
      <c r="B78" s="31"/>
      <c r="C78" s="31">
        <v>12000</v>
      </c>
      <c r="D78" s="31"/>
      <c r="E78" s="31">
        <v>12000</v>
      </c>
      <c r="F78" s="31"/>
      <c r="G78" s="31">
        <v>2950</v>
      </c>
      <c r="H78" s="55"/>
      <c r="I78" s="31">
        <f t="shared" si="6"/>
        <v>9050</v>
      </c>
      <c r="J78" s="31"/>
      <c r="K78" s="31">
        <v>12000</v>
      </c>
      <c r="L78" s="31"/>
      <c r="M78" s="31">
        <v>12116.8</v>
      </c>
      <c r="N78" s="32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1:24" s="25" customFormat="1" ht="15">
      <c r="A79" s="38" t="s">
        <v>64</v>
      </c>
      <c r="B79" s="31"/>
      <c r="C79" s="31">
        <v>3000</v>
      </c>
      <c r="D79" s="31"/>
      <c r="E79" s="31">
        <v>3000</v>
      </c>
      <c r="F79" s="31"/>
      <c r="G79" s="31">
        <v>318</v>
      </c>
      <c r="H79" s="38"/>
      <c r="I79" s="31">
        <f t="shared" si="6"/>
        <v>2682</v>
      </c>
      <c r="J79" s="31"/>
      <c r="K79" s="31">
        <v>3000</v>
      </c>
      <c r="L79" s="31"/>
      <c r="M79" s="31">
        <v>2545.54</v>
      </c>
      <c r="N79" s="32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1:24" s="25" customFormat="1" ht="15">
      <c r="A80" s="38" t="s">
        <v>65</v>
      </c>
      <c r="B80" s="31"/>
      <c r="C80" s="31">
        <f>SUM(250*5)+(9*200*5)</f>
        <v>10250</v>
      </c>
      <c r="D80" s="31"/>
      <c r="E80" s="31">
        <f>SUM(250*5)+(9*200*5)</f>
        <v>10250</v>
      </c>
      <c r="F80" s="31"/>
      <c r="G80" s="31">
        <v>0</v>
      </c>
      <c r="H80" s="38"/>
      <c r="I80" s="31">
        <f t="shared" si="6"/>
        <v>10250</v>
      </c>
      <c r="J80" s="31"/>
      <c r="K80" s="31">
        <v>10250</v>
      </c>
      <c r="L80" s="31"/>
      <c r="M80" s="31">
        <v>7850</v>
      </c>
      <c r="N80" s="32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1:24" s="25" customFormat="1" ht="15">
      <c r="A81" s="38" t="s">
        <v>66</v>
      </c>
      <c r="B81" s="31"/>
      <c r="C81" s="31">
        <v>5000</v>
      </c>
      <c r="D81" s="31"/>
      <c r="E81" s="31">
        <v>5000</v>
      </c>
      <c r="F81" s="31"/>
      <c r="G81" s="31">
        <v>0</v>
      </c>
      <c r="H81" s="38"/>
      <c r="I81" s="31">
        <f t="shared" si="6"/>
        <v>5000</v>
      </c>
      <c r="J81" s="31"/>
      <c r="K81" s="31">
        <v>5000</v>
      </c>
      <c r="L81" s="31"/>
      <c r="M81" s="31">
        <v>4960.8</v>
      </c>
      <c r="N81" s="32"/>
      <c r="O81" s="144"/>
      <c r="P81" s="144"/>
      <c r="Q81" s="144"/>
      <c r="R81" s="144"/>
      <c r="S81" s="144"/>
      <c r="T81" s="144"/>
      <c r="U81" s="144"/>
      <c r="V81" s="144"/>
      <c r="W81" s="144"/>
      <c r="X81" s="144"/>
    </row>
    <row r="82" spans="1:24" s="25" customFormat="1" ht="15">
      <c r="A82" s="38" t="s">
        <v>67</v>
      </c>
      <c r="B82" s="31"/>
      <c r="C82" s="31">
        <v>1000</v>
      </c>
      <c r="D82" s="31"/>
      <c r="E82" s="31">
        <v>1000</v>
      </c>
      <c r="F82" s="31"/>
      <c r="G82" s="31">
        <v>230.49</v>
      </c>
      <c r="H82" s="38"/>
      <c r="I82" s="31">
        <f t="shared" si="6"/>
        <v>769.51</v>
      </c>
      <c r="J82" s="31"/>
      <c r="K82" s="31">
        <v>1000</v>
      </c>
      <c r="L82" s="31"/>
      <c r="M82" s="31">
        <v>1334.86</v>
      </c>
      <c r="N82" s="32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1:24" s="25" customFormat="1" ht="15">
      <c r="A83" s="38" t="s">
        <v>68</v>
      </c>
      <c r="B83" s="31"/>
      <c r="C83" s="31">
        <v>180</v>
      </c>
      <c r="D83" s="31"/>
      <c r="E83" s="31">
        <v>180</v>
      </c>
      <c r="F83" s="31"/>
      <c r="G83" s="31">
        <v>50</v>
      </c>
      <c r="H83" s="38"/>
      <c r="I83" s="31">
        <f t="shared" si="6"/>
        <v>130</v>
      </c>
      <c r="J83" s="31"/>
      <c r="K83" s="31">
        <v>180</v>
      </c>
      <c r="L83" s="31"/>
      <c r="M83" s="31">
        <v>200</v>
      </c>
      <c r="N83" s="32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1:24" s="25" customFormat="1" ht="15">
      <c r="A84" s="38" t="s">
        <v>69</v>
      </c>
      <c r="B84" s="31"/>
      <c r="C84" s="31">
        <v>1000</v>
      </c>
      <c r="D84" s="31"/>
      <c r="E84" s="31">
        <v>1000</v>
      </c>
      <c r="F84" s="31"/>
      <c r="G84" s="31">
        <v>0</v>
      </c>
      <c r="H84" s="38"/>
      <c r="I84" s="31">
        <f t="shared" si="6"/>
        <v>1000</v>
      </c>
      <c r="J84" s="31"/>
      <c r="K84" s="31">
        <v>1000</v>
      </c>
      <c r="L84" s="31"/>
      <c r="M84" s="31">
        <v>0</v>
      </c>
      <c r="N84" s="32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1:24" s="25" customFormat="1" ht="15">
      <c r="A85" s="38" t="s">
        <v>70</v>
      </c>
      <c r="B85" s="31"/>
      <c r="C85" s="31">
        <v>330</v>
      </c>
      <c r="D85" s="31"/>
      <c r="E85" s="31">
        <v>330</v>
      </c>
      <c r="F85" s="31"/>
      <c r="G85" s="31">
        <v>330</v>
      </c>
      <c r="H85" s="38"/>
      <c r="I85" s="31">
        <f t="shared" si="6"/>
        <v>0</v>
      </c>
      <c r="J85" s="31"/>
      <c r="K85" s="31">
        <v>330</v>
      </c>
      <c r="L85" s="31"/>
      <c r="M85" s="31">
        <v>330</v>
      </c>
      <c r="N85" s="32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1:24" s="25" customFormat="1" ht="15">
      <c r="A86" s="38" t="s">
        <v>71</v>
      </c>
      <c r="B86" s="31"/>
      <c r="C86" s="31">
        <v>1200</v>
      </c>
      <c r="D86" s="31"/>
      <c r="E86" s="31">
        <v>1200</v>
      </c>
      <c r="F86" s="31"/>
      <c r="G86" s="31">
        <v>0</v>
      </c>
      <c r="H86" s="38"/>
      <c r="I86" s="31">
        <f t="shared" si="6"/>
        <v>1200</v>
      </c>
      <c r="J86" s="31"/>
      <c r="K86" s="31">
        <v>1500</v>
      </c>
      <c r="L86" s="31"/>
      <c r="M86" s="31">
        <v>0</v>
      </c>
      <c r="N86" s="32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1:24" s="25" customFormat="1" ht="15">
      <c r="A87" s="38" t="s">
        <v>72</v>
      </c>
      <c r="B87" s="31"/>
      <c r="C87" s="31">
        <v>1000</v>
      </c>
      <c r="D87" s="31"/>
      <c r="E87" s="31">
        <v>1000</v>
      </c>
      <c r="F87" s="31"/>
      <c r="G87" s="31">
        <v>0</v>
      </c>
      <c r="H87" s="38"/>
      <c r="I87" s="31">
        <f t="shared" si="6"/>
        <v>1000</v>
      </c>
      <c r="J87" s="31"/>
      <c r="K87" s="31">
        <v>1000</v>
      </c>
      <c r="L87" s="31"/>
      <c r="M87" s="31">
        <v>1167.49</v>
      </c>
      <c r="N87" s="32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1:24" s="25" customFormat="1" ht="15.75">
      <c r="B88" s="36"/>
      <c r="C88" s="46">
        <f>SUM(C77:C87)</f>
        <v>39960</v>
      </c>
      <c r="D88" s="158"/>
      <c r="E88" s="46">
        <f>SUM(E77:E87)</f>
        <v>39960</v>
      </c>
      <c r="F88" s="158"/>
      <c r="G88" s="46">
        <f>SUM(G77:G87)</f>
        <v>3878.49</v>
      </c>
      <c r="I88" s="46">
        <f t="shared" si="6"/>
        <v>36081.51</v>
      </c>
      <c r="J88" s="36"/>
      <c r="K88" s="46">
        <f>SUM(K77:K87)</f>
        <v>40260</v>
      </c>
      <c r="L88" s="36"/>
      <c r="M88" s="46">
        <f>SUM(M77:M87)</f>
        <v>35505.49</v>
      </c>
      <c r="N88" s="37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1:24" s="25" customFormat="1" ht="9" customHeight="1">
      <c r="B89" s="31"/>
      <c r="C89" s="31"/>
      <c r="D89" s="31"/>
      <c r="E89" s="31"/>
      <c r="F89" s="31"/>
      <c r="G89" s="31"/>
      <c r="I89" s="31"/>
      <c r="J89" s="31"/>
      <c r="K89" s="31"/>
      <c r="L89" s="31"/>
      <c r="M89" s="31"/>
      <c r="N89" s="32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1:24" s="25" customFormat="1" ht="15.75">
      <c r="A90" s="25" t="s">
        <v>73</v>
      </c>
      <c r="B90" s="36"/>
      <c r="C90" s="36">
        <v>0</v>
      </c>
      <c r="D90" s="36"/>
      <c r="E90" s="36">
        <v>0</v>
      </c>
      <c r="F90" s="36"/>
      <c r="G90" s="36">
        <v>0</v>
      </c>
      <c r="I90" s="36">
        <f>E90-G90</f>
        <v>0</v>
      </c>
      <c r="J90" s="36"/>
      <c r="K90" s="36">
        <v>0</v>
      </c>
      <c r="L90" s="36"/>
      <c r="M90" s="36">
        <v>6310.2</v>
      </c>
      <c r="N90" s="37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1:24" s="25" customFormat="1" ht="12" customHeight="1">
      <c r="A91" s="52"/>
      <c r="B91" s="53"/>
      <c r="C91" s="53"/>
      <c r="D91" s="53"/>
      <c r="E91" s="53"/>
      <c r="F91" s="53"/>
      <c r="G91" s="53"/>
      <c r="H91" s="52"/>
      <c r="I91" s="53"/>
      <c r="J91" s="53"/>
      <c r="K91" s="53"/>
      <c r="L91" s="53"/>
      <c r="M91" s="53"/>
      <c r="N91" s="5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1:24" s="25" customFormat="1" ht="15.75">
      <c r="A92" s="25" t="s">
        <v>74</v>
      </c>
      <c r="B92" s="36"/>
      <c r="C92" s="36">
        <v>0</v>
      </c>
      <c r="D92" s="36"/>
      <c r="E92" s="36">
        <v>0</v>
      </c>
      <c r="F92" s="36"/>
      <c r="G92" s="36">
        <v>0</v>
      </c>
      <c r="I92" s="36">
        <f>E92-G92</f>
        <v>0</v>
      </c>
      <c r="J92" s="36"/>
      <c r="K92" s="36">
        <v>0</v>
      </c>
      <c r="L92" s="36"/>
      <c r="M92" s="36">
        <v>60442.09</v>
      </c>
      <c r="N92" s="37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1:24" ht="8.25" customHeight="1">
      <c r="B93" s="56"/>
      <c r="C93" s="56"/>
      <c r="D93" s="56"/>
      <c r="E93" s="56"/>
      <c r="F93" s="56"/>
      <c r="G93" s="56"/>
      <c r="I93" s="56"/>
      <c r="J93" s="56"/>
      <c r="K93" s="56"/>
      <c r="L93" s="56"/>
      <c r="M93" s="56"/>
      <c r="N93" s="57"/>
    </row>
    <row r="94" spans="1:24" s="25" customFormat="1" ht="15.75">
      <c r="A94" s="58" t="s">
        <v>75</v>
      </c>
      <c r="B94" s="34"/>
      <c r="C94" s="34">
        <f>C33+C46+C50+C53+C58+C74+C88+C90+C92</f>
        <v>2236562.5056499997</v>
      </c>
      <c r="D94" s="34"/>
      <c r="E94" s="34">
        <f>E33+E46+E50+E53+E58+E74+E88+E90+E92</f>
        <v>2236562.5056499997</v>
      </c>
      <c r="F94" s="34"/>
      <c r="G94" s="34">
        <f>G33+G46+G50+G53+G58+G74+G88+G90+G92</f>
        <v>784964.07000000007</v>
      </c>
      <c r="H94" s="58"/>
      <c r="I94" s="34">
        <f>E94-G94</f>
        <v>1451598.4356499997</v>
      </c>
      <c r="J94" s="34"/>
      <c r="K94" s="34">
        <f>K33+K46+K50+K53+K58+K74+K88+K90+K92</f>
        <v>2175713.94</v>
      </c>
      <c r="L94" s="34"/>
      <c r="M94" s="34">
        <f>M33+M46+M50+M53+M58+M74+M88+M90+M92</f>
        <v>1829483.3900000004</v>
      </c>
      <c r="N94" s="35"/>
      <c r="O94" s="144"/>
      <c r="P94" s="144"/>
      <c r="Q94" s="144"/>
      <c r="R94" s="144"/>
      <c r="S94" s="144"/>
      <c r="T94" s="144"/>
      <c r="U94" s="144"/>
      <c r="V94" s="144"/>
      <c r="W94" s="144"/>
      <c r="X94" s="144"/>
    </row>
    <row r="95" spans="1:24" s="25" customFormat="1" ht="15" customHeight="1">
      <c r="A95" s="27"/>
      <c r="B95" s="36"/>
      <c r="C95" s="36"/>
      <c r="D95" s="36"/>
      <c r="E95" s="36"/>
      <c r="F95" s="36"/>
      <c r="G95" s="36"/>
      <c r="H95" s="27"/>
      <c r="I95" s="36"/>
      <c r="J95" s="36"/>
      <c r="K95" s="36"/>
      <c r="L95" s="36"/>
      <c r="M95" s="36"/>
      <c r="N95" s="37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1:24" ht="15.75">
      <c r="A96" s="59" t="s">
        <v>76</v>
      </c>
      <c r="B96" s="60"/>
      <c r="C96" s="60"/>
      <c r="D96" s="60"/>
      <c r="E96" s="60"/>
      <c r="F96" s="60"/>
      <c r="G96" s="60"/>
      <c r="H96" s="59"/>
      <c r="I96" s="60"/>
      <c r="J96" s="60"/>
      <c r="K96" s="60"/>
      <c r="L96" s="60"/>
      <c r="M96" s="60"/>
      <c r="N96" s="61"/>
    </row>
    <row r="97" spans="1:24" ht="13.5" customHeight="1">
      <c r="A97" s="1"/>
      <c r="B97" s="36"/>
      <c r="C97" s="36"/>
      <c r="D97" s="36"/>
      <c r="E97" s="36"/>
      <c r="F97" s="36"/>
      <c r="G97" s="36"/>
      <c r="H97" s="1"/>
      <c r="I97" s="36"/>
      <c r="J97" s="36"/>
      <c r="K97" s="36"/>
      <c r="L97" s="36"/>
      <c r="M97" s="36"/>
      <c r="N97" s="37"/>
    </row>
    <row r="98" spans="1:24" s="25" customFormat="1" ht="15.75">
      <c r="A98" s="1" t="s">
        <v>77</v>
      </c>
      <c r="B98" s="36"/>
      <c r="C98" s="36"/>
      <c r="D98" s="36"/>
      <c r="E98" s="36"/>
      <c r="F98" s="36"/>
      <c r="G98" s="36"/>
      <c r="H98" s="1"/>
      <c r="I98" s="36"/>
      <c r="J98" s="36"/>
      <c r="K98" s="36"/>
      <c r="L98" s="36"/>
      <c r="M98" s="36"/>
      <c r="N98" s="37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1:24" s="25" customFormat="1" ht="15.75">
      <c r="A99" s="49" t="s">
        <v>36</v>
      </c>
      <c r="B99" s="50"/>
      <c r="C99" s="50"/>
      <c r="D99" s="50"/>
      <c r="E99" s="50"/>
      <c r="F99" s="50"/>
      <c r="G99" s="50"/>
      <c r="H99" s="49"/>
      <c r="I99" s="50"/>
      <c r="J99" s="50"/>
      <c r="K99" s="50"/>
      <c r="L99" s="50"/>
      <c r="M99" s="50"/>
      <c r="N99" s="51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1:24" s="25" customFormat="1" ht="15">
      <c r="A100" s="25" t="s">
        <v>78</v>
      </c>
      <c r="B100" s="31"/>
      <c r="C100" s="31">
        <v>20000</v>
      </c>
      <c r="D100" s="31"/>
      <c r="E100" s="31">
        <v>20000</v>
      </c>
      <c r="F100" s="31"/>
      <c r="G100" s="31">
        <v>0</v>
      </c>
      <c r="I100" s="31">
        <f t="shared" ref="I100:I106" si="7">E100-G100</f>
        <v>20000</v>
      </c>
      <c r="J100" s="31"/>
      <c r="K100" s="31">
        <v>20000</v>
      </c>
      <c r="L100" s="31"/>
      <c r="M100" s="31">
        <v>10480</v>
      </c>
      <c r="N100" s="32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1:24" s="25" customFormat="1" ht="15">
      <c r="A101" s="25" t="s">
        <v>79</v>
      </c>
      <c r="B101" s="31"/>
      <c r="C101" s="31">
        <v>6000</v>
      </c>
      <c r="D101" s="31"/>
      <c r="E101" s="31">
        <v>6000</v>
      </c>
      <c r="F101" s="31"/>
      <c r="G101" s="31">
        <v>0</v>
      </c>
      <c r="I101" s="31">
        <f t="shared" si="7"/>
        <v>6000</v>
      </c>
      <c r="J101" s="31"/>
      <c r="K101" s="31">
        <v>6000</v>
      </c>
      <c r="L101" s="31"/>
      <c r="M101" s="31">
        <v>1265</v>
      </c>
      <c r="N101" s="32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1:24" s="25" customFormat="1" ht="15">
      <c r="A102" s="25" t="s">
        <v>80</v>
      </c>
      <c r="B102" s="31"/>
      <c r="C102" s="31">
        <v>2500</v>
      </c>
      <c r="D102" s="31"/>
      <c r="E102" s="31">
        <v>2500</v>
      </c>
      <c r="F102" s="31"/>
      <c r="G102" s="31">
        <v>0</v>
      </c>
      <c r="I102" s="31">
        <f t="shared" si="7"/>
        <v>2500</v>
      </c>
      <c r="J102" s="31"/>
      <c r="K102" s="31">
        <v>15000</v>
      </c>
      <c r="L102" s="31"/>
      <c r="M102" s="31">
        <v>1676</v>
      </c>
      <c r="N102" s="32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1:24" s="25" customFormat="1" ht="15" customHeight="1">
      <c r="A103" s="25" t="s">
        <v>81</v>
      </c>
      <c r="B103" s="31"/>
      <c r="C103" s="39">
        <v>0</v>
      </c>
      <c r="D103" s="139"/>
      <c r="E103" s="39">
        <v>0</v>
      </c>
      <c r="F103" s="139"/>
      <c r="G103" s="31">
        <v>0</v>
      </c>
      <c r="I103" s="39">
        <f t="shared" si="7"/>
        <v>0</v>
      </c>
      <c r="J103" s="31"/>
      <c r="K103" s="39">
        <v>135000</v>
      </c>
      <c r="L103" s="31"/>
      <c r="M103" s="39">
        <v>135803.20000000001</v>
      </c>
      <c r="N103" s="32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1:24" s="25" customFormat="1" ht="15" hidden="1" customHeight="1">
      <c r="A104" s="25" t="s">
        <v>82</v>
      </c>
      <c r="B104" s="31"/>
      <c r="C104" s="31"/>
      <c r="D104" s="31"/>
      <c r="E104" s="31"/>
      <c r="F104" s="31"/>
      <c r="G104" s="31"/>
      <c r="I104" s="31">
        <f t="shared" si="7"/>
        <v>0</v>
      </c>
      <c r="J104" s="31"/>
      <c r="K104" s="31"/>
      <c r="L104" s="31"/>
      <c r="M104" s="31"/>
      <c r="N104" s="32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1:24" s="25" customFormat="1" ht="15" hidden="1" customHeight="1">
      <c r="A105" s="25" t="s">
        <v>83</v>
      </c>
      <c r="B105" s="31"/>
      <c r="C105" s="31"/>
      <c r="D105" s="31"/>
      <c r="E105" s="31"/>
      <c r="F105" s="31"/>
      <c r="G105" s="31"/>
      <c r="I105" s="31">
        <f t="shared" si="7"/>
        <v>0</v>
      </c>
      <c r="J105" s="31"/>
      <c r="K105" s="31"/>
      <c r="L105" s="31"/>
      <c r="M105" s="31"/>
      <c r="N105" s="32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1:24" s="25" customFormat="1" ht="15">
      <c r="B106" s="31"/>
      <c r="C106" s="31">
        <f>SUM(C100:C105)</f>
        <v>28500</v>
      </c>
      <c r="D106" s="31"/>
      <c r="E106" s="31">
        <f>SUM(E100:E105)</f>
        <v>28500</v>
      </c>
      <c r="F106" s="31"/>
      <c r="G106" s="208">
        <f>SUM(G100:G105)</f>
        <v>0</v>
      </c>
      <c r="I106" s="31">
        <f t="shared" si="7"/>
        <v>28500</v>
      </c>
      <c r="J106" s="31"/>
      <c r="K106" s="31">
        <f>SUM(K100:K105)</f>
        <v>176000</v>
      </c>
      <c r="L106" s="31"/>
      <c r="M106" s="31">
        <f>SUM(M100:M105)</f>
        <v>149224.20000000001</v>
      </c>
      <c r="N106" s="32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1:24" s="25" customFormat="1" ht="15.75">
      <c r="A107" s="49" t="s">
        <v>39</v>
      </c>
      <c r="B107" s="50"/>
      <c r="C107" s="50"/>
      <c r="D107" s="50"/>
      <c r="E107" s="50"/>
      <c r="F107" s="50"/>
      <c r="G107" s="50"/>
      <c r="H107" s="49"/>
      <c r="I107" s="50"/>
      <c r="J107" s="50"/>
      <c r="K107" s="50"/>
      <c r="L107" s="50"/>
      <c r="M107" s="50"/>
      <c r="N107" s="51"/>
      <c r="O107" s="144"/>
      <c r="P107" s="144"/>
      <c r="Q107" s="144"/>
      <c r="R107" s="144"/>
      <c r="S107" s="144"/>
      <c r="T107" s="144"/>
      <c r="U107" s="144"/>
      <c r="V107" s="144"/>
      <c r="W107" s="144"/>
      <c r="X107" s="144"/>
    </row>
    <row r="108" spans="1:24" s="25" customFormat="1" ht="15">
      <c r="A108" s="25" t="s">
        <v>84</v>
      </c>
      <c r="B108" s="31"/>
      <c r="C108" s="31">
        <v>5000</v>
      </c>
      <c r="D108" s="31"/>
      <c r="E108" s="31">
        <v>5000</v>
      </c>
      <c r="F108" s="31"/>
      <c r="G108" s="31">
        <v>0</v>
      </c>
      <c r="I108" s="31">
        <f t="shared" ref="I108:I112" si="8">E108-G108</f>
        <v>5000</v>
      </c>
      <c r="J108" s="31"/>
      <c r="K108" s="31">
        <v>5000</v>
      </c>
      <c r="L108" s="31"/>
      <c r="M108" s="31">
        <v>0</v>
      </c>
      <c r="N108" s="32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1:24" s="25" customFormat="1" ht="15">
      <c r="A109" s="25" t="s">
        <v>79</v>
      </c>
      <c r="B109" s="31"/>
      <c r="C109" s="31">
        <v>10000</v>
      </c>
      <c r="D109" s="31"/>
      <c r="E109" s="31">
        <v>10000</v>
      </c>
      <c r="F109" s="31"/>
      <c r="G109" s="31">
        <v>0</v>
      </c>
      <c r="I109" s="31">
        <f t="shared" si="8"/>
        <v>10000</v>
      </c>
      <c r="J109" s="31"/>
      <c r="K109" s="31">
        <v>10000</v>
      </c>
      <c r="L109" s="31"/>
      <c r="M109" s="31">
        <v>0</v>
      </c>
      <c r="N109" s="32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1:24" s="25" customFormat="1" ht="15">
      <c r="A110" s="25" t="s">
        <v>85</v>
      </c>
      <c r="B110" s="31"/>
      <c r="C110" s="31">
        <v>1000</v>
      </c>
      <c r="D110" s="31"/>
      <c r="E110" s="31">
        <v>1000</v>
      </c>
      <c r="F110" s="31"/>
      <c r="G110" s="31">
        <v>0</v>
      </c>
      <c r="I110" s="31">
        <f t="shared" si="8"/>
        <v>1000</v>
      </c>
      <c r="J110" s="31"/>
      <c r="K110" s="31">
        <v>20000</v>
      </c>
      <c r="L110" s="31"/>
      <c r="M110" s="31">
        <v>0</v>
      </c>
      <c r="N110" s="32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1:24" s="25" customFormat="1" ht="15">
      <c r="A111" s="25" t="s">
        <v>86</v>
      </c>
      <c r="B111" s="31"/>
      <c r="C111" s="39">
        <v>0</v>
      </c>
      <c r="D111" s="139"/>
      <c r="E111" s="39">
        <v>0</v>
      </c>
      <c r="F111" s="139"/>
      <c r="G111" s="31">
        <v>0</v>
      </c>
      <c r="I111" s="39">
        <f t="shared" si="8"/>
        <v>0</v>
      </c>
      <c r="J111" s="31"/>
      <c r="K111" s="39">
        <v>30000</v>
      </c>
      <c r="L111" s="31"/>
      <c r="M111" s="39">
        <v>1705</v>
      </c>
      <c r="N111" s="32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1:24" s="25" customFormat="1" ht="15">
      <c r="B112" s="31"/>
      <c r="C112" s="31">
        <f>SUM(C108:C111)</f>
        <v>16000</v>
      </c>
      <c r="D112" s="31"/>
      <c r="E112" s="31">
        <f>SUM(E108:E111)</f>
        <v>16000</v>
      </c>
      <c r="F112" s="31"/>
      <c r="G112" s="208">
        <f>SUM(G108:G111)</f>
        <v>0</v>
      </c>
      <c r="I112" s="31">
        <f t="shared" si="8"/>
        <v>16000</v>
      </c>
      <c r="J112" s="31"/>
      <c r="K112" s="31">
        <f>SUM(K108:K111)</f>
        <v>65000</v>
      </c>
      <c r="L112" s="31"/>
      <c r="M112" s="31">
        <f>SUM(M108:M111)</f>
        <v>1705</v>
      </c>
      <c r="N112" s="32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1:24" s="25" customFormat="1" ht="15">
      <c r="B113" s="31"/>
      <c r="C113" s="31"/>
      <c r="D113" s="31"/>
      <c r="E113" s="31"/>
      <c r="F113" s="31"/>
      <c r="G113" s="31"/>
      <c r="I113" s="31"/>
      <c r="J113" s="31"/>
      <c r="K113" s="31"/>
      <c r="L113" s="31"/>
      <c r="M113" s="31"/>
      <c r="N113" s="32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1:24" s="25" customFormat="1" ht="15.75">
      <c r="A114" s="1" t="s">
        <v>87</v>
      </c>
      <c r="B114" s="36"/>
      <c r="C114" s="46">
        <f>C106+C112</f>
        <v>44500</v>
      </c>
      <c r="D114" s="158"/>
      <c r="E114" s="46">
        <f>E106+E112</f>
        <v>44500</v>
      </c>
      <c r="F114" s="158"/>
      <c r="G114" s="46">
        <f>G106+G112</f>
        <v>0</v>
      </c>
      <c r="H114" s="1"/>
      <c r="I114" s="46">
        <f>E114-G114</f>
        <v>44500</v>
      </c>
      <c r="J114" s="36"/>
      <c r="K114" s="46">
        <f>K106+K112</f>
        <v>241000</v>
      </c>
      <c r="L114" s="36"/>
      <c r="M114" s="46">
        <f>M106+M112</f>
        <v>150929.20000000001</v>
      </c>
      <c r="N114" s="37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1:24" s="25" customFormat="1" ht="15">
      <c r="B115" s="31"/>
      <c r="C115" s="31"/>
      <c r="D115" s="31"/>
      <c r="E115" s="31"/>
      <c r="F115" s="31"/>
      <c r="G115" s="31"/>
      <c r="I115" s="31"/>
      <c r="J115" s="31"/>
      <c r="K115" s="31"/>
      <c r="L115" s="31"/>
      <c r="M115" s="31"/>
      <c r="N115" s="32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1:24" s="25" customFormat="1" ht="15.75">
      <c r="A116" s="62" t="s">
        <v>88</v>
      </c>
      <c r="B116" s="63"/>
      <c r="C116" s="63">
        <f>C94+C114</f>
        <v>2281062.5056499997</v>
      </c>
      <c r="D116" s="63"/>
      <c r="E116" s="63">
        <f>E94+E114</f>
        <v>2281062.5056499997</v>
      </c>
      <c r="F116" s="63"/>
      <c r="G116" s="63">
        <f>G94+G114</f>
        <v>784964.07000000007</v>
      </c>
      <c r="H116" s="62"/>
      <c r="I116" s="63">
        <f>E116-G116</f>
        <v>1496098.4356499997</v>
      </c>
      <c r="J116" s="63"/>
      <c r="K116" s="63">
        <f>K94+K114</f>
        <v>2416713.94</v>
      </c>
      <c r="L116" s="63"/>
      <c r="M116" s="63">
        <f>M94+M114</f>
        <v>1980412.5900000003</v>
      </c>
      <c r="N116" s="64"/>
      <c r="O116" s="144"/>
      <c r="P116" s="144">
        <f>K116-M116</f>
        <v>436301.34999999963</v>
      </c>
      <c r="Q116" s="144"/>
      <c r="R116" s="144"/>
      <c r="S116" s="144"/>
      <c r="T116" s="144"/>
      <c r="U116" s="144"/>
      <c r="V116" s="144"/>
      <c r="W116" s="144"/>
      <c r="X116" s="144"/>
    </row>
    <row r="118" spans="1:24" ht="15.75">
      <c r="A118" s="65" t="s">
        <v>89</v>
      </c>
      <c r="B118" s="66"/>
      <c r="C118" s="66"/>
      <c r="D118" s="66"/>
      <c r="E118" s="66"/>
      <c r="F118" s="66"/>
      <c r="G118" s="66"/>
      <c r="H118" s="65"/>
      <c r="I118" s="66"/>
      <c r="J118" s="66"/>
      <c r="K118" s="66"/>
      <c r="L118" s="66"/>
      <c r="M118" s="66"/>
      <c r="N118" s="67"/>
    </row>
    <row r="119" spans="1:24" ht="10.5" customHeight="1">
      <c r="A119" s="68"/>
      <c r="H119" s="68"/>
    </row>
    <row r="120" spans="1:24" s="25" customFormat="1" ht="15">
      <c r="A120" s="38" t="s">
        <v>90</v>
      </c>
      <c r="B120" s="31"/>
      <c r="C120" s="31">
        <v>6000</v>
      </c>
      <c r="D120" s="31"/>
      <c r="E120" s="31">
        <v>2000</v>
      </c>
      <c r="F120" s="31"/>
      <c r="G120" s="31">
        <v>975</v>
      </c>
      <c r="H120" s="38"/>
      <c r="I120" s="31">
        <f t="shared" ref="I120:I124" si="9">E120-G120</f>
        <v>1025</v>
      </c>
      <c r="J120" s="31"/>
      <c r="K120" s="31">
        <v>6000</v>
      </c>
      <c r="L120" s="31"/>
      <c r="M120" s="31">
        <v>6365.8</v>
      </c>
      <c r="N120" s="32"/>
      <c r="O120" s="144"/>
      <c r="P120" s="144"/>
      <c r="Q120" s="144"/>
      <c r="R120" s="144"/>
      <c r="S120" s="144"/>
      <c r="T120" s="144"/>
      <c r="U120" s="144"/>
      <c r="V120" s="144"/>
      <c r="W120" s="144"/>
      <c r="X120" s="144"/>
    </row>
    <row r="121" spans="1:24" s="25" customFormat="1" ht="15">
      <c r="A121" s="38" t="s">
        <v>91</v>
      </c>
      <c r="B121" s="31"/>
      <c r="C121" s="31">
        <v>2000</v>
      </c>
      <c r="D121" s="31"/>
      <c r="E121" s="31">
        <v>2500</v>
      </c>
      <c r="F121" s="31"/>
      <c r="G121" s="31">
        <v>868</v>
      </c>
      <c r="H121" s="38"/>
      <c r="I121" s="31">
        <f t="shared" si="9"/>
        <v>1632</v>
      </c>
      <c r="J121" s="31"/>
      <c r="K121" s="31">
        <v>2000</v>
      </c>
      <c r="L121" s="31"/>
      <c r="M121" s="31">
        <v>1200</v>
      </c>
      <c r="N121" s="32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</row>
    <row r="122" spans="1:24" s="25" customFormat="1" ht="15">
      <c r="A122" s="69" t="s">
        <v>92</v>
      </c>
      <c r="B122" s="31"/>
      <c r="C122" s="31">
        <v>300000</v>
      </c>
      <c r="D122" s="31"/>
      <c r="E122" s="138">
        <v>150000</v>
      </c>
      <c r="F122" s="31"/>
      <c r="G122" s="31">
        <v>34372.239999999998</v>
      </c>
      <c r="H122" s="69"/>
      <c r="I122" s="138">
        <f t="shared" si="9"/>
        <v>115627.76000000001</v>
      </c>
      <c r="J122" s="31"/>
      <c r="K122" s="31">
        <v>280000</v>
      </c>
      <c r="L122" s="31"/>
      <c r="M122" s="31">
        <v>460803.54</v>
      </c>
      <c r="N122" s="32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</row>
    <row r="123" spans="1:24" s="25" customFormat="1" ht="15">
      <c r="A123" s="69" t="s">
        <v>93</v>
      </c>
      <c r="B123" s="31"/>
      <c r="C123" s="31">
        <v>15000</v>
      </c>
      <c r="D123" s="31"/>
      <c r="E123" s="31">
        <v>10000</v>
      </c>
      <c r="F123" s="31"/>
      <c r="G123" s="31">
        <v>0</v>
      </c>
      <c r="H123" s="69"/>
      <c r="I123" s="31">
        <f t="shared" si="9"/>
        <v>10000</v>
      </c>
      <c r="J123" s="31"/>
      <c r="K123" s="31">
        <v>15000</v>
      </c>
      <c r="L123" s="31"/>
      <c r="M123" s="31">
        <v>1981.3</v>
      </c>
      <c r="N123" s="32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</row>
    <row r="124" spans="1:24" s="25" customFormat="1" ht="15" customHeight="1">
      <c r="A124" s="70"/>
      <c r="B124" s="72"/>
      <c r="C124" s="71">
        <f>SUM(C120:C123)</f>
        <v>323000</v>
      </c>
      <c r="D124" s="159"/>
      <c r="E124" s="71">
        <f>SUM(E120:E123)</f>
        <v>164500</v>
      </c>
      <c r="F124" s="159"/>
      <c r="G124" s="71">
        <f>SUM(G120:G123)</f>
        <v>36215.24</v>
      </c>
      <c r="H124" s="70"/>
      <c r="I124" s="71">
        <f t="shared" si="9"/>
        <v>128284.76000000001</v>
      </c>
      <c r="J124" s="72"/>
      <c r="K124" s="71">
        <f>SUM(K120:K123)</f>
        <v>303000</v>
      </c>
      <c r="L124" s="72"/>
      <c r="M124" s="71">
        <f>SUM(M120:M123)</f>
        <v>470350.63999999996</v>
      </c>
      <c r="N124" s="73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</row>
    <row r="125" spans="1:24" s="25" customFormat="1" ht="4.5" customHeight="1">
      <c r="A125" s="38"/>
      <c r="B125" s="31"/>
      <c r="C125" s="31"/>
      <c r="D125" s="31"/>
      <c r="E125" s="31"/>
      <c r="F125" s="31"/>
      <c r="G125" s="31"/>
      <c r="H125" s="38"/>
      <c r="I125" s="31"/>
      <c r="J125" s="31"/>
      <c r="K125" s="31"/>
      <c r="L125" s="31"/>
      <c r="M125" s="31"/>
      <c r="N125" s="32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</row>
    <row r="126" spans="1:24" s="25" customFormat="1" ht="15.75">
      <c r="A126" s="1" t="s">
        <v>94</v>
      </c>
      <c r="B126" s="36"/>
      <c r="C126" s="36"/>
      <c r="D126" s="36"/>
      <c r="E126" s="36"/>
      <c r="F126" s="36"/>
      <c r="G126" s="36"/>
      <c r="H126" s="1"/>
      <c r="I126" s="36"/>
      <c r="J126" s="36"/>
      <c r="K126" s="36"/>
      <c r="L126" s="36"/>
      <c r="M126" s="36"/>
      <c r="N126" s="37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</row>
    <row r="127" spans="1:24" s="25" customFormat="1" ht="14.25" customHeight="1">
      <c r="A127" s="1" t="s">
        <v>95</v>
      </c>
      <c r="B127" s="36"/>
      <c r="C127" s="36"/>
      <c r="D127" s="36"/>
      <c r="E127" s="36"/>
      <c r="F127" s="36"/>
      <c r="G127" s="36"/>
      <c r="H127" s="1"/>
      <c r="I127" s="36"/>
      <c r="J127" s="36"/>
      <c r="K127" s="36"/>
      <c r="L127" s="36"/>
      <c r="M127" s="36"/>
      <c r="N127" s="37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</row>
    <row r="128" spans="1:24" s="25" customFormat="1" ht="15" customHeight="1">
      <c r="A128" s="38" t="s">
        <v>96</v>
      </c>
      <c r="B128" s="31"/>
      <c r="C128" s="31">
        <v>25000</v>
      </c>
      <c r="D128" s="31"/>
      <c r="E128" s="31">
        <v>15000</v>
      </c>
      <c r="F128" s="31"/>
      <c r="G128" s="31">
        <v>3443.17</v>
      </c>
      <c r="H128" s="38"/>
      <c r="I128" s="31">
        <f t="shared" ref="I128:I142" si="10">E128-G128</f>
        <v>11556.83</v>
      </c>
      <c r="J128" s="31"/>
      <c r="K128" s="31">
        <v>15000</v>
      </c>
      <c r="L128" s="31"/>
      <c r="M128" s="31">
        <v>11405.22</v>
      </c>
      <c r="N128" s="32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</row>
    <row r="129" spans="1:24" s="25" customFormat="1" ht="15" customHeight="1">
      <c r="A129" s="38" t="s">
        <v>97</v>
      </c>
      <c r="B129" s="31"/>
      <c r="C129" s="31">
        <v>2000</v>
      </c>
      <c r="D129" s="31"/>
      <c r="E129" s="31">
        <v>2000</v>
      </c>
      <c r="F129" s="31"/>
      <c r="G129" s="31">
        <v>0</v>
      </c>
      <c r="H129" s="38"/>
      <c r="I129" s="31">
        <f t="shared" si="10"/>
        <v>2000</v>
      </c>
      <c r="J129" s="31"/>
      <c r="K129" s="31">
        <v>2000</v>
      </c>
      <c r="L129" s="31"/>
      <c r="M129" s="31">
        <v>0</v>
      </c>
      <c r="N129" s="32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</row>
    <row r="130" spans="1:24" s="144" customFormat="1" ht="15" customHeight="1">
      <c r="A130" s="145" t="s">
        <v>310</v>
      </c>
      <c r="B130" s="138"/>
      <c r="C130" s="138">
        <v>200000</v>
      </c>
      <c r="D130" s="138"/>
      <c r="E130" s="138">
        <v>300000</v>
      </c>
      <c r="F130" s="138"/>
      <c r="G130" s="31">
        <v>0</v>
      </c>
      <c r="H130" s="145"/>
      <c r="I130" s="138">
        <f t="shared" si="10"/>
        <v>300000</v>
      </c>
      <c r="J130" s="138"/>
      <c r="K130" s="138">
        <v>35000</v>
      </c>
      <c r="L130" s="138"/>
      <c r="M130" s="138">
        <v>35376.99</v>
      </c>
      <c r="N130" s="143"/>
    </row>
    <row r="131" spans="1:24" s="144" customFormat="1" ht="15" customHeight="1">
      <c r="A131" s="145" t="s">
        <v>311</v>
      </c>
      <c r="B131" s="138"/>
      <c r="C131" s="138">
        <v>0</v>
      </c>
      <c r="D131" s="138"/>
      <c r="E131" s="138">
        <v>100000</v>
      </c>
      <c r="F131" s="138"/>
      <c r="G131" s="31">
        <v>0</v>
      </c>
      <c r="H131" s="145"/>
      <c r="I131" s="138">
        <f t="shared" si="10"/>
        <v>100000</v>
      </c>
      <c r="J131" s="138"/>
      <c r="K131" s="138"/>
      <c r="L131" s="138"/>
      <c r="M131" s="138">
        <v>0</v>
      </c>
      <c r="N131" s="143"/>
    </row>
    <row r="132" spans="1:24" s="234" customFormat="1" ht="15" customHeight="1">
      <c r="A132" s="237" t="s">
        <v>312</v>
      </c>
      <c r="B132" s="235"/>
      <c r="C132" s="235">
        <v>0</v>
      </c>
      <c r="D132" s="235"/>
      <c r="E132" s="239">
        <v>42000</v>
      </c>
      <c r="F132" s="235"/>
      <c r="G132" s="31">
        <v>0</v>
      </c>
      <c r="I132" s="138">
        <f t="shared" si="10"/>
        <v>42000</v>
      </c>
      <c r="J132" s="235"/>
      <c r="K132" s="235"/>
      <c r="L132" s="235"/>
      <c r="M132" s="138">
        <v>0</v>
      </c>
      <c r="N132" s="236"/>
    </row>
    <row r="133" spans="1:24" s="234" customFormat="1" ht="15" customHeight="1">
      <c r="A133" s="237" t="s">
        <v>313</v>
      </c>
      <c r="B133" s="235"/>
      <c r="C133" s="235">
        <v>0</v>
      </c>
      <c r="D133" s="235"/>
      <c r="E133" s="239">
        <v>250000</v>
      </c>
      <c r="F133" s="235"/>
      <c r="G133" s="31">
        <v>0</v>
      </c>
      <c r="I133" s="138">
        <f t="shared" si="10"/>
        <v>250000</v>
      </c>
      <c r="J133" s="235"/>
      <c r="K133" s="235"/>
      <c r="L133" s="235"/>
      <c r="M133" s="138">
        <v>0</v>
      </c>
      <c r="N133" s="236"/>
    </row>
    <row r="134" spans="1:24" s="234" customFormat="1" ht="15" customHeight="1">
      <c r="A134" s="237" t="s">
        <v>314</v>
      </c>
      <c r="B134" s="235"/>
      <c r="C134" s="235">
        <v>0</v>
      </c>
      <c r="D134" s="235"/>
      <c r="E134" s="239">
        <v>1750000</v>
      </c>
      <c r="F134" s="235"/>
      <c r="G134" s="31">
        <v>0</v>
      </c>
      <c r="I134" s="138">
        <f t="shared" si="10"/>
        <v>1750000</v>
      </c>
      <c r="J134" s="235"/>
      <c r="K134" s="235"/>
      <c r="L134" s="235"/>
      <c r="M134" s="138">
        <v>0</v>
      </c>
      <c r="N134" s="236"/>
    </row>
    <row r="135" spans="1:24" s="234" customFormat="1" ht="15" customHeight="1">
      <c r="A135" s="237" t="s">
        <v>315</v>
      </c>
      <c r="B135" s="235"/>
      <c r="C135" s="235">
        <v>0</v>
      </c>
      <c r="D135" s="235"/>
      <c r="E135" s="239">
        <v>300000</v>
      </c>
      <c r="F135" s="235"/>
      <c r="G135" s="31">
        <v>0</v>
      </c>
      <c r="I135" s="138">
        <f t="shared" si="10"/>
        <v>300000</v>
      </c>
      <c r="J135" s="235"/>
      <c r="K135" s="235"/>
      <c r="L135" s="235"/>
      <c r="M135" s="138">
        <v>0</v>
      </c>
      <c r="N135" s="236"/>
    </row>
    <row r="136" spans="1:24" s="234" customFormat="1" ht="15" customHeight="1">
      <c r="A136" s="237" t="s">
        <v>316</v>
      </c>
      <c r="B136" s="235"/>
      <c r="C136" s="235">
        <v>0</v>
      </c>
      <c r="D136" s="235"/>
      <c r="E136" s="239">
        <v>31000</v>
      </c>
      <c r="F136" s="235"/>
      <c r="G136" s="31">
        <v>0</v>
      </c>
      <c r="I136" s="138">
        <f t="shared" si="10"/>
        <v>31000</v>
      </c>
      <c r="J136" s="235"/>
      <c r="K136" s="235"/>
      <c r="L136" s="235"/>
      <c r="M136" s="138">
        <v>0</v>
      </c>
      <c r="N136" s="236"/>
    </row>
    <row r="137" spans="1:24" s="234" customFormat="1" ht="15" customHeight="1">
      <c r="A137" s="237" t="s">
        <v>317</v>
      </c>
      <c r="B137" s="235"/>
      <c r="C137" s="235">
        <v>0</v>
      </c>
      <c r="D137" s="235"/>
      <c r="E137" s="239">
        <v>35000</v>
      </c>
      <c r="F137" s="235"/>
      <c r="G137" s="31">
        <v>0</v>
      </c>
      <c r="I137" s="138">
        <f t="shared" si="10"/>
        <v>35000</v>
      </c>
      <c r="J137" s="235"/>
      <c r="K137" s="235"/>
      <c r="L137" s="235"/>
      <c r="M137" s="138">
        <v>0</v>
      </c>
      <c r="N137" s="236"/>
    </row>
    <row r="138" spans="1:24" s="144" customFormat="1" ht="15" customHeight="1">
      <c r="A138" s="238" t="s">
        <v>326</v>
      </c>
      <c r="B138" s="138"/>
      <c r="C138" s="138">
        <v>80000</v>
      </c>
      <c r="D138" s="138"/>
      <c r="E138" s="153">
        <v>0</v>
      </c>
      <c r="F138" s="138"/>
      <c r="G138" s="138">
        <v>-11200</v>
      </c>
      <c r="H138" s="145"/>
      <c r="I138" s="138">
        <f t="shared" si="10"/>
        <v>11200</v>
      </c>
      <c r="J138" s="138"/>
      <c r="K138" s="138">
        <v>0</v>
      </c>
      <c r="L138" s="138"/>
      <c r="M138" s="138">
        <v>0</v>
      </c>
      <c r="N138" s="143"/>
    </row>
    <row r="139" spans="1:24" s="234" customFormat="1" ht="15" customHeight="1">
      <c r="A139" s="234" t="s">
        <v>327</v>
      </c>
      <c r="B139" s="235"/>
      <c r="C139" s="235">
        <v>0</v>
      </c>
      <c r="D139" s="235"/>
      <c r="E139" s="235">
        <v>180000</v>
      </c>
      <c r="F139" s="235"/>
      <c r="G139" s="235">
        <v>135380.95000000001</v>
      </c>
      <c r="I139" s="138">
        <f>E139-G139</f>
        <v>44619.049999999988</v>
      </c>
      <c r="J139" s="235"/>
      <c r="K139" s="235"/>
      <c r="L139" s="235"/>
      <c r="M139" s="235">
        <v>0</v>
      </c>
      <c r="N139" s="236"/>
    </row>
    <row r="140" spans="1:24" s="189" customFormat="1" ht="15" customHeight="1">
      <c r="A140" s="189" t="s">
        <v>98</v>
      </c>
      <c r="B140" s="190"/>
      <c r="C140" s="190">
        <v>0</v>
      </c>
      <c r="D140" s="190"/>
      <c r="E140" s="190">
        <v>0</v>
      </c>
      <c r="F140" s="190"/>
      <c r="G140" s="31">
        <v>0</v>
      </c>
      <c r="I140" s="190">
        <f t="shared" si="10"/>
        <v>0</v>
      </c>
      <c r="J140" s="190"/>
      <c r="K140" s="190">
        <v>15000</v>
      </c>
      <c r="L140" s="190"/>
      <c r="M140" s="190">
        <v>15647.5</v>
      </c>
      <c r="N140" s="191"/>
      <c r="O140" s="192"/>
      <c r="P140" s="192"/>
      <c r="Q140" s="192"/>
      <c r="R140" s="192"/>
      <c r="S140" s="192"/>
      <c r="T140" s="192"/>
      <c r="U140" s="192"/>
      <c r="V140" s="192"/>
      <c r="W140" s="192"/>
      <c r="X140" s="192"/>
    </row>
    <row r="141" spans="1:24" s="189" customFormat="1" ht="15" customHeight="1">
      <c r="A141" s="189" t="s">
        <v>277</v>
      </c>
      <c r="B141" s="190"/>
      <c r="C141" s="190">
        <v>0</v>
      </c>
      <c r="D141" s="190"/>
      <c r="E141" s="190">
        <v>0</v>
      </c>
      <c r="F141" s="190"/>
      <c r="G141" s="31">
        <v>0</v>
      </c>
      <c r="I141" s="190">
        <f t="shared" si="10"/>
        <v>0</v>
      </c>
      <c r="J141" s="190"/>
      <c r="K141" s="190">
        <v>90000</v>
      </c>
      <c r="L141" s="190"/>
      <c r="M141" s="190">
        <v>70000</v>
      </c>
      <c r="N141" s="191"/>
      <c r="O141" s="192"/>
      <c r="P141" s="192"/>
      <c r="Q141" s="192"/>
      <c r="R141" s="192"/>
      <c r="S141" s="192"/>
      <c r="T141" s="192"/>
      <c r="U141" s="192"/>
      <c r="V141" s="192"/>
      <c r="W141" s="192"/>
      <c r="X141" s="192"/>
    </row>
    <row r="142" spans="1:24" s="25" customFormat="1" ht="15" customHeight="1">
      <c r="A142" s="38" t="s">
        <v>270</v>
      </c>
      <c r="B142" s="31"/>
      <c r="C142" s="31">
        <v>15000</v>
      </c>
      <c r="D142" s="31"/>
      <c r="E142" s="31">
        <v>0</v>
      </c>
      <c r="F142" s="31"/>
      <c r="G142" s="31">
        <v>0</v>
      </c>
      <c r="H142" s="38"/>
      <c r="I142" s="31">
        <f t="shared" si="10"/>
        <v>0</v>
      </c>
      <c r="J142" s="31"/>
      <c r="K142" s="31">
        <v>5000</v>
      </c>
      <c r="L142" s="31"/>
      <c r="M142" s="31">
        <v>0</v>
      </c>
      <c r="N142" s="32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</row>
    <row r="143" spans="1:24" s="25" customFormat="1" ht="15" customHeight="1">
      <c r="A143" s="38"/>
      <c r="B143" s="36"/>
      <c r="C143" s="46">
        <f>SUM(C128:C142)</f>
        <v>322000</v>
      </c>
      <c r="D143" s="158"/>
      <c r="E143" s="46">
        <f>SUM(E128:E142)</f>
        <v>3005000</v>
      </c>
      <c r="F143" s="158"/>
      <c r="G143" s="46">
        <f>SUM(G128:G142)</f>
        <v>127624.12000000001</v>
      </c>
      <c r="H143" s="38"/>
      <c r="I143" s="46">
        <f>E143-G143</f>
        <v>2877375.88</v>
      </c>
      <c r="J143" s="36"/>
      <c r="K143" s="46">
        <f>SUM(K128:K142)</f>
        <v>162000</v>
      </c>
      <c r="L143" s="36"/>
      <c r="M143" s="46">
        <f>SUM(M128:M142)</f>
        <v>132429.71</v>
      </c>
      <c r="N143" s="37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</row>
    <row r="144" spans="1:24" s="25" customFormat="1" ht="8.25" customHeight="1">
      <c r="A144" s="38"/>
      <c r="B144" s="31"/>
      <c r="C144" s="31"/>
      <c r="D144" s="31"/>
      <c r="E144" s="31"/>
      <c r="F144" s="31"/>
      <c r="G144" s="31"/>
      <c r="H144" s="38"/>
      <c r="I144" s="31"/>
      <c r="J144" s="31"/>
      <c r="K144" s="31"/>
      <c r="L144" s="31"/>
      <c r="M144" s="31"/>
      <c r="N144" s="32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</row>
    <row r="145" spans="1:24" s="25" customFormat="1" ht="15" customHeight="1">
      <c r="A145" s="27" t="s">
        <v>99</v>
      </c>
      <c r="B145" s="36"/>
      <c r="C145" s="36"/>
      <c r="D145" s="36"/>
      <c r="E145" s="36"/>
      <c r="F145" s="36"/>
      <c r="G145" s="36"/>
      <c r="H145" s="27"/>
      <c r="I145" s="36"/>
      <c r="J145" s="36"/>
      <c r="K145" s="36"/>
      <c r="L145" s="36"/>
      <c r="M145" s="36"/>
      <c r="N145" s="37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</row>
    <row r="146" spans="1:24" s="25" customFormat="1" ht="15" customHeight="1">
      <c r="A146" s="74" t="s">
        <v>100</v>
      </c>
      <c r="B146" s="31"/>
      <c r="C146" s="31">
        <v>80000</v>
      </c>
      <c r="D146" s="31"/>
      <c r="E146" s="138">
        <v>80000</v>
      </c>
      <c r="F146" s="31"/>
      <c r="G146" s="31">
        <v>0</v>
      </c>
      <c r="H146" s="74"/>
      <c r="I146" s="31">
        <f t="shared" ref="I146:I152" si="11">E146-G146</f>
        <v>80000</v>
      </c>
      <c r="J146" s="31"/>
      <c r="K146" s="31">
        <v>60000</v>
      </c>
      <c r="L146" s="31"/>
      <c r="M146" s="31">
        <v>41813.25</v>
      </c>
      <c r="N146" s="32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</row>
    <row r="147" spans="1:24" s="25" customFormat="1" ht="15" customHeight="1">
      <c r="A147" s="74" t="s">
        <v>101</v>
      </c>
      <c r="B147" s="31"/>
      <c r="C147" s="31">
        <v>80000</v>
      </c>
      <c r="D147" s="31"/>
      <c r="E147" s="138">
        <v>35000</v>
      </c>
      <c r="F147" s="31"/>
      <c r="G147" s="31">
        <v>37211.839999999997</v>
      </c>
      <c r="H147" s="74"/>
      <c r="I147" s="31">
        <f t="shared" si="11"/>
        <v>-2211.8399999999965</v>
      </c>
      <c r="J147" s="31"/>
      <c r="K147" s="31">
        <v>220000</v>
      </c>
      <c r="L147" s="31"/>
      <c r="M147" s="31">
        <v>217813.48</v>
      </c>
      <c r="N147" s="32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</row>
    <row r="148" spans="1:24" s="25" customFormat="1" ht="15" customHeight="1">
      <c r="A148" s="74" t="s">
        <v>102</v>
      </c>
      <c r="B148" s="31"/>
      <c r="C148" s="31">
        <v>220000</v>
      </c>
      <c r="D148" s="31"/>
      <c r="E148" s="138">
        <v>150000</v>
      </c>
      <c r="F148" s="31"/>
      <c r="G148" s="31">
        <v>0</v>
      </c>
      <c r="H148" s="74"/>
      <c r="I148" s="31">
        <f t="shared" si="11"/>
        <v>150000</v>
      </c>
      <c r="J148" s="31"/>
      <c r="K148" s="31">
        <v>220000</v>
      </c>
      <c r="L148" s="31"/>
      <c r="M148" s="31">
        <v>165053.29999999999</v>
      </c>
      <c r="N148" s="32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</row>
    <row r="149" spans="1:24" s="25" customFormat="1" ht="15" customHeight="1">
      <c r="A149" s="74" t="s">
        <v>103</v>
      </c>
      <c r="B149" s="31"/>
      <c r="C149" s="31">
        <v>150000</v>
      </c>
      <c r="D149" s="31"/>
      <c r="E149" s="138">
        <v>200000</v>
      </c>
      <c r="F149" s="31"/>
      <c r="G149" s="31">
        <v>31750</v>
      </c>
      <c r="H149" s="74"/>
      <c r="I149" s="31">
        <f t="shared" si="11"/>
        <v>168250</v>
      </c>
      <c r="J149" s="31"/>
      <c r="K149" s="31">
        <v>55000</v>
      </c>
      <c r="L149" s="31"/>
      <c r="M149" s="31">
        <v>52017.1</v>
      </c>
      <c r="N149" s="32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</row>
    <row r="150" spans="1:24" s="189" customFormat="1" ht="15" customHeight="1">
      <c r="A150" s="193" t="s">
        <v>286</v>
      </c>
      <c r="B150" s="190"/>
      <c r="C150" s="190">
        <v>0</v>
      </c>
      <c r="D150" s="190"/>
      <c r="E150" s="194">
        <v>0</v>
      </c>
      <c r="F150" s="190"/>
      <c r="G150" s="31">
        <v>0</v>
      </c>
      <c r="H150" s="193"/>
      <c r="I150" s="190">
        <f t="shared" si="11"/>
        <v>0</v>
      </c>
      <c r="J150" s="190"/>
      <c r="K150" s="190">
        <v>10000</v>
      </c>
      <c r="L150" s="190"/>
      <c r="M150" s="190">
        <v>10862.06</v>
      </c>
      <c r="N150" s="191"/>
      <c r="O150" s="192"/>
      <c r="P150" s="192"/>
      <c r="Q150" s="192"/>
      <c r="R150" s="192"/>
      <c r="S150" s="192"/>
      <c r="T150" s="192"/>
      <c r="U150" s="192"/>
      <c r="V150" s="192"/>
      <c r="W150" s="192"/>
      <c r="X150" s="192"/>
    </row>
    <row r="151" spans="1:24" s="189" customFormat="1" ht="15" customHeight="1">
      <c r="A151" s="193" t="s">
        <v>287</v>
      </c>
      <c r="B151" s="190"/>
      <c r="C151" s="190">
        <v>0</v>
      </c>
      <c r="D151" s="190"/>
      <c r="E151" s="190">
        <v>0</v>
      </c>
      <c r="F151" s="190"/>
      <c r="G151" s="31">
        <v>0</v>
      </c>
      <c r="H151" s="193"/>
      <c r="I151" s="190">
        <f t="shared" si="11"/>
        <v>0</v>
      </c>
      <c r="J151" s="190"/>
      <c r="K151" s="190">
        <v>33000</v>
      </c>
      <c r="L151" s="190"/>
      <c r="M151" s="190">
        <v>31555.7</v>
      </c>
      <c r="N151" s="191"/>
      <c r="O151" s="192"/>
      <c r="P151" s="192"/>
      <c r="Q151" s="192"/>
      <c r="R151" s="192"/>
      <c r="S151" s="192"/>
      <c r="T151" s="192"/>
      <c r="U151" s="192"/>
      <c r="V151" s="192"/>
      <c r="W151" s="192"/>
      <c r="X151" s="192"/>
    </row>
    <row r="152" spans="1:24" s="189" customFormat="1" ht="15" customHeight="1">
      <c r="A152" s="193" t="s">
        <v>288</v>
      </c>
      <c r="B152" s="190"/>
      <c r="C152" s="190">
        <v>0</v>
      </c>
      <c r="D152" s="190"/>
      <c r="E152" s="190">
        <v>0</v>
      </c>
      <c r="F152" s="190"/>
      <c r="G152" s="190"/>
      <c r="H152" s="193"/>
      <c r="I152" s="190">
        <f t="shared" si="11"/>
        <v>0</v>
      </c>
      <c r="J152" s="190"/>
      <c r="K152" s="190">
        <v>0</v>
      </c>
      <c r="L152" s="190"/>
      <c r="M152" s="190">
        <v>28039.200000000001</v>
      </c>
      <c r="N152" s="191"/>
      <c r="O152" s="192"/>
      <c r="P152" s="192"/>
      <c r="Q152" s="192"/>
      <c r="R152" s="192"/>
      <c r="S152" s="192"/>
      <c r="T152" s="192"/>
      <c r="U152" s="192"/>
      <c r="V152" s="192"/>
      <c r="W152" s="192"/>
      <c r="X152" s="192"/>
    </row>
    <row r="153" spans="1:24" s="25" customFormat="1" ht="15" customHeight="1">
      <c r="A153" s="79" t="s">
        <v>239</v>
      </c>
      <c r="B153" s="31"/>
      <c r="C153" s="31"/>
      <c r="D153" s="31"/>
      <c r="E153" s="31"/>
      <c r="F153" s="31"/>
      <c r="G153" s="31"/>
      <c r="H153" s="74"/>
      <c r="I153" s="31"/>
      <c r="J153" s="31"/>
      <c r="K153" s="31"/>
      <c r="L153" s="31"/>
      <c r="M153" s="31"/>
      <c r="N153" s="32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</row>
    <row r="154" spans="1:24" s="25" customFormat="1" ht="15" customHeight="1">
      <c r="A154" s="171" t="s">
        <v>257</v>
      </c>
      <c r="B154" s="31"/>
      <c r="C154" s="31">
        <v>0</v>
      </c>
      <c r="D154" s="31"/>
      <c r="E154" s="172">
        <v>1000000</v>
      </c>
      <c r="F154" s="172"/>
      <c r="G154" s="172">
        <f>190+350030.01+197909.05</f>
        <v>548129.06000000006</v>
      </c>
      <c r="H154" s="27"/>
      <c r="I154" s="31">
        <f>E154-G154</f>
        <v>451870.93999999994</v>
      </c>
      <c r="J154" s="31"/>
      <c r="K154" s="31">
        <v>1000000</v>
      </c>
      <c r="L154" s="31"/>
      <c r="M154" s="31">
        <v>714958.28</v>
      </c>
      <c r="N154" s="32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</row>
    <row r="155" spans="1:24" s="25" customFormat="1" ht="15" customHeight="1">
      <c r="A155" s="218" t="s">
        <v>104</v>
      </c>
      <c r="B155" s="148"/>
      <c r="C155" s="148"/>
      <c r="D155" s="148"/>
      <c r="E155" s="148"/>
      <c r="F155" s="148"/>
      <c r="G155" s="148"/>
      <c r="H155" s="79"/>
      <c r="I155" s="31"/>
      <c r="J155" s="31"/>
      <c r="K155" s="31"/>
      <c r="L155" s="31"/>
      <c r="M155" s="31"/>
      <c r="N155" s="32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</row>
    <row r="156" spans="1:24" s="38" customFormat="1" ht="15" customHeight="1">
      <c r="A156" s="136" t="s">
        <v>304</v>
      </c>
      <c r="B156" s="138"/>
      <c r="C156" s="138">
        <v>80000</v>
      </c>
      <c r="D156" s="138"/>
      <c r="E156" s="138">
        <v>100000</v>
      </c>
      <c r="F156" s="138"/>
      <c r="G156" s="31">
        <v>0</v>
      </c>
      <c r="H156" s="74"/>
      <c r="I156" s="31">
        <f t="shared" ref="I156:I157" si="12">E156-G156</f>
        <v>100000</v>
      </c>
      <c r="J156" s="31"/>
      <c r="K156" s="31">
        <v>0</v>
      </c>
      <c r="L156" s="31"/>
      <c r="M156" s="31">
        <v>0</v>
      </c>
      <c r="N156" s="32"/>
      <c r="O156" s="145"/>
      <c r="P156" s="145"/>
      <c r="Q156" s="145"/>
      <c r="R156" s="145"/>
      <c r="S156" s="145"/>
      <c r="T156" s="145"/>
      <c r="U156" s="145"/>
      <c r="V156" s="145"/>
      <c r="W156" s="145"/>
      <c r="X156" s="145"/>
    </row>
    <row r="157" spans="1:24" s="25" customFormat="1" ht="15" customHeight="1">
      <c r="A157" s="149" t="s">
        <v>256</v>
      </c>
      <c r="B157" s="148"/>
      <c r="C157" s="148">
        <v>200000</v>
      </c>
      <c r="D157" s="148"/>
      <c r="E157" s="148">
        <v>0</v>
      </c>
      <c r="F157" s="148"/>
      <c r="G157" s="31">
        <v>0</v>
      </c>
      <c r="H157" s="74"/>
      <c r="I157" s="31">
        <f t="shared" si="12"/>
        <v>0</v>
      </c>
      <c r="J157" s="31"/>
      <c r="K157" s="31">
        <v>0</v>
      </c>
      <c r="L157" s="31"/>
      <c r="M157" s="31">
        <v>0</v>
      </c>
      <c r="N157" s="32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</row>
    <row r="158" spans="1:24" s="25" customFormat="1" ht="15" customHeight="1">
      <c r="A158" s="79" t="s">
        <v>106</v>
      </c>
      <c r="B158" s="31"/>
      <c r="C158" s="31"/>
      <c r="D158" s="31"/>
      <c r="E158" s="31"/>
      <c r="F158" s="31"/>
      <c r="G158" s="31"/>
      <c r="H158" s="79"/>
      <c r="I158" s="31"/>
      <c r="J158" s="31"/>
      <c r="K158" s="31"/>
      <c r="L158" s="31"/>
      <c r="M158" s="31"/>
      <c r="N158" s="32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</row>
    <row r="159" spans="1:24" s="25" customFormat="1" ht="15" customHeight="1">
      <c r="A159" s="74" t="s">
        <v>206</v>
      </c>
      <c r="B159" s="31"/>
      <c r="C159" s="31">
        <v>100000</v>
      </c>
      <c r="D159" s="31"/>
      <c r="E159" s="31">
        <v>100000</v>
      </c>
      <c r="F159" s="31"/>
      <c r="G159" s="31">
        <v>0</v>
      </c>
      <c r="H159" s="74"/>
      <c r="I159" s="31">
        <f t="shared" ref="I159:I160" si="13">E159-G159</f>
        <v>100000</v>
      </c>
      <c r="J159" s="31"/>
      <c r="K159" s="31">
        <v>0</v>
      </c>
      <c r="L159" s="31"/>
      <c r="M159" s="31">
        <v>0</v>
      </c>
      <c r="N159" s="32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</row>
    <row r="160" spans="1:24" s="25" customFormat="1" ht="15" customHeight="1">
      <c r="A160" s="149" t="s">
        <v>247</v>
      </c>
      <c r="B160" s="148"/>
      <c r="C160" s="148">
        <v>460000</v>
      </c>
      <c r="D160" s="148"/>
      <c r="E160" s="148">
        <v>460000</v>
      </c>
      <c r="F160" s="148"/>
      <c r="G160" s="31">
        <v>0</v>
      </c>
      <c r="H160" s="74"/>
      <c r="I160" s="31">
        <f t="shared" si="13"/>
        <v>460000</v>
      </c>
      <c r="J160" s="31"/>
      <c r="K160" s="31">
        <v>400000</v>
      </c>
      <c r="L160" s="31"/>
      <c r="M160" s="31">
        <v>422757.28</v>
      </c>
      <c r="N160" s="32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</row>
    <row r="161" spans="1:24" s="189" customFormat="1" ht="15" customHeight="1">
      <c r="A161" s="193" t="s">
        <v>289</v>
      </c>
      <c r="B161" s="194"/>
      <c r="C161" s="194">
        <v>0</v>
      </c>
      <c r="D161" s="194"/>
      <c r="E161" s="194">
        <v>0</v>
      </c>
      <c r="F161" s="194"/>
      <c r="G161" s="31">
        <v>0</v>
      </c>
      <c r="H161" s="193"/>
      <c r="I161" s="190"/>
      <c r="J161" s="190"/>
      <c r="K161" s="190">
        <v>108500</v>
      </c>
      <c r="L161" s="190"/>
      <c r="M161" s="190">
        <v>45512.45</v>
      </c>
      <c r="N161" s="191"/>
      <c r="O161" s="192"/>
      <c r="P161" s="192"/>
      <c r="Q161" s="192"/>
      <c r="R161" s="192"/>
      <c r="S161" s="192"/>
      <c r="T161" s="192"/>
      <c r="U161" s="192"/>
      <c r="V161" s="192"/>
      <c r="W161" s="192"/>
      <c r="X161" s="192"/>
    </row>
    <row r="162" spans="1:24" s="189" customFormat="1" ht="15" customHeight="1">
      <c r="A162" s="193" t="s">
        <v>290</v>
      </c>
      <c r="B162" s="190"/>
      <c r="C162" s="190">
        <v>0</v>
      </c>
      <c r="D162" s="190"/>
      <c r="E162" s="190"/>
      <c r="F162" s="190"/>
      <c r="G162" s="31">
        <v>0</v>
      </c>
      <c r="H162" s="193"/>
      <c r="I162" s="190">
        <f>E162-G162</f>
        <v>0</v>
      </c>
      <c r="J162" s="190"/>
      <c r="K162" s="190">
        <v>257000</v>
      </c>
      <c r="L162" s="190"/>
      <c r="M162" s="190">
        <v>259221.96</v>
      </c>
      <c r="N162" s="191"/>
      <c r="O162" s="192"/>
      <c r="P162" s="192"/>
      <c r="Q162" s="192"/>
      <c r="R162" s="192"/>
      <c r="S162" s="192"/>
      <c r="T162" s="192"/>
      <c r="U162" s="192"/>
      <c r="V162" s="192"/>
      <c r="W162" s="192"/>
      <c r="X162" s="192"/>
    </row>
    <row r="163" spans="1:24" s="25" customFormat="1" ht="15" customHeight="1">
      <c r="A163" s="147" t="s">
        <v>107</v>
      </c>
      <c r="B163" s="148"/>
      <c r="C163" s="148"/>
      <c r="D163" s="148"/>
      <c r="E163" s="148"/>
      <c r="F163" s="148"/>
      <c r="G163" s="148"/>
      <c r="H163" s="79"/>
      <c r="I163" s="31"/>
      <c r="J163" s="31"/>
      <c r="K163" s="31"/>
      <c r="L163" s="31"/>
      <c r="M163" s="31"/>
      <c r="N163" s="32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</row>
    <row r="164" spans="1:24" s="25" customFormat="1" ht="15" customHeight="1">
      <c r="A164" s="149" t="s">
        <v>248</v>
      </c>
      <c r="B164" s="148"/>
      <c r="C164" s="148">
        <v>100000</v>
      </c>
      <c r="D164" s="148"/>
      <c r="E164" s="148">
        <v>100000</v>
      </c>
      <c r="F164" s="148"/>
      <c r="G164" s="31">
        <v>0</v>
      </c>
      <c r="H164" s="74"/>
      <c r="I164" s="31">
        <f t="shared" ref="I164:I166" si="14">E164-G164</f>
        <v>100000</v>
      </c>
      <c r="J164" s="31"/>
      <c r="K164" s="31">
        <v>80000</v>
      </c>
      <c r="L164" s="31"/>
      <c r="M164" s="31">
        <v>0</v>
      </c>
      <c r="N164" s="32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</row>
    <row r="165" spans="1:24" s="25" customFormat="1" ht="15" customHeight="1">
      <c r="A165" s="149" t="s">
        <v>249</v>
      </c>
      <c r="B165" s="148"/>
      <c r="C165" s="148">
        <v>40000</v>
      </c>
      <c r="D165" s="148"/>
      <c r="E165" s="148">
        <v>0</v>
      </c>
      <c r="F165" s="148"/>
      <c r="G165" s="31">
        <v>0</v>
      </c>
      <c r="H165" s="74"/>
      <c r="I165" s="31">
        <f t="shared" si="14"/>
        <v>0</v>
      </c>
      <c r="J165" s="31"/>
      <c r="K165" s="31">
        <v>0</v>
      </c>
      <c r="L165" s="31"/>
      <c r="M165" s="31">
        <v>0</v>
      </c>
      <c r="N165" s="32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</row>
    <row r="166" spans="1:24" s="25" customFormat="1" ht="15" customHeight="1">
      <c r="A166" s="149" t="s">
        <v>250</v>
      </c>
      <c r="B166" s="148"/>
      <c r="C166" s="148">
        <v>360000</v>
      </c>
      <c r="D166" s="148"/>
      <c r="E166" s="148">
        <v>0</v>
      </c>
      <c r="F166" s="148"/>
      <c r="G166" s="31">
        <v>0</v>
      </c>
      <c r="H166" s="74"/>
      <c r="I166" s="31">
        <f t="shared" si="14"/>
        <v>0</v>
      </c>
      <c r="J166" s="31"/>
      <c r="K166" s="31">
        <v>0</v>
      </c>
      <c r="L166" s="31"/>
      <c r="M166" s="31">
        <v>0</v>
      </c>
      <c r="N166" s="32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</row>
    <row r="167" spans="1:24" s="25" customFormat="1" ht="15" customHeight="1">
      <c r="A167" s="79" t="s">
        <v>108</v>
      </c>
      <c r="B167" s="31"/>
      <c r="C167" s="31"/>
      <c r="D167" s="31"/>
      <c r="E167" s="31"/>
      <c r="F167" s="31"/>
      <c r="G167" s="31"/>
      <c r="H167" s="79"/>
      <c r="I167" s="31"/>
      <c r="J167" s="31"/>
      <c r="K167" s="31"/>
      <c r="L167" s="31"/>
      <c r="M167" s="31"/>
      <c r="N167" s="32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</row>
    <row r="168" spans="1:24" s="25" customFormat="1" ht="15" customHeight="1">
      <c r="A168" s="74" t="s">
        <v>105</v>
      </c>
      <c r="B168" s="80"/>
      <c r="C168" s="31">
        <v>80000</v>
      </c>
      <c r="D168" s="31"/>
      <c r="E168" s="138">
        <v>80000</v>
      </c>
      <c r="F168" s="31"/>
      <c r="G168" s="31">
        <v>2305.87</v>
      </c>
      <c r="H168" s="74"/>
      <c r="I168" s="31">
        <f t="shared" ref="I168:I169" si="15">E168-G168</f>
        <v>77694.13</v>
      </c>
      <c r="J168" s="80"/>
      <c r="K168" s="80">
        <v>50000</v>
      </c>
      <c r="L168" s="80"/>
      <c r="M168" s="31">
        <v>68754.38</v>
      </c>
      <c r="N168" s="32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</row>
    <row r="169" spans="1:24" s="25" customFormat="1" ht="15" customHeight="1">
      <c r="A169" s="74" t="s">
        <v>207</v>
      </c>
      <c r="B169" s="80"/>
      <c r="C169" s="31">
        <v>180000</v>
      </c>
      <c r="D169" s="31"/>
      <c r="E169" s="138">
        <v>180000</v>
      </c>
      <c r="F169" s="31"/>
      <c r="G169" s="31">
        <v>0</v>
      </c>
      <c r="H169" s="74"/>
      <c r="I169" s="31">
        <f t="shared" si="15"/>
        <v>180000</v>
      </c>
      <c r="J169" s="80"/>
      <c r="K169" s="80">
        <v>150000</v>
      </c>
      <c r="L169" s="80"/>
      <c r="M169" s="31">
        <v>174781.05</v>
      </c>
      <c r="N169" s="32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</row>
    <row r="170" spans="1:24" s="25" customFormat="1" ht="15" customHeight="1">
      <c r="A170" s="79" t="s">
        <v>109</v>
      </c>
      <c r="B170" s="31"/>
      <c r="C170" s="31"/>
      <c r="D170" s="31"/>
      <c r="E170" s="138"/>
      <c r="F170" s="31"/>
      <c r="G170" s="31"/>
      <c r="H170" s="79"/>
      <c r="I170" s="31"/>
      <c r="J170" s="31"/>
      <c r="K170" s="31"/>
      <c r="L170" s="31"/>
      <c r="M170" s="31"/>
      <c r="N170" s="32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</row>
    <row r="171" spans="1:24" s="25" customFormat="1" ht="15" customHeight="1">
      <c r="A171" s="74" t="s">
        <v>110</v>
      </c>
      <c r="B171" s="31"/>
      <c r="C171" s="31">
        <v>100000</v>
      </c>
      <c r="D171" s="31"/>
      <c r="E171" s="138">
        <v>100000</v>
      </c>
      <c r="F171" s="31"/>
      <c r="G171" s="31">
        <v>0</v>
      </c>
      <c r="H171" s="74"/>
      <c r="I171" s="31">
        <f t="shared" ref="I171:I174" si="16">E171-G171</f>
        <v>100000</v>
      </c>
      <c r="J171" s="31"/>
      <c r="K171" s="31">
        <v>50000</v>
      </c>
      <c r="L171" s="31"/>
      <c r="M171" s="31">
        <v>0</v>
      </c>
      <c r="N171" s="32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</row>
    <row r="172" spans="1:24" s="25" customFormat="1" ht="15" customHeight="1">
      <c r="A172" s="74" t="s">
        <v>208</v>
      </c>
      <c r="B172" s="31"/>
      <c r="C172" s="31">
        <v>80000</v>
      </c>
      <c r="D172" s="31"/>
      <c r="E172" s="31">
        <v>0</v>
      </c>
      <c r="F172" s="31"/>
      <c r="G172" s="31">
        <v>0</v>
      </c>
      <c r="H172" s="74"/>
      <c r="I172" s="31">
        <f t="shared" si="16"/>
        <v>0</v>
      </c>
      <c r="J172" s="31"/>
      <c r="K172" s="31">
        <v>0</v>
      </c>
      <c r="L172" s="31"/>
      <c r="M172" s="31">
        <v>0</v>
      </c>
      <c r="N172" s="32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</row>
    <row r="173" spans="1:24" s="78" customFormat="1" ht="15" customHeight="1">
      <c r="A173" s="74" t="s">
        <v>209</v>
      </c>
      <c r="B173" s="76"/>
      <c r="C173" s="31">
        <v>3000</v>
      </c>
      <c r="D173" s="31"/>
      <c r="E173" s="31">
        <v>0</v>
      </c>
      <c r="F173" s="31"/>
      <c r="G173" s="31">
        <v>0</v>
      </c>
      <c r="H173" s="75"/>
      <c r="I173" s="31">
        <f t="shared" si="16"/>
        <v>0</v>
      </c>
      <c r="J173" s="76"/>
      <c r="K173" s="76">
        <v>0</v>
      </c>
      <c r="L173" s="76"/>
      <c r="M173" s="31">
        <v>1478.88</v>
      </c>
      <c r="N173" s="32"/>
      <c r="O173" s="164"/>
      <c r="P173" s="164"/>
      <c r="Q173" s="164"/>
      <c r="R173" s="164"/>
      <c r="S173" s="164"/>
      <c r="T173" s="164"/>
      <c r="U173" s="164"/>
      <c r="V173" s="164"/>
      <c r="W173" s="164"/>
      <c r="X173" s="164"/>
    </row>
    <row r="174" spans="1:24" s="189" customFormat="1" ht="15" customHeight="1">
      <c r="A174" s="193" t="s">
        <v>291</v>
      </c>
      <c r="B174" s="190"/>
      <c r="C174" s="190">
        <v>0</v>
      </c>
      <c r="D174" s="190"/>
      <c r="E174" s="190">
        <v>0</v>
      </c>
      <c r="F174" s="190"/>
      <c r="G174" s="31">
        <v>0</v>
      </c>
      <c r="H174" s="193"/>
      <c r="I174" s="190">
        <f t="shared" si="16"/>
        <v>0</v>
      </c>
      <c r="J174" s="190"/>
      <c r="K174" s="190">
        <v>150000</v>
      </c>
      <c r="L174" s="190"/>
      <c r="M174" s="190">
        <v>154530.60999999999</v>
      </c>
      <c r="N174" s="191"/>
      <c r="O174" s="192"/>
      <c r="P174" s="192"/>
      <c r="Q174" s="192"/>
      <c r="R174" s="192"/>
      <c r="S174" s="192"/>
      <c r="T174" s="192"/>
      <c r="U174" s="192"/>
      <c r="V174" s="192"/>
      <c r="W174" s="192"/>
      <c r="X174" s="192"/>
    </row>
    <row r="175" spans="1:24" s="25" customFormat="1" ht="15" customHeight="1">
      <c r="A175" s="79" t="s">
        <v>111</v>
      </c>
      <c r="B175" s="31"/>
      <c r="C175" s="31"/>
      <c r="D175" s="31"/>
      <c r="E175" s="31"/>
      <c r="F175" s="31"/>
      <c r="G175" s="31"/>
      <c r="H175" s="79"/>
      <c r="I175" s="31"/>
      <c r="J175" s="31"/>
      <c r="K175" s="31"/>
      <c r="L175" s="31"/>
      <c r="M175" s="31"/>
      <c r="N175" s="32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</row>
    <row r="176" spans="1:24" s="25" customFormat="1" ht="15" customHeight="1">
      <c r="A176" s="74" t="s">
        <v>112</v>
      </c>
      <c r="B176" s="31"/>
      <c r="C176" s="31">
        <v>50000</v>
      </c>
      <c r="D176" s="31"/>
      <c r="E176" s="31">
        <v>0</v>
      </c>
      <c r="F176" s="31"/>
      <c r="G176" s="31">
        <v>0</v>
      </c>
      <c r="H176" s="74"/>
      <c r="I176" s="31">
        <f t="shared" ref="I176:I178" si="17">E176-G176</f>
        <v>0</v>
      </c>
      <c r="J176" s="31"/>
      <c r="K176" s="31">
        <v>70000</v>
      </c>
      <c r="L176" s="31"/>
      <c r="M176" s="31">
        <v>63218.97</v>
      </c>
      <c r="N176" s="32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</row>
    <row r="177" spans="1:24" s="25" customFormat="1" ht="15" customHeight="1">
      <c r="A177" s="74" t="s">
        <v>113</v>
      </c>
      <c r="B177" s="31"/>
      <c r="C177" s="31">
        <v>150000</v>
      </c>
      <c r="D177" s="31"/>
      <c r="E177" s="31">
        <v>150000</v>
      </c>
      <c r="F177" s="31"/>
      <c r="G177" s="31">
        <v>0</v>
      </c>
      <c r="H177" s="74"/>
      <c r="I177" s="31">
        <f t="shared" si="17"/>
        <v>150000</v>
      </c>
      <c r="J177" s="31"/>
      <c r="K177" s="31">
        <v>151000</v>
      </c>
      <c r="L177" s="31"/>
      <c r="M177" s="31">
        <v>150060</v>
      </c>
      <c r="N177" s="32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</row>
    <row r="178" spans="1:24" s="189" customFormat="1" ht="15" customHeight="1">
      <c r="A178" s="193" t="s">
        <v>292</v>
      </c>
      <c r="B178" s="190"/>
      <c r="C178" s="190">
        <v>0</v>
      </c>
      <c r="D178" s="190"/>
      <c r="E178" s="190">
        <v>0</v>
      </c>
      <c r="F178" s="190"/>
      <c r="G178" s="31">
        <v>0</v>
      </c>
      <c r="H178" s="193"/>
      <c r="I178" s="190">
        <f t="shared" si="17"/>
        <v>0</v>
      </c>
      <c r="J178" s="190"/>
      <c r="K178" s="190">
        <v>150000</v>
      </c>
      <c r="L178" s="190"/>
      <c r="M178" s="190">
        <v>214250.91</v>
      </c>
      <c r="N178" s="191"/>
      <c r="O178" s="192"/>
      <c r="P178" s="192"/>
      <c r="Q178" s="192"/>
      <c r="R178" s="192"/>
      <c r="S178" s="192"/>
      <c r="T178" s="192"/>
      <c r="U178" s="192"/>
      <c r="V178" s="192"/>
      <c r="W178" s="192"/>
      <c r="X178" s="192"/>
    </row>
    <row r="179" spans="1:24" s="82" customFormat="1" ht="15" customHeight="1">
      <c r="A179" s="79" t="s">
        <v>114</v>
      </c>
      <c r="B179" s="80"/>
      <c r="C179" s="80"/>
      <c r="D179" s="80"/>
      <c r="E179" s="80"/>
      <c r="F179" s="80"/>
      <c r="G179" s="80"/>
      <c r="H179" s="79"/>
      <c r="I179" s="80"/>
      <c r="J179" s="80"/>
      <c r="K179" s="80"/>
      <c r="L179" s="80"/>
      <c r="M179" s="80"/>
      <c r="N179" s="81"/>
      <c r="O179" s="165"/>
      <c r="P179" s="165"/>
      <c r="Q179" s="165"/>
      <c r="R179" s="165"/>
      <c r="S179" s="165"/>
      <c r="T179" s="165"/>
      <c r="U179" s="165"/>
      <c r="V179" s="165"/>
      <c r="W179" s="165"/>
      <c r="X179" s="165"/>
    </row>
    <row r="180" spans="1:24" s="82" customFormat="1" ht="15" customHeight="1">
      <c r="A180" s="74" t="s">
        <v>115</v>
      </c>
      <c r="B180" s="80"/>
      <c r="C180" s="80">
        <v>250000</v>
      </c>
      <c r="D180" s="80"/>
      <c r="E180" s="80">
        <v>0</v>
      </c>
      <c r="F180" s="80"/>
      <c r="G180" s="31">
        <v>0</v>
      </c>
      <c r="H180" s="79"/>
      <c r="I180" s="80">
        <f t="shared" ref="I180:I182" si="18">E180-G180</f>
        <v>0</v>
      </c>
      <c r="J180" s="80"/>
      <c r="K180" s="80">
        <v>200000</v>
      </c>
      <c r="L180" s="80"/>
      <c r="M180" s="80">
        <v>196807.05</v>
      </c>
      <c r="N180" s="81"/>
      <c r="O180" s="165"/>
      <c r="P180" s="165"/>
      <c r="Q180" s="165"/>
      <c r="R180" s="165"/>
      <c r="S180" s="165"/>
      <c r="T180" s="165"/>
      <c r="U180" s="165"/>
      <c r="V180" s="165"/>
      <c r="W180" s="165"/>
      <c r="X180" s="165"/>
    </row>
    <row r="181" spans="1:24" s="82" customFormat="1" ht="15" customHeight="1">
      <c r="A181" s="83" t="s">
        <v>116</v>
      </c>
      <c r="B181" s="80"/>
      <c r="C181" s="31">
        <v>100000</v>
      </c>
      <c r="D181" s="31"/>
      <c r="E181" s="138">
        <v>100000</v>
      </c>
      <c r="F181" s="31"/>
      <c r="G181" s="31">
        <v>0</v>
      </c>
      <c r="H181" s="83"/>
      <c r="I181" s="31">
        <f t="shared" si="18"/>
        <v>100000</v>
      </c>
      <c r="J181" s="80"/>
      <c r="K181" s="80">
        <v>43000</v>
      </c>
      <c r="L181" s="80"/>
      <c r="M181" s="31">
        <v>35544.71</v>
      </c>
      <c r="N181" s="32"/>
      <c r="O181" s="165"/>
      <c r="P181" s="165"/>
      <c r="Q181" s="165"/>
      <c r="R181" s="165"/>
      <c r="S181" s="165"/>
      <c r="T181" s="165"/>
      <c r="U181" s="165"/>
      <c r="V181" s="165"/>
      <c r="W181" s="165"/>
      <c r="X181" s="165"/>
    </row>
    <row r="182" spans="1:24" s="198" customFormat="1" ht="15" customHeight="1">
      <c r="A182" s="195" t="s">
        <v>293</v>
      </c>
      <c r="B182" s="196"/>
      <c r="C182" s="190">
        <v>0</v>
      </c>
      <c r="D182" s="190"/>
      <c r="E182" s="190">
        <v>0</v>
      </c>
      <c r="F182" s="190"/>
      <c r="G182" s="31">
        <v>0</v>
      </c>
      <c r="H182" s="195"/>
      <c r="I182" s="190">
        <f t="shared" si="18"/>
        <v>0</v>
      </c>
      <c r="J182" s="196"/>
      <c r="K182" s="196">
        <v>85000</v>
      </c>
      <c r="L182" s="196"/>
      <c r="M182" s="190">
        <v>87000</v>
      </c>
      <c r="N182" s="191"/>
      <c r="O182" s="197"/>
      <c r="P182" s="197"/>
      <c r="Q182" s="197"/>
      <c r="R182" s="197"/>
      <c r="S182" s="197"/>
      <c r="T182" s="197"/>
      <c r="U182" s="197"/>
      <c r="V182" s="197"/>
      <c r="W182" s="197"/>
      <c r="X182" s="197"/>
    </row>
    <row r="183" spans="1:24" s="82" customFormat="1" ht="15" customHeight="1">
      <c r="A183" s="79" t="s">
        <v>210</v>
      </c>
      <c r="B183" s="80"/>
      <c r="C183" s="31"/>
      <c r="D183" s="31"/>
      <c r="E183" s="31"/>
      <c r="F183" s="31"/>
      <c r="G183" s="31"/>
      <c r="H183" s="83"/>
      <c r="I183" s="31"/>
      <c r="J183" s="80"/>
      <c r="K183" s="80"/>
      <c r="L183" s="80"/>
      <c r="M183" s="31"/>
      <c r="N183" s="32"/>
      <c r="O183" s="165"/>
      <c r="P183" s="165"/>
      <c r="Q183" s="165"/>
      <c r="R183" s="165"/>
      <c r="S183" s="165"/>
      <c r="T183" s="165"/>
      <c r="U183" s="165"/>
      <c r="V183" s="165"/>
      <c r="W183" s="165"/>
      <c r="X183" s="165"/>
    </row>
    <row r="184" spans="1:24" s="82" customFormat="1" ht="15" customHeight="1">
      <c r="A184" s="136" t="s">
        <v>211</v>
      </c>
      <c r="B184" s="137"/>
      <c r="C184" s="138">
        <v>180000</v>
      </c>
      <c r="D184" s="138"/>
      <c r="E184" s="138">
        <v>196000</v>
      </c>
      <c r="F184" s="138"/>
      <c r="G184" s="138">
        <v>199705.82</v>
      </c>
      <c r="H184" s="83"/>
      <c r="I184" s="31">
        <f>E184-G184</f>
        <v>-3705.820000000007</v>
      </c>
      <c r="J184" s="80"/>
      <c r="K184" s="80">
        <v>0</v>
      </c>
      <c r="L184" s="80"/>
      <c r="M184" s="31">
        <v>0</v>
      </c>
      <c r="N184" s="32"/>
      <c r="O184" s="165"/>
      <c r="P184" s="165"/>
      <c r="Q184" s="165"/>
      <c r="R184" s="165"/>
      <c r="S184" s="165"/>
      <c r="T184" s="165"/>
      <c r="U184" s="165"/>
      <c r="V184" s="165"/>
      <c r="W184" s="165"/>
      <c r="X184" s="165"/>
    </row>
    <row r="185" spans="1:24" s="82" customFormat="1" ht="15" customHeight="1">
      <c r="A185" s="79" t="s">
        <v>117</v>
      </c>
      <c r="B185" s="80"/>
      <c r="C185" s="80"/>
      <c r="D185" s="80"/>
      <c r="E185" s="80"/>
      <c r="F185" s="80"/>
      <c r="G185" s="80"/>
      <c r="H185" s="79"/>
      <c r="I185" s="80"/>
      <c r="J185" s="80"/>
      <c r="K185" s="80"/>
      <c r="L185" s="80"/>
      <c r="M185" s="80"/>
      <c r="N185" s="81"/>
      <c r="O185" s="165"/>
      <c r="P185" s="165"/>
      <c r="Q185" s="165"/>
      <c r="R185" s="165"/>
      <c r="S185" s="165"/>
      <c r="T185" s="165"/>
      <c r="U185" s="165"/>
      <c r="V185" s="165"/>
      <c r="W185" s="165"/>
      <c r="X185" s="165"/>
    </row>
    <row r="186" spans="1:24" s="82" customFormat="1" ht="15" customHeight="1">
      <c r="A186" s="74" t="s">
        <v>278</v>
      </c>
      <c r="B186" s="80"/>
      <c r="C186" s="31">
        <v>150000</v>
      </c>
      <c r="D186" s="31"/>
      <c r="E186" s="31">
        <v>50000</v>
      </c>
      <c r="F186" s="31"/>
      <c r="G186" s="31">
        <v>0</v>
      </c>
      <c r="H186" s="74"/>
      <c r="I186" s="31">
        <f>E186-G186</f>
        <v>50000</v>
      </c>
      <c r="J186" s="80"/>
      <c r="K186" s="80">
        <v>80000</v>
      </c>
      <c r="L186" s="80"/>
      <c r="M186" s="31">
        <v>58988.07</v>
      </c>
      <c r="N186" s="32"/>
      <c r="O186" s="165"/>
      <c r="P186" s="165"/>
      <c r="Q186" s="165"/>
      <c r="R186" s="165"/>
      <c r="S186" s="165"/>
      <c r="T186" s="165"/>
      <c r="U186" s="165"/>
      <c r="V186" s="165"/>
      <c r="W186" s="165"/>
      <c r="X186" s="165"/>
    </row>
    <row r="187" spans="1:24" s="82" customFormat="1" ht="15" customHeight="1">
      <c r="A187" s="74" t="s">
        <v>105</v>
      </c>
      <c r="B187" s="80"/>
      <c r="C187" s="31">
        <v>100000</v>
      </c>
      <c r="D187" s="31"/>
      <c r="E187" s="138">
        <v>100000</v>
      </c>
      <c r="F187" s="31"/>
      <c r="G187" s="31">
        <v>0</v>
      </c>
      <c r="H187" s="74"/>
      <c r="I187" s="31">
        <f>E187-G187</f>
        <v>100000</v>
      </c>
      <c r="J187" s="80"/>
      <c r="K187" s="80">
        <v>100000</v>
      </c>
      <c r="L187" s="80"/>
      <c r="M187" s="31">
        <v>72954.5</v>
      </c>
      <c r="N187" s="32"/>
      <c r="O187" s="165"/>
      <c r="P187" s="165"/>
      <c r="Q187" s="165"/>
      <c r="R187" s="165"/>
      <c r="S187" s="165"/>
      <c r="T187" s="165"/>
      <c r="U187" s="165"/>
      <c r="V187" s="165"/>
      <c r="W187" s="165"/>
      <c r="X187" s="165"/>
    </row>
    <row r="188" spans="1:24" s="82" customFormat="1" ht="15" customHeight="1">
      <c r="A188" s="79" t="s">
        <v>118</v>
      </c>
      <c r="B188" s="80"/>
      <c r="C188" s="80"/>
      <c r="D188" s="80"/>
      <c r="E188" s="80"/>
      <c r="F188" s="80"/>
      <c r="G188" s="80"/>
      <c r="H188" s="79"/>
      <c r="I188" s="80"/>
      <c r="J188" s="80"/>
      <c r="K188" s="80"/>
      <c r="L188" s="80"/>
      <c r="M188" s="80"/>
      <c r="N188" s="81"/>
      <c r="O188" s="165"/>
      <c r="P188" s="165"/>
      <c r="Q188" s="165"/>
      <c r="R188" s="165"/>
      <c r="S188" s="165"/>
      <c r="T188" s="165"/>
      <c r="U188" s="165"/>
      <c r="V188" s="165"/>
      <c r="W188" s="165"/>
      <c r="X188" s="165"/>
    </row>
    <row r="189" spans="1:24" s="82" customFormat="1" ht="15" customHeight="1">
      <c r="A189" s="74" t="s">
        <v>212</v>
      </c>
      <c r="B189" s="80"/>
      <c r="C189" s="80">
        <v>60000</v>
      </c>
      <c r="D189" s="80"/>
      <c r="E189" s="80">
        <v>0</v>
      </c>
      <c r="F189" s="80"/>
      <c r="G189" s="31">
        <v>0</v>
      </c>
      <c r="H189" s="74"/>
      <c r="I189" s="80">
        <f t="shared" ref="I189:I191" si="19">E189-G189</f>
        <v>0</v>
      </c>
      <c r="J189" s="80"/>
      <c r="K189" s="80">
        <v>100000</v>
      </c>
      <c r="L189" s="80"/>
      <c r="M189" s="80">
        <v>79330.429999999993</v>
      </c>
      <c r="N189" s="81"/>
      <c r="O189" s="165"/>
      <c r="P189" s="165"/>
      <c r="Q189" s="165"/>
      <c r="R189" s="165"/>
      <c r="S189" s="165"/>
      <c r="T189" s="165"/>
      <c r="U189" s="165"/>
      <c r="V189" s="165"/>
      <c r="W189" s="165"/>
      <c r="X189" s="165"/>
    </row>
    <row r="190" spans="1:24" s="82" customFormat="1" ht="15" customHeight="1">
      <c r="A190" s="74" t="s">
        <v>119</v>
      </c>
      <c r="B190" s="80"/>
      <c r="C190" s="31">
        <v>90000</v>
      </c>
      <c r="D190" s="31"/>
      <c r="E190" s="31">
        <v>90000</v>
      </c>
      <c r="F190" s="31"/>
      <c r="G190" s="31">
        <v>0</v>
      </c>
      <c r="H190" s="74"/>
      <c r="I190" s="31">
        <f t="shared" si="19"/>
        <v>90000</v>
      </c>
      <c r="J190" s="80"/>
      <c r="K190" s="80">
        <v>0</v>
      </c>
      <c r="L190" s="80"/>
      <c r="M190" s="31">
        <v>0</v>
      </c>
      <c r="N190" s="32"/>
      <c r="O190" s="165"/>
      <c r="P190" s="165"/>
      <c r="Q190" s="165"/>
      <c r="R190" s="165"/>
      <c r="S190" s="165"/>
      <c r="T190" s="165"/>
      <c r="U190" s="165"/>
      <c r="V190" s="165"/>
      <c r="W190" s="165"/>
      <c r="X190" s="165"/>
    </row>
    <row r="191" spans="1:24" s="198" customFormat="1" ht="15" customHeight="1">
      <c r="A191" s="195" t="s">
        <v>296</v>
      </c>
      <c r="B191" s="196"/>
      <c r="C191" s="196">
        <v>0</v>
      </c>
      <c r="D191" s="196"/>
      <c r="E191" s="196">
        <v>0</v>
      </c>
      <c r="F191" s="196"/>
      <c r="G191" s="31">
        <v>0</v>
      </c>
      <c r="H191" s="202"/>
      <c r="I191" s="196">
        <f t="shared" si="19"/>
        <v>0</v>
      </c>
      <c r="J191" s="196"/>
      <c r="K191" s="196">
        <v>220000</v>
      </c>
      <c r="L191" s="196"/>
      <c r="M191" s="196">
        <v>206890.74</v>
      </c>
      <c r="N191" s="204"/>
      <c r="O191" s="197"/>
      <c r="P191" s="197"/>
      <c r="Q191" s="197"/>
      <c r="R191" s="197"/>
      <c r="S191" s="197"/>
      <c r="T191" s="197"/>
      <c r="U191" s="197"/>
      <c r="V191" s="197"/>
      <c r="W191" s="197"/>
      <c r="X191" s="197"/>
    </row>
    <row r="192" spans="1:24" s="82" customFormat="1" ht="15" hidden="1" customHeight="1">
      <c r="A192" s="79" t="s">
        <v>120</v>
      </c>
      <c r="B192" s="80"/>
      <c r="C192" s="80"/>
      <c r="D192" s="80"/>
      <c r="E192" s="80"/>
      <c r="F192" s="80"/>
      <c r="G192" s="80"/>
      <c r="H192" s="79"/>
      <c r="I192" s="80"/>
      <c r="J192" s="80"/>
      <c r="K192" s="80"/>
      <c r="L192" s="80"/>
      <c r="M192" s="80"/>
      <c r="N192" s="81"/>
      <c r="O192" s="165"/>
      <c r="P192" s="165"/>
      <c r="Q192" s="165"/>
      <c r="R192" s="165"/>
      <c r="S192" s="165"/>
      <c r="T192" s="165"/>
      <c r="U192" s="165"/>
      <c r="V192" s="165"/>
      <c r="W192" s="165"/>
      <c r="X192" s="165"/>
    </row>
    <row r="193" spans="1:24" s="82" customFormat="1" ht="15" hidden="1" customHeight="1">
      <c r="A193" s="74" t="s">
        <v>121</v>
      </c>
      <c r="B193" s="80"/>
      <c r="C193" s="80"/>
      <c r="D193" s="80"/>
      <c r="E193" s="80"/>
      <c r="F193" s="80"/>
      <c r="G193" s="80"/>
      <c r="H193" s="74"/>
      <c r="I193" s="80"/>
      <c r="J193" s="80"/>
      <c r="K193" s="80"/>
      <c r="L193" s="80"/>
      <c r="M193" s="80"/>
      <c r="N193" s="81"/>
      <c r="O193" s="165"/>
      <c r="P193" s="165"/>
      <c r="Q193" s="165"/>
      <c r="R193" s="165"/>
      <c r="S193" s="165"/>
      <c r="T193" s="165"/>
      <c r="U193" s="165"/>
      <c r="V193" s="165"/>
      <c r="W193" s="165"/>
      <c r="X193" s="165"/>
    </row>
    <row r="194" spans="1:24" s="82" customFormat="1" ht="15" hidden="1" customHeight="1">
      <c r="A194" s="74" t="s">
        <v>122</v>
      </c>
      <c r="B194" s="80"/>
      <c r="C194" s="80"/>
      <c r="D194" s="80"/>
      <c r="E194" s="80"/>
      <c r="F194" s="80"/>
      <c r="G194" s="80"/>
      <c r="H194" s="74"/>
      <c r="I194" s="80"/>
      <c r="J194" s="80"/>
      <c r="K194" s="80"/>
      <c r="L194" s="80"/>
      <c r="M194" s="80"/>
      <c r="N194" s="81"/>
      <c r="O194" s="165"/>
      <c r="P194" s="165"/>
      <c r="Q194" s="165"/>
      <c r="R194" s="165"/>
      <c r="S194" s="165"/>
      <c r="T194" s="165"/>
      <c r="U194" s="165"/>
      <c r="V194" s="165"/>
      <c r="W194" s="165"/>
      <c r="X194" s="165"/>
    </row>
    <row r="195" spans="1:24" s="25" customFormat="1" ht="15" customHeight="1">
      <c r="A195" s="27" t="s">
        <v>123</v>
      </c>
      <c r="B195" s="31"/>
      <c r="C195" s="31"/>
      <c r="D195" s="31"/>
      <c r="E195" s="31"/>
      <c r="F195" s="31"/>
      <c r="G195" s="31"/>
      <c r="H195" s="27"/>
      <c r="I195" s="31"/>
      <c r="J195" s="31"/>
      <c r="K195" s="31"/>
      <c r="L195" s="31"/>
      <c r="M195" s="31"/>
      <c r="N195" s="32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</row>
    <row r="196" spans="1:24" s="144" customFormat="1" ht="15" customHeight="1">
      <c r="A196" s="136" t="s">
        <v>261</v>
      </c>
      <c r="B196" s="138"/>
      <c r="C196" s="138">
        <v>30000</v>
      </c>
      <c r="D196" s="138"/>
      <c r="E196" s="138">
        <v>0</v>
      </c>
      <c r="F196" s="138"/>
      <c r="G196" s="31">
        <v>0</v>
      </c>
      <c r="H196" s="136"/>
      <c r="I196" s="138">
        <f>E196-G196</f>
        <v>0</v>
      </c>
      <c r="J196" s="138"/>
      <c r="K196" s="138"/>
      <c r="L196" s="138"/>
      <c r="M196" s="138">
        <v>0</v>
      </c>
      <c r="N196" s="143"/>
    </row>
    <row r="197" spans="1:24" s="25" customFormat="1" ht="15" customHeight="1">
      <c r="A197" s="150" t="s">
        <v>124</v>
      </c>
      <c r="B197" s="148"/>
      <c r="C197" s="148"/>
      <c r="D197" s="148"/>
      <c r="E197" s="148"/>
      <c r="F197" s="148"/>
      <c r="G197" s="148"/>
      <c r="H197" s="150"/>
      <c r="I197" s="31"/>
      <c r="J197" s="31"/>
      <c r="K197" s="31"/>
      <c r="L197" s="31"/>
      <c r="M197" s="31"/>
      <c r="N197" s="32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</row>
    <row r="198" spans="1:24" s="25" customFormat="1" ht="15" customHeight="1">
      <c r="A198" s="149" t="s">
        <v>251</v>
      </c>
      <c r="B198" s="148"/>
      <c r="C198" s="148">
        <v>30000</v>
      </c>
      <c r="D198" s="148"/>
      <c r="E198" s="148">
        <v>0</v>
      </c>
      <c r="F198" s="148"/>
      <c r="G198" s="31">
        <v>0</v>
      </c>
      <c r="H198" s="149"/>
      <c r="I198" s="31">
        <f t="shared" ref="I198:I202" si="20">E198-G198</f>
        <v>0</v>
      </c>
      <c r="J198" s="31"/>
      <c r="K198" s="31">
        <v>0</v>
      </c>
      <c r="L198" s="31"/>
      <c r="M198" s="31">
        <v>0</v>
      </c>
      <c r="N198" s="32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</row>
    <row r="199" spans="1:24" s="25" customFormat="1" ht="15" customHeight="1">
      <c r="A199" s="149" t="s">
        <v>252</v>
      </c>
      <c r="B199" s="148"/>
      <c r="C199" s="148">
        <v>300000</v>
      </c>
      <c r="D199" s="148"/>
      <c r="E199" s="148">
        <v>0</v>
      </c>
      <c r="F199" s="148"/>
      <c r="G199" s="31">
        <v>0</v>
      </c>
      <c r="H199" s="149"/>
      <c r="I199" s="31">
        <f t="shared" si="20"/>
        <v>0</v>
      </c>
      <c r="J199" s="31"/>
      <c r="K199" s="31">
        <v>0</v>
      </c>
      <c r="L199" s="31"/>
      <c r="M199" s="31">
        <v>0</v>
      </c>
      <c r="N199" s="32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</row>
    <row r="200" spans="1:24" s="25" customFormat="1" ht="15" customHeight="1">
      <c r="A200" s="149" t="s">
        <v>253</v>
      </c>
      <c r="B200" s="148"/>
      <c r="C200" s="148">
        <v>100000</v>
      </c>
      <c r="D200" s="148"/>
      <c r="E200" s="148">
        <v>150000</v>
      </c>
      <c r="F200" s="148"/>
      <c r="G200" s="31">
        <v>0</v>
      </c>
      <c r="H200" s="149"/>
      <c r="I200" s="31">
        <f t="shared" si="20"/>
        <v>150000</v>
      </c>
      <c r="J200" s="31"/>
      <c r="K200" s="31">
        <v>50000</v>
      </c>
      <c r="L200" s="31"/>
      <c r="M200" s="31">
        <v>41432</v>
      </c>
      <c r="N200" s="32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</row>
    <row r="201" spans="1:24" s="38" customFormat="1" ht="15" customHeight="1">
      <c r="A201" s="136" t="s">
        <v>301</v>
      </c>
      <c r="B201" s="138"/>
      <c r="C201" s="138">
        <v>0</v>
      </c>
      <c r="D201" s="138"/>
      <c r="E201" s="138">
        <v>6200</v>
      </c>
      <c r="F201" s="138"/>
      <c r="G201" s="31">
        <v>6200</v>
      </c>
      <c r="H201" s="136"/>
      <c r="I201" s="31">
        <f t="shared" si="20"/>
        <v>0</v>
      </c>
      <c r="J201" s="31"/>
      <c r="K201" s="31"/>
      <c r="L201" s="31"/>
      <c r="M201" s="31"/>
      <c r="N201" s="32"/>
      <c r="O201" s="145"/>
      <c r="P201" s="145"/>
      <c r="Q201" s="145"/>
      <c r="R201" s="145"/>
      <c r="S201" s="145"/>
      <c r="T201" s="145"/>
      <c r="U201" s="145"/>
      <c r="V201" s="145"/>
      <c r="W201" s="145"/>
      <c r="X201" s="145"/>
    </row>
    <row r="202" spans="1:24" s="38" customFormat="1" ht="15" customHeight="1">
      <c r="A202" s="136" t="s">
        <v>298</v>
      </c>
      <c r="B202" s="138"/>
      <c r="C202" s="138">
        <v>0</v>
      </c>
      <c r="D202" s="138"/>
      <c r="E202" s="138">
        <v>30000</v>
      </c>
      <c r="F202" s="138"/>
      <c r="G202" s="138">
        <v>25453.62</v>
      </c>
      <c r="H202" s="136"/>
      <c r="I202" s="31">
        <f t="shared" si="20"/>
        <v>4546.380000000001</v>
      </c>
      <c r="J202" s="31"/>
      <c r="K202" s="31">
        <v>0</v>
      </c>
      <c r="L202" s="31"/>
      <c r="M202" s="31">
        <v>0</v>
      </c>
      <c r="N202" s="32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</row>
    <row r="203" spans="1:24" s="201" customFormat="1" ht="15.75">
      <c r="A203" s="203" t="s">
        <v>295</v>
      </c>
      <c r="B203" s="190"/>
      <c r="C203" s="190">
        <v>0</v>
      </c>
      <c r="D203" s="190"/>
      <c r="E203" s="190"/>
      <c r="F203" s="190"/>
      <c r="G203" s="31">
        <v>0</v>
      </c>
      <c r="H203" s="199"/>
      <c r="I203" s="190">
        <f>E203-G203</f>
        <v>0</v>
      </c>
      <c r="J203" s="190"/>
      <c r="K203" s="190">
        <v>0</v>
      </c>
      <c r="L203" s="190"/>
      <c r="M203" s="190">
        <v>112667.16</v>
      </c>
      <c r="N203" s="191"/>
      <c r="O203" s="200"/>
      <c r="P203" s="200"/>
      <c r="Q203" s="200"/>
      <c r="R203" s="200"/>
      <c r="S203" s="200"/>
      <c r="T203" s="200"/>
      <c r="U203" s="200"/>
      <c r="V203" s="200"/>
      <c r="W203" s="200"/>
      <c r="X203" s="200"/>
    </row>
    <row r="204" spans="1:24" s="201" customFormat="1" ht="15.75">
      <c r="A204" s="202" t="s">
        <v>279</v>
      </c>
      <c r="B204" s="190"/>
      <c r="C204" s="190"/>
      <c r="D204" s="190"/>
      <c r="E204" s="190"/>
      <c r="F204" s="190"/>
      <c r="G204" s="190"/>
      <c r="H204" s="199"/>
      <c r="I204" s="190"/>
      <c r="J204" s="190"/>
      <c r="K204" s="190"/>
      <c r="L204" s="190"/>
      <c r="M204" s="190"/>
      <c r="N204" s="191"/>
      <c r="O204" s="200"/>
      <c r="P204" s="200"/>
      <c r="Q204" s="200"/>
      <c r="R204" s="200"/>
      <c r="S204" s="200"/>
      <c r="T204" s="200"/>
      <c r="U204" s="200"/>
      <c r="V204" s="200"/>
      <c r="W204" s="200"/>
      <c r="X204" s="200"/>
    </row>
    <row r="205" spans="1:24" s="201" customFormat="1" ht="15.75">
      <c r="A205" s="193" t="s">
        <v>294</v>
      </c>
      <c r="B205" s="190"/>
      <c r="C205" s="190">
        <v>0</v>
      </c>
      <c r="D205" s="190"/>
      <c r="E205" s="190">
        <v>0</v>
      </c>
      <c r="F205" s="190"/>
      <c r="G205" s="31">
        <v>0</v>
      </c>
      <c r="H205" s="199"/>
      <c r="I205" s="190">
        <f>E205-G205</f>
        <v>0</v>
      </c>
      <c r="J205" s="190"/>
      <c r="K205" s="190">
        <v>110000</v>
      </c>
      <c r="L205" s="190"/>
      <c r="M205" s="190">
        <v>118547.62</v>
      </c>
      <c r="N205" s="191"/>
      <c r="O205" s="200"/>
      <c r="P205" s="200"/>
      <c r="Q205" s="200"/>
      <c r="R205" s="200"/>
      <c r="S205" s="200"/>
      <c r="T205" s="200"/>
      <c r="U205" s="200"/>
      <c r="V205" s="200"/>
      <c r="W205" s="200"/>
      <c r="X205" s="200"/>
    </row>
    <row r="206" spans="1:24" s="25" customFormat="1" ht="15" customHeight="1">
      <c r="A206" s="79" t="s">
        <v>125</v>
      </c>
      <c r="B206" s="31"/>
      <c r="C206" s="31"/>
      <c r="D206" s="31"/>
      <c r="E206" s="31"/>
      <c r="F206" s="31"/>
      <c r="G206" s="31"/>
      <c r="H206" s="74"/>
      <c r="I206" s="31"/>
      <c r="J206" s="31"/>
      <c r="K206" s="31"/>
      <c r="L206" s="31"/>
      <c r="M206" s="31"/>
      <c r="N206" s="32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</row>
    <row r="207" spans="1:24" s="25" customFormat="1" ht="15" customHeight="1">
      <c r="A207" s="74" t="s">
        <v>126</v>
      </c>
      <c r="B207" s="31"/>
      <c r="C207" s="31">
        <v>100000</v>
      </c>
      <c r="D207" s="31"/>
      <c r="E207" s="31">
        <v>0</v>
      </c>
      <c r="F207" s="31"/>
      <c r="G207" s="31">
        <v>0</v>
      </c>
      <c r="H207" s="74"/>
      <c r="I207" s="31">
        <f>E207-G207</f>
        <v>0</v>
      </c>
      <c r="J207" s="31"/>
      <c r="K207" s="31">
        <v>0</v>
      </c>
      <c r="L207" s="31"/>
      <c r="M207" s="31"/>
      <c r="N207" s="32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</row>
    <row r="208" spans="1:24" s="25" customFormat="1" ht="15" customHeight="1">
      <c r="A208" s="79" t="s">
        <v>127</v>
      </c>
      <c r="B208" s="31"/>
      <c r="C208" s="31"/>
      <c r="D208" s="31"/>
      <c r="E208" s="31"/>
      <c r="F208" s="31"/>
      <c r="G208" s="31"/>
      <c r="H208" s="79"/>
      <c r="I208" s="31"/>
      <c r="J208" s="31"/>
      <c r="K208" s="31"/>
      <c r="L208" s="31"/>
      <c r="M208" s="31"/>
      <c r="N208" s="32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</row>
    <row r="209" spans="1:24" s="25" customFormat="1" ht="15" customHeight="1">
      <c r="A209" s="74" t="s">
        <v>128</v>
      </c>
      <c r="B209" s="31"/>
      <c r="C209" s="31">
        <v>50000</v>
      </c>
      <c r="D209" s="31"/>
      <c r="E209" s="138">
        <v>50000</v>
      </c>
      <c r="F209" s="31"/>
      <c r="G209" s="31">
        <v>0</v>
      </c>
      <c r="H209" s="74"/>
      <c r="I209" s="31">
        <f>E209-G209</f>
        <v>50000</v>
      </c>
      <c r="J209" s="31"/>
      <c r="K209" s="31">
        <v>21000</v>
      </c>
      <c r="L209" s="31"/>
      <c r="M209" s="31">
        <v>12230</v>
      </c>
      <c r="N209" s="32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</row>
    <row r="210" spans="1:24" s="78" customFormat="1" ht="15" customHeight="1">
      <c r="A210" s="79" t="s">
        <v>129</v>
      </c>
      <c r="B210" s="76"/>
      <c r="C210" s="76"/>
      <c r="D210" s="76"/>
      <c r="E210" s="76"/>
      <c r="F210" s="76"/>
      <c r="G210" s="76"/>
      <c r="H210" s="84"/>
      <c r="I210" s="76"/>
      <c r="J210" s="76"/>
      <c r="K210" s="76"/>
      <c r="L210" s="76"/>
      <c r="M210" s="76"/>
      <c r="N210" s="77"/>
      <c r="O210" s="164"/>
      <c r="P210" s="164"/>
      <c r="Q210" s="164"/>
      <c r="R210" s="164"/>
      <c r="S210" s="164"/>
      <c r="T210" s="164"/>
      <c r="U210" s="164"/>
      <c r="V210" s="164"/>
      <c r="W210" s="164"/>
      <c r="X210" s="164"/>
    </row>
    <row r="211" spans="1:24" s="78" customFormat="1" ht="15" customHeight="1">
      <c r="A211" s="74" t="s">
        <v>130</v>
      </c>
      <c r="B211" s="31"/>
      <c r="C211" s="31">
        <v>80000</v>
      </c>
      <c r="D211" s="31"/>
      <c r="E211" s="31">
        <v>0</v>
      </c>
      <c r="F211" s="31"/>
      <c r="G211" s="31">
        <v>0</v>
      </c>
      <c r="H211" s="84"/>
      <c r="I211" s="31">
        <f>E211-G211</f>
        <v>0</v>
      </c>
      <c r="J211" s="31"/>
      <c r="K211" s="31">
        <v>89150</v>
      </c>
      <c r="L211" s="31"/>
      <c r="M211" s="31">
        <v>81038.09</v>
      </c>
      <c r="N211" s="32"/>
      <c r="O211" s="164"/>
      <c r="P211" s="164"/>
      <c r="Q211" s="164"/>
      <c r="R211" s="164"/>
      <c r="S211" s="164"/>
      <c r="T211" s="164"/>
      <c r="U211" s="164"/>
      <c r="V211" s="164"/>
      <c r="W211" s="164"/>
      <c r="X211" s="164"/>
    </row>
    <row r="212" spans="1:24" s="25" customFormat="1" ht="9" customHeight="1">
      <c r="A212" s="74"/>
      <c r="B212" s="31"/>
      <c r="C212" s="31"/>
      <c r="D212" s="31"/>
      <c r="E212" s="31"/>
      <c r="F212" s="31"/>
      <c r="G212" s="31"/>
      <c r="H212" s="74"/>
      <c r="I212" s="31"/>
      <c r="J212" s="31"/>
      <c r="K212" s="31"/>
      <c r="L212" s="31"/>
      <c r="M212" s="31"/>
      <c r="N212" s="32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</row>
    <row r="213" spans="1:24" s="25" customFormat="1" ht="15" customHeight="1">
      <c r="A213" s="85" t="s">
        <v>131</v>
      </c>
      <c r="B213" s="31"/>
      <c r="C213" s="31">
        <v>30000</v>
      </c>
      <c r="D213" s="31"/>
      <c r="E213" s="31">
        <v>0</v>
      </c>
      <c r="F213" s="31"/>
      <c r="G213" s="31">
        <v>0</v>
      </c>
      <c r="H213" s="85"/>
      <c r="I213" s="31">
        <f>E213-G213</f>
        <v>0</v>
      </c>
      <c r="J213" s="31"/>
      <c r="K213" s="31">
        <v>20000</v>
      </c>
      <c r="L213" s="31"/>
      <c r="M213" s="31">
        <v>3824.15</v>
      </c>
      <c r="N213" s="32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</row>
    <row r="214" spans="1:24" s="25" customFormat="1" ht="9" customHeight="1">
      <c r="A214" s="74"/>
      <c r="B214" s="31"/>
      <c r="C214" s="31"/>
      <c r="D214" s="31"/>
      <c r="E214" s="31"/>
      <c r="F214" s="31"/>
      <c r="G214" s="31"/>
      <c r="H214" s="74"/>
      <c r="I214" s="31"/>
      <c r="J214" s="31"/>
      <c r="K214" s="31"/>
      <c r="L214" s="31"/>
      <c r="M214" s="31"/>
      <c r="N214" s="32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</row>
    <row r="215" spans="1:24" s="25" customFormat="1" ht="15" customHeight="1">
      <c r="A215" s="38" t="s">
        <v>132</v>
      </c>
      <c r="B215" s="31"/>
      <c r="C215" s="31">
        <v>200000</v>
      </c>
      <c r="D215" s="31"/>
      <c r="E215" s="31">
        <v>130000</v>
      </c>
      <c r="F215" s="31"/>
      <c r="G215" s="31">
        <v>0</v>
      </c>
      <c r="H215" s="38"/>
      <c r="I215" s="31">
        <f>E215-G215</f>
        <v>130000</v>
      </c>
      <c r="J215" s="31"/>
      <c r="K215" s="31">
        <v>112350</v>
      </c>
      <c r="L215" s="31"/>
      <c r="M215" s="31">
        <v>0</v>
      </c>
      <c r="N215" s="32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</row>
    <row r="216" spans="1:24" s="25" customFormat="1" ht="9" customHeight="1">
      <c r="A216" s="74"/>
      <c r="B216" s="31"/>
      <c r="C216" s="39"/>
      <c r="D216" s="139"/>
      <c r="E216" s="139"/>
      <c r="F216" s="139"/>
      <c r="G216" s="139"/>
      <c r="H216" s="74"/>
      <c r="I216" s="39"/>
      <c r="J216" s="31"/>
      <c r="K216" s="39"/>
      <c r="L216" s="31"/>
      <c r="M216" s="39"/>
      <c r="N216" s="32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</row>
    <row r="217" spans="1:24" s="25" customFormat="1" ht="15">
      <c r="A217" s="74" t="s">
        <v>133</v>
      </c>
      <c r="B217" s="86"/>
      <c r="C217" s="86">
        <f>SUM(C145:C215)</f>
        <v>4363000</v>
      </c>
      <c r="D217" s="86"/>
      <c r="E217" s="170">
        <f>SUM(E145:E215)</f>
        <v>3637200</v>
      </c>
      <c r="F217" s="207"/>
      <c r="G217" s="170">
        <f>SUM(G145:G215)</f>
        <v>850756.21000000008</v>
      </c>
      <c r="H217" s="74"/>
      <c r="I217" s="86">
        <f>E217-G217</f>
        <v>2786443.79</v>
      </c>
      <c r="J217" s="86"/>
      <c r="K217" s="86">
        <f>SUM(K145:K215)</f>
        <v>4445000</v>
      </c>
      <c r="L217" s="86"/>
      <c r="M217" s="86">
        <f>SUM(M145:M215)</f>
        <v>3923933.3799999994</v>
      </c>
      <c r="N217" s="87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</row>
    <row r="218" spans="1:24" s="25" customFormat="1" ht="7.5" customHeight="1">
      <c r="A218" s="69"/>
      <c r="B218" s="31"/>
      <c r="C218" s="31"/>
      <c r="D218" s="31"/>
      <c r="E218" s="31"/>
      <c r="F218" s="31"/>
      <c r="G218" s="31"/>
      <c r="H218" s="69"/>
      <c r="I218" s="31"/>
      <c r="J218" s="31"/>
      <c r="K218" s="31"/>
      <c r="L218" s="31"/>
      <c r="M218" s="31"/>
      <c r="N218" s="32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</row>
    <row r="219" spans="1:24" s="25" customFormat="1" ht="15.75">
      <c r="A219" s="27" t="s">
        <v>134</v>
      </c>
      <c r="B219" s="89"/>
      <c r="C219" s="88">
        <f>C143+C217</f>
        <v>4685000</v>
      </c>
      <c r="D219" s="160"/>
      <c r="E219" s="88">
        <f>E143+E217</f>
        <v>6642200</v>
      </c>
      <c r="F219" s="160"/>
      <c r="G219" s="88">
        <f>G143+G217</f>
        <v>978380.33000000007</v>
      </c>
      <c r="H219" s="27"/>
      <c r="I219" s="88">
        <f>E219-G219</f>
        <v>5663819.6699999999</v>
      </c>
      <c r="J219" s="89"/>
      <c r="K219" s="88">
        <f>K143+K217</f>
        <v>4607000</v>
      </c>
      <c r="L219" s="89"/>
      <c r="M219" s="88">
        <f>M143+M217</f>
        <v>4056363.0899999994</v>
      </c>
      <c r="N219" s="90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</row>
    <row r="220" spans="1:24" s="25" customFormat="1" ht="9" customHeight="1">
      <c r="A220" s="38"/>
      <c r="B220" s="91"/>
      <c r="C220" s="91"/>
      <c r="D220" s="91"/>
      <c r="E220" s="91"/>
      <c r="F220" s="91"/>
      <c r="G220" s="91"/>
      <c r="H220" s="38"/>
      <c r="I220" s="91"/>
      <c r="J220" s="91"/>
      <c r="K220" s="91"/>
      <c r="L220" s="91"/>
      <c r="M220" s="91"/>
      <c r="N220" s="92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</row>
    <row r="221" spans="1:24" s="25" customFormat="1" ht="15.75">
      <c r="A221" s="93" t="s">
        <v>135</v>
      </c>
      <c r="B221" s="94"/>
      <c r="C221" s="94">
        <f>C124+C219</f>
        <v>5008000</v>
      </c>
      <c r="D221" s="94"/>
      <c r="E221" s="94">
        <f>E124+E219</f>
        <v>6806700</v>
      </c>
      <c r="F221" s="94"/>
      <c r="G221" s="94">
        <f>G124+G219</f>
        <v>1014595.5700000001</v>
      </c>
      <c r="H221" s="93"/>
      <c r="I221" s="94">
        <f>E221-G221</f>
        <v>5792104.4299999997</v>
      </c>
      <c r="J221" s="94"/>
      <c r="K221" s="94">
        <f>K124+K219</f>
        <v>4910000</v>
      </c>
      <c r="L221" s="94"/>
      <c r="M221" s="94">
        <f>M124+M219</f>
        <v>4526713.7299999995</v>
      </c>
      <c r="N221" s="95"/>
      <c r="O221" s="144"/>
      <c r="P221" s="144">
        <f>K221-M221</f>
        <v>383286.27000000048</v>
      </c>
      <c r="Q221" s="144"/>
      <c r="R221" s="144"/>
      <c r="S221" s="144"/>
      <c r="T221" s="144"/>
      <c r="U221" s="144"/>
      <c r="V221" s="144"/>
      <c r="W221" s="144"/>
      <c r="X221" s="144"/>
    </row>
    <row r="222" spans="1:24" s="25" customFormat="1" ht="15">
      <c r="A222" s="38"/>
      <c r="B222" s="31"/>
      <c r="C222" s="31"/>
      <c r="D222" s="31"/>
      <c r="E222" s="31"/>
      <c r="F222" s="31"/>
      <c r="G222" s="31"/>
      <c r="H222" s="38"/>
      <c r="I222" s="31"/>
      <c r="J222" s="31"/>
      <c r="K222" s="31"/>
      <c r="L222" s="31"/>
      <c r="M222" s="31"/>
      <c r="N222" s="32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</row>
    <row r="223" spans="1:24" s="25" customFormat="1" ht="15.75">
      <c r="A223" s="96" t="s">
        <v>268</v>
      </c>
      <c r="B223" s="97"/>
      <c r="C223" s="97"/>
      <c r="D223" s="97"/>
      <c r="E223" s="97"/>
      <c r="F223" s="97"/>
      <c r="G223" s="97"/>
      <c r="H223" s="96"/>
      <c r="I223" s="97"/>
      <c r="J223" s="97"/>
      <c r="K223" s="97"/>
      <c r="L223" s="97"/>
      <c r="M223" s="97"/>
      <c r="N223" s="98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</row>
    <row r="224" spans="1:24" s="43" customFormat="1" ht="13.5" customHeight="1">
      <c r="A224" s="99"/>
      <c r="B224" s="44"/>
      <c r="C224" s="44"/>
      <c r="D224" s="44"/>
      <c r="E224" s="44"/>
      <c r="F224" s="44"/>
      <c r="G224" s="44"/>
      <c r="H224" s="99"/>
      <c r="I224" s="44"/>
      <c r="J224" s="44"/>
      <c r="K224" s="44"/>
      <c r="L224" s="44"/>
      <c r="M224" s="44"/>
      <c r="N224" s="45"/>
      <c r="O224" s="163"/>
      <c r="P224" s="163"/>
      <c r="Q224" s="163"/>
      <c r="R224" s="163"/>
      <c r="S224" s="163"/>
      <c r="T224" s="163"/>
      <c r="U224" s="163"/>
      <c r="V224" s="163"/>
      <c r="W224" s="163"/>
      <c r="X224" s="163"/>
    </row>
    <row r="225" spans="1:24" s="25" customFormat="1" ht="15.75">
      <c r="A225" s="100" t="s">
        <v>136</v>
      </c>
      <c r="B225" s="31"/>
      <c r="C225" s="31"/>
      <c r="D225" s="31"/>
      <c r="E225" s="31"/>
      <c r="F225" s="31"/>
      <c r="G225" s="138"/>
      <c r="H225" s="100"/>
      <c r="I225" s="31"/>
      <c r="J225" s="31"/>
      <c r="K225" s="31"/>
      <c r="L225" s="31"/>
      <c r="M225" s="31"/>
      <c r="N225" s="32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</row>
    <row r="226" spans="1:24" s="144" customFormat="1" ht="15">
      <c r="A226" s="145" t="s">
        <v>137</v>
      </c>
      <c r="B226" s="138"/>
      <c r="C226" s="138">
        <v>100000</v>
      </c>
      <c r="D226" s="138"/>
      <c r="E226" s="138">
        <v>50000</v>
      </c>
      <c r="F226" s="138"/>
      <c r="G226" s="138">
        <v>31124.2</v>
      </c>
      <c r="H226" s="145"/>
      <c r="I226" s="138">
        <f t="shared" ref="I226:I233" si="21">E226-G226</f>
        <v>18875.8</v>
      </c>
      <c r="J226" s="138"/>
      <c r="K226" s="138">
        <v>180000</v>
      </c>
      <c r="L226" s="138"/>
      <c r="M226" s="138">
        <v>118710.56</v>
      </c>
      <c r="N226" s="143"/>
    </row>
    <row r="227" spans="1:24" s="25" customFormat="1" ht="15">
      <c r="A227" s="38" t="s">
        <v>138</v>
      </c>
      <c r="B227" s="31"/>
      <c r="C227" s="138">
        <v>30000</v>
      </c>
      <c r="D227" s="138"/>
      <c r="E227" s="138">
        <v>30000</v>
      </c>
      <c r="F227" s="138"/>
      <c r="G227" s="138">
        <v>2348</v>
      </c>
      <c r="H227" s="38"/>
      <c r="I227" s="31">
        <f t="shared" si="21"/>
        <v>27652</v>
      </c>
      <c r="J227" s="31"/>
      <c r="K227" s="31">
        <v>80000</v>
      </c>
      <c r="L227" s="31"/>
      <c r="M227" s="31">
        <v>23400</v>
      </c>
      <c r="N227" s="32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</row>
    <row r="228" spans="1:24" s="25" customFormat="1" ht="15.75">
      <c r="A228" s="38" t="s">
        <v>139</v>
      </c>
      <c r="B228" s="31"/>
      <c r="C228" s="138">
        <v>80000</v>
      </c>
      <c r="D228" s="138"/>
      <c r="E228" s="138">
        <v>180000</v>
      </c>
      <c r="F228" s="138"/>
      <c r="G228" s="138">
        <v>70530</v>
      </c>
      <c r="H228" s="38"/>
      <c r="I228" s="31">
        <f t="shared" si="21"/>
        <v>109470</v>
      </c>
      <c r="J228" s="31"/>
      <c r="K228" s="31">
        <v>100000</v>
      </c>
      <c r="L228" s="31"/>
      <c r="M228" s="31">
        <v>126200</v>
      </c>
      <c r="N228" s="32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</row>
    <row r="229" spans="1:24" s="25" customFormat="1" ht="15.75">
      <c r="A229" s="27" t="s">
        <v>213</v>
      </c>
      <c r="B229" s="31"/>
      <c r="C229" s="138">
        <v>25000</v>
      </c>
      <c r="D229" s="138"/>
      <c r="E229" s="138">
        <v>25000</v>
      </c>
      <c r="F229" s="138"/>
      <c r="G229" s="31">
        <v>800</v>
      </c>
      <c r="H229" s="27"/>
      <c r="I229" s="31">
        <f t="shared" si="21"/>
        <v>24200</v>
      </c>
      <c r="J229" s="31"/>
      <c r="K229" s="31">
        <v>30000</v>
      </c>
      <c r="L229" s="31"/>
      <c r="M229" s="31">
        <v>14250</v>
      </c>
      <c r="N229" s="32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</row>
    <row r="230" spans="1:24" s="25" customFormat="1" ht="15.75">
      <c r="A230" s="27" t="s">
        <v>214</v>
      </c>
      <c r="B230" s="31"/>
      <c r="C230" s="138">
        <v>15000</v>
      </c>
      <c r="D230" s="138"/>
      <c r="E230" s="138">
        <v>15000</v>
      </c>
      <c r="F230" s="138"/>
      <c r="G230" s="31">
        <v>3180</v>
      </c>
      <c r="H230" s="27"/>
      <c r="I230" s="31">
        <f t="shared" si="21"/>
        <v>11820</v>
      </c>
      <c r="J230" s="31"/>
      <c r="K230" s="31">
        <v>15000</v>
      </c>
      <c r="L230" s="31"/>
      <c r="M230" s="31">
        <v>12720</v>
      </c>
      <c r="N230" s="32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</row>
    <row r="231" spans="1:24" s="25" customFormat="1" ht="15.75">
      <c r="A231" s="27" t="s">
        <v>140</v>
      </c>
      <c r="B231" s="31"/>
      <c r="C231" s="138">
        <v>636</v>
      </c>
      <c r="D231" s="138"/>
      <c r="E231" s="138">
        <v>636</v>
      </c>
      <c r="F231" s="138"/>
      <c r="G231" s="31">
        <v>0</v>
      </c>
      <c r="H231" s="27"/>
      <c r="I231" s="31">
        <f t="shared" si="21"/>
        <v>636</v>
      </c>
      <c r="J231" s="31"/>
      <c r="K231" s="31">
        <v>636</v>
      </c>
      <c r="L231" s="31"/>
      <c r="M231" s="31">
        <v>634.94000000000005</v>
      </c>
      <c r="N231" s="32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</row>
    <row r="232" spans="1:24" s="144" customFormat="1" ht="15.75">
      <c r="A232" s="141" t="s">
        <v>141</v>
      </c>
      <c r="B232" s="138"/>
      <c r="C232" s="138">
        <v>650000</v>
      </c>
      <c r="D232" s="138"/>
      <c r="E232" s="138">
        <v>650000</v>
      </c>
      <c r="F232" s="138"/>
      <c r="G232" s="138">
        <v>216712.86000000002</v>
      </c>
      <c r="H232" s="141"/>
      <c r="I232" s="138">
        <f t="shared" si="21"/>
        <v>433287.14</v>
      </c>
      <c r="J232" s="138"/>
      <c r="K232" s="138">
        <v>650000</v>
      </c>
      <c r="L232" s="138"/>
      <c r="M232" s="138">
        <v>626934.84999999986</v>
      </c>
      <c r="N232" s="143"/>
    </row>
    <row r="233" spans="1:24" s="129" customFormat="1" ht="15.75">
      <c r="A233" s="27" t="s">
        <v>235</v>
      </c>
      <c r="B233" s="31"/>
      <c r="C233" s="138">
        <v>0</v>
      </c>
      <c r="D233" s="138"/>
      <c r="E233" s="138">
        <v>0</v>
      </c>
      <c r="F233" s="138"/>
      <c r="G233" s="138">
        <v>199681.56</v>
      </c>
      <c r="H233" s="27"/>
      <c r="I233" s="31">
        <f t="shared" si="21"/>
        <v>-199681.56</v>
      </c>
      <c r="J233" s="31"/>
      <c r="K233" s="31">
        <v>530000</v>
      </c>
      <c r="L233" s="31"/>
      <c r="M233" s="31">
        <v>304458.07999999996</v>
      </c>
      <c r="N233" s="32"/>
      <c r="O233" s="167"/>
      <c r="P233" s="167"/>
      <c r="Q233" s="167"/>
      <c r="R233" s="167"/>
      <c r="S233" s="167"/>
      <c r="T233" s="167"/>
      <c r="U233" s="167"/>
      <c r="V233" s="167"/>
      <c r="W233" s="167"/>
      <c r="X233" s="167"/>
    </row>
    <row r="234" spans="1:24" s="25" customFormat="1" ht="15.75">
      <c r="A234" s="181" t="s">
        <v>142</v>
      </c>
      <c r="B234" s="31"/>
      <c r="C234" s="138">
        <v>150000</v>
      </c>
      <c r="D234" s="138"/>
      <c r="E234" s="138">
        <v>80000</v>
      </c>
      <c r="F234" s="138"/>
      <c r="G234" s="138">
        <v>2842.4</v>
      </c>
      <c r="H234" s="101"/>
      <c r="I234" s="31">
        <f>E234-G234</f>
        <v>77157.600000000006</v>
      </c>
      <c r="J234" s="31"/>
      <c r="K234" s="31">
        <v>100000</v>
      </c>
      <c r="L234" s="31"/>
      <c r="M234" s="31">
        <v>24482.32</v>
      </c>
      <c r="N234" s="32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</row>
    <row r="235" spans="1:24" s="25" customFormat="1" ht="15.75">
      <c r="A235" s="101" t="s">
        <v>143</v>
      </c>
      <c r="B235" s="31"/>
      <c r="C235" s="138"/>
      <c r="D235" s="138"/>
      <c r="E235" s="138"/>
      <c r="F235" s="138"/>
      <c r="G235" s="138"/>
      <c r="H235" s="101"/>
      <c r="I235" s="31"/>
      <c r="J235" s="31"/>
      <c r="K235" s="31"/>
      <c r="L235" s="31"/>
      <c r="M235" s="31"/>
      <c r="N235" s="32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</row>
    <row r="236" spans="1:24" s="144" customFormat="1" ht="15">
      <c r="A236" s="136" t="s">
        <v>262</v>
      </c>
      <c r="B236" s="138"/>
      <c r="C236" s="138">
        <v>550000</v>
      </c>
      <c r="D236" s="138"/>
      <c r="E236" s="138">
        <v>0</v>
      </c>
      <c r="F236" s="138"/>
      <c r="G236" s="31">
        <v>0</v>
      </c>
      <c r="H236" s="136"/>
      <c r="I236" s="138">
        <f t="shared" ref="I236:I240" si="22">E236-G236</f>
        <v>0</v>
      </c>
      <c r="J236" s="138"/>
      <c r="K236" s="138">
        <v>0</v>
      </c>
      <c r="L236" s="138"/>
      <c r="M236" s="138">
        <v>0</v>
      </c>
      <c r="N236" s="143"/>
    </row>
    <row r="237" spans="1:24" s="25" customFormat="1" ht="15">
      <c r="A237" s="149" t="s">
        <v>258</v>
      </c>
      <c r="B237" s="148"/>
      <c r="C237" s="148">
        <v>400000</v>
      </c>
      <c r="D237" s="148"/>
      <c r="E237" s="148">
        <v>0</v>
      </c>
      <c r="F237" s="148"/>
      <c r="G237" s="31">
        <v>0</v>
      </c>
      <c r="H237" s="74"/>
      <c r="I237" s="31">
        <f t="shared" si="22"/>
        <v>0</v>
      </c>
      <c r="J237" s="31"/>
      <c r="K237" s="31">
        <v>0</v>
      </c>
      <c r="L237" s="31"/>
      <c r="M237" s="31">
        <v>0</v>
      </c>
      <c r="N237" s="32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</row>
    <row r="238" spans="1:24" s="25" customFormat="1" ht="15">
      <c r="A238" s="180" t="s">
        <v>271</v>
      </c>
      <c r="B238" s="31"/>
      <c r="C238" s="138">
        <v>150000</v>
      </c>
      <c r="D238" s="138"/>
      <c r="E238" s="138">
        <v>0</v>
      </c>
      <c r="F238" s="138"/>
      <c r="G238" s="31">
        <v>0</v>
      </c>
      <c r="H238" s="103"/>
      <c r="I238" s="138">
        <f t="shared" si="22"/>
        <v>0</v>
      </c>
      <c r="J238" s="31"/>
      <c r="K238" s="31">
        <v>0</v>
      </c>
      <c r="L238" s="31"/>
      <c r="M238" s="31">
        <v>46784.76</v>
      </c>
      <c r="N238" s="32"/>
      <c r="O238" s="144"/>
      <c r="P238" s="144"/>
      <c r="Q238" s="144"/>
      <c r="R238" s="144"/>
      <c r="S238" s="144"/>
      <c r="T238" s="144"/>
      <c r="U238" s="144"/>
      <c r="V238" s="144"/>
      <c r="W238" s="144"/>
      <c r="X238" s="144"/>
    </row>
    <row r="239" spans="1:24" s="144" customFormat="1" ht="15">
      <c r="A239" s="180" t="s">
        <v>263</v>
      </c>
      <c r="B239" s="138"/>
      <c r="C239" s="138">
        <v>450000</v>
      </c>
      <c r="D239" s="138"/>
      <c r="E239" s="138">
        <v>0</v>
      </c>
      <c r="F239" s="138"/>
      <c r="G239" s="31">
        <v>0</v>
      </c>
      <c r="H239" s="180"/>
      <c r="I239" s="138">
        <f t="shared" si="22"/>
        <v>0</v>
      </c>
      <c r="J239" s="138"/>
      <c r="K239" s="138">
        <v>0</v>
      </c>
      <c r="L239" s="138"/>
      <c r="M239" s="138">
        <v>0</v>
      </c>
      <c r="N239" s="143"/>
    </row>
    <row r="240" spans="1:24" s="144" customFormat="1" ht="15">
      <c r="A240" s="136" t="s">
        <v>264</v>
      </c>
      <c r="B240" s="138"/>
      <c r="C240" s="138">
        <v>200000</v>
      </c>
      <c r="D240" s="138"/>
      <c r="E240" s="138">
        <v>0</v>
      </c>
      <c r="F240" s="138"/>
      <c r="G240" s="31">
        <v>0</v>
      </c>
      <c r="H240" s="136"/>
      <c r="I240" s="138">
        <f t="shared" si="22"/>
        <v>0</v>
      </c>
      <c r="J240" s="138"/>
      <c r="K240" s="138">
        <v>0</v>
      </c>
      <c r="L240" s="138"/>
      <c r="M240" s="138">
        <v>0</v>
      </c>
      <c r="N240" s="143"/>
    </row>
    <row r="241" spans="1:24" s="144" customFormat="1" ht="15.75">
      <c r="A241" s="181" t="s">
        <v>144</v>
      </c>
      <c r="B241" s="138"/>
      <c r="C241" s="138"/>
      <c r="D241" s="138"/>
      <c r="E241" s="138"/>
      <c r="F241" s="138"/>
      <c r="G241" s="138"/>
      <c r="H241" s="181"/>
      <c r="I241" s="138">
        <f>E241-G241</f>
        <v>0</v>
      </c>
      <c r="J241" s="138"/>
      <c r="K241" s="138">
        <v>0</v>
      </c>
      <c r="L241" s="138"/>
      <c r="M241" s="138">
        <v>0</v>
      </c>
      <c r="N241" s="143"/>
    </row>
    <row r="242" spans="1:24" s="144" customFormat="1" ht="15">
      <c r="A242" s="136" t="s">
        <v>215</v>
      </c>
      <c r="B242" s="138"/>
      <c r="C242" s="138">
        <v>100000</v>
      </c>
      <c r="D242" s="138"/>
      <c r="E242" s="138">
        <v>100000</v>
      </c>
      <c r="F242" s="138"/>
      <c r="G242" s="138">
        <v>51342</v>
      </c>
      <c r="H242" s="136"/>
      <c r="I242" s="138">
        <f t="shared" ref="I242:I250" si="23">E242-G242</f>
        <v>48658</v>
      </c>
      <c r="J242" s="138"/>
      <c r="K242" s="138">
        <v>150000</v>
      </c>
      <c r="L242" s="138"/>
      <c r="M242" s="138">
        <v>139578.26</v>
      </c>
      <c r="N242" s="143"/>
    </row>
    <row r="243" spans="1:24" s="25" customFormat="1" ht="15">
      <c r="A243" s="136" t="s">
        <v>272</v>
      </c>
      <c r="B243" s="31"/>
      <c r="C243" s="138">
        <v>80000</v>
      </c>
      <c r="D243" s="138"/>
      <c r="E243" s="138">
        <v>0</v>
      </c>
      <c r="F243" s="138"/>
      <c r="G243" s="31">
        <v>0</v>
      </c>
      <c r="H243" s="74"/>
      <c r="I243" s="138">
        <f t="shared" si="23"/>
        <v>0</v>
      </c>
      <c r="J243" s="31"/>
      <c r="K243" s="31">
        <v>100000</v>
      </c>
      <c r="L243" s="31"/>
      <c r="M243" s="31">
        <v>0</v>
      </c>
      <c r="N243" s="32"/>
      <c r="O243" s="144"/>
      <c r="P243" s="144"/>
      <c r="Q243" s="144"/>
      <c r="R243" s="144"/>
      <c r="S243" s="144"/>
      <c r="T243" s="144"/>
      <c r="U243" s="144"/>
      <c r="V243" s="144"/>
      <c r="W243" s="144"/>
      <c r="X243" s="144"/>
    </row>
    <row r="244" spans="1:24" s="25" customFormat="1" ht="15">
      <c r="A244" s="74" t="s">
        <v>145</v>
      </c>
      <c r="B244" s="31"/>
      <c r="C244" s="138">
        <v>60000</v>
      </c>
      <c r="D244" s="138"/>
      <c r="E244" s="138">
        <v>0</v>
      </c>
      <c r="F244" s="138"/>
      <c r="G244" s="31">
        <v>0</v>
      </c>
      <c r="H244" s="74"/>
      <c r="I244" s="138">
        <f t="shared" si="23"/>
        <v>0</v>
      </c>
      <c r="J244" s="31"/>
      <c r="K244" s="31">
        <v>100000</v>
      </c>
      <c r="L244" s="31"/>
      <c r="M244" s="31">
        <v>75447.58</v>
      </c>
      <c r="N244" s="32"/>
      <c r="O244" s="144"/>
      <c r="P244" s="144"/>
      <c r="Q244" s="144"/>
      <c r="R244" s="144"/>
      <c r="S244" s="144"/>
      <c r="T244" s="144"/>
      <c r="U244" s="144"/>
      <c r="V244" s="144"/>
      <c r="W244" s="144"/>
      <c r="X244" s="144"/>
    </row>
    <row r="245" spans="1:24" s="25" customFormat="1" ht="15">
      <c r="A245" s="74" t="s">
        <v>230</v>
      </c>
      <c r="B245" s="31"/>
      <c r="C245" s="138">
        <v>0</v>
      </c>
      <c r="D245" s="138"/>
      <c r="E245" s="138">
        <v>0</v>
      </c>
      <c r="F245" s="138"/>
      <c r="G245" s="31">
        <v>0</v>
      </c>
      <c r="H245" s="74"/>
      <c r="I245" s="138">
        <f t="shared" si="23"/>
        <v>0</v>
      </c>
      <c r="J245" s="31"/>
      <c r="K245" s="31">
        <v>40000</v>
      </c>
      <c r="L245" s="31"/>
      <c r="M245" s="31">
        <v>27627.83</v>
      </c>
      <c r="N245" s="32"/>
      <c r="O245" s="144"/>
      <c r="P245" s="144"/>
      <c r="Q245" s="144"/>
      <c r="R245" s="144"/>
      <c r="S245" s="144"/>
      <c r="T245" s="144"/>
      <c r="U245" s="144"/>
      <c r="V245" s="144"/>
      <c r="W245" s="144"/>
      <c r="X245" s="144"/>
    </row>
    <row r="246" spans="1:24" s="25" customFormat="1" ht="15">
      <c r="A246" s="74" t="s">
        <v>146</v>
      </c>
      <c r="B246" s="31"/>
      <c r="C246" s="138">
        <v>60000</v>
      </c>
      <c r="D246" s="138"/>
      <c r="E246" s="138">
        <v>0</v>
      </c>
      <c r="F246" s="138"/>
      <c r="G246" s="31">
        <v>0</v>
      </c>
      <c r="H246" s="74"/>
      <c r="I246" s="138">
        <f t="shared" si="23"/>
        <v>0</v>
      </c>
      <c r="J246" s="31"/>
      <c r="K246" s="31">
        <v>80000</v>
      </c>
      <c r="L246" s="31"/>
      <c r="M246" s="31">
        <v>69860.800000000003</v>
      </c>
      <c r="N246" s="32"/>
      <c r="O246" s="144"/>
      <c r="P246" s="144"/>
      <c r="Q246" s="144"/>
      <c r="R246" s="144"/>
      <c r="S246" s="144"/>
      <c r="T246" s="144"/>
      <c r="U246" s="144"/>
      <c r="V246" s="144"/>
      <c r="W246" s="144"/>
      <c r="X246" s="144"/>
    </row>
    <row r="247" spans="1:24" s="25" customFormat="1" ht="15">
      <c r="A247" s="74" t="s">
        <v>231</v>
      </c>
      <c r="B247" s="31"/>
      <c r="C247" s="138">
        <v>0</v>
      </c>
      <c r="D247" s="138"/>
      <c r="E247" s="138">
        <v>0</v>
      </c>
      <c r="F247" s="138"/>
      <c r="G247" s="31">
        <v>0</v>
      </c>
      <c r="H247" s="74"/>
      <c r="I247" s="138">
        <f t="shared" si="23"/>
        <v>0</v>
      </c>
      <c r="J247" s="31"/>
      <c r="K247" s="31">
        <v>80000</v>
      </c>
      <c r="L247" s="31"/>
      <c r="M247" s="31">
        <v>0</v>
      </c>
      <c r="N247" s="32"/>
      <c r="O247" s="144"/>
      <c r="P247" s="144"/>
      <c r="Q247" s="144"/>
      <c r="R247" s="144"/>
      <c r="S247" s="144"/>
      <c r="T247" s="144"/>
      <c r="U247" s="144"/>
      <c r="V247" s="144"/>
      <c r="W247" s="144"/>
      <c r="X247" s="144"/>
    </row>
    <row r="248" spans="1:24" s="25" customFormat="1" ht="15">
      <c r="A248" s="74" t="s">
        <v>147</v>
      </c>
      <c r="B248" s="31"/>
      <c r="C248" s="138">
        <v>60000</v>
      </c>
      <c r="D248" s="138"/>
      <c r="E248" s="138">
        <v>0</v>
      </c>
      <c r="F248" s="138"/>
      <c r="G248" s="31">
        <v>0</v>
      </c>
      <c r="H248" s="74"/>
      <c r="I248" s="138">
        <f t="shared" si="23"/>
        <v>0</v>
      </c>
      <c r="J248" s="31"/>
      <c r="K248" s="31">
        <v>80000</v>
      </c>
      <c r="L248" s="31"/>
      <c r="M248" s="31">
        <v>76458.5</v>
      </c>
      <c r="N248" s="32"/>
      <c r="O248" s="144"/>
      <c r="P248" s="144"/>
      <c r="Q248" s="144"/>
      <c r="R248" s="144"/>
      <c r="S248" s="144"/>
      <c r="T248" s="144"/>
      <c r="U248" s="144"/>
      <c r="V248" s="144"/>
      <c r="W248" s="144"/>
      <c r="X248" s="144"/>
    </row>
    <row r="249" spans="1:24" s="25" customFormat="1" ht="15">
      <c r="A249" s="74" t="s">
        <v>232</v>
      </c>
      <c r="B249" s="31"/>
      <c r="C249" s="138">
        <v>0</v>
      </c>
      <c r="D249" s="138"/>
      <c r="E249" s="138">
        <v>0</v>
      </c>
      <c r="F249" s="138"/>
      <c r="G249" s="31">
        <v>0</v>
      </c>
      <c r="H249" s="74"/>
      <c r="I249" s="138">
        <f t="shared" si="23"/>
        <v>0</v>
      </c>
      <c r="J249" s="31"/>
      <c r="K249" s="31">
        <v>40000</v>
      </c>
      <c r="L249" s="31"/>
      <c r="M249" s="31">
        <v>0</v>
      </c>
      <c r="N249" s="32"/>
      <c r="O249" s="144"/>
      <c r="P249" s="144"/>
      <c r="Q249" s="144"/>
      <c r="R249" s="144"/>
      <c r="S249" s="144"/>
      <c r="T249" s="144"/>
      <c r="U249" s="144"/>
      <c r="V249" s="144"/>
      <c r="W249" s="144"/>
      <c r="X249" s="144"/>
    </row>
    <row r="250" spans="1:24" s="25" customFormat="1" ht="15">
      <c r="A250" s="136" t="s">
        <v>216</v>
      </c>
      <c r="B250" s="31"/>
      <c r="C250" s="138">
        <v>60000</v>
      </c>
      <c r="D250" s="138"/>
      <c r="E250" s="138">
        <v>30000</v>
      </c>
      <c r="F250" s="138"/>
      <c r="G250" s="31">
        <v>0</v>
      </c>
      <c r="H250" s="74"/>
      <c r="I250" s="138">
        <f t="shared" si="23"/>
        <v>30000</v>
      </c>
      <c r="J250" s="31"/>
      <c r="K250" s="31"/>
      <c r="L250" s="31"/>
      <c r="M250" s="31"/>
      <c r="N250" s="32"/>
      <c r="O250" s="144"/>
      <c r="P250" s="144"/>
      <c r="Q250" s="144"/>
      <c r="R250" s="144"/>
      <c r="S250" s="144"/>
      <c r="T250" s="144"/>
      <c r="U250" s="144"/>
      <c r="V250" s="144"/>
      <c r="W250" s="144"/>
      <c r="X250" s="144"/>
    </row>
    <row r="251" spans="1:24" s="25" customFormat="1" ht="15">
      <c r="A251" s="74" t="s">
        <v>148</v>
      </c>
      <c r="B251" s="31"/>
      <c r="C251" s="138">
        <v>60000</v>
      </c>
      <c r="D251" s="138"/>
      <c r="E251" s="138">
        <v>0</v>
      </c>
      <c r="F251" s="138"/>
      <c r="G251" s="31">
        <v>0</v>
      </c>
      <c r="H251" s="74"/>
      <c r="I251" s="138">
        <f>E251-G251</f>
        <v>0</v>
      </c>
      <c r="J251" s="31"/>
      <c r="K251" s="31">
        <v>0</v>
      </c>
      <c r="L251" s="31"/>
      <c r="M251" s="31">
        <v>30000.799999999999</v>
      </c>
      <c r="N251" s="32"/>
      <c r="O251" s="144"/>
      <c r="P251" s="144"/>
      <c r="Q251" s="144"/>
      <c r="R251" s="144"/>
      <c r="S251" s="144"/>
      <c r="T251" s="144"/>
      <c r="U251" s="144"/>
      <c r="V251" s="144"/>
      <c r="W251" s="144"/>
      <c r="X251" s="144"/>
    </row>
    <row r="252" spans="1:24" s="25" customFormat="1" ht="15">
      <c r="A252" s="74" t="s">
        <v>149</v>
      </c>
      <c r="B252" s="31"/>
      <c r="C252" s="138">
        <v>15000</v>
      </c>
      <c r="D252" s="138"/>
      <c r="E252" s="138">
        <v>15000</v>
      </c>
      <c r="F252" s="138"/>
      <c r="G252" s="138">
        <v>13242.4</v>
      </c>
      <c r="H252" s="74"/>
      <c r="I252" s="138">
        <f t="shared" ref="I252:I254" si="24">E252-G252</f>
        <v>1757.6000000000004</v>
      </c>
      <c r="J252" s="31"/>
      <c r="K252" s="31">
        <v>15000</v>
      </c>
      <c r="L252" s="31"/>
      <c r="M252" s="31">
        <v>14925.8</v>
      </c>
      <c r="N252" s="32"/>
      <c r="O252" s="144"/>
      <c r="P252" s="144"/>
      <c r="Q252" s="144"/>
      <c r="R252" s="144"/>
      <c r="S252" s="144"/>
      <c r="T252" s="144"/>
      <c r="U252" s="144"/>
      <c r="V252" s="144"/>
      <c r="W252" s="144"/>
      <c r="X252" s="144"/>
    </row>
    <row r="253" spans="1:24" s="25" customFormat="1" ht="15">
      <c r="A253" s="136" t="s">
        <v>150</v>
      </c>
      <c r="B253" s="31"/>
      <c r="C253" s="138">
        <v>150000</v>
      </c>
      <c r="D253" s="138"/>
      <c r="E253" s="138">
        <v>80000</v>
      </c>
      <c r="F253" s="138"/>
      <c r="G253" s="138">
        <v>360.4</v>
      </c>
      <c r="H253" s="74"/>
      <c r="I253" s="138">
        <f t="shared" si="24"/>
        <v>79639.600000000006</v>
      </c>
      <c r="J253" s="31"/>
      <c r="K253" s="31">
        <v>0</v>
      </c>
      <c r="L253" s="31"/>
      <c r="M253" s="31">
        <v>64163.73</v>
      </c>
      <c r="N253" s="32"/>
      <c r="O253" s="144"/>
      <c r="P253" s="144"/>
      <c r="Q253" s="144"/>
      <c r="R253" s="144"/>
      <c r="S253" s="144"/>
      <c r="T253" s="144"/>
      <c r="U253" s="144"/>
      <c r="V253" s="144"/>
      <c r="W253" s="144"/>
      <c r="X253" s="144"/>
    </row>
    <row r="254" spans="1:24" s="38" customFormat="1" ht="15">
      <c r="A254" s="74" t="s">
        <v>217</v>
      </c>
      <c r="B254" s="31"/>
      <c r="C254" s="138">
        <v>150000</v>
      </c>
      <c r="D254" s="138"/>
      <c r="E254" s="138">
        <v>50000</v>
      </c>
      <c r="F254" s="138"/>
      <c r="G254" s="138">
        <v>470</v>
      </c>
      <c r="H254" s="74"/>
      <c r="I254" s="138">
        <f t="shared" si="24"/>
        <v>49530</v>
      </c>
      <c r="J254" s="31"/>
      <c r="K254" s="31">
        <v>0</v>
      </c>
      <c r="L254" s="31"/>
      <c r="M254" s="31">
        <v>278</v>
      </c>
      <c r="N254" s="32"/>
      <c r="O254" s="145"/>
      <c r="P254" s="145"/>
      <c r="Q254" s="145"/>
      <c r="R254" s="145"/>
      <c r="S254" s="145"/>
      <c r="T254" s="145"/>
      <c r="U254" s="145"/>
      <c r="V254" s="145"/>
      <c r="W254" s="145"/>
      <c r="X254" s="145"/>
    </row>
    <row r="255" spans="1:24" s="25" customFormat="1" ht="15.75">
      <c r="A255" s="79" t="s">
        <v>151</v>
      </c>
      <c r="B255" s="31"/>
      <c r="C255" s="138"/>
      <c r="D255" s="138"/>
      <c r="E255" s="138"/>
      <c r="F255" s="138"/>
      <c r="G255" s="138"/>
      <c r="H255" s="79"/>
      <c r="I255" s="31"/>
      <c r="J255" s="31"/>
      <c r="K255" s="31"/>
      <c r="L255" s="31"/>
      <c r="M255" s="31"/>
      <c r="N255" s="32"/>
      <c r="O255" s="144"/>
      <c r="P255" s="144"/>
      <c r="Q255" s="144"/>
      <c r="R255" s="144"/>
      <c r="S255" s="144"/>
      <c r="T255" s="144"/>
      <c r="U255" s="144"/>
      <c r="V255" s="144"/>
      <c r="W255" s="144"/>
      <c r="X255" s="144"/>
    </row>
    <row r="256" spans="1:24" s="144" customFormat="1" ht="15.75" customHeight="1">
      <c r="A256" s="182" t="s">
        <v>265</v>
      </c>
      <c r="B256" s="138"/>
      <c r="C256" s="138">
        <v>200000</v>
      </c>
      <c r="D256" s="138"/>
      <c r="E256" s="138">
        <v>0</v>
      </c>
      <c r="F256" s="138"/>
      <c r="G256" s="31">
        <v>0</v>
      </c>
      <c r="H256" s="136"/>
      <c r="I256" s="138">
        <f t="shared" ref="I256:I257" si="25">E256-G256</f>
        <v>0</v>
      </c>
      <c r="J256" s="138"/>
      <c r="K256" s="138">
        <v>0</v>
      </c>
      <c r="L256" s="138"/>
      <c r="M256" s="138">
        <v>0</v>
      </c>
      <c r="N256" s="143"/>
    </row>
    <row r="257" spans="1:24" s="25" customFormat="1" ht="15">
      <c r="A257" s="74" t="s">
        <v>152</v>
      </c>
      <c r="B257" s="31"/>
      <c r="C257" s="138">
        <v>160000</v>
      </c>
      <c r="D257" s="138"/>
      <c r="E257" s="138">
        <v>160000</v>
      </c>
      <c r="F257" s="138"/>
      <c r="G257" s="138">
        <v>53670</v>
      </c>
      <c r="H257" s="74"/>
      <c r="I257" s="31">
        <f t="shared" si="25"/>
        <v>106330</v>
      </c>
      <c r="J257" s="31"/>
      <c r="K257" s="31">
        <v>150000</v>
      </c>
      <c r="L257" s="31"/>
      <c r="M257" s="31">
        <v>127520</v>
      </c>
      <c r="N257" s="32"/>
      <c r="O257" s="144"/>
      <c r="P257" s="144"/>
      <c r="Q257" s="144"/>
      <c r="R257" s="144"/>
      <c r="S257" s="144"/>
      <c r="T257" s="144"/>
      <c r="U257" s="144"/>
      <c r="V257" s="144"/>
      <c r="W257" s="144"/>
      <c r="X257" s="144"/>
    </row>
    <row r="258" spans="1:24" s="25" customFormat="1" ht="15.75">
      <c r="A258" s="79" t="s">
        <v>153</v>
      </c>
      <c r="B258" s="31"/>
      <c r="C258" s="138"/>
      <c r="D258" s="138"/>
      <c r="E258" s="138"/>
      <c r="F258" s="138"/>
      <c r="G258" s="138"/>
      <c r="H258" s="79"/>
      <c r="I258" s="31"/>
      <c r="J258" s="31"/>
      <c r="K258" s="31"/>
      <c r="L258" s="31"/>
      <c r="M258" s="31"/>
      <c r="N258" s="32"/>
      <c r="O258" s="144"/>
      <c r="P258" s="144"/>
      <c r="Q258" s="144"/>
      <c r="R258" s="144"/>
      <c r="S258" s="144"/>
      <c r="T258" s="144"/>
      <c r="U258" s="144"/>
      <c r="V258" s="144"/>
      <c r="W258" s="144"/>
      <c r="X258" s="144"/>
    </row>
    <row r="259" spans="1:24" s="25" customFormat="1" ht="15">
      <c r="A259" s="136" t="s">
        <v>154</v>
      </c>
      <c r="B259" s="31"/>
      <c r="C259" s="138">
        <v>150000</v>
      </c>
      <c r="D259" s="138"/>
      <c r="E259" s="138">
        <v>100000</v>
      </c>
      <c r="F259" s="138"/>
      <c r="G259" s="138">
        <v>14793.46</v>
      </c>
      <c r="H259" s="74"/>
      <c r="I259" s="31">
        <f>E259-G259</f>
        <v>85206.540000000008</v>
      </c>
      <c r="J259" s="31"/>
      <c r="K259" s="31">
        <v>150000</v>
      </c>
      <c r="L259" s="31"/>
      <c r="M259" s="31">
        <v>50007.69</v>
      </c>
      <c r="N259" s="32"/>
      <c r="O259" s="144"/>
      <c r="P259" s="144"/>
      <c r="Q259" s="144"/>
      <c r="R259" s="144"/>
      <c r="S259" s="144"/>
      <c r="T259" s="144"/>
      <c r="U259" s="144"/>
      <c r="V259" s="144"/>
      <c r="W259" s="144"/>
      <c r="X259" s="144"/>
    </row>
    <row r="260" spans="1:24" s="25" customFormat="1" ht="15.75">
      <c r="A260" s="79" t="s">
        <v>155</v>
      </c>
      <c r="B260" s="31"/>
      <c r="C260" s="138"/>
      <c r="D260" s="138"/>
      <c r="E260" s="138"/>
      <c r="F260" s="138"/>
      <c r="G260" s="138"/>
      <c r="H260" s="79"/>
      <c r="I260" s="31"/>
      <c r="J260" s="31"/>
      <c r="K260" s="31"/>
      <c r="L260" s="31"/>
      <c r="M260" s="31"/>
      <c r="N260" s="32"/>
      <c r="O260" s="144"/>
      <c r="P260" s="144"/>
      <c r="Q260" s="144"/>
      <c r="R260" s="144"/>
      <c r="S260" s="144"/>
      <c r="T260" s="144"/>
      <c r="U260" s="144"/>
      <c r="V260" s="144"/>
      <c r="W260" s="144"/>
      <c r="X260" s="144"/>
    </row>
    <row r="261" spans="1:24" s="144" customFormat="1" ht="15">
      <c r="A261" s="136" t="s">
        <v>266</v>
      </c>
      <c r="B261" s="138"/>
      <c r="C261" s="138">
        <v>500000</v>
      </c>
      <c r="D261" s="138"/>
      <c r="E261" s="138">
        <v>0</v>
      </c>
      <c r="F261" s="138"/>
      <c r="G261" s="31">
        <v>0</v>
      </c>
      <c r="H261" s="136"/>
      <c r="I261" s="138">
        <f>E261-G261</f>
        <v>0</v>
      </c>
      <c r="J261" s="138"/>
      <c r="K261" s="138">
        <v>500000</v>
      </c>
      <c r="L261" s="138"/>
      <c r="M261" s="138">
        <v>589676</v>
      </c>
      <c r="N261" s="143"/>
    </row>
    <row r="262" spans="1:24" s="25" customFormat="1" ht="15">
      <c r="A262" s="74"/>
      <c r="B262" s="31"/>
      <c r="C262" s="138"/>
      <c r="D262" s="138"/>
      <c r="E262" s="138"/>
      <c r="F262" s="138"/>
      <c r="G262" s="31"/>
      <c r="H262" s="74"/>
      <c r="I262" s="31"/>
      <c r="J262" s="31"/>
      <c r="K262" s="31"/>
      <c r="L262" s="31"/>
      <c r="M262" s="31"/>
      <c r="N262" s="32"/>
      <c r="O262" s="144"/>
      <c r="P262" s="144"/>
      <c r="Q262" s="144"/>
      <c r="R262" s="144"/>
      <c r="S262" s="144"/>
      <c r="T262" s="144"/>
      <c r="U262" s="144"/>
      <c r="V262" s="144"/>
      <c r="W262" s="144"/>
      <c r="X262" s="144"/>
    </row>
    <row r="263" spans="1:24" s="25" customFormat="1" ht="15.75">
      <c r="A263" s="1" t="s">
        <v>156</v>
      </c>
      <c r="B263" s="31"/>
      <c r="C263" s="31">
        <v>10000</v>
      </c>
      <c r="D263" s="31"/>
      <c r="E263" s="31">
        <v>10000</v>
      </c>
      <c r="F263" s="31"/>
      <c r="G263" s="31">
        <v>0</v>
      </c>
      <c r="H263" s="1"/>
      <c r="I263" s="31">
        <f>E263-G263</f>
        <v>10000</v>
      </c>
      <c r="J263" s="31"/>
      <c r="K263" s="31">
        <v>25000</v>
      </c>
      <c r="L263" s="31"/>
      <c r="M263" s="31">
        <v>0</v>
      </c>
      <c r="N263" s="32"/>
      <c r="O263" s="144"/>
      <c r="P263" s="144"/>
      <c r="Q263" s="144"/>
      <c r="R263" s="144"/>
      <c r="S263" s="144"/>
      <c r="T263" s="144"/>
      <c r="U263" s="144"/>
      <c r="V263" s="144"/>
      <c r="W263" s="144"/>
      <c r="X263" s="144"/>
    </row>
    <row r="264" spans="1:24" s="25" customFormat="1" ht="12.75" customHeight="1">
      <c r="A264" s="74"/>
      <c r="B264" s="31"/>
      <c r="C264" s="31"/>
      <c r="D264" s="31"/>
      <c r="E264" s="31"/>
      <c r="F264" s="31"/>
      <c r="G264" s="31"/>
      <c r="H264" s="74"/>
      <c r="I264" s="31"/>
      <c r="J264" s="31"/>
      <c r="K264" s="31"/>
      <c r="L264" s="31"/>
      <c r="M264" s="31"/>
      <c r="N264" s="32"/>
      <c r="O264" s="144"/>
      <c r="P264" s="144"/>
      <c r="Q264" s="144"/>
      <c r="R264" s="144"/>
      <c r="S264" s="144"/>
      <c r="T264" s="144"/>
      <c r="U264" s="144"/>
      <c r="V264" s="144"/>
      <c r="W264" s="144"/>
      <c r="X264" s="144"/>
    </row>
    <row r="265" spans="1:24" s="25" customFormat="1" ht="17.25" customHeight="1">
      <c r="A265" s="27"/>
      <c r="B265" s="36"/>
      <c r="C265" s="106">
        <f>SUM(C226:C264)</f>
        <v>4615636</v>
      </c>
      <c r="D265" s="158"/>
      <c r="E265" s="106">
        <f>SUM(E226:E264)</f>
        <v>1575636</v>
      </c>
      <c r="F265" s="158"/>
      <c r="G265" s="106">
        <f>SUM(G226:G264)</f>
        <v>661097.28</v>
      </c>
      <c r="H265" s="27"/>
      <c r="I265" s="106">
        <f>E265-G265</f>
        <v>914538.72</v>
      </c>
      <c r="J265" s="36"/>
      <c r="K265" s="106">
        <f>SUM(K226:K264)</f>
        <v>3195636</v>
      </c>
      <c r="L265" s="36"/>
      <c r="M265" s="106">
        <f>SUM(M226:M264)</f>
        <v>2564120.5</v>
      </c>
      <c r="N265" s="37"/>
      <c r="O265" s="144"/>
      <c r="P265" s="144"/>
      <c r="Q265" s="144"/>
      <c r="R265" s="144"/>
      <c r="S265" s="144"/>
      <c r="T265" s="144"/>
      <c r="U265" s="144"/>
      <c r="V265" s="144"/>
      <c r="W265" s="144"/>
      <c r="X265" s="144"/>
    </row>
    <row r="266" spans="1:24" s="102" customFormat="1" ht="12.75" customHeight="1">
      <c r="A266" s="107"/>
      <c r="B266" s="104"/>
      <c r="C266" s="104"/>
      <c r="D266" s="104"/>
      <c r="E266" s="104"/>
      <c r="F266" s="104"/>
      <c r="G266" s="104"/>
      <c r="H266" s="107"/>
      <c r="I266" s="104"/>
      <c r="J266" s="104"/>
      <c r="K266" s="104"/>
      <c r="L266" s="104"/>
      <c r="M266" s="104"/>
      <c r="N266" s="105"/>
      <c r="O266" s="144"/>
      <c r="P266" s="144"/>
      <c r="Q266" s="144"/>
      <c r="R266" s="144"/>
      <c r="S266" s="144"/>
      <c r="T266" s="144"/>
      <c r="U266" s="144"/>
      <c r="V266" s="144"/>
      <c r="W266" s="144"/>
      <c r="X266" s="144"/>
    </row>
    <row r="267" spans="1:24" s="25" customFormat="1" ht="15.75">
      <c r="A267" s="96" t="s">
        <v>157</v>
      </c>
      <c r="B267" s="108"/>
      <c r="C267" s="108">
        <f>C265</f>
        <v>4615636</v>
      </c>
      <c r="D267" s="108"/>
      <c r="E267" s="108">
        <f>E265</f>
        <v>1575636</v>
      </c>
      <c r="F267" s="108"/>
      <c r="G267" s="108">
        <f>G265</f>
        <v>661097.28</v>
      </c>
      <c r="H267" s="96"/>
      <c r="I267" s="108">
        <f>E267-G267</f>
        <v>914538.72</v>
      </c>
      <c r="J267" s="108"/>
      <c r="K267" s="108">
        <f>K265</f>
        <v>3195636</v>
      </c>
      <c r="L267" s="108"/>
      <c r="M267" s="108">
        <f>M265</f>
        <v>2564120.5</v>
      </c>
      <c r="N267" s="109"/>
      <c r="O267" s="144"/>
      <c r="P267" s="144">
        <f>K267-M267</f>
        <v>631515.5</v>
      </c>
      <c r="Q267" s="144"/>
      <c r="R267" s="144"/>
      <c r="S267" s="144"/>
      <c r="T267" s="144"/>
      <c r="U267" s="144"/>
      <c r="V267" s="144"/>
      <c r="W267" s="144"/>
      <c r="X267" s="144"/>
    </row>
    <row r="268" spans="1:24" s="25" customFormat="1" ht="14.25" customHeight="1">
      <c r="A268" s="27"/>
      <c r="B268" s="36"/>
      <c r="C268" s="36"/>
      <c r="D268" s="36"/>
      <c r="E268" s="36"/>
      <c r="F268" s="36"/>
      <c r="G268" s="36"/>
      <c r="H268" s="27"/>
      <c r="I268" s="36"/>
      <c r="J268" s="36"/>
      <c r="K268" s="36"/>
      <c r="L268" s="36"/>
      <c r="M268" s="36"/>
      <c r="N268" s="37"/>
      <c r="O268" s="144"/>
      <c r="P268" s="144"/>
      <c r="Q268" s="144"/>
      <c r="R268" s="144"/>
      <c r="S268" s="144"/>
      <c r="T268" s="144"/>
      <c r="U268" s="144"/>
      <c r="V268" s="144"/>
      <c r="W268" s="144"/>
      <c r="X268" s="144"/>
    </row>
    <row r="269" spans="1:24" s="25" customFormat="1" ht="15.75">
      <c r="A269" s="110" t="s">
        <v>158</v>
      </c>
      <c r="B269" s="111"/>
      <c r="C269" s="111"/>
      <c r="D269" s="111"/>
      <c r="E269" s="111"/>
      <c r="F269" s="111"/>
      <c r="G269" s="111"/>
      <c r="H269" s="110"/>
      <c r="I269" s="111"/>
      <c r="J269" s="111"/>
      <c r="K269" s="111"/>
      <c r="L269" s="111"/>
      <c r="M269" s="111"/>
      <c r="N269" s="112"/>
      <c r="O269" s="144"/>
      <c r="P269" s="144"/>
      <c r="Q269" s="144"/>
      <c r="R269" s="144"/>
      <c r="S269" s="144"/>
      <c r="T269" s="144"/>
      <c r="U269" s="144"/>
      <c r="V269" s="144"/>
      <c r="W269" s="144"/>
      <c r="X269" s="144"/>
    </row>
    <row r="270" spans="1:24" s="25" customFormat="1" ht="15">
      <c r="A270" s="113" t="s">
        <v>159</v>
      </c>
      <c r="B270" s="31"/>
      <c r="C270" s="31">
        <v>50000</v>
      </c>
      <c r="D270" s="31"/>
      <c r="E270" s="31">
        <v>50000</v>
      </c>
      <c r="F270" s="31"/>
      <c r="G270" s="31">
        <v>1800</v>
      </c>
      <c r="H270" s="113"/>
      <c r="I270" s="31">
        <f t="shared" ref="I270:I280" si="26">E270-G270</f>
        <v>48200</v>
      </c>
      <c r="J270" s="31"/>
      <c r="K270" s="31">
        <v>0</v>
      </c>
      <c r="L270" s="31"/>
      <c r="M270" s="31">
        <v>4976</v>
      </c>
      <c r="N270" s="32"/>
      <c r="O270" s="144"/>
      <c r="P270" s="144"/>
      <c r="Q270" s="144"/>
      <c r="R270" s="144"/>
      <c r="S270" s="144"/>
      <c r="T270" s="144"/>
      <c r="U270" s="144"/>
      <c r="V270" s="144"/>
      <c r="W270" s="144"/>
      <c r="X270" s="144"/>
    </row>
    <row r="271" spans="1:24" s="25" customFormat="1" ht="15">
      <c r="A271" s="113" t="s">
        <v>160</v>
      </c>
      <c r="B271" s="31"/>
      <c r="C271" s="31">
        <v>180000</v>
      </c>
      <c r="D271" s="31"/>
      <c r="E271" s="31">
        <v>180000</v>
      </c>
      <c r="F271" s="31"/>
      <c r="G271" s="31">
        <v>2895.6</v>
      </c>
      <c r="H271" s="113"/>
      <c r="I271" s="31">
        <f t="shared" si="26"/>
        <v>177104.4</v>
      </c>
      <c r="J271" s="31"/>
      <c r="K271" s="31">
        <v>180000</v>
      </c>
      <c r="L271" s="31"/>
      <c r="M271" s="31">
        <v>116859.8</v>
      </c>
      <c r="N271" s="32"/>
      <c r="O271" s="144"/>
      <c r="P271" s="144">
        <f>I270+I271</f>
        <v>225304.4</v>
      </c>
      <c r="Q271" s="144"/>
      <c r="R271" s="144"/>
      <c r="S271" s="144"/>
      <c r="T271" s="144"/>
      <c r="U271" s="144"/>
      <c r="V271" s="144"/>
      <c r="W271" s="144"/>
      <c r="X271" s="144"/>
    </row>
    <row r="272" spans="1:24" s="25" customFormat="1" ht="15">
      <c r="A272" s="151" t="s">
        <v>236</v>
      </c>
      <c r="B272" s="148"/>
      <c r="C272" s="148">
        <v>550000</v>
      </c>
      <c r="D272" s="148"/>
      <c r="E272" s="148">
        <v>0</v>
      </c>
      <c r="F272" s="148"/>
      <c r="G272" s="31">
        <v>0</v>
      </c>
      <c r="H272" s="113"/>
      <c r="I272" s="31">
        <f t="shared" si="26"/>
        <v>0</v>
      </c>
      <c r="J272" s="31"/>
      <c r="K272" s="31">
        <v>0</v>
      </c>
      <c r="L272" s="31"/>
      <c r="M272" s="31">
        <v>0</v>
      </c>
      <c r="N272" s="32"/>
      <c r="O272" s="144"/>
      <c r="P272" s="144"/>
      <c r="Q272" s="144"/>
      <c r="R272" s="144"/>
      <c r="S272" s="144"/>
      <c r="T272" s="144"/>
      <c r="U272" s="144"/>
      <c r="V272" s="144"/>
      <c r="W272" s="144"/>
      <c r="X272" s="144"/>
    </row>
    <row r="273" spans="1:24" ht="16.5" customHeight="1">
      <c r="A273" s="152" t="s">
        <v>297</v>
      </c>
      <c r="B273" s="148"/>
      <c r="C273" s="148">
        <v>1500000</v>
      </c>
      <c r="D273" s="148"/>
      <c r="E273" s="148">
        <v>0</v>
      </c>
      <c r="F273" s="148"/>
      <c r="G273" s="148">
        <v>700000</v>
      </c>
      <c r="H273" s="27"/>
      <c r="I273" s="31">
        <f t="shared" si="26"/>
        <v>-700000</v>
      </c>
      <c r="J273" s="31"/>
      <c r="K273" s="31">
        <v>1500000</v>
      </c>
      <c r="L273" s="31"/>
      <c r="M273" s="31">
        <v>1500820.22</v>
      </c>
      <c r="N273" s="32"/>
    </row>
    <row r="274" spans="1:24" ht="15.75">
      <c r="A274" s="152" t="s">
        <v>240</v>
      </c>
      <c r="B274" s="148"/>
      <c r="C274" s="148">
        <v>1200000</v>
      </c>
      <c r="D274" s="148"/>
      <c r="E274" s="148">
        <v>1200000</v>
      </c>
      <c r="F274" s="148"/>
      <c r="G274" s="148">
        <v>998835.55</v>
      </c>
      <c r="H274" s="27"/>
      <c r="I274" s="31">
        <f t="shared" si="26"/>
        <v>201164.44999999995</v>
      </c>
      <c r="J274" s="31"/>
      <c r="K274" s="31">
        <v>1200000</v>
      </c>
      <c r="L274" s="31"/>
      <c r="M274" s="31">
        <v>881702.42</v>
      </c>
      <c r="N274" s="32"/>
    </row>
    <row r="275" spans="1:24" ht="15.75">
      <c r="A275" s="38" t="s">
        <v>325</v>
      </c>
      <c r="B275" s="31"/>
      <c r="C275" s="31">
        <v>0</v>
      </c>
      <c r="D275" s="31"/>
      <c r="E275" s="31">
        <v>0</v>
      </c>
      <c r="F275" s="31"/>
      <c r="G275" s="31">
        <v>360000</v>
      </c>
      <c r="H275" s="27"/>
      <c r="I275" s="31">
        <f t="shared" si="26"/>
        <v>-360000</v>
      </c>
      <c r="J275" s="31"/>
      <c r="K275" s="31">
        <v>1200000</v>
      </c>
      <c r="L275" s="31"/>
      <c r="M275" s="31">
        <v>720000</v>
      </c>
      <c r="N275" s="32"/>
    </row>
    <row r="276" spans="1:24" s="201" customFormat="1" ht="15.75">
      <c r="A276" s="189" t="s">
        <v>234</v>
      </c>
      <c r="B276" s="190"/>
      <c r="C276" s="190">
        <v>0</v>
      </c>
      <c r="D276" s="190"/>
      <c r="E276" s="190">
        <v>0</v>
      </c>
      <c r="F276" s="190"/>
      <c r="G276" s="31">
        <v>0</v>
      </c>
      <c r="H276" s="199"/>
      <c r="I276" s="190">
        <f t="shared" si="26"/>
        <v>0</v>
      </c>
      <c r="J276" s="190"/>
      <c r="K276" s="190">
        <v>800000</v>
      </c>
      <c r="L276" s="190"/>
      <c r="M276" s="190">
        <v>731891.3</v>
      </c>
      <c r="N276" s="191"/>
      <c r="O276" s="200"/>
      <c r="P276" s="200"/>
      <c r="Q276" s="200"/>
      <c r="R276" s="200"/>
      <c r="S276" s="200"/>
      <c r="T276" s="200"/>
      <c r="U276" s="200"/>
      <c r="V276" s="200"/>
      <c r="W276" s="200"/>
      <c r="X276" s="200"/>
    </row>
    <row r="277" spans="1:24" s="201" customFormat="1" ht="15.75">
      <c r="A277" s="189" t="s">
        <v>233</v>
      </c>
      <c r="B277" s="190"/>
      <c r="C277" s="190">
        <v>0</v>
      </c>
      <c r="D277" s="190"/>
      <c r="E277" s="190">
        <v>0</v>
      </c>
      <c r="F277" s="190"/>
      <c r="G277" s="31">
        <v>0</v>
      </c>
      <c r="H277" s="199"/>
      <c r="I277" s="190">
        <f t="shared" si="26"/>
        <v>0</v>
      </c>
      <c r="J277" s="190"/>
      <c r="K277" s="190">
        <v>1000000</v>
      </c>
      <c r="L277" s="190"/>
      <c r="M277" s="190">
        <v>1000035.3</v>
      </c>
      <c r="N277" s="191"/>
      <c r="O277" s="200"/>
      <c r="P277" s="200"/>
      <c r="Q277" s="200"/>
      <c r="R277" s="200"/>
      <c r="S277" s="200"/>
      <c r="T277" s="200"/>
      <c r="U277" s="200"/>
      <c r="V277" s="200"/>
      <c r="W277" s="200"/>
      <c r="X277" s="200"/>
    </row>
    <row r="278" spans="1:24" s="201" customFormat="1" ht="15.75">
      <c r="A278" s="189" t="s">
        <v>283</v>
      </c>
      <c r="B278" s="190"/>
      <c r="C278" s="190">
        <v>0</v>
      </c>
      <c r="D278" s="190"/>
      <c r="E278" s="190">
        <v>0</v>
      </c>
      <c r="F278" s="190"/>
      <c r="G278" s="31">
        <v>0</v>
      </c>
      <c r="H278" s="199"/>
      <c r="I278" s="190">
        <f t="shared" si="26"/>
        <v>0</v>
      </c>
      <c r="J278" s="190"/>
      <c r="K278" s="190">
        <v>360000</v>
      </c>
      <c r="L278" s="190"/>
      <c r="M278" s="190">
        <v>339873.73</v>
      </c>
      <c r="N278" s="191"/>
      <c r="O278" s="200"/>
      <c r="P278" s="200"/>
      <c r="Q278" s="200"/>
      <c r="R278" s="200"/>
      <c r="S278" s="200"/>
      <c r="T278" s="200"/>
      <c r="U278" s="200"/>
      <c r="V278" s="200"/>
      <c r="W278" s="200"/>
      <c r="X278" s="200"/>
    </row>
    <row r="279" spans="1:24" s="189" customFormat="1" ht="15">
      <c r="A279" s="205" t="s">
        <v>161</v>
      </c>
      <c r="B279" s="190"/>
      <c r="C279" s="190">
        <v>0</v>
      </c>
      <c r="D279" s="190"/>
      <c r="E279" s="190">
        <v>0</v>
      </c>
      <c r="F279" s="190"/>
      <c r="G279" s="31">
        <v>0</v>
      </c>
      <c r="H279" s="205"/>
      <c r="I279" s="190">
        <f t="shared" si="26"/>
        <v>0</v>
      </c>
      <c r="J279" s="190"/>
      <c r="K279" s="190">
        <v>0</v>
      </c>
      <c r="L279" s="190"/>
      <c r="M279" s="190">
        <v>504.16</v>
      </c>
      <c r="N279" s="191"/>
      <c r="O279" s="192"/>
      <c r="P279" s="192"/>
      <c r="Q279" s="192"/>
      <c r="R279" s="192"/>
      <c r="S279" s="192"/>
      <c r="T279" s="192"/>
      <c r="U279" s="192"/>
      <c r="V279" s="192"/>
      <c r="W279" s="192"/>
      <c r="X279" s="192"/>
    </row>
    <row r="280" spans="1:24" s="189" customFormat="1" ht="15">
      <c r="A280" s="205" t="s">
        <v>162</v>
      </c>
      <c r="B280" s="190"/>
      <c r="C280" s="190">
        <v>0</v>
      </c>
      <c r="D280" s="190"/>
      <c r="E280" s="190">
        <v>0</v>
      </c>
      <c r="F280" s="190"/>
      <c r="G280" s="31">
        <v>0</v>
      </c>
      <c r="H280" s="205"/>
      <c r="I280" s="190">
        <f t="shared" si="26"/>
        <v>0</v>
      </c>
      <c r="J280" s="190"/>
      <c r="K280" s="190">
        <v>5000</v>
      </c>
      <c r="L280" s="190"/>
      <c r="M280" s="190">
        <v>0</v>
      </c>
      <c r="N280" s="191"/>
      <c r="O280" s="192"/>
      <c r="P280" s="192"/>
      <c r="Q280" s="192"/>
      <c r="R280" s="192"/>
      <c r="S280" s="192"/>
      <c r="T280" s="192"/>
      <c r="U280" s="192"/>
      <c r="V280" s="192"/>
      <c r="W280" s="192"/>
      <c r="X280" s="192"/>
    </row>
    <row r="281" spans="1:24" s="25" customFormat="1" ht="15.75">
      <c r="A281" s="69"/>
      <c r="B281" s="36"/>
      <c r="C281" s="46">
        <f>SUM(C270:C280)</f>
        <v>3480000</v>
      </c>
      <c r="D281" s="158"/>
      <c r="E281" s="46">
        <f>SUM(E270:E280)</f>
        <v>1430000</v>
      </c>
      <c r="F281" s="158"/>
      <c r="G281" s="46">
        <f>SUM(G270:G280)</f>
        <v>2063531.15</v>
      </c>
      <c r="H281" s="69"/>
      <c r="I281" s="46">
        <f>E281-G281</f>
        <v>-633531.14999999991</v>
      </c>
      <c r="J281" s="36"/>
      <c r="K281" s="46">
        <f>SUM(K270:K280)</f>
        <v>6245000</v>
      </c>
      <c r="L281" s="36"/>
      <c r="M281" s="46">
        <f>SUM(M270:M280)</f>
        <v>5296662.93</v>
      </c>
      <c r="N281" s="37"/>
      <c r="O281" s="144"/>
      <c r="P281" s="144"/>
      <c r="Q281" s="144"/>
      <c r="R281" s="144"/>
      <c r="S281" s="144"/>
      <c r="T281" s="144"/>
      <c r="U281" s="144"/>
      <c r="V281" s="144"/>
      <c r="W281" s="144"/>
      <c r="X281" s="144"/>
    </row>
    <row r="282" spans="1:24" s="25" customFormat="1" ht="9.75" customHeight="1">
      <c r="A282" s="69"/>
      <c r="B282" s="31"/>
      <c r="C282" s="31"/>
      <c r="D282" s="31"/>
      <c r="E282" s="31"/>
      <c r="F282" s="31"/>
      <c r="G282" s="31"/>
      <c r="H282" s="69"/>
      <c r="I282" s="31"/>
      <c r="J282" s="31"/>
      <c r="K282" s="31"/>
      <c r="L282" s="31"/>
      <c r="M282" s="31"/>
      <c r="N282" s="32"/>
      <c r="O282" s="144"/>
      <c r="P282" s="144"/>
      <c r="Q282" s="144"/>
      <c r="R282" s="144"/>
      <c r="S282" s="144"/>
      <c r="T282" s="144"/>
      <c r="U282" s="144"/>
      <c r="V282" s="144"/>
      <c r="W282" s="144"/>
      <c r="X282" s="144"/>
    </row>
    <row r="283" spans="1:24" s="1" customFormat="1" ht="15.75">
      <c r="A283" s="114" t="s">
        <v>163</v>
      </c>
      <c r="B283" s="111"/>
      <c r="C283" s="111">
        <f>C281</f>
        <v>3480000</v>
      </c>
      <c r="D283" s="111"/>
      <c r="E283" s="111">
        <f>E281</f>
        <v>1430000</v>
      </c>
      <c r="F283" s="111"/>
      <c r="G283" s="111">
        <f>G281</f>
        <v>2063531.15</v>
      </c>
      <c r="H283" s="114"/>
      <c r="I283" s="111">
        <f>E283-G283</f>
        <v>-633531.14999999991</v>
      </c>
      <c r="J283" s="111"/>
      <c r="K283" s="111">
        <f>K281</f>
        <v>6245000</v>
      </c>
      <c r="L283" s="111"/>
      <c r="M283" s="111">
        <f>M281</f>
        <v>5296662.93</v>
      </c>
      <c r="N283" s="112"/>
      <c r="O283" s="168"/>
      <c r="P283" s="168">
        <f>K283-M283</f>
        <v>948337.0700000003</v>
      </c>
      <c r="Q283" s="168"/>
      <c r="R283" s="168"/>
      <c r="S283" s="168"/>
      <c r="T283" s="168"/>
      <c r="U283" s="168"/>
      <c r="V283" s="168"/>
      <c r="W283" s="168"/>
      <c r="X283" s="168"/>
    </row>
    <row r="284" spans="1:24" ht="9" customHeight="1">
      <c r="A284" s="115"/>
      <c r="H284" s="115"/>
    </row>
    <row r="285" spans="1:24" s="25" customFormat="1" ht="15.75">
      <c r="A285" s="116" t="s">
        <v>164</v>
      </c>
      <c r="B285" s="117"/>
      <c r="C285" s="117"/>
      <c r="D285" s="117"/>
      <c r="E285" s="117"/>
      <c r="F285" s="117"/>
      <c r="G285" s="117"/>
      <c r="H285" s="116"/>
      <c r="I285" s="117">
        <f>I270+I271</f>
        <v>225304.4</v>
      </c>
      <c r="J285" s="117"/>
      <c r="K285" s="117"/>
      <c r="L285" s="117"/>
      <c r="M285" s="117"/>
      <c r="N285" s="118"/>
      <c r="O285" s="144"/>
      <c r="P285" s="144"/>
      <c r="Q285" s="144"/>
      <c r="R285" s="144"/>
      <c r="S285" s="144"/>
      <c r="T285" s="144"/>
      <c r="U285" s="144"/>
      <c r="V285" s="144"/>
      <c r="W285" s="144"/>
      <c r="X285" s="144"/>
    </row>
    <row r="286" spans="1:24" s="25" customFormat="1" ht="15.75">
      <c r="A286" s="27" t="s">
        <v>165</v>
      </c>
      <c r="B286" s="31"/>
      <c r="C286" s="31">
        <v>170000</v>
      </c>
      <c r="D286" s="31"/>
      <c r="E286" s="31">
        <v>170000</v>
      </c>
      <c r="F286" s="31"/>
      <c r="G286" s="31">
        <v>16716.2</v>
      </c>
      <c r="H286" s="27"/>
      <c r="I286" s="31">
        <f t="shared" ref="I286:I312" si="27">E286-G286</f>
        <v>153283.79999999999</v>
      </c>
      <c r="J286" s="31"/>
      <c r="K286" s="31">
        <v>160000</v>
      </c>
      <c r="L286" s="31"/>
      <c r="M286" s="31">
        <v>171683.87</v>
      </c>
      <c r="N286" s="32"/>
      <c r="O286" s="144"/>
      <c r="P286" s="144"/>
      <c r="Q286" s="144"/>
      <c r="R286" s="144"/>
      <c r="S286" s="144"/>
      <c r="T286" s="144"/>
      <c r="U286" s="144"/>
      <c r="V286" s="144"/>
      <c r="W286" s="144"/>
      <c r="X286" s="144"/>
    </row>
    <row r="287" spans="1:24" s="25" customFormat="1" ht="15.75">
      <c r="A287" s="101" t="s">
        <v>166</v>
      </c>
      <c r="B287" s="31"/>
      <c r="C287" s="31">
        <v>25000</v>
      </c>
      <c r="D287" s="31"/>
      <c r="E287" s="31">
        <v>25000</v>
      </c>
      <c r="F287" s="31"/>
      <c r="G287" s="31">
        <v>3780</v>
      </c>
      <c r="H287" s="101"/>
      <c r="I287" s="138">
        <f t="shared" si="27"/>
        <v>21220</v>
      </c>
      <c r="J287" s="31"/>
      <c r="K287" s="31">
        <v>25000</v>
      </c>
      <c r="L287" s="31"/>
      <c r="M287" s="31">
        <v>18450</v>
      </c>
      <c r="N287" s="32"/>
      <c r="O287" s="144"/>
      <c r="P287" s="144"/>
      <c r="Q287" s="144"/>
      <c r="R287" s="144"/>
      <c r="S287" s="144"/>
      <c r="T287" s="144"/>
      <c r="U287" s="144"/>
      <c r="V287" s="144"/>
      <c r="W287" s="144"/>
      <c r="X287" s="144"/>
    </row>
    <row r="288" spans="1:24" s="25" customFormat="1" ht="15.75">
      <c r="A288" s="119" t="s">
        <v>167</v>
      </c>
      <c r="B288" s="31"/>
      <c r="C288" s="31">
        <v>160000</v>
      </c>
      <c r="D288" s="31"/>
      <c r="E288" s="31">
        <v>60000</v>
      </c>
      <c r="F288" s="31"/>
      <c r="G288" s="31">
        <v>16630</v>
      </c>
      <c r="H288" s="119"/>
      <c r="I288" s="138">
        <f t="shared" si="27"/>
        <v>43370</v>
      </c>
      <c r="J288" s="31"/>
      <c r="K288" s="31">
        <v>160000</v>
      </c>
      <c r="L288" s="31"/>
      <c r="M288" s="31">
        <v>152209.43</v>
      </c>
      <c r="N288" s="32"/>
      <c r="O288" s="144"/>
      <c r="P288" s="144"/>
      <c r="Q288" s="144"/>
      <c r="R288" s="144"/>
      <c r="S288" s="144"/>
      <c r="T288" s="144"/>
      <c r="U288" s="144"/>
      <c r="V288" s="144"/>
      <c r="W288" s="144"/>
      <c r="X288" s="144"/>
    </row>
    <row r="289" spans="1:24" s="25" customFormat="1" ht="15" customHeight="1">
      <c r="A289" s="27" t="s">
        <v>168</v>
      </c>
      <c r="B289" s="31"/>
      <c r="C289" s="31"/>
      <c r="D289" s="31"/>
      <c r="E289" s="31"/>
      <c r="F289" s="31"/>
      <c r="G289" s="31"/>
      <c r="H289" s="27"/>
      <c r="I289" s="138">
        <f t="shared" si="27"/>
        <v>0</v>
      </c>
      <c r="J289" s="31"/>
      <c r="K289" s="31"/>
      <c r="L289" s="31"/>
      <c r="M289" s="31"/>
      <c r="N289" s="32"/>
      <c r="O289" s="144"/>
      <c r="P289" s="144"/>
      <c r="Q289" s="144"/>
      <c r="R289" s="144"/>
      <c r="S289" s="144"/>
      <c r="T289" s="144"/>
      <c r="U289" s="144"/>
      <c r="V289" s="144"/>
      <c r="W289" s="144"/>
      <c r="X289" s="144"/>
    </row>
    <row r="290" spans="1:24" s="25" customFormat="1" ht="15" customHeight="1">
      <c r="A290" s="38" t="s">
        <v>169</v>
      </c>
      <c r="B290" s="31"/>
      <c r="C290" s="31">
        <v>30000</v>
      </c>
      <c r="D290" s="31"/>
      <c r="E290" s="31">
        <v>10000</v>
      </c>
      <c r="F290" s="31"/>
      <c r="G290" s="31">
        <v>0</v>
      </c>
      <c r="H290" s="27"/>
      <c r="I290" s="138">
        <f t="shared" si="27"/>
        <v>10000</v>
      </c>
      <c r="J290" s="31"/>
      <c r="K290" s="31">
        <v>50000</v>
      </c>
      <c r="L290" s="31"/>
      <c r="M290" s="31">
        <v>0</v>
      </c>
      <c r="N290" s="32"/>
      <c r="O290" s="144"/>
      <c r="P290" s="144"/>
      <c r="Q290" s="144"/>
      <c r="R290" s="144"/>
      <c r="S290" s="144"/>
      <c r="T290" s="144"/>
      <c r="U290" s="144"/>
      <c r="V290" s="144"/>
      <c r="W290" s="144"/>
      <c r="X290" s="144"/>
    </row>
    <row r="291" spans="1:24" s="25" customFormat="1" ht="15" customHeight="1">
      <c r="A291" s="38" t="s">
        <v>218</v>
      </c>
      <c r="B291" s="31"/>
      <c r="C291" s="31">
        <v>50000</v>
      </c>
      <c r="D291" s="31"/>
      <c r="E291" s="31">
        <v>50000</v>
      </c>
      <c r="F291" s="31"/>
      <c r="G291" s="31">
        <v>0</v>
      </c>
      <c r="H291" s="38"/>
      <c r="I291" s="138">
        <f t="shared" si="27"/>
        <v>50000</v>
      </c>
      <c r="J291" s="31"/>
      <c r="K291" s="31">
        <v>65000</v>
      </c>
      <c r="L291" s="31"/>
      <c r="M291" s="31">
        <v>33900</v>
      </c>
      <c r="N291" s="32"/>
      <c r="O291" s="144"/>
      <c r="P291" s="144"/>
      <c r="Q291" s="144"/>
      <c r="R291" s="144"/>
      <c r="S291" s="144"/>
      <c r="T291" s="144"/>
      <c r="U291" s="144"/>
      <c r="V291" s="144"/>
      <c r="W291" s="144"/>
      <c r="X291" s="144"/>
    </row>
    <row r="292" spans="1:24" s="25" customFormat="1" ht="15" customHeight="1">
      <c r="A292" s="38" t="s">
        <v>219</v>
      </c>
      <c r="B292" s="31"/>
      <c r="C292" s="31">
        <v>70000</v>
      </c>
      <c r="D292" s="31"/>
      <c r="E292" s="31">
        <v>70000</v>
      </c>
      <c r="F292" s="31"/>
      <c r="G292" s="31">
        <v>3590</v>
      </c>
      <c r="H292" s="38"/>
      <c r="I292" s="138">
        <f t="shared" si="27"/>
        <v>66410</v>
      </c>
      <c r="J292" s="31"/>
      <c r="K292" s="31">
        <f>55000+40000</f>
        <v>95000</v>
      </c>
      <c r="L292" s="31"/>
      <c r="M292" s="31">
        <v>54914.5</v>
      </c>
      <c r="N292" s="32"/>
      <c r="O292" s="144"/>
      <c r="P292" s="144"/>
      <c r="Q292" s="144"/>
      <c r="R292" s="144"/>
      <c r="S292" s="144"/>
      <c r="T292" s="144"/>
      <c r="U292" s="144"/>
      <c r="V292" s="144"/>
      <c r="W292" s="144"/>
      <c r="X292" s="144"/>
    </row>
    <row r="293" spans="1:24" s="25" customFormat="1" ht="15" customHeight="1">
      <c r="A293" s="38" t="s">
        <v>170</v>
      </c>
      <c r="B293" s="31"/>
      <c r="C293" s="31">
        <v>33000</v>
      </c>
      <c r="D293" s="31"/>
      <c r="E293" s="31">
        <v>33000</v>
      </c>
      <c r="F293" s="31"/>
      <c r="G293" s="31">
        <v>13500</v>
      </c>
      <c r="H293" s="38"/>
      <c r="I293" s="138">
        <f t="shared" si="27"/>
        <v>19500</v>
      </c>
      <c r="J293" s="31"/>
      <c r="K293" s="31">
        <v>33000</v>
      </c>
      <c r="L293" s="31"/>
      <c r="M293" s="31">
        <v>14950</v>
      </c>
      <c r="N293" s="32"/>
      <c r="O293" s="144"/>
      <c r="P293" s="144"/>
      <c r="Q293" s="144"/>
      <c r="R293" s="144"/>
      <c r="S293" s="144"/>
      <c r="T293" s="144"/>
      <c r="U293" s="144"/>
      <c r="V293" s="144"/>
      <c r="W293" s="144"/>
      <c r="X293" s="144"/>
    </row>
    <row r="294" spans="1:24" s="25" customFormat="1" ht="15" customHeight="1">
      <c r="A294" s="38" t="s">
        <v>171</v>
      </c>
      <c r="B294" s="31"/>
      <c r="C294" s="31">
        <v>33000</v>
      </c>
      <c r="D294" s="31"/>
      <c r="E294" s="31">
        <v>33000</v>
      </c>
      <c r="F294" s="31"/>
      <c r="G294" s="31">
        <v>5650</v>
      </c>
      <c r="H294" s="38"/>
      <c r="I294" s="138">
        <f t="shared" si="27"/>
        <v>27350</v>
      </c>
      <c r="J294" s="31"/>
      <c r="K294" s="31">
        <v>33000</v>
      </c>
      <c r="L294" s="31"/>
      <c r="M294" s="31">
        <v>15530</v>
      </c>
      <c r="N294" s="32"/>
      <c r="O294" s="144"/>
      <c r="P294" s="144"/>
      <c r="Q294" s="144"/>
      <c r="R294" s="144"/>
      <c r="S294" s="144"/>
      <c r="T294" s="144"/>
      <c r="U294" s="144"/>
      <c r="V294" s="144"/>
      <c r="W294" s="144"/>
      <c r="X294" s="144"/>
    </row>
    <row r="295" spans="1:24" s="25" customFormat="1" ht="15" customHeight="1">
      <c r="A295" s="38" t="s">
        <v>172</v>
      </c>
      <c r="B295" s="31"/>
      <c r="C295" s="31">
        <v>20000</v>
      </c>
      <c r="D295" s="31"/>
      <c r="E295" s="31">
        <v>20000</v>
      </c>
      <c r="F295" s="31"/>
      <c r="G295" s="31">
        <v>0</v>
      </c>
      <c r="H295" s="38"/>
      <c r="I295" s="138">
        <f t="shared" si="27"/>
        <v>20000</v>
      </c>
      <c r="J295" s="31"/>
      <c r="K295" s="31">
        <v>12000</v>
      </c>
      <c r="L295" s="31"/>
      <c r="M295" s="31">
        <v>5290</v>
      </c>
      <c r="N295" s="32"/>
      <c r="O295" s="144"/>
      <c r="P295" s="144"/>
      <c r="Q295" s="144"/>
      <c r="R295" s="144"/>
      <c r="S295" s="144"/>
      <c r="T295" s="144"/>
      <c r="U295" s="144"/>
      <c r="V295" s="144"/>
      <c r="W295" s="144"/>
      <c r="X295" s="144"/>
    </row>
    <row r="296" spans="1:24" s="25" customFormat="1" ht="15" customHeight="1">
      <c r="A296" s="38" t="s">
        <v>220</v>
      </c>
      <c r="B296" s="31"/>
      <c r="C296" s="31">
        <v>60000</v>
      </c>
      <c r="D296" s="31"/>
      <c r="E296" s="31">
        <v>60000</v>
      </c>
      <c r="F296" s="31"/>
      <c r="G296" s="31">
        <v>13250</v>
      </c>
      <c r="H296" s="38"/>
      <c r="I296" s="138">
        <f t="shared" si="27"/>
        <v>46750</v>
      </c>
      <c r="J296" s="31"/>
      <c r="K296" s="31">
        <v>60000</v>
      </c>
      <c r="L296" s="31"/>
      <c r="M296" s="31">
        <v>43920</v>
      </c>
      <c r="N296" s="32"/>
      <c r="O296" s="144"/>
      <c r="P296" s="144"/>
      <c r="Q296" s="144"/>
      <c r="R296" s="144"/>
      <c r="S296" s="144"/>
      <c r="T296" s="144"/>
      <c r="U296" s="144"/>
      <c r="V296" s="144"/>
      <c r="W296" s="144"/>
      <c r="X296" s="144"/>
    </row>
    <row r="297" spans="1:24" s="25" customFormat="1" ht="15" customHeight="1">
      <c r="A297" s="38" t="s">
        <v>221</v>
      </c>
      <c r="B297" s="31"/>
      <c r="C297" s="31">
        <v>60000</v>
      </c>
      <c r="D297" s="31"/>
      <c r="E297" s="31">
        <v>60000</v>
      </c>
      <c r="F297" s="31"/>
      <c r="G297" s="31">
        <v>5650</v>
      </c>
      <c r="H297" s="38"/>
      <c r="I297" s="138">
        <f t="shared" si="27"/>
        <v>54350</v>
      </c>
      <c r="J297" s="31"/>
      <c r="K297" s="31">
        <v>60000</v>
      </c>
      <c r="L297" s="31"/>
      <c r="M297" s="31">
        <v>62155</v>
      </c>
      <c r="N297" s="32"/>
      <c r="O297" s="144"/>
      <c r="P297" s="144"/>
      <c r="Q297" s="144"/>
      <c r="R297" s="144"/>
      <c r="S297" s="144"/>
      <c r="T297" s="144"/>
      <c r="U297" s="144"/>
      <c r="V297" s="144"/>
      <c r="W297" s="144"/>
      <c r="X297" s="144"/>
    </row>
    <row r="298" spans="1:24" s="25" customFormat="1" ht="15" customHeight="1">
      <c r="A298" s="38" t="s">
        <v>280</v>
      </c>
      <c r="B298" s="31"/>
      <c r="C298" s="31">
        <v>0</v>
      </c>
      <c r="D298" s="31"/>
      <c r="E298" s="31">
        <v>0</v>
      </c>
      <c r="F298" s="31"/>
      <c r="G298" s="31">
        <v>0</v>
      </c>
      <c r="H298" s="38"/>
      <c r="I298" s="138">
        <f t="shared" si="27"/>
        <v>0</v>
      </c>
      <c r="J298" s="31"/>
      <c r="K298" s="31">
        <v>0</v>
      </c>
      <c r="L298" s="31"/>
      <c r="M298" s="31">
        <v>37370</v>
      </c>
      <c r="N298" s="32"/>
      <c r="O298" s="144"/>
      <c r="P298" s="144"/>
      <c r="Q298" s="144"/>
      <c r="R298" s="144"/>
      <c r="S298" s="144"/>
      <c r="T298" s="144"/>
      <c r="U298" s="144"/>
      <c r="V298" s="144"/>
      <c r="W298" s="144"/>
      <c r="X298" s="144"/>
    </row>
    <row r="299" spans="1:24" s="25" customFormat="1" ht="15" customHeight="1">
      <c r="A299" s="145" t="s">
        <v>281</v>
      </c>
      <c r="B299" s="138"/>
      <c r="C299" s="138">
        <v>0</v>
      </c>
      <c r="D299" s="138"/>
      <c r="E299" s="138">
        <v>0</v>
      </c>
      <c r="F299" s="138"/>
      <c r="G299" s="138">
        <v>0</v>
      </c>
      <c r="H299" s="38"/>
      <c r="I299" s="31">
        <f t="shared" si="27"/>
        <v>0</v>
      </c>
      <c r="J299" s="31"/>
      <c r="K299" s="31">
        <v>0</v>
      </c>
      <c r="L299" s="31"/>
      <c r="M299" s="31">
        <v>37100</v>
      </c>
      <c r="N299" s="32"/>
      <c r="O299" s="144"/>
      <c r="P299" s="144"/>
      <c r="Q299" s="144"/>
      <c r="R299" s="144"/>
      <c r="S299" s="144"/>
      <c r="T299" s="144"/>
      <c r="U299" s="144"/>
      <c r="V299" s="144"/>
      <c r="W299" s="144"/>
      <c r="X299" s="144"/>
    </row>
    <row r="300" spans="1:24" s="25" customFormat="1" ht="15" customHeight="1">
      <c r="A300" s="145" t="s">
        <v>282</v>
      </c>
      <c r="B300" s="138"/>
      <c r="C300" s="138">
        <v>50000</v>
      </c>
      <c r="D300" s="138"/>
      <c r="E300" s="138">
        <v>10000</v>
      </c>
      <c r="F300" s="138"/>
      <c r="G300" s="138">
        <v>9640</v>
      </c>
      <c r="H300" s="38"/>
      <c r="I300" s="31">
        <f t="shared" si="27"/>
        <v>360</v>
      </c>
      <c r="J300" s="31"/>
      <c r="K300" s="31">
        <v>40000</v>
      </c>
      <c r="L300" s="31"/>
      <c r="M300" s="31">
        <v>48755.68</v>
      </c>
      <c r="N300" s="32"/>
      <c r="O300" s="144"/>
      <c r="P300" s="144"/>
      <c r="Q300" s="144"/>
      <c r="R300" s="144"/>
      <c r="S300" s="144"/>
      <c r="T300" s="144"/>
      <c r="U300" s="144"/>
      <c r="V300" s="144"/>
      <c r="W300" s="144"/>
      <c r="X300" s="144"/>
    </row>
    <row r="301" spans="1:24" s="25" customFormat="1" ht="15" customHeight="1">
      <c r="A301" s="145" t="s">
        <v>173</v>
      </c>
      <c r="B301" s="138"/>
      <c r="C301" s="138">
        <v>4000</v>
      </c>
      <c r="D301" s="138"/>
      <c r="E301" s="138">
        <v>4000</v>
      </c>
      <c r="F301" s="138"/>
      <c r="G301" s="138">
        <v>0</v>
      </c>
      <c r="H301" s="38"/>
      <c r="I301" s="31">
        <f t="shared" si="27"/>
        <v>4000</v>
      </c>
      <c r="J301" s="31"/>
      <c r="K301" s="31">
        <v>4000</v>
      </c>
      <c r="L301" s="31"/>
      <c r="M301" s="31">
        <v>3545</v>
      </c>
      <c r="N301" s="32"/>
      <c r="O301" s="144"/>
      <c r="P301" s="144"/>
      <c r="Q301" s="144"/>
      <c r="R301" s="144"/>
      <c r="S301" s="144"/>
      <c r="T301" s="144"/>
      <c r="U301" s="144"/>
      <c r="V301" s="144"/>
      <c r="W301" s="144"/>
      <c r="X301" s="144"/>
    </row>
    <row r="302" spans="1:24" s="25" customFormat="1" ht="15" customHeight="1">
      <c r="A302" s="145" t="s">
        <v>174</v>
      </c>
      <c r="B302" s="138"/>
      <c r="C302" s="138">
        <v>3000</v>
      </c>
      <c r="D302" s="138"/>
      <c r="E302" s="138">
        <v>3000</v>
      </c>
      <c r="F302" s="138"/>
      <c r="G302" s="138">
        <v>0</v>
      </c>
      <c r="H302" s="38"/>
      <c r="I302" s="31">
        <f t="shared" si="27"/>
        <v>3000</v>
      </c>
      <c r="J302" s="31"/>
      <c r="K302" s="31">
        <v>3000</v>
      </c>
      <c r="L302" s="31"/>
      <c r="M302" s="31">
        <v>920</v>
      </c>
      <c r="N302" s="32"/>
      <c r="O302" s="144"/>
      <c r="P302" s="144"/>
      <c r="Q302" s="144"/>
      <c r="R302" s="144"/>
      <c r="S302" s="144"/>
      <c r="T302" s="144"/>
      <c r="U302" s="144"/>
      <c r="V302" s="144"/>
      <c r="W302" s="144"/>
      <c r="X302" s="144"/>
    </row>
    <row r="303" spans="1:24" s="25" customFormat="1" ht="15" customHeight="1">
      <c r="A303" s="145" t="s">
        <v>175</v>
      </c>
      <c r="B303" s="138"/>
      <c r="C303" s="138">
        <v>7000</v>
      </c>
      <c r="D303" s="138"/>
      <c r="E303" s="138">
        <v>7000</v>
      </c>
      <c r="F303" s="138"/>
      <c r="G303" s="138">
        <v>0</v>
      </c>
      <c r="H303" s="38"/>
      <c r="I303" s="31">
        <f t="shared" si="27"/>
        <v>7000</v>
      </c>
      <c r="J303" s="31"/>
      <c r="K303" s="31">
        <v>0</v>
      </c>
      <c r="L303" s="31"/>
      <c r="M303" s="31">
        <v>6530</v>
      </c>
      <c r="N303" s="32"/>
      <c r="O303" s="144"/>
      <c r="P303" s="144"/>
      <c r="Q303" s="144"/>
      <c r="R303" s="144"/>
      <c r="S303" s="144"/>
      <c r="T303" s="144"/>
      <c r="U303" s="144"/>
      <c r="V303" s="144"/>
      <c r="W303" s="144"/>
      <c r="X303" s="144"/>
    </row>
    <row r="304" spans="1:24" s="38" customFormat="1" ht="15" customHeight="1">
      <c r="A304" s="145" t="s">
        <v>305</v>
      </c>
      <c r="B304" s="138"/>
      <c r="C304" s="138">
        <v>0</v>
      </c>
      <c r="D304" s="138"/>
      <c r="E304" s="138">
        <v>10000</v>
      </c>
      <c r="F304" s="138"/>
      <c r="G304" s="138">
        <v>5650</v>
      </c>
      <c r="I304" s="31">
        <f t="shared" si="27"/>
        <v>4350</v>
      </c>
      <c r="J304" s="31"/>
      <c r="K304" s="31">
        <v>0</v>
      </c>
      <c r="L304" s="31"/>
      <c r="M304" s="31">
        <v>8480</v>
      </c>
      <c r="N304" s="32"/>
      <c r="O304" s="145"/>
      <c r="P304" s="145"/>
      <c r="Q304" s="145"/>
      <c r="R304" s="145"/>
      <c r="S304" s="145"/>
      <c r="T304" s="145"/>
      <c r="U304" s="145"/>
      <c r="V304" s="145"/>
      <c r="W304" s="145"/>
      <c r="X304" s="145"/>
    </row>
    <row r="305" spans="1:24" s="38" customFormat="1" ht="15" customHeight="1">
      <c r="A305" s="145" t="s">
        <v>306</v>
      </c>
      <c r="B305" s="138"/>
      <c r="C305" s="138">
        <v>0</v>
      </c>
      <c r="D305" s="138"/>
      <c r="E305" s="138">
        <v>10000</v>
      </c>
      <c r="F305" s="138"/>
      <c r="G305" s="138">
        <v>5650</v>
      </c>
      <c r="I305" s="31">
        <f t="shared" si="27"/>
        <v>4350</v>
      </c>
      <c r="J305" s="31"/>
      <c r="K305" s="31"/>
      <c r="L305" s="31"/>
      <c r="M305" s="31">
        <v>0</v>
      </c>
      <c r="N305" s="32"/>
      <c r="O305" s="145"/>
      <c r="P305" s="145"/>
      <c r="Q305" s="145"/>
      <c r="R305" s="145"/>
      <c r="S305" s="145"/>
      <c r="T305" s="145"/>
      <c r="U305" s="145"/>
      <c r="V305" s="145"/>
      <c r="W305" s="145"/>
      <c r="X305" s="145"/>
    </row>
    <row r="306" spans="1:24" s="38" customFormat="1" ht="15" customHeight="1">
      <c r="A306" s="206" t="s">
        <v>273</v>
      </c>
      <c r="B306" s="153"/>
      <c r="C306" s="153">
        <v>1000000</v>
      </c>
      <c r="D306" s="153"/>
      <c r="E306" s="153">
        <v>0</v>
      </c>
      <c r="F306" s="153"/>
      <c r="G306" s="138">
        <v>0</v>
      </c>
      <c r="I306" s="31">
        <f t="shared" si="27"/>
        <v>0</v>
      </c>
      <c r="J306" s="31"/>
      <c r="K306" s="31">
        <v>12000</v>
      </c>
      <c r="L306" s="31"/>
      <c r="M306" s="31">
        <v>11500</v>
      </c>
      <c r="N306" s="32"/>
      <c r="O306" s="145"/>
      <c r="P306" s="145"/>
      <c r="Q306" s="145"/>
      <c r="R306" s="145"/>
      <c r="S306" s="145"/>
      <c r="T306" s="145"/>
      <c r="U306" s="145"/>
      <c r="V306" s="145"/>
      <c r="W306" s="145"/>
      <c r="X306" s="145"/>
    </row>
    <row r="307" spans="1:24" s="25" customFormat="1" ht="15.75">
      <c r="A307" s="218" t="s">
        <v>176</v>
      </c>
      <c r="B307" s="138"/>
      <c r="C307" s="138">
        <v>5000</v>
      </c>
      <c r="D307" s="138"/>
      <c r="E307" s="138">
        <v>5000</v>
      </c>
      <c r="F307" s="138"/>
      <c r="G307" s="138">
        <v>549.85</v>
      </c>
      <c r="H307" s="79"/>
      <c r="I307" s="31">
        <f t="shared" si="27"/>
        <v>4450.1499999999996</v>
      </c>
      <c r="J307" s="31"/>
      <c r="K307" s="31">
        <v>9000</v>
      </c>
      <c r="L307" s="31"/>
      <c r="M307" s="31">
        <v>1134</v>
      </c>
      <c r="N307" s="32"/>
      <c r="O307" s="144"/>
      <c r="P307" s="144"/>
      <c r="Q307" s="144"/>
      <c r="R307" s="144"/>
      <c r="S307" s="144"/>
      <c r="T307" s="144"/>
      <c r="U307" s="144"/>
      <c r="V307" s="144"/>
      <c r="W307" s="144"/>
      <c r="X307" s="144"/>
    </row>
    <row r="308" spans="1:24" s="145" customFormat="1" ht="15.75">
      <c r="A308" s="141" t="s">
        <v>267</v>
      </c>
      <c r="B308" s="138"/>
      <c r="C308" s="138">
        <v>200000</v>
      </c>
      <c r="D308" s="138"/>
      <c r="E308" s="138">
        <v>0</v>
      </c>
      <c r="F308" s="138"/>
      <c r="G308" s="138">
        <v>0</v>
      </c>
      <c r="H308" s="141"/>
      <c r="I308" s="138">
        <f t="shared" si="27"/>
        <v>0</v>
      </c>
      <c r="J308" s="138"/>
      <c r="K308" s="138">
        <v>200000</v>
      </c>
      <c r="L308" s="138"/>
      <c r="M308" s="138">
        <v>0</v>
      </c>
      <c r="N308" s="143"/>
    </row>
    <row r="309" spans="1:24" s="25" customFormat="1" ht="15.75">
      <c r="A309" s="141" t="s">
        <v>177</v>
      </c>
      <c r="B309" s="138"/>
      <c r="C309" s="138">
        <v>35000</v>
      </c>
      <c r="D309" s="138"/>
      <c r="E309" s="138">
        <v>35000</v>
      </c>
      <c r="F309" s="138"/>
      <c r="G309" s="138">
        <v>7135.48</v>
      </c>
      <c r="H309" s="27"/>
      <c r="I309" s="31">
        <f t="shared" si="27"/>
        <v>27864.52</v>
      </c>
      <c r="J309" s="31"/>
      <c r="K309" s="31">
        <v>35000</v>
      </c>
      <c r="L309" s="31"/>
      <c r="M309" s="31">
        <v>32864.51</v>
      </c>
      <c r="N309" s="32"/>
      <c r="O309" s="144"/>
      <c r="P309" s="144"/>
      <c r="Q309" s="144"/>
      <c r="R309" s="144"/>
      <c r="S309" s="144"/>
      <c r="T309" s="144"/>
      <c r="U309" s="144"/>
      <c r="V309" s="144"/>
      <c r="W309" s="144"/>
      <c r="X309" s="144"/>
    </row>
    <row r="310" spans="1:24" s="25" customFormat="1" ht="15.75">
      <c r="A310" s="168" t="s">
        <v>178</v>
      </c>
      <c r="B310" s="138"/>
      <c r="C310" s="138">
        <v>20000</v>
      </c>
      <c r="D310" s="138"/>
      <c r="E310" s="138">
        <v>20000</v>
      </c>
      <c r="F310" s="138"/>
      <c r="G310" s="138">
        <v>0</v>
      </c>
      <c r="H310" s="1"/>
      <c r="I310" s="31">
        <f t="shared" si="27"/>
        <v>20000</v>
      </c>
      <c r="J310" s="31"/>
      <c r="K310" s="31">
        <v>3000</v>
      </c>
      <c r="L310" s="31"/>
      <c r="M310" s="31">
        <v>0</v>
      </c>
      <c r="N310" s="32"/>
      <c r="O310" s="144"/>
      <c r="P310" s="144"/>
      <c r="Q310" s="144"/>
      <c r="R310" s="144"/>
      <c r="S310" s="144"/>
      <c r="T310" s="144"/>
      <c r="U310" s="144"/>
      <c r="V310" s="144"/>
      <c r="W310" s="144"/>
      <c r="X310" s="144"/>
    </row>
    <row r="311" spans="1:24" s="38" customFormat="1" ht="15.75">
      <c r="A311" s="141" t="s">
        <v>237</v>
      </c>
      <c r="B311" s="138"/>
      <c r="C311" s="138">
        <v>0</v>
      </c>
      <c r="D311" s="138"/>
      <c r="E311" s="138">
        <v>0</v>
      </c>
      <c r="F311" s="138"/>
      <c r="G311" s="138">
        <v>9835.52</v>
      </c>
      <c r="H311" s="27"/>
      <c r="I311" s="31">
        <f t="shared" si="27"/>
        <v>-9835.52</v>
      </c>
      <c r="J311" s="31"/>
      <c r="K311" s="31">
        <v>600000</v>
      </c>
      <c r="L311" s="31"/>
      <c r="M311" s="31">
        <v>497894.96</v>
      </c>
      <c r="N311" s="32"/>
      <c r="O311" s="145"/>
      <c r="P311" s="145"/>
      <c r="Q311" s="145"/>
      <c r="R311" s="145"/>
      <c r="S311" s="145"/>
      <c r="T311" s="145"/>
      <c r="U311" s="145"/>
      <c r="V311" s="145"/>
      <c r="W311" s="145"/>
      <c r="X311" s="145"/>
    </row>
    <row r="312" spans="1:24" s="38" customFormat="1" ht="15.75">
      <c r="A312" s="154" t="s">
        <v>238</v>
      </c>
      <c r="B312" s="138"/>
      <c r="C312" s="153">
        <v>413940</v>
      </c>
      <c r="D312" s="153"/>
      <c r="E312" s="153">
        <v>413940</v>
      </c>
      <c r="F312" s="138"/>
      <c r="G312" s="138">
        <v>268430.44</v>
      </c>
      <c r="H312" s="27"/>
      <c r="I312" s="31">
        <f t="shared" si="27"/>
        <v>145509.56</v>
      </c>
      <c r="J312" s="31"/>
      <c r="K312" s="31">
        <v>413940</v>
      </c>
      <c r="L312" s="31"/>
      <c r="M312" s="31">
        <v>413940</v>
      </c>
      <c r="N312" s="32"/>
      <c r="O312" s="145"/>
      <c r="P312" s="145"/>
      <c r="Q312" s="145"/>
      <c r="R312" s="145"/>
      <c r="S312" s="145"/>
      <c r="T312" s="145"/>
      <c r="U312" s="145"/>
      <c r="V312" s="145"/>
      <c r="W312" s="145"/>
      <c r="X312" s="145"/>
    </row>
    <row r="313" spans="1:24" s="25" customFormat="1" ht="15.75">
      <c r="A313" s="120"/>
      <c r="B313" s="36"/>
      <c r="C313" s="46">
        <f>SUM(C286:C312)</f>
        <v>2448940</v>
      </c>
      <c r="D313" s="158"/>
      <c r="E313" s="46">
        <f>SUM(E286:E312)</f>
        <v>1108940</v>
      </c>
      <c r="F313" s="158"/>
      <c r="G313" s="46">
        <f>SUM(G286:G312)</f>
        <v>385657.49</v>
      </c>
      <c r="H313" s="120"/>
      <c r="I313" s="46">
        <f>E313-G313</f>
        <v>723282.51</v>
      </c>
      <c r="J313" s="36"/>
      <c r="K313" s="46">
        <f>SUM(K286:K312)</f>
        <v>2072940</v>
      </c>
      <c r="L313" s="36"/>
      <c r="M313" s="46">
        <f>SUM(M286:M312)</f>
        <v>1673036.9500000002</v>
      </c>
      <c r="N313" s="37"/>
      <c r="O313" s="144"/>
      <c r="P313" s="144">
        <f>K313-M313</f>
        <v>399903.04999999981</v>
      </c>
      <c r="Q313" s="144"/>
      <c r="R313" s="144"/>
      <c r="S313" s="144"/>
      <c r="T313" s="144"/>
      <c r="U313" s="144"/>
      <c r="V313" s="144"/>
      <c r="W313" s="144"/>
      <c r="X313" s="144"/>
    </row>
    <row r="314" spans="1:24" s="25" customFormat="1" ht="11.25" customHeight="1">
      <c r="A314" s="52"/>
      <c r="B314" s="53"/>
      <c r="C314" s="53"/>
      <c r="D314" s="53"/>
      <c r="E314" s="53"/>
      <c r="F314" s="53"/>
      <c r="G314" s="53"/>
      <c r="H314" s="52"/>
      <c r="I314" s="53"/>
      <c r="J314" s="53"/>
      <c r="K314" s="53"/>
      <c r="L314" s="53"/>
      <c r="M314" s="53"/>
      <c r="N314" s="54"/>
      <c r="O314" s="144"/>
      <c r="P314" s="144"/>
      <c r="Q314" s="144"/>
      <c r="R314" s="144"/>
      <c r="S314" s="144"/>
      <c r="T314" s="144"/>
      <c r="U314" s="144"/>
      <c r="V314" s="144"/>
      <c r="W314" s="144"/>
      <c r="X314" s="144"/>
    </row>
    <row r="315" spans="1:24" s="1" customFormat="1" ht="15.75" customHeight="1">
      <c r="A315" s="121" t="s">
        <v>179</v>
      </c>
      <c r="B315" s="117"/>
      <c r="C315" s="117">
        <f>C313</f>
        <v>2448940</v>
      </c>
      <c r="D315" s="117"/>
      <c r="E315" s="117">
        <f>E313</f>
        <v>1108940</v>
      </c>
      <c r="F315" s="117"/>
      <c r="G315" s="117">
        <f>G313</f>
        <v>385657.49</v>
      </c>
      <c r="H315" s="121"/>
      <c r="I315" s="117">
        <f>E315-G315</f>
        <v>723282.51</v>
      </c>
      <c r="J315" s="117"/>
      <c r="K315" s="117">
        <f>K313</f>
        <v>2072940</v>
      </c>
      <c r="L315" s="117"/>
      <c r="M315" s="117">
        <f>M313</f>
        <v>1673036.9500000002</v>
      </c>
      <c r="N315" s="118"/>
      <c r="O315" s="168"/>
      <c r="P315" s="168">
        <f>I311+I312</f>
        <v>135674.04</v>
      </c>
      <c r="Q315" s="168">
        <f>I286+I287+I288+I290+I291+I292+I293+I294+I295+I296+I297+I300+I301+I302+I303+I307+I309+I310</f>
        <v>578908.47000000009</v>
      </c>
      <c r="R315" s="168"/>
      <c r="S315" s="168"/>
      <c r="T315" s="168"/>
      <c r="U315" s="168"/>
      <c r="V315" s="168"/>
      <c r="W315" s="168"/>
      <c r="X315" s="168"/>
    </row>
    <row r="316" spans="1:24" s="1" customFormat="1" ht="15.75" customHeight="1">
      <c r="A316" s="27"/>
      <c r="B316" s="36"/>
      <c r="C316" s="36"/>
      <c r="D316" s="36"/>
      <c r="E316" s="36"/>
      <c r="F316" s="36"/>
      <c r="G316" s="36"/>
      <c r="H316" s="27"/>
      <c r="I316" s="36"/>
      <c r="J316" s="36"/>
      <c r="K316" s="36"/>
      <c r="L316" s="36"/>
      <c r="M316" s="36"/>
      <c r="N316" s="37"/>
      <c r="O316" s="168"/>
      <c r="P316" s="168"/>
      <c r="Q316" s="168"/>
      <c r="R316" s="168"/>
      <c r="S316" s="168"/>
      <c r="T316" s="168"/>
      <c r="U316" s="168"/>
      <c r="V316" s="168"/>
      <c r="W316" s="168"/>
      <c r="X316" s="168"/>
    </row>
    <row r="317" spans="1:24" s="1" customFormat="1" ht="15.75" customHeight="1">
      <c r="A317" s="27" t="s">
        <v>259</v>
      </c>
      <c r="B317" s="36"/>
      <c r="C317" s="36">
        <v>150000</v>
      </c>
      <c r="D317" s="36"/>
      <c r="E317" s="36">
        <v>75000</v>
      </c>
      <c r="F317" s="36"/>
      <c r="G317" s="36">
        <v>5216.37</v>
      </c>
      <c r="H317" s="27"/>
      <c r="I317" s="36">
        <f t="shared" ref="I317:I319" si="28">E317-G317</f>
        <v>69783.63</v>
      </c>
      <c r="J317" s="36"/>
      <c r="K317" s="36">
        <v>150000</v>
      </c>
      <c r="L317" s="36"/>
      <c r="M317" s="36">
        <v>57382.27</v>
      </c>
      <c r="N317" s="37"/>
      <c r="O317" s="168"/>
      <c r="P317" s="168"/>
      <c r="Q317" s="168"/>
      <c r="R317" s="168"/>
      <c r="S317" s="168"/>
      <c r="T317" s="168"/>
      <c r="U317" s="168"/>
      <c r="V317" s="168"/>
      <c r="W317" s="168"/>
      <c r="X317" s="168"/>
    </row>
    <row r="318" spans="1:24" s="1" customFormat="1" ht="15.75" customHeight="1">
      <c r="A318" s="38" t="s">
        <v>223</v>
      </c>
      <c r="B318" s="36"/>
      <c r="C318" s="31">
        <v>0</v>
      </c>
      <c r="D318" s="31"/>
      <c r="E318" s="31"/>
      <c r="F318" s="31"/>
      <c r="G318" s="31">
        <v>0</v>
      </c>
      <c r="H318" s="27"/>
      <c r="I318" s="31">
        <f t="shared" si="28"/>
        <v>0</v>
      </c>
      <c r="J318" s="36"/>
      <c r="K318" s="36">
        <v>0</v>
      </c>
      <c r="L318" s="36"/>
      <c r="M318" s="31">
        <v>-11500</v>
      </c>
      <c r="N318" s="32"/>
      <c r="O318" s="168"/>
      <c r="P318" s="168"/>
      <c r="Q318" s="168"/>
      <c r="R318" s="168"/>
      <c r="S318" s="168"/>
      <c r="T318" s="168"/>
      <c r="U318" s="168"/>
      <c r="V318" s="168"/>
      <c r="W318" s="168"/>
      <c r="X318" s="168"/>
    </row>
    <row r="319" spans="1:24" s="168" customFormat="1" ht="15.75" customHeight="1">
      <c r="A319" s="141" t="s">
        <v>180</v>
      </c>
      <c r="B319" s="183"/>
      <c r="C319" s="184">
        <f>SUM(C317:C318)</f>
        <v>150000</v>
      </c>
      <c r="D319" s="185"/>
      <c r="E319" s="184">
        <f>SUM(E317:E318)</f>
        <v>75000</v>
      </c>
      <c r="F319" s="185"/>
      <c r="G319" s="184">
        <f>SUM(G317:G318)</f>
        <v>5216.37</v>
      </c>
      <c r="H319" s="141"/>
      <c r="I319" s="184">
        <f t="shared" si="28"/>
        <v>69783.63</v>
      </c>
      <c r="J319" s="183"/>
      <c r="K319" s="184">
        <f>SUM(K317:K318)</f>
        <v>150000</v>
      </c>
      <c r="L319" s="183"/>
      <c r="M319" s="184">
        <f>SUM(M317:M318)</f>
        <v>45882.27</v>
      </c>
      <c r="N319" s="186"/>
      <c r="P319" s="168">
        <f>K319-M319</f>
        <v>104117.73000000001</v>
      </c>
    </row>
    <row r="320" spans="1:24" s="1" customFormat="1" ht="15.75" customHeight="1">
      <c r="A320" s="27"/>
      <c r="B320" s="2"/>
      <c r="C320" s="130"/>
      <c r="D320" s="130"/>
      <c r="E320" s="130"/>
      <c r="F320" s="130"/>
      <c r="G320" s="130"/>
      <c r="H320" s="27"/>
      <c r="I320" s="130"/>
      <c r="J320" s="2"/>
      <c r="K320" s="2"/>
      <c r="L320" s="2"/>
      <c r="M320" s="130"/>
      <c r="N320" s="122"/>
      <c r="O320" s="168"/>
      <c r="P320" s="168"/>
      <c r="Q320" s="168"/>
      <c r="R320" s="168"/>
      <c r="S320" s="168"/>
      <c r="T320" s="168"/>
      <c r="U320" s="168"/>
      <c r="V320" s="168"/>
      <c r="W320" s="168"/>
      <c r="X320" s="168"/>
    </row>
    <row r="321" spans="1:24" s="1" customFormat="1" ht="15.75" customHeight="1">
      <c r="A321" s="27" t="s">
        <v>260</v>
      </c>
      <c r="B321" s="36"/>
      <c r="C321" s="130">
        <v>250000</v>
      </c>
      <c r="D321" s="130"/>
      <c r="E321" s="130">
        <v>125000</v>
      </c>
      <c r="F321" s="130"/>
      <c r="G321" s="130">
        <v>29068.55</v>
      </c>
      <c r="H321" s="27"/>
      <c r="I321" s="130">
        <f t="shared" ref="I321:I323" si="29">E321-G321</f>
        <v>95931.45</v>
      </c>
      <c r="J321" s="36"/>
      <c r="K321" s="36">
        <v>150000</v>
      </c>
      <c r="L321" s="36"/>
      <c r="M321" s="130">
        <v>154569.08000000002</v>
      </c>
      <c r="N321" s="122"/>
      <c r="O321" s="168"/>
      <c r="P321" s="168"/>
      <c r="Q321" s="168"/>
      <c r="R321" s="168"/>
      <c r="S321" s="168"/>
      <c r="T321" s="168"/>
      <c r="U321" s="168"/>
      <c r="V321" s="168"/>
      <c r="W321" s="168"/>
      <c r="X321" s="168"/>
    </row>
    <row r="322" spans="1:24" s="1" customFormat="1" ht="15.75" customHeight="1">
      <c r="A322" s="38" t="s">
        <v>222</v>
      </c>
      <c r="B322" s="36"/>
      <c r="C322" s="131">
        <v>0</v>
      </c>
      <c r="D322" s="131"/>
      <c r="E322" s="131"/>
      <c r="F322" s="131"/>
      <c r="G322" s="131">
        <v>-36000</v>
      </c>
      <c r="H322" s="27"/>
      <c r="I322" s="131">
        <f t="shared" si="29"/>
        <v>36000</v>
      </c>
      <c r="J322" s="36"/>
      <c r="K322" s="36">
        <v>0</v>
      </c>
      <c r="L322" s="36"/>
      <c r="M322" s="131">
        <v>-32000</v>
      </c>
      <c r="N322" s="123"/>
      <c r="O322" s="168"/>
      <c r="P322" s="168"/>
      <c r="Q322" s="168"/>
      <c r="R322" s="168"/>
      <c r="S322" s="168"/>
      <c r="T322" s="168"/>
      <c r="U322" s="168"/>
      <c r="V322" s="168"/>
      <c r="W322" s="168"/>
      <c r="X322" s="168"/>
    </row>
    <row r="323" spans="1:24" s="168" customFormat="1" ht="15.75" customHeight="1">
      <c r="A323" s="141" t="s">
        <v>181</v>
      </c>
      <c r="B323" s="183"/>
      <c r="C323" s="184">
        <f>SUM(C321:C322)</f>
        <v>250000</v>
      </c>
      <c r="D323" s="185"/>
      <c r="E323" s="184">
        <f>SUM(E321:E322)</f>
        <v>125000</v>
      </c>
      <c r="F323" s="185"/>
      <c r="G323" s="184">
        <f>SUM(G321:G322)</f>
        <v>-6931.4500000000007</v>
      </c>
      <c r="H323" s="141"/>
      <c r="I323" s="187">
        <f t="shared" si="29"/>
        <v>131931.45000000001</v>
      </c>
      <c r="J323" s="183"/>
      <c r="K323" s="184">
        <f>SUM(K321:K322)</f>
        <v>150000</v>
      </c>
      <c r="L323" s="183"/>
      <c r="M323" s="187">
        <f>SUM(M321:M322)</f>
        <v>122569.08000000002</v>
      </c>
      <c r="N323" s="188"/>
      <c r="P323" s="168">
        <f>K323-M323</f>
        <v>27430.919999999984</v>
      </c>
    </row>
    <row r="324" spans="1:24" s="1" customFormat="1" ht="8.25" customHeight="1">
      <c r="A324" s="27"/>
      <c r="B324" s="36"/>
      <c r="C324" s="36"/>
      <c r="D324" s="36"/>
      <c r="E324" s="36"/>
      <c r="F324" s="36"/>
      <c r="G324" s="36"/>
      <c r="H324" s="27"/>
      <c r="I324" s="36"/>
      <c r="J324" s="36"/>
      <c r="K324" s="36"/>
      <c r="L324" s="36"/>
      <c r="M324" s="36"/>
      <c r="N324" s="37"/>
      <c r="O324" s="168"/>
      <c r="P324" s="168"/>
      <c r="Q324" s="168"/>
      <c r="R324" s="168"/>
      <c r="S324" s="168"/>
      <c r="T324" s="168"/>
      <c r="U324" s="168"/>
      <c r="V324" s="168"/>
      <c r="W324" s="168"/>
      <c r="X324" s="168"/>
    </row>
    <row r="325" spans="1:24" s="1" customFormat="1" ht="6.75" customHeight="1">
      <c r="A325" s="27"/>
      <c r="B325" s="36"/>
      <c r="C325" s="36"/>
      <c r="D325" s="36"/>
      <c r="E325" s="36"/>
      <c r="F325" s="36"/>
      <c r="G325" s="36"/>
      <c r="H325" s="27"/>
      <c r="I325" s="36"/>
      <c r="J325" s="36"/>
      <c r="K325" s="36"/>
      <c r="L325" s="36"/>
      <c r="M325" s="36"/>
      <c r="N325" s="37"/>
      <c r="O325" s="168"/>
      <c r="P325" s="168"/>
      <c r="Q325" s="168"/>
      <c r="R325" s="168"/>
      <c r="S325" s="168"/>
      <c r="T325" s="168"/>
      <c r="U325" s="168"/>
      <c r="V325" s="168"/>
      <c r="W325" s="168"/>
      <c r="X325" s="168"/>
    </row>
    <row r="326" spans="1:24" s="1" customFormat="1" ht="17.25" customHeight="1" thickBot="1">
      <c r="A326" s="124" t="s">
        <v>182</v>
      </c>
      <c r="B326" s="125"/>
      <c r="C326" s="125">
        <f>C94+C114+C221+C267+C283+C315+C319+C323</f>
        <v>18233638.505649999</v>
      </c>
      <c r="D326" s="125"/>
      <c r="E326" s="125">
        <f>E94+E114+E221+E267+E283+E315+E319+E323</f>
        <v>13402338.505649999</v>
      </c>
      <c r="F326" s="125"/>
      <c r="G326" s="125">
        <f>G94+G114+G221+G267+G283+G315+G319+G323</f>
        <v>4908130.4800000004</v>
      </c>
      <c r="H326" s="124"/>
      <c r="I326" s="125">
        <f>E326-G326</f>
        <v>8494208.0256499983</v>
      </c>
      <c r="J326" s="125"/>
      <c r="K326" s="125">
        <f>K94+K114+K221+K267+K283+K315+K319+K323</f>
        <v>19140289.939999998</v>
      </c>
      <c r="L326" s="125"/>
      <c r="M326" s="125">
        <f>M94+M114+M221+M267+M283+M315+M319+M323</f>
        <v>16209398.049999999</v>
      </c>
      <c r="N326" s="126"/>
      <c r="O326" s="168"/>
      <c r="P326" s="168">
        <f>K326-M326</f>
        <v>2930891.8899999987</v>
      </c>
      <c r="Q326" s="168"/>
      <c r="R326" s="168"/>
      <c r="S326" s="168"/>
      <c r="T326" s="168"/>
      <c r="U326" s="168"/>
      <c r="V326" s="168"/>
      <c r="W326" s="168"/>
      <c r="X326" s="168"/>
    </row>
    <row r="327" spans="1:24" s="1" customFormat="1" ht="10.5" customHeight="1">
      <c r="A327" s="27"/>
      <c r="B327" s="36"/>
      <c r="C327" s="36"/>
      <c r="D327" s="36"/>
      <c r="E327" s="36"/>
      <c r="F327" s="36"/>
      <c r="G327" s="36"/>
      <c r="H327" s="27"/>
      <c r="I327" s="36"/>
      <c r="J327" s="36"/>
      <c r="K327" s="36"/>
      <c r="L327" s="36"/>
      <c r="M327" s="36"/>
      <c r="N327" s="37"/>
      <c r="O327" s="168"/>
      <c r="P327" s="168"/>
      <c r="Q327" s="168"/>
      <c r="R327" s="168"/>
      <c r="S327" s="168"/>
      <c r="T327" s="168"/>
      <c r="U327" s="168"/>
      <c r="V327" s="168"/>
      <c r="W327" s="168"/>
      <c r="X327" s="168"/>
    </row>
    <row r="328" spans="1:24" s="1" customFormat="1" ht="10.5" customHeight="1">
      <c r="A328" s="27"/>
      <c r="B328" s="36"/>
      <c r="C328" s="36"/>
      <c r="D328" s="36"/>
      <c r="E328" s="36"/>
      <c r="F328" s="36"/>
      <c r="G328" s="36"/>
      <c r="H328" s="27"/>
      <c r="I328" s="36"/>
      <c r="J328" s="36"/>
      <c r="K328" s="36"/>
      <c r="L328" s="36"/>
      <c r="M328" s="36"/>
      <c r="N328" s="37"/>
      <c r="O328" s="168"/>
      <c r="P328" s="168"/>
      <c r="Q328" s="168"/>
      <c r="R328" s="168"/>
      <c r="S328" s="168"/>
      <c r="T328" s="168"/>
      <c r="U328" s="168"/>
      <c r="V328" s="168"/>
      <c r="W328" s="168"/>
      <c r="X328" s="168"/>
    </row>
    <row r="329" spans="1:24" ht="15.75">
      <c r="A329" s="27" t="s">
        <v>241</v>
      </c>
      <c r="H329" s="27"/>
    </row>
    <row r="330" spans="1:24" ht="15.75">
      <c r="A330" s="38" t="s">
        <v>183</v>
      </c>
      <c r="B330" s="31"/>
      <c r="C330" s="31">
        <v>0</v>
      </c>
      <c r="D330" s="31"/>
      <c r="E330" s="31">
        <v>160000</v>
      </c>
      <c r="F330" s="31"/>
      <c r="G330" s="31">
        <v>19200</v>
      </c>
      <c r="H330" s="27"/>
      <c r="I330" s="139">
        <f t="shared" ref="I330:I352" si="30">E330-G330</f>
        <v>140800</v>
      </c>
      <c r="J330" s="31"/>
      <c r="K330" s="31">
        <v>300000</v>
      </c>
      <c r="L330" s="31"/>
      <c r="M330" s="31">
        <f>60350+420</f>
        <v>60770</v>
      </c>
      <c r="N330" s="32"/>
    </row>
    <row r="331" spans="1:24" ht="15.75">
      <c r="A331" s="38" t="s">
        <v>184</v>
      </c>
      <c r="B331" s="31"/>
      <c r="C331" s="31">
        <v>60000</v>
      </c>
      <c r="D331" s="31"/>
      <c r="E331" s="31">
        <v>60000</v>
      </c>
      <c r="F331" s="31"/>
      <c r="G331" s="31">
        <v>0</v>
      </c>
      <c r="H331" s="27"/>
      <c r="I331" s="139">
        <f t="shared" si="30"/>
        <v>60000</v>
      </c>
      <c r="J331" s="31"/>
      <c r="K331" s="31">
        <v>0</v>
      </c>
      <c r="L331" s="31"/>
      <c r="M331" s="31">
        <v>81411.5</v>
      </c>
      <c r="N331" s="32"/>
    </row>
    <row r="332" spans="1:24" ht="15">
      <c r="A332" s="38" t="s">
        <v>185</v>
      </c>
      <c r="B332" s="31"/>
      <c r="C332" s="31">
        <v>300000</v>
      </c>
      <c r="D332" s="31"/>
      <c r="E332" s="31">
        <v>0</v>
      </c>
      <c r="F332" s="31"/>
      <c r="G332" s="31">
        <v>0</v>
      </c>
      <c r="H332" s="38"/>
      <c r="I332" s="139">
        <f t="shared" si="30"/>
        <v>0</v>
      </c>
      <c r="J332" s="31"/>
      <c r="K332" s="31">
        <v>250000</v>
      </c>
      <c r="L332" s="31"/>
      <c r="M332" s="31">
        <v>305186.21999999997</v>
      </c>
      <c r="N332" s="32"/>
    </row>
    <row r="333" spans="1:24" ht="15.75">
      <c r="A333" s="38" t="s">
        <v>186</v>
      </c>
      <c r="B333" s="31"/>
      <c r="C333" s="31">
        <v>0</v>
      </c>
      <c r="D333" s="31"/>
      <c r="E333" s="31">
        <v>30000</v>
      </c>
      <c r="F333" s="31"/>
      <c r="G333" s="31">
        <v>0</v>
      </c>
      <c r="H333" s="27"/>
      <c r="I333" s="139">
        <f t="shared" si="30"/>
        <v>30000</v>
      </c>
      <c r="J333" s="31"/>
      <c r="K333" s="31">
        <v>200000</v>
      </c>
      <c r="L333" s="31"/>
      <c r="M333" s="31">
        <v>53862.97</v>
      </c>
      <c r="N333" s="32"/>
    </row>
    <row r="334" spans="1:24" ht="15.75">
      <c r="A334" s="38" t="s">
        <v>187</v>
      </c>
      <c r="B334" s="31"/>
      <c r="C334" s="31">
        <v>0</v>
      </c>
      <c r="D334" s="31"/>
      <c r="E334" s="31">
        <v>0</v>
      </c>
      <c r="F334" s="31"/>
      <c r="G334" s="31">
        <v>0</v>
      </c>
      <c r="H334" s="27"/>
      <c r="I334" s="139">
        <f t="shared" si="30"/>
        <v>0</v>
      </c>
      <c r="J334" s="31"/>
      <c r="K334" s="31">
        <v>200000</v>
      </c>
      <c r="L334" s="31"/>
      <c r="M334" s="31">
        <v>201156.35</v>
      </c>
      <c r="N334" s="32"/>
    </row>
    <row r="335" spans="1:24" ht="15.75">
      <c r="A335" s="38" t="s">
        <v>188</v>
      </c>
      <c r="B335" s="31"/>
      <c r="C335" s="31">
        <v>0</v>
      </c>
      <c r="D335" s="31"/>
      <c r="E335" s="31">
        <v>200000</v>
      </c>
      <c r="F335" s="31"/>
      <c r="G335" s="31">
        <v>0</v>
      </c>
      <c r="H335" s="27"/>
      <c r="I335" s="139">
        <f t="shared" si="30"/>
        <v>200000</v>
      </c>
      <c r="J335" s="31"/>
      <c r="K335" s="31">
        <v>200000</v>
      </c>
      <c r="L335" s="31"/>
      <c r="M335" s="31">
        <v>150000</v>
      </c>
      <c r="N335" s="32"/>
    </row>
    <row r="336" spans="1:24" ht="15.75">
      <c r="A336" s="38" t="s">
        <v>189</v>
      </c>
      <c r="B336" s="31"/>
      <c r="C336" s="31">
        <v>0</v>
      </c>
      <c r="D336" s="31"/>
      <c r="E336" s="31">
        <v>0</v>
      </c>
      <c r="F336" s="31"/>
      <c r="G336" s="31">
        <v>0</v>
      </c>
      <c r="H336" s="27"/>
      <c r="I336" s="139">
        <f t="shared" si="30"/>
        <v>0</v>
      </c>
      <c r="J336" s="31"/>
      <c r="K336" s="31">
        <v>200000</v>
      </c>
      <c r="L336" s="31"/>
      <c r="M336" s="31">
        <v>0</v>
      </c>
      <c r="N336" s="32"/>
    </row>
    <row r="337" spans="1:24" ht="15.75">
      <c r="A337" s="38" t="s">
        <v>190</v>
      </c>
      <c r="B337" s="31"/>
      <c r="C337" s="31">
        <v>0</v>
      </c>
      <c r="D337" s="31"/>
      <c r="E337" s="31">
        <v>0</v>
      </c>
      <c r="F337" s="31"/>
      <c r="G337" s="31">
        <v>0</v>
      </c>
      <c r="H337" s="27"/>
      <c r="I337" s="139">
        <f t="shared" si="30"/>
        <v>0</v>
      </c>
      <c r="J337" s="31"/>
      <c r="K337" s="31">
        <v>0</v>
      </c>
      <c r="L337" s="31"/>
      <c r="M337" s="31">
        <v>6101.13</v>
      </c>
      <c r="N337" s="32"/>
    </row>
    <row r="338" spans="1:24" ht="15.75">
      <c r="A338" s="38" t="s">
        <v>284</v>
      </c>
      <c r="B338" s="31"/>
      <c r="C338" s="31">
        <v>0</v>
      </c>
      <c r="D338" s="31"/>
      <c r="E338" s="31">
        <v>0</v>
      </c>
      <c r="F338" s="31"/>
      <c r="G338" s="31">
        <v>0</v>
      </c>
      <c r="H338" s="27"/>
      <c r="I338" s="139">
        <f t="shared" si="30"/>
        <v>0</v>
      </c>
      <c r="J338" s="31"/>
      <c r="K338" s="31">
        <v>0</v>
      </c>
      <c r="L338" s="31"/>
      <c r="M338" s="31">
        <v>9864.9599999999991</v>
      </c>
      <c r="N338" s="32"/>
    </row>
    <row r="339" spans="1:24" ht="15.75">
      <c r="A339" s="38" t="s">
        <v>285</v>
      </c>
      <c r="B339" s="31"/>
      <c r="C339" s="31">
        <v>0</v>
      </c>
      <c r="D339" s="31"/>
      <c r="E339" s="31">
        <v>0</v>
      </c>
      <c r="F339" s="31"/>
      <c r="G339" s="31">
        <v>0</v>
      </c>
      <c r="H339" s="27"/>
      <c r="I339" s="139">
        <f t="shared" si="30"/>
        <v>0</v>
      </c>
      <c r="J339" s="31"/>
      <c r="K339" s="31">
        <v>0</v>
      </c>
      <c r="L339" s="31"/>
      <c r="M339" s="31">
        <v>33813.31</v>
      </c>
      <c r="N339" s="32"/>
    </row>
    <row r="340" spans="1:24" ht="15.75">
      <c r="A340" s="38" t="s">
        <v>191</v>
      </c>
      <c r="B340" s="31"/>
      <c r="C340" s="31">
        <v>90000</v>
      </c>
      <c r="D340" s="31"/>
      <c r="E340" s="31">
        <v>0</v>
      </c>
      <c r="F340" s="31"/>
      <c r="G340" s="31">
        <v>0</v>
      </c>
      <c r="H340" s="27"/>
      <c r="I340" s="139">
        <f t="shared" si="30"/>
        <v>0</v>
      </c>
      <c r="J340" s="31"/>
      <c r="K340" s="31">
        <v>0</v>
      </c>
      <c r="L340" s="31"/>
      <c r="M340" s="31">
        <v>90115.89</v>
      </c>
      <c r="N340" s="32"/>
    </row>
    <row r="341" spans="1:24" ht="15.75">
      <c r="A341" s="38" t="s">
        <v>192</v>
      </c>
      <c r="B341" s="31"/>
      <c r="C341" s="39">
        <v>0</v>
      </c>
      <c r="D341" s="139"/>
      <c r="E341" s="39">
        <v>0</v>
      </c>
      <c r="F341" s="139"/>
      <c r="G341" s="139"/>
      <c r="H341" s="27"/>
      <c r="I341" s="39">
        <f t="shared" si="30"/>
        <v>0</v>
      </c>
      <c r="J341" s="31"/>
      <c r="K341" s="39">
        <v>0</v>
      </c>
      <c r="L341" s="31"/>
      <c r="M341" s="39">
        <v>1233.0999999999999</v>
      </c>
      <c r="N341" s="32"/>
    </row>
    <row r="342" spans="1:24" s="127" customFormat="1" ht="15" hidden="1">
      <c r="A342" s="78" t="s">
        <v>193</v>
      </c>
      <c r="B342" s="76"/>
      <c r="C342" s="76"/>
      <c r="D342" s="76"/>
      <c r="E342" s="76"/>
      <c r="F342" s="76"/>
      <c r="G342" s="76"/>
      <c r="H342" s="78"/>
      <c r="I342" s="76">
        <f t="shared" si="30"/>
        <v>0</v>
      </c>
      <c r="J342" s="76"/>
      <c r="K342" s="76">
        <v>0</v>
      </c>
      <c r="L342" s="76"/>
      <c r="M342" s="76">
        <v>0</v>
      </c>
      <c r="N342" s="77"/>
      <c r="O342" s="166"/>
      <c r="P342" s="166"/>
      <c r="Q342" s="166"/>
      <c r="R342" s="166"/>
      <c r="S342" s="166"/>
      <c r="T342" s="166"/>
      <c r="U342" s="166"/>
      <c r="V342" s="166"/>
      <c r="W342" s="166"/>
      <c r="X342" s="166"/>
    </row>
    <row r="343" spans="1:24" s="127" customFormat="1" ht="15" hidden="1">
      <c r="A343" s="78" t="s">
        <v>194</v>
      </c>
      <c r="B343" s="76"/>
      <c r="C343" s="76"/>
      <c r="D343" s="76"/>
      <c r="E343" s="76"/>
      <c r="F343" s="76"/>
      <c r="G343" s="76"/>
      <c r="H343" s="78"/>
      <c r="I343" s="76">
        <f t="shared" si="30"/>
        <v>0</v>
      </c>
      <c r="J343" s="76"/>
      <c r="K343" s="76">
        <v>0</v>
      </c>
      <c r="L343" s="76"/>
      <c r="M343" s="76">
        <v>0</v>
      </c>
      <c r="N343" s="77"/>
      <c r="O343" s="166"/>
      <c r="P343" s="166"/>
      <c r="Q343" s="166"/>
      <c r="R343" s="166"/>
      <c r="S343" s="166"/>
      <c r="T343" s="166"/>
      <c r="U343" s="166"/>
      <c r="V343" s="166"/>
      <c r="W343" s="166"/>
      <c r="X343" s="166"/>
    </row>
    <row r="344" spans="1:24" s="127" customFormat="1" ht="15" hidden="1">
      <c r="A344" s="78" t="s">
        <v>195</v>
      </c>
      <c r="B344" s="76"/>
      <c r="C344" s="76"/>
      <c r="D344" s="76"/>
      <c r="E344" s="76"/>
      <c r="F344" s="76"/>
      <c r="G344" s="76"/>
      <c r="H344" s="78"/>
      <c r="I344" s="76">
        <f t="shared" si="30"/>
        <v>0</v>
      </c>
      <c r="J344" s="76"/>
      <c r="K344" s="76">
        <v>0</v>
      </c>
      <c r="L344" s="76"/>
      <c r="M344" s="76">
        <v>0</v>
      </c>
      <c r="N344" s="77"/>
      <c r="O344" s="166"/>
      <c r="P344" s="166"/>
      <c r="Q344" s="166"/>
      <c r="R344" s="166"/>
      <c r="S344" s="166"/>
      <c r="T344" s="166"/>
      <c r="U344" s="166"/>
      <c r="V344" s="166"/>
      <c r="W344" s="166"/>
      <c r="X344" s="166"/>
    </row>
    <row r="345" spans="1:24" s="127" customFormat="1" ht="15" hidden="1">
      <c r="A345" s="78" t="s">
        <v>196</v>
      </c>
      <c r="B345" s="76"/>
      <c r="C345" s="76"/>
      <c r="D345" s="76"/>
      <c r="E345" s="76"/>
      <c r="F345" s="76"/>
      <c r="G345" s="76"/>
      <c r="H345" s="78"/>
      <c r="I345" s="76">
        <f t="shared" si="30"/>
        <v>0</v>
      </c>
      <c r="J345" s="76"/>
      <c r="K345" s="76">
        <v>0</v>
      </c>
      <c r="L345" s="76"/>
      <c r="M345" s="76">
        <v>0</v>
      </c>
      <c r="N345" s="77"/>
      <c r="O345" s="166"/>
      <c r="P345" s="166"/>
      <c r="Q345" s="166"/>
      <c r="R345" s="166"/>
      <c r="S345" s="166"/>
      <c r="T345" s="166"/>
      <c r="U345" s="166"/>
      <c r="V345" s="166"/>
      <c r="W345" s="166"/>
      <c r="X345" s="166"/>
    </row>
    <row r="346" spans="1:24" s="127" customFormat="1" ht="15" hidden="1">
      <c r="A346" s="78" t="s">
        <v>197</v>
      </c>
      <c r="B346" s="76"/>
      <c r="C346" s="76"/>
      <c r="D346" s="76"/>
      <c r="E346" s="76"/>
      <c r="F346" s="76"/>
      <c r="G346" s="76"/>
      <c r="H346" s="78"/>
      <c r="I346" s="76">
        <f t="shared" si="30"/>
        <v>0</v>
      </c>
      <c r="J346" s="76"/>
      <c r="K346" s="76">
        <v>0</v>
      </c>
      <c r="L346" s="76"/>
      <c r="M346" s="76">
        <v>0</v>
      </c>
      <c r="N346" s="77"/>
      <c r="O346" s="166"/>
      <c r="P346" s="166"/>
      <c r="Q346" s="166"/>
      <c r="R346" s="166"/>
      <c r="S346" s="166"/>
      <c r="T346" s="166"/>
      <c r="U346" s="166"/>
      <c r="V346" s="166"/>
      <c r="W346" s="166"/>
      <c r="X346" s="166"/>
    </row>
    <row r="347" spans="1:24" s="127" customFormat="1" ht="15" hidden="1">
      <c r="A347" s="78" t="s">
        <v>198</v>
      </c>
      <c r="B347" s="76"/>
      <c r="C347" s="76"/>
      <c r="D347" s="76"/>
      <c r="E347" s="76"/>
      <c r="F347" s="76"/>
      <c r="G347" s="76"/>
      <c r="H347" s="78"/>
      <c r="I347" s="76">
        <f t="shared" si="30"/>
        <v>0</v>
      </c>
      <c r="J347" s="76"/>
      <c r="K347" s="76">
        <v>0</v>
      </c>
      <c r="L347" s="76"/>
      <c r="M347" s="76">
        <v>0</v>
      </c>
      <c r="N347" s="77"/>
      <c r="O347" s="166"/>
      <c r="P347" s="166"/>
      <c r="Q347" s="166"/>
      <c r="R347" s="166"/>
      <c r="S347" s="166"/>
      <c r="T347" s="166"/>
      <c r="U347" s="166"/>
      <c r="V347" s="166"/>
      <c r="W347" s="166"/>
      <c r="X347" s="166"/>
    </row>
    <row r="348" spans="1:24" s="127" customFormat="1" ht="15" hidden="1">
      <c r="A348" s="78" t="s">
        <v>199</v>
      </c>
      <c r="B348" s="76"/>
      <c r="C348" s="76"/>
      <c r="D348" s="76"/>
      <c r="E348" s="76"/>
      <c r="F348" s="76"/>
      <c r="G348" s="76"/>
      <c r="H348" s="78"/>
      <c r="I348" s="76">
        <f t="shared" si="30"/>
        <v>0</v>
      </c>
      <c r="J348" s="76"/>
      <c r="K348" s="76">
        <v>0</v>
      </c>
      <c r="L348" s="76"/>
      <c r="M348" s="76">
        <v>0</v>
      </c>
      <c r="N348" s="77"/>
      <c r="O348" s="166"/>
      <c r="P348" s="166"/>
      <c r="Q348" s="166"/>
      <c r="R348" s="166"/>
      <c r="S348" s="166"/>
      <c r="T348" s="166"/>
      <c r="U348" s="166"/>
      <c r="V348" s="166"/>
      <c r="W348" s="166"/>
      <c r="X348" s="166"/>
    </row>
    <row r="349" spans="1:24" s="127" customFormat="1" ht="15" hidden="1">
      <c r="A349" s="78" t="s">
        <v>200</v>
      </c>
      <c r="B349" s="76"/>
      <c r="C349" s="76"/>
      <c r="D349" s="76"/>
      <c r="E349" s="76"/>
      <c r="F349" s="76"/>
      <c r="G349" s="76"/>
      <c r="H349" s="78"/>
      <c r="I349" s="76">
        <f t="shared" si="30"/>
        <v>0</v>
      </c>
      <c r="J349" s="76"/>
      <c r="K349" s="76">
        <v>0</v>
      </c>
      <c r="L349" s="76"/>
      <c r="M349" s="76">
        <v>0</v>
      </c>
      <c r="N349" s="77"/>
      <c r="O349" s="166"/>
      <c r="P349" s="166"/>
      <c r="Q349" s="166"/>
      <c r="R349" s="166"/>
      <c r="S349" s="166"/>
      <c r="T349" s="166"/>
      <c r="U349" s="166"/>
      <c r="V349" s="166"/>
      <c r="W349" s="166"/>
      <c r="X349" s="166"/>
    </row>
    <row r="350" spans="1:24" s="127" customFormat="1" ht="15" hidden="1">
      <c r="A350" s="78" t="s">
        <v>201</v>
      </c>
      <c r="B350" s="76"/>
      <c r="C350" s="76"/>
      <c r="D350" s="76"/>
      <c r="E350" s="76"/>
      <c r="F350" s="76"/>
      <c r="G350" s="76"/>
      <c r="H350" s="78"/>
      <c r="I350" s="76">
        <f t="shared" si="30"/>
        <v>0</v>
      </c>
      <c r="J350" s="76"/>
      <c r="K350" s="76">
        <v>0</v>
      </c>
      <c r="L350" s="76"/>
      <c r="M350" s="76">
        <v>0</v>
      </c>
      <c r="N350" s="77"/>
      <c r="O350" s="166"/>
      <c r="P350" s="166"/>
      <c r="Q350" s="166"/>
      <c r="R350" s="166"/>
      <c r="S350" s="166"/>
      <c r="T350" s="166"/>
      <c r="U350" s="166"/>
      <c r="V350" s="166"/>
      <c r="W350" s="166"/>
      <c r="X350" s="166"/>
    </row>
    <row r="351" spans="1:24" s="127" customFormat="1" ht="15" hidden="1">
      <c r="A351" s="78" t="s">
        <v>202</v>
      </c>
      <c r="B351" s="76"/>
      <c r="C351" s="128"/>
      <c r="D351" s="161"/>
      <c r="E351" s="161"/>
      <c r="F351" s="161"/>
      <c r="G351" s="161"/>
      <c r="H351" s="78"/>
      <c r="I351" s="128">
        <f t="shared" si="30"/>
        <v>0</v>
      </c>
      <c r="J351" s="76"/>
      <c r="K351" s="128">
        <v>0</v>
      </c>
      <c r="L351" s="76"/>
      <c r="M351" s="128">
        <v>0</v>
      </c>
      <c r="N351" s="77"/>
      <c r="O351" s="166"/>
      <c r="P351" s="166"/>
      <c r="Q351" s="166"/>
      <c r="R351" s="166"/>
      <c r="S351" s="166"/>
      <c r="T351" s="166"/>
      <c r="U351" s="166"/>
      <c r="V351" s="166"/>
      <c r="W351" s="166"/>
      <c r="X351" s="166"/>
    </row>
    <row r="352" spans="1:24" ht="15.75" thickBot="1">
      <c r="A352" s="38"/>
      <c r="B352" s="31"/>
      <c r="C352" s="142">
        <f>SUM(C330:C351)</f>
        <v>450000</v>
      </c>
      <c r="D352" s="139"/>
      <c r="E352" s="142">
        <f>SUM(E330:E351)</f>
        <v>450000</v>
      </c>
      <c r="F352" s="139"/>
      <c r="G352" s="142">
        <f>SUM(G330:G351)</f>
        <v>19200</v>
      </c>
      <c r="H352" s="38"/>
      <c r="I352" s="142">
        <f t="shared" si="30"/>
        <v>430800</v>
      </c>
      <c r="J352" s="31"/>
      <c r="K352" s="142">
        <f>SUM(K330:K351)</f>
        <v>1350000</v>
      </c>
      <c r="L352" s="31"/>
      <c r="M352" s="142">
        <f>SUM(M330:M351)</f>
        <v>993515.42999999993</v>
      </c>
      <c r="N352" s="32"/>
    </row>
    <row r="353" spans="1:24" ht="13.5" customHeight="1" thickTop="1">
      <c r="A353" s="38"/>
      <c r="B353" s="31"/>
      <c r="C353" s="31"/>
      <c r="D353" s="31"/>
      <c r="E353" s="31"/>
      <c r="F353" s="31"/>
      <c r="G353" s="31"/>
      <c r="H353" s="38"/>
      <c r="I353" s="31"/>
      <c r="J353" s="31"/>
      <c r="K353" s="31"/>
      <c r="L353" s="31"/>
      <c r="M353" s="31"/>
      <c r="N353" s="32"/>
    </row>
    <row r="354" spans="1:24" s="47" customFormat="1" ht="15">
      <c r="A354" s="38"/>
      <c r="H354" s="38"/>
      <c r="N354" s="48"/>
      <c r="O354" s="169"/>
      <c r="P354" s="169"/>
      <c r="Q354" s="169"/>
      <c r="R354" s="169"/>
      <c r="S354" s="169"/>
      <c r="T354" s="169"/>
      <c r="U354" s="169"/>
      <c r="V354" s="169"/>
      <c r="W354" s="169"/>
      <c r="X354" s="169"/>
    </row>
    <row r="355" spans="1:24" s="47" customFormat="1" ht="15">
      <c r="A355" s="38"/>
      <c r="G355" s="240"/>
      <c r="H355" s="38"/>
      <c r="I355" s="47">
        <f>G355-G356</f>
        <v>0</v>
      </c>
      <c r="K355" s="47">
        <v>19140290</v>
      </c>
      <c r="N355" s="48"/>
      <c r="O355" s="169"/>
      <c r="P355" s="169"/>
      <c r="Q355" s="169"/>
      <c r="R355" s="169"/>
      <c r="S355" s="169"/>
      <c r="T355" s="169"/>
      <c r="U355" s="169"/>
      <c r="V355" s="169"/>
      <c r="W355" s="169"/>
      <c r="X355" s="169"/>
    </row>
    <row r="356" spans="1:24" s="47" customFormat="1" ht="15">
      <c r="A356" s="25"/>
      <c r="G356" s="240"/>
      <c r="H356" s="25"/>
      <c r="K356" s="47">
        <f>K355-K326</f>
        <v>6.0000002384185791E-2</v>
      </c>
      <c r="M356" s="47" t="e">
        <f>#REF!+M326</f>
        <v>#REF!</v>
      </c>
      <c r="N356" s="48"/>
      <c r="O356" s="169"/>
      <c r="P356" s="169"/>
      <c r="Q356" s="169"/>
      <c r="R356" s="169"/>
      <c r="S356" s="169"/>
      <c r="T356" s="169"/>
      <c r="U356" s="169"/>
      <c r="V356" s="169"/>
      <c r="W356" s="169"/>
      <c r="X356" s="169"/>
    </row>
    <row r="357" spans="1:24">
      <c r="G357" s="240"/>
      <c r="M357" s="47">
        <v>10019715.359999999</v>
      </c>
    </row>
    <row r="359" spans="1:24">
      <c r="M359" s="47" t="e">
        <f>M356-M357</f>
        <v>#REF!</v>
      </c>
    </row>
  </sheetData>
  <printOptions horizontalCentered="1"/>
  <pageMargins left="0.74803149606299213" right="0.74803149606299213" top="0.51181102362204722" bottom="0.51181102362204722" header="0.31496062992125984" footer="0.11811023622047245"/>
  <pageSetup paperSize="9" scale="62" fitToHeight="5" orientation="landscape" cellComments="asDisplayed" r:id="rId1"/>
  <headerFooter>
    <oddFooter>&amp;L&amp;10Details of Budget - 2020&amp;R&amp;Pof &amp;N</oddFooter>
  </headerFooter>
  <rowBreaks count="7" manualBreakCount="7">
    <brk id="46" max="15" man="1"/>
    <brk id="94" max="16383" man="1"/>
    <brk id="116" max="16383" man="1"/>
    <brk id="169" max="13" man="1"/>
    <brk id="221" max="16383" man="1"/>
    <brk id="267" max="9" man="1"/>
    <brk id="315" max="9" man="1"/>
  </rowBreaks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88"/>
  <sheetViews>
    <sheetView topLeftCell="A34" workbookViewId="0">
      <selection activeCell="A89" sqref="A89"/>
    </sheetView>
  </sheetViews>
  <sheetFormatPr defaultColWidth="8.85546875" defaultRowHeight="15"/>
  <cols>
    <col min="1" max="1" width="48.140625" bestFit="1" customWidth="1"/>
    <col min="2" max="2" width="14.7109375" style="133" customWidth="1"/>
    <col min="3" max="3" width="14.42578125" style="133" customWidth="1"/>
    <col min="4" max="4" width="12.42578125" style="132" customWidth="1"/>
    <col min="5" max="5" width="16.140625" bestFit="1" customWidth="1"/>
    <col min="6" max="6" width="14.5703125" bestFit="1" customWidth="1"/>
    <col min="7" max="7" width="13.5703125" bestFit="1" customWidth="1"/>
  </cols>
  <sheetData>
    <row r="2" spans="1:7" ht="30">
      <c r="B2" s="134" t="s">
        <v>224</v>
      </c>
      <c r="C2" s="134" t="s">
        <v>300</v>
      </c>
      <c r="D2" s="155" t="s">
        <v>254</v>
      </c>
    </row>
    <row r="3" spans="1:7">
      <c r="A3" t="s">
        <v>225</v>
      </c>
      <c r="B3" s="135">
        <v>2236562.5056499997</v>
      </c>
      <c r="C3" s="135">
        <v>2236562.5056499997</v>
      </c>
      <c r="D3" s="219">
        <f>(C3-B3)/B3*100%</f>
        <v>0</v>
      </c>
    </row>
    <row r="4" spans="1:7">
      <c r="A4" t="s">
        <v>226</v>
      </c>
      <c r="B4" s="135">
        <v>44500</v>
      </c>
      <c r="C4" s="135">
        <v>44500</v>
      </c>
      <c r="D4" s="219">
        <f t="shared" ref="D4:D11" si="0">(C4-B4)/B4*100%</f>
        <v>0</v>
      </c>
    </row>
    <row r="5" spans="1:7">
      <c r="A5" t="s">
        <v>12</v>
      </c>
      <c r="B5" s="135">
        <v>5008000</v>
      </c>
      <c r="C5" s="135">
        <v>4278700</v>
      </c>
      <c r="D5" s="219">
        <f t="shared" si="0"/>
        <v>-0.14562699680511182</v>
      </c>
      <c r="E5" s="213"/>
      <c r="F5" s="213"/>
      <c r="G5" s="217"/>
    </row>
    <row r="6" spans="1:7">
      <c r="A6" t="s">
        <v>13</v>
      </c>
      <c r="B6" s="135">
        <v>4615636</v>
      </c>
      <c r="C6" s="135">
        <v>1815636</v>
      </c>
      <c r="D6" s="219">
        <f t="shared" si="0"/>
        <v>-0.60663362535520571</v>
      </c>
      <c r="E6" s="220"/>
    </row>
    <row r="7" spans="1:7">
      <c r="A7" t="s">
        <v>14</v>
      </c>
      <c r="B7" s="135">
        <v>3480000</v>
      </c>
      <c r="C7" s="135">
        <v>1430000</v>
      </c>
      <c r="D7" s="219">
        <f t="shared" si="0"/>
        <v>-0.58908045977011492</v>
      </c>
    </row>
    <row r="8" spans="1:7">
      <c r="A8" t="s">
        <v>15</v>
      </c>
      <c r="B8" s="135">
        <v>2448940</v>
      </c>
      <c r="C8" s="135">
        <v>1248940</v>
      </c>
      <c r="D8" s="219">
        <f t="shared" si="0"/>
        <v>-0.49000792179473568</v>
      </c>
    </row>
    <row r="9" spans="1:7">
      <c r="A9" t="s">
        <v>227</v>
      </c>
      <c r="B9" s="135">
        <v>150000</v>
      </c>
      <c r="C9" s="135">
        <v>75000</v>
      </c>
      <c r="D9" s="219">
        <f t="shared" si="0"/>
        <v>-0.5</v>
      </c>
    </row>
    <row r="10" spans="1:7">
      <c r="A10" t="s">
        <v>228</v>
      </c>
      <c r="B10" s="135">
        <v>250000</v>
      </c>
      <c r="C10" s="135">
        <v>125000</v>
      </c>
      <c r="D10" s="219">
        <f t="shared" si="0"/>
        <v>-0.5</v>
      </c>
      <c r="F10" s="213"/>
      <c r="G10" s="213"/>
    </row>
    <row r="11" spans="1:7">
      <c r="B11" s="135">
        <f>SUM(B3:B10)</f>
        <v>18233638.505649999</v>
      </c>
      <c r="C11" s="135">
        <f>SUM(C3:C10)</f>
        <v>11254338.505649999</v>
      </c>
      <c r="D11" s="219">
        <f t="shared" si="0"/>
        <v>-0.38277055881289668</v>
      </c>
      <c r="F11" s="213"/>
      <c r="G11" s="217"/>
    </row>
    <row r="82" spans="1:1">
      <c r="A82" t="s">
        <v>320</v>
      </c>
    </row>
    <row r="83" spans="1:1">
      <c r="A83" t="s">
        <v>321</v>
      </c>
    </row>
    <row r="84" spans="1:1">
      <c r="A84" t="s">
        <v>42</v>
      </c>
    </row>
    <row r="85" spans="1:1">
      <c r="A85" t="s">
        <v>322</v>
      </c>
    </row>
    <row r="86" spans="1:1">
      <c r="A86" t="s">
        <v>323</v>
      </c>
    </row>
    <row r="88" spans="1:1">
      <c r="A88" t="s">
        <v>324</v>
      </c>
    </row>
  </sheetData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A62FE-4C30-49C9-A90D-D0D8EC029EC3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Summary</vt:lpstr>
      <vt:lpstr>Budget 2020</vt:lpstr>
      <vt:lpstr>Chart &amp; Graph</vt:lpstr>
      <vt:lpstr>Sheet1</vt:lpstr>
      <vt:lpstr>'Budget 2020'!Print_Area</vt:lpstr>
      <vt:lpstr>Summary!Print_Area</vt:lpstr>
      <vt:lpstr>'Budget 2020'!Print_Titles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2020-07-14T04:02:42Z</cp:lastPrinted>
  <dcterms:created xsi:type="dcterms:W3CDTF">2019-10-14T03:41:15Z</dcterms:created>
  <dcterms:modified xsi:type="dcterms:W3CDTF">2020-07-23T04:00:41Z</dcterms:modified>
</cp:coreProperties>
</file>