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7C585C0C-340D-4C7A-AFDF-E1FC3ABC10A0}" xr6:coauthVersionLast="45" xr6:coauthVersionMax="45" xr10:uidLastSave="{00000000-0000-0000-0000-000000000000}"/>
  <bookViews>
    <workbookView xWindow="240" yWindow="3900" windowWidth="20370" windowHeight="6975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2020'!$A$1:$N$353</definedName>
    <definedName name="_xlnm.Print_Area" localSheetId="1">'Budget 2020'!$A$1:$N$350</definedName>
    <definedName name="_xlnm.Print_Area" localSheetId="0">Summary!$A$1:$N$36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1" l="1"/>
  <c r="I254" i="2"/>
  <c r="I253" i="2"/>
  <c r="I252" i="2"/>
  <c r="E210" i="2" l="1"/>
  <c r="I130" i="2"/>
  <c r="I228" i="2" l="1"/>
  <c r="D4" i="3" l="1"/>
  <c r="D5" i="3"/>
  <c r="D6" i="3"/>
  <c r="D7" i="3"/>
  <c r="D8" i="3"/>
  <c r="D9" i="3"/>
  <c r="D10" i="3"/>
  <c r="D3" i="3"/>
  <c r="G132" i="2"/>
  <c r="I302" i="2" l="1"/>
  <c r="G147" i="2" l="1"/>
  <c r="C11" i="3" l="1"/>
  <c r="B11" i="3"/>
  <c r="D11" i="3" l="1"/>
  <c r="I244" i="2"/>
  <c r="I348" i="2" l="1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19" i="2"/>
  <c r="I318" i="2"/>
  <c r="I315" i="2"/>
  <c r="I314" i="2"/>
  <c r="I309" i="2"/>
  <c r="I308" i="2"/>
  <c r="I307" i="2"/>
  <c r="I306" i="2"/>
  <c r="I305" i="2"/>
  <c r="I304" i="2"/>
  <c r="I303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77" i="2"/>
  <c r="I276" i="2"/>
  <c r="I275" i="2"/>
  <c r="I274" i="2"/>
  <c r="I273" i="2"/>
  <c r="I272" i="2"/>
  <c r="I271" i="2"/>
  <c r="I270" i="2"/>
  <c r="I269" i="2"/>
  <c r="I268" i="2"/>
  <c r="I267" i="2"/>
  <c r="I260" i="2"/>
  <c r="I258" i="2"/>
  <c r="I256" i="2"/>
  <c r="I251" i="2"/>
  <c r="I250" i="2"/>
  <c r="I248" i="2"/>
  <c r="I247" i="2"/>
  <c r="I246" i="2"/>
  <c r="I245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6" i="2"/>
  <c r="I225" i="2"/>
  <c r="I224" i="2"/>
  <c r="I223" i="2"/>
  <c r="I222" i="2"/>
  <c r="I221" i="2"/>
  <c r="I220" i="2"/>
  <c r="I219" i="2"/>
  <c r="I208" i="2"/>
  <c r="I206" i="2"/>
  <c r="I204" i="2"/>
  <c r="I202" i="2"/>
  <c r="I200" i="2"/>
  <c r="I198" i="2"/>
  <c r="I196" i="2"/>
  <c r="I195" i="2"/>
  <c r="I194" i="2"/>
  <c r="I193" i="2"/>
  <c r="I192" i="2"/>
  <c r="I191" i="2"/>
  <c r="I189" i="2"/>
  <c r="I184" i="2"/>
  <c r="I183" i="2"/>
  <c r="I182" i="2"/>
  <c r="I180" i="2"/>
  <c r="I179" i="2"/>
  <c r="I177" i="2"/>
  <c r="I175" i="2"/>
  <c r="I174" i="2"/>
  <c r="I173" i="2"/>
  <c r="I171" i="2"/>
  <c r="I170" i="2"/>
  <c r="I169" i="2"/>
  <c r="I167" i="2"/>
  <c r="I166" i="2"/>
  <c r="I165" i="2"/>
  <c r="I164" i="2"/>
  <c r="I162" i="2"/>
  <c r="I161" i="2"/>
  <c r="I159" i="2"/>
  <c r="I158" i="2"/>
  <c r="I157" i="2"/>
  <c r="I155" i="2"/>
  <c r="I153" i="2"/>
  <c r="I152" i="2"/>
  <c r="I150" i="2"/>
  <c r="I149" i="2"/>
  <c r="I147" i="2"/>
  <c r="I145" i="2"/>
  <c r="I144" i="2"/>
  <c r="I143" i="2"/>
  <c r="I142" i="2"/>
  <c r="I141" i="2"/>
  <c r="I140" i="2"/>
  <c r="I139" i="2"/>
  <c r="I135" i="2"/>
  <c r="I134" i="2"/>
  <c r="I133" i="2"/>
  <c r="I132" i="2"/>
  <c r="I131" i="2"/>
  <c r="I129" i="2"/>
  <c r="I128" i="2"/>
  <c r="I127" i="2"/>
  <c r="I122" i="2"/>
  <c r="I121" i="2"/>
  <c r="I120" i="2"/>
  <c r="I119" i="2"/>
  <c r="I110" i="2"/>
  <c r="I109" i="2"/>
  <c r="I108" i="2"/>
  <c r="I107" i="2"/>
  <c r="I104" i="2"/>
  <c r="I103" i="2"/>
  <c r="I102" i="2"/>
  <c r="I101" i="2"/>
  <c r="I100" i="2"/>
  <c r="I99" i="2"/>
  <c r="I91" i="2"/>
  <c r="I89" i="2"/>
  <c r="I86" i="2"/>
  <c r="I85" i="2"/>
  <c r="I84" i="2"/>
  <c r="I83" i="2"/>
  <c r="I82" i="2"/>
  <c r="I81" i="2"/>
  <c r="I80" i="2"/>
  <c r="I78" i="2"/>
  <c r="I77" i="2"/>
  <c r="I76" i="2"/>
  <c r="I72" i="2"/>
  <c r="I71" i="2"/>
  <c r="I70" i="2"/>
  <c r="I69" i="2"/>
  <c r="I68" i="2"/>
  <c r="I67" i="2"/>
  <c r="I66" i="2"/>
  <c r="I64" i="2"/>
  <c r="I63" i="2"/>
  <c r="I62" i="2"/>
  <c r="I61" i="2"/>
  <c r="I60" i="2"/>
  <c r="I56" i="2"/>
  <c r="I55" i="2"/>
  <c r="I52" i="2"/>
  <c r="I49" i="2"/>
  <c r="I42" i="2"/>
  <c r="I41" i="2"/>
  <c r="I37" i="2"/>
  <c r="I36" i="2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I10" i="2"/>
  <c r="I9" i="2"/>
  <c r="I8" i="2"/>
  <c r="I282" i="2" l="1"/>
  <c r="P268" i="2"/>
  <c r="P312" i="2"/>
  <c r="Q312" i="2"/>
  <c r="G349" i="2" l="1"/>
  <c r="G320" i="2"/>
  <c r="G316" i="2"/>
  <c r="G310" i="2"/>
  <c r="G278" i="2"/>
  <c r="G280" i="2" s="1"/>
  <c r="H17" i="1" s="1"/>
  <c r="G262" i="2"/>
  <c r="G210" i="2"/>
  <c r="G136" i="2"/>
  <c r="G123" i="2"/>
  <c r="G111" i="2"/>
  <c r="G105" i="2"/>
  <c r="G87" i="2"/>
  <c r="G73" i="2"/>
  <c r="G57" i="2"/>
  <c r="G43" i="2"/>
  <c r="G38" i="2"/>
  <c r="G30" i="2"/>
  <c r="G20" i="2"/>
  <c r="M136" i="2"/>
  <c r="H25" i="1" l="1"/>
  <c r="H23" i="1"/>
  <c r="G312" i="2"/>
  <c r="G264" i="2"/>
  <c r="G113" i="2"/>
  <c r="H11" i="1" s="1"/>
  <c r="G212" i="2"/>
  <c r="G45" i="2"/>
  <c r="G32" i="2"/>
  <c r="I210" i="2"/>
  <c r="E349" i="2"/>
  <c r="I349" i="2" s="1"/>
  <c r="E310" i="2"/>
  <c r="E312" i="2" s="1"/>
  <c r="D19" i="1" s="1"/>
  <c r="E262" i="2"/>
  <c r="E264" i="2" s="1"/>
  <c r="D15" i="1" s="1"/>
  <c r="E278" i="2"/>
  <c r="E320" i="2"/>
  <c r="D25" i="1" s="1"/>
  <c r="E316" i="2"/>
  <c r="D23" i="1" s="1"/>
  <c r="E136" i="2"/>
  <c r="I136" i="2" s="1"/>
  <c r="E123" i="2"/>
  <c r="I123" i="2" s="1"/>
  <c r="E111" i="2"/>
  <c r="I111" i="2" s="1"/>
  <c r="E105" i="2"/>
  <c r="I105" i="2" s="1"/>
  <c r="E79" i="2"/>
  <c r="E65" i="2"/>
  <c r="E57" i="2"/>
  <c r="I57" i="2" s="1"/>
  <c r="E43" i="2"/>
  <c r="I43" i="2" s="1"/>
  <c r="E38" i="2"/>
  <c r="I38" i="2" s="1"/>
  <c r="E30" i="2"/>
  <c r="I30" i="2" s="1"/>
  <c r="E20" i="2"/>
  <c r="I20" i="2" s="1"/>
  <c r="K278" i="2"/>
  <c r="K280" i="2" s="1"/>
  <c r="K262" i="2"/>
  <c r="K264" i="2" s="1"/>
  <c r="K349" i="2"/>
  <c r="M310" i="2"/>
  <c r="C278" i="2"/>
  <c r="C310" i="2"/>
  <c r="C349" i="2"/>
  <c r="C79" i="2"/>
  <c r="C87" i="2" s="1"/>
  <c r="C320" i="2"/>
  <c r="B25" i="1" s="1"/>
  <c r="K320" i="2"/>
  <c r="C316" i="2"/>
  <c r="K316" i="2"/>
  <c r="K289" i="2"/>
  <c r="C262" i="2"/>
  <c r="C264" i="2" s="1"/>
  <c r="B15" i="1" s="1"/>
  <c r="C105" i="2"/>
  <c r="C111" i="2"/>
  <c r="C210" i="2"/>
  <c r="C136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6" i="2"/>
  <c r="K210" i="2"/>
  <c r="M327" i="2"/>
  <c r="M349" i="2" s="1"/>
  <c r="M320" i="2"/>
  <c r="M316" i="2"/>
  <c r="M278" i="2"/>
  <c r="M280" i="2" s="1"/>
  <c r="M262" i="2"/>
  <c r="M264" i="2" s="1"/>
  <c r="M210" i="2"/>
  <c r="M123" i="2"/>
  <c r="M111" i="2"/>
  <c r="M87" i="2"/>
  <c r="M73" i="2"/>
  <c r="M57" i="2"/>
  <c r="M43" i="2"/>
  <c r="M38" i="2"/>
  <c r="M30" i="2"/>
  <c r="M20" i="2"/>
  <c r="N25" i="1"/>
  <c r="L25" i="1"/>
  <c r="N23" i="1"/>
  <c r="L23" i="1"/>
  <c r="M105" i="2"/>
  <c r="M113" i="2" s="1"/>
  <c r="N11" i="1" s="1"/>
  <c r="K20" i="2"/>
  <c r="I320" i="2" l="1"/>
  <c r="J25" i="1" s="1"/>
  <c r="E87" i="2"/>
  <c r="I87" i="2" s="1"/>
  <c r="I79" i="2"/>
  <c r="I45" i="2"/>
  <c r="F25" i="1"/>
  <c r="I316" i="2"/>
  <c r="J23" i="1" s="1"/>
  <c r="E73" i="2"/>
  <c r="I73" i="2" s="1"/>
  <c r="I65" i="2"/>
  <c r="I262" i="2"/>
  <c r="F15" i="1"/>
  <c r="I310" i="2"/>
  <c r="H19" i="1"/>
  <c r="I312" i="2"/>
  <c r="J19" i="1" s="1"/>
  <c r="H15" i="1"/>
  <c r="I264" i="2"/>
  <c r="G214" i="2"/>
  <c r="E280" i="2"/>
  <c r="I278" i="2"/>
  <c r="L15" i="1"/>
  <c r="P264" i="2"/>
  <c r="P320" i="2"/>
  <c r="L17" i="1"/>
  <c r="P280" i="2"/>
  <c r="P316" i="2"/>
  <c r="G93" i="2"/>
  <c r="K113" i="2"/>
  <c r="L11" i="1" s="1"/>
  <c r="M312" i="2"/>
  <c r="N19" i="1" s="1"/>
  <c r="N17" i="1"/>
  <c r="N15" i="1"/>
  <c r="E113" i="2"/>
  <c r="E32" i="2"/>
  <c r="I32" i="2" s="1"/>
  <c r="M32" i="2"/>
  <c r="M45" i="2"/>
  <c r="K212" i="2"/>
  <c r="K214" i="2" s="1"/>
  <c r="L13" i="1" s="1"/>
  <c r="K45" i="2"/>
  <c r="B23" i="1"/>
  <c r="F23" i="1" s="1"/>
  <c r="C45" i="2"/>
  <c r="K32" i="2"/>
  <c r="C212" i="2"/>
  <c r="C214" i="2" s="1"/>
  <c r="C32" i="2"/>
  <c r="M212" i="2"/>
  <c r="M214" i="2" s="1"/>
  <c r="C113" i="2"/>
  <c r="E45" i="2"/>
  <c r="E212" i="2"/>
  <c r="E214" i="2" s="1"/>
  <c r="C312" i="2"/>
  <c r="K310" i="2"/>
  <c r="C280" i="2"/>
  <c r="D11" i="1" l="1"/>
  <c r="I113" i="2"/>
  <c r="J11" i="1" s="1"/>
  <c r="I93" i="2"/>
  <c r="J9" i="1" s="1"/>
  <c r="D13" i="1"/>
  <c r="F13" i="1" s="1"/>
  <c r="I212" i="2"/>
  <c r="J15" i="1"/>
  <c r="H13" i="1"/>
  <c r="I214" i="2"/>
  <c r="D17" i="1"/>
  <c r="I280" i="2"/>
  <c r="J17" i="1" s="1"/>
  <c r="G115" i="2"/>
  <c r="H9" i="1"/>
  <c r="K312" i="2"/>
  <c r="L19" i="1" s="1"/>
  <c r="P310" i="2"/>
  <c r="P214" i="2"/>
  <c r="G323" i="2"/>
  <c r="N13" i="1"/>
  <c r="E93" i="2"/>
  <c r="E323" i="2" s="1"/>
  <c r="M93" i="2"/>
  <c r="N9" i="1" s="1"/>
  <c r="K93" i="2"/>
  <c r="L9" i="1" s="1"/>
  <c r="C93" i="2"/>
  <c r="C323" i="2" s="1"/>
  <c r="B11" i="1"/>
  <c r="F11" i="1" s="1"/>
  <c r="B13" i="1"/>
  <c r="B17" i="1"/>
  <c r="B19" i="1"/>
  <c r="F19" i="1" s="1"/>
  <c r="F17" i="1" l="1"/>
  <c r="H21" i="1"/>
  <c r="H27" i="1" s="1"/>
  <c r="J13" i="1"/>
  <c r="I323" i="2"/>
  <c r="J27" i="1" s="1"/>
  <c r="D9" i="1"/>
  <c r="L21" i="1"/>
  <c r="L27" i="1" s="1"/>
  <c r="N21" i="1"/>
  <c r="N27" i="1" s="1"/>
  <c r="E115" i="2"/>
  <c r="I115" i="2" s="1"/>
  <c r="K115" i="2"/>
  <c r="B9" i="1"/>
  <c r="B21" i="1" s="1"/>
  <c r="C115" i="2"/>
  <c r="M323" i="2"/>
  <c r="M115" i="2"/>
  <c r="K323" i="2"/>
  <c r="D21" i="1" l="1"/>
  <c r="F21" i="1" s="1"/>
  <c r="F9" i="1"/>
  <c r="P323" i="2"/>
  <c r="P115" i="2"/>
  <c r="K353" i="2"/>
  <c r="M353" i="2"/>
  <c r="M356" i="2" s="1"/>
  <c r="B27" i="1"/>
  <c r="J21" i="1" l="1"/>
  <c r="D27" i="1"/>
  <c r="F27" i="1" l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<sst xmlns="http://schemas.openxmlformats.org/spreadsheetml/2006/main" count="372" uniqueCount="322">
  <si>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</si>
  <si>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</si>
  <si>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</si>
  <si>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</si>
  <si>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</si>
  <si>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</si>
  <si>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</si>
  <si>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</si>
  <si>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</si>
  <si>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</si>
  <si>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</si>
  <si>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</si>
  <si>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</si>
  <si>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</si>
  <si>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</si>
  <si>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</si>
  <si>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</si>
  <si>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</si>
  <si>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</si>
  <si>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</si>
  <si>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</si>
  <si>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</si>
  <si>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</si>
  <si>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</si>
  <si>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</si>
  <si>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</si>
  <si>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</si>
  <si>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</si>
  <si>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</si>
  <si>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</si>
  <si>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</si>
  <si>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</si>
  <si>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</si>
  <si>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</si>
  <si>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</si>
  <si>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</si>
  <si>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</si>
  <si>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</si>
  <si>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</si>
  <si>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</si>
  <si>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</si>
  <si>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</si>
  <si>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</si>
  <si>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</si>
  <si>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</si>
  <si>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</si>
  <si>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</si>
  <si>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</si>
  <si>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</si>
  <si>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</si>
  <si>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</si>
  <si>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</si>
  <si>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</si>
  <si>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</si>
  <si>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</si>
  <si>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</si>
  <si>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</si>
  <si>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</si>
  <si>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</si>
  <si>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</si>
  <si>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</si>
  <si>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</si>
  <si>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</si>
  <si>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</si>
  <si>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</si>
  <si>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</si>
  <si>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</si>
  <si>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</si>
  <si>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</si>
  <si>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</si>
  <si>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</si>
  <si>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</si>
  <si>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</si>
  <si>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</si>
  <si>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</si>
  <si>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</si>
  <si>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</si>
  <si>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</si>
  <si>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</si>
  <si>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</si>
  <si>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</si>
  <si>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</si>
  <si>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</si>
  <si>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</si>
  <si>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</si>
  <si>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</si>
  <si>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</si>
  <si>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</si>
  <si>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</si>
  <si>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</si>
  <si>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</si>
  <si>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</si>
  <si>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</si>
  <si>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</si>
  <si>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</si>
  <si>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</si>
  <si>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</si>
  <si>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</si>
  <si>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</si>
  <si>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</si>
  <si>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</si>
  <si>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</si>
  <si>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</si>
  <si>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</si>
  <si>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</si>
  <si>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</si>
  <si>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</si>
  <si>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</si>
  <si>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</si>
  <si>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</si>
  <si>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</si>
  <si>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</si>
  <si>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</si>
  <si>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</si>
  <si>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</si>
  <si>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</si>
  <si>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</si>
  <si>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</si>
  <si>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</si>
  <si>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</si>
  <si>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</si>
  <si>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</si>
  <si>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</si>
  <si>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</si>
  <si>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</si>
  <si>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</si>
  <si>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</si>
  <si>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</si>
  <si>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</si>
  <si>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</si>
  <si>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</si>
  <si>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</si>
  <si>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</si>
  <si>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</si>
  <si>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</si>
  <si>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</si>
  <si>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</si>
  <si>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</si>
  <si>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</si>
  <si>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</si>
  <si>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</si>
  <si>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</si>
  <si>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</si>
  <si>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</si>
  <si>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</si>
  <si>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</si>
  <si>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</si>
  <si>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</si>
  <si>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</si>
  <si>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</si>
  <si>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</si>
  <si>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</si>
  <si>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</si>
  <si>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</si>
  <si>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</si>
  <si>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</si>
  <si>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</si>
  <si>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</si>
  <si>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</si>
  <si>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</si>
  <si>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</si>
  <si>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</si>
  <si>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</si>
  <si>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</si>
  <si>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</si>
  <si>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</si>
  <si>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</si>
  <si>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</si>
  <si>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</si>
  <si>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</si>
  <si>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</si>
  <si>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</si>
  <si>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</si>
  <si>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</si>
  <si>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</si>
  <si>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</si>
  <si>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</si>
  <si>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</si>
  <si>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</si>
  <si>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</si>
  <si>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</si>
  <si>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</si>
  <si>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</si>
  <si>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</si>
  <si>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</si>
  <si>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</si>
  <si>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</si>
  <si>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</si>
  <si>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</si>
  <si>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</si>
  <si>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</si>
  <si>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</si>
  <si>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</si>
  <si>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</si>
  <si>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</si>
  <si>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</si>
  <si>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</si>
  <si>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</si>
  <si>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</si>
  <si>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</si>
  <si>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</si>
  <si>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</si>
  <si>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</si>
  <si>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</si>
  <si>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</si>
  <si>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</si>
  <si>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</si>
  <si>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</si>
  <si>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</si>
  <si>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</si>
  <si>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</si>
  <si>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</si>
  <si>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</si>
  <si>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</si>
  <si>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</si>
  <si>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</si>
  <si>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</si>
  <si>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</si>
  <si>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</si>
  <si>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</si>
  <si>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</si>
  <si>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</si>
  <si>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</si>
  <si>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</si>
  <si>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</si>
  <si>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</si>
  <si>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</si>
  <si>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</si>
  <si>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</si>
  <si>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</si>
  <si>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</si>
  <si>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</si>
  <si>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</si>
  <si>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</si>
  <si>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</si>
  <si>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</si>
  <si>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</si>
  <si>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</si>
  <si>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</si>
  <si>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</si>
  <si>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</si>
  <si>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</si>
  <si>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</si>
  <si>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</si>
  <si>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</si>
  <si>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</si>
  <si>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</si>
  <si>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</si>
  <si>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</si>
  <si>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</si>
  <si>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</si>
  <si>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</si>
  <si>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</si>
  <si>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</si>
  <si>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</si>
  <si>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</si>
  <si>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</si>
  <si>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</si>
  <si>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</si>
  <si>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</si>
  <si>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</si>
  <si>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</si>
  <si>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</si>
  <si>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</si>
  <si>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</si>
  <si>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</si>
  <si>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</si>
  <si>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</si>
  <si>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</si>
  <si>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</si>
  <si>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</si>
  <si>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</si>
  <si>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</si>
  <si>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</si>
  <si>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</si>
  <si>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</si>
  <si>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</si>
  <si>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</si>
  <si>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</si>
  <si>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</si>
  <si>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</si>
  <si>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</si>
  <si>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</si>
  <si>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</si>
  <si>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</si>
  <si>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</si>
  <si>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</si>
  <si>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</si>
  <si>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</si>
  <si>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</si>
  <si>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</si>
  <si>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</si>
  <si>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</si>
  <si>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</si>
  <si>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</si>
  <si>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</si>
  <si>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</si>
  <si>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</si>
  <si>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</si>
  <si>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</si>
  <si>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</si>
  <si>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</si>
  <si>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</si>
  <si>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</si>
  <si>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</si>
  <si>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</si>
  <si>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</si>
  <si>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t>TILL MAY 2020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</si>
  <si>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</si>
  <si>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</si>
  <si>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</si>
  <si>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</si>
  <si>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 xml:space="preserve"> - Domestic - MISS SHOPhia Shop &amp; Heritage Hunt with Tourism Malaysia </t>
  </si>
  <si>
    <r>
      <t xml:space="preserve"> - MATTA Fair</t>
    </r>
    <r>
      <rPr>
        <sz val="11"/>
        <color theme="3"/>
        <rFont val="Arial"/>
        <family val="2"/>
      </rPr>
      <t xml:space="preserve"> (Tourism Tax)</t>
    </r>
  </si>
  <si>
    <r>
      <t xml:space="preserve"> - EPY KL Roadshow &amp;</t>
    </r>
    <r>
      <rPr>
        <sz val="11"/>
        <color theme="3"/>
        <rFont val="Arial"/>
        <family val="2"/>
      </rPr>
      <t>(Tourism Tax)</t>
    </r>
  </si>
  <si>
    <t xml:space="preserve"> - In-flight Magazine (Gateway) (Tourism Tax)</t>
  </si>
  <si>
    <r>
      <rPr>
        <sz val="12"/>
        <color theme="3"/>
        <rFont val="Wingdings"/>
        <charset val="2"/>
      </rPr>
      <t xml:space="preserve">  </t>
    </r>
    <r>
      <rPr>
        <sz val="12"/>
        <color theme="3"/>
        <rFont val="Arial"/>
        <family val="2"/>
      </rPr>
      <t xml:space="preserve">OOH at Dhoby Ghaut MRT Station - Singapore </t>
    </r>
    <r>
      <rPr>
        <sz val="11"/>
        <color theme="3"/>
        <rFont val="Arial"/>
        <family val="2"/>
      </rPr>
      <t>(Tourism Tax)</t>
    </r>
  </si>
  <si>
    <r>
      <rPr>
        <sz val="12"/>
        <color theme="3"/>
        <rFont val="Wingdings"/>
        <charset val="2"/>
      </rPr>
      <t xml:space="preserve">  </t>
    </r>
    <r>
      <rPr>
        <sz val="12"/>
        <color theme="3"/>
        <rFont val="Arial"/>
        <family val="2"/>
      </rPr>
      <t>OOH at XiMenDing MRT &amp; Buses - Taiwan</t>
    </r>
    <r>
      <rPr>
        <sz val="11"/>
        <color theme="3"/>
        <rFont val="Arial"/>
        <family val="2"/>
      </rPr>
      <t xml:space="preserve"> (Tourism Tax)</t>
    </r>
  </si>
  <si>
    <r>
      <rPr>
        <sz val="12"/>
        <color theme="3"/>
        <rFont val="Wingdings"/>
        <charset val="2"/>
      </rPr>
      <t xml:space="preserve">  </t>
    </r>
    <r>
      <rPr>
        <sz val="12"/>
        <color theme="3"/>
        <rFont val="Arial"/>
        <family val="2"/>
      </rPr>
      <t>OOH in KL Covered Walkaway</t>
    </r>
    <r>
      <rPr>
        <sz val="11"/>
        <color theme="3"/>
        <rFont val="Arial"/>
        <family val="2"/>
      </rPr>
      <t xml:space="preserve"> (Tourism Tax)</t>
    </r>
  </si>
  <si>
    <t>Grant from Tourism Tax (PACCM)</t>
  </si>
  <si>
    <t>Grant from Tourism Tax (Approved June 2020)</t>
  </si>
  <si>
    <t>Matta Fair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</si>
</sst>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5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/>
      <name val="Arial"/>
      <family val="2"/>
    </font>
    <font>
      <sz val="12"/>
      <color theme="3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39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44" fontId="0" fillId="0" borderId="0" xfId="0" applyNumberFormat="1"/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40" fillId="0" borderId="0" xfId="0" applyNumberFormat="1" applyFont="1" applyFill="1"/>
    <xf numFmtId="37" fontId="40" fillId="10" borderId="0" xfId="0" applyNumberFormat="1" applyFont="1" applyFill="1"/>
    <xf numFmtId="164" fontId="40" fillId="10" borderId="0" xfId="1" applyNumberFormat="1" applyFont="1" applyFill="1"/>
    <xf numFmtId="37" fontId="39" fillId="0" borderId="0" xfId="0" applyNumberFormat="1" applyFont="1"/>
    <xf numFmtId="37" fontId="40" fillId="0" borderId="0" xfId="2" quotePrefix="1" applyNumberFormat="1" applyFont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-0.14562699680511182</c:v>
                </c:pt>
                <c:pt idx="3">
                  <c:v>-0.60663362535520571</c:v>
                </c:pt>
                <c:pt idx="4">
                  <c:v>-0.58908045977011492</c:v>
                </c:pt>
                <c:pt idx="5">
                  <c:v>-0.49000792179473568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0"/>
  <sheetViews>
    <sheetView view="pageBreakPreview" topLeftCell="A7" zoomScaleNormal="100" zoomScaleSheetLayoutView="100" workbookViewId="0">
      <selection activeCell="B32" sqref="B32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30" customWidth="1"/>
    <col min="7" max="7" width="1.28515625" customWidth="1"/>
    <col min="8" max="8" width="17.42578125" customWidth="1"/>
    <col min="9" max="9" width="1" style="212" customWidth="1"/>
    <col min="10" max="10" width="17.42578125" style="133" customWidth="1"/>
    <col min="11" max="11" width="1.140625" style="179" customWidth="1"/>
    <col min="12" max="12" width="17.42578125" hidden="1" customWidth="1"/>
    <col min="13" max="13" width="1.42578125" hidden="1" customWidth="1"/>
    <col min="14" max="14" width="17.42578125" style="140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4"/>
      <c r="G1" s="1"/>
      <c r="H1" s="1"/>
      <c r="I1" s="209"/>
      <c r="J1" s="130"/>
      <c r="K1" s="216"/>
      <c r="L1" s="1"/>
      <c r="M1" s="1"/>
      <c r="N1" s="2"/>
      <c r="O1" s="1"/>
    </row>
    <row r="2" spans="1:18" ht="15.75">
      <c r="A2" s="1" t="s">
        <v>277</v>
      </c>
      <c r="B2" s="1"/>
      <c r="C2" s="1"/>
      <c r="D2" s="1"/>
      <c r="E2" s="1"/>
      <c r="F2" s="224"/>
      <c r="G2" s="1"/>
      <c r="H2" s="1"/>
      <c r="I2" s="209"/>
      <c r="J2" s="130"/>
      <c r="K2" s="216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4"/>
      <c r="G3" s="1"/>
      <c r="H3" s="1"/>
      <c r="I3" s="209"/>
      <c r="J3" s="130"/>
      <c r="K3" s="216"/>
      <c r="L3" s="1"/>
      <c r="M3" s="1"/>
      <c r="N3" s="2"/>
      <c r="O3" s="1"/>
    </row>
    <row r="4" spans="1:18">
      <c r="A4" s="3"/>
      <c r="B4" s="4" t="s">
        <v>2</v>
      </c>
      <c r="C4" s="173"/>
      <c r="D4" s="4" t="s">
        <v>3</v>
      </c>
      <c r="E4" s="173"/>
      <c r="F4" s="221" t="s">
        <v>310</v>
      </c>
      <c r="G4" s="5"/>
      <c r="H4" s="4" t="s">
        <v>301</v>
      </c>
      <c r="I4" s="6"/>
      <c r="J4" s="4" t="s">
        <v>305</v>
      </c>
      <c r="K4" s="6"/>
      <c r="L4" s="4" t="s">
        <v>276</v>
      </c>
      <c r="M4" s="5"/>
      <c r="N4" s="4" t="s">
        <v>4</v>
      </c>
      <c r="O4" s="5"/>
    </row>
    <row r="5" spans="1:18">
      <c r="A5" s="3"/>
      <c r="B5" s="6" t="s">
        <v>5</v>
      </c>
      <c r="C5" s="173"/>
      <c r="D5" s="6" t="s">
        <v>5</v>
      </c>
      <c r="E5" s="173"/>
      <c r="F5" s="222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205</v>
      </c>
      <c r="C6" s="173"/>
      <c r="D6" s="6" t="s">
        <v>205</v>
      </c>
      <c r="E6" s="173"/>
      <c r="F6" s="222"/>
      <c r="G6" s="5"/>
      <c r="H6" s="6" t="s">
        <v>307</v>
      </c>
      <c r="I6" s="6"/>
      <c r="J6" s="6" t="s">
        <v>304</v>
      </c>
      <c r="K6" s="6"/>
      <c r="L6" s="6"/>
      <c r="M6" s="5"/>
      <c r="N6" s="6" t="s">
        <v>271</v>
      </c>
      <c r="O6" s="5"/>
    </row>
    <row r="7" spans="1:18">
      <c r="A7" s="3"/>
      <c r="B7" s="7" t="s">
        <v>9</v>
      </c>
      <c r="C7" s="174"/>
      <c r="D7" s="7" t="s">
        <v>9</v>
      </c>
      <c r="E7" s="174"/>
      <c r="F7" s="223" t="s">
        <v>311</v>
      </c>
      <c r="G7" s="8"/>
      <c r="H7" s="7" t="s">
        <v>9</v>
      </c>
      <c r="I7" s="210"/>
      <c r="J7" s="7" t="s">
        <v>9</v>
      </c>
      <c r="K7" s="210"/>
      <c r="L7" s="7" t="s">
        <v>9</v>
      </c>
      <c r="M7" s="8"/>
      <c r="N7" s="7" t="s">
        <v>9</v>
      </c>
      <c r="O7" s="8"/>
    </row>
    <row r="8" spans="1:18">
      <c r="A8" s="3"/>
      <c r="B8" s="9"/>
      <c r="C8" s="175"/>
      <c r="D8" s="9"/>
      <c r="E8" s="175"/>
      <c r="F8" s="225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76"/>
      <c r="F9" s="225">
        <f>(D9-B9)/B9*100%</f>
        <v>0</v>
      </c>
      <c r="G9" s="11"/>
      <c r="H9" s="13">
        <f>'Budget 2020'!G93</f>
        <v>665433.49999999988</v>
      </c>
      <c r="I9" s="13"/>
      <c r="J9" s="13">
        <f>'Budget 2020'!I93</f>
        <v>1571129.0056499997</v>
      </c>
      <c r="K9" s="13"/>
      <c r="L9" s="13">
        <f>'Budget 2020'!K93</f>
        <v>2175713.94</v>
      </c>
      <c r="M9" s="11"/>
      <c r="N9" s="13">
        <f>'Budget 2020'!M93</f>
        <v>1829483.3900000004</v>
      </c>
      <c r="O9" s="11"/>
      <c r="Q9" s="140"/>
    </row>
    <row r="10" spans="1:18" ht="11.25" customHeight="1">
      <c r="A10" s="12"/>
      <c r="B10" s="13"/>
      <c r="C10" s="176"/>
      <c r="D10" s="13"/>
      <c r="E10" s="176"/>
      <c r="F10" s="225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76"/>
      <c r="F11" s="225">
        <f>(D11-B11)/B11*100%</f>
        <v>0</v>
      </c>
      <c r="G11" s="11"/>
      <c r="H11" s="13">
        <f>'Budget 2020'!G113</f>
        <v>0</v>
      </c>
      <c r="I11" s="13"/>
      <c r="J11" s="13">
        <f>'Budget 2020'!I113</f>
        <v>44500</v>
      </c>
      <c r="K11" s="13"/>
      <c r="L11" s="13">
        <f>'Budget 2020'!K113</f>
        <v>241000</v>
      </c>
      <c r="M11" s="11"/>
      <c r="N11" s="13">
        <f>'Budget 2020'!M113</f>
        <v>150929.20000000001</v>
      </c>
      <c r="O11" s="11"/>
      <c r="Q11" s="140"/>
    </row>
    <row r="12" spans="1:18" ht="9.75" customHeight="1">
      <c r="A12" s="12"/>
      <c r="B12" s="13"/>
      <c r="C12" s="176"/>
      <c r="D12" s="13"/>
      <c r="E12" s="176"/>
      <c r="F12" s="225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2020'!C214</f>
        <v>5008000</v>
      </c>
      <c r="C13" s="176"/>
      <c r="D13" s="13">
        <f>'Budget 2020'!E214</f>
        <v>4678700</v>
      </c>
      <c r="E13" s="176"/>
      <c r="F13" s="225">
        <f>(D13-B13)/B13*100%</f>
        <v>-6.5754792332268372E-2</v>
      </c>
      <c r="G13" s="11"/>
      <c r="H13" s="13">
        <f>'Budget 2020'!G214</f>
        <v>810247.52</v>
      </c>
      <c r="I13" s="13"/>
      <c r="J13" s="13">
        <f>'Budget 2020'!I214</f>
        <v>3868452.48</v>
      </c>
      <c r="K13" s="13"/>
      <c r="L13" s="13">
        <f>'Budget 2020'!K214</f>
        <v>4910000</v>
      </c>
      <c r="M13" s="11"/>
      <c r="N13" s="13">
        <f>'Budget 2020'!M214</f>
        <v>4526713.7299999995</v>
      </c>
      <c r="O13" s="11"/>
      <c r="Q13" s="140"/>
      <c r="R13" s="140"/>
    </row>
    <row r="14" spans="1:18" ht="9.75" customHeight="1">
      <c r="A14" s="12"/>
      <c r="B14" s="13"/>
      <c r="C14" s="176"/>
      <c r="D14" s="13"/>
      <c r="E14" s="176"/>
      <c r="F14" s="225"/>
      <c r="G14" s="11"/>
      <c r="H14" s="13"/>
      <c r="I14" s="13"/>
      <c r="J14" s="13"/>
      <c r="K14" s="13"/>
      <c r="L14" s="13"/>
      <c r="M14" s="11"/>
      <c r="N14" s="13"/>
      <c r="O14" s="11"/>
      <c r="Q14" s="140"/>
    </row>
    <row r="15" spans="1:18" ht="14.25" customHeight="1">
      <c r="A15" s="12" t="s">
        <v>13</v>
      </c>
      <c r="B15" s="13">
        <f>'Budget 2020'!C264</f>
        <v>4615636</v>
      </c>
      <c r="C15" s="176"/>
      <c r="D15" s="13">
        <f>'Budget 2020'!E264</f>
        <v>3460121</v>
      </c>
      <c r="E15" s="176"/>
      <c r="F15" s="225">
        <f>(D15-B15)/B15*100%</f>
        <v>-0.25034794771511443</v>
      </c>
      <c r="G15" s="11"/>
      <c r="H15" s="13">
        <f>'Budget 2020'!G264</f>
        <v>624058.58000000007</v>
      </c>
      <c r="I15" s="13"/>
      <c r="J15" s="13">
        <f>'Budget 2020'!I264</f>
        <v>2836062.42</v>
      </c>
      <c r="K15" s="13"/>
      <c r="L15" s="13">
        <f>'Budget 2020'!K264</f>
        <v>3195636</v>
      </c>
      <c r="M15" s="11"/>
      <c r="N15" s="13">
        <f>'Budget 2020'!M264</f>
        <v>2564120.5</v>
      </c>
      <c r="O15" s="11"/>
      <c r="Q15" s="140"/>
    </row>
    <row r="16" spans="1:18" ht="11.25" customHeight="1">
      <c r="A16" s="12"/>
      <c r="B16" s="13"/>
      <c r="C16" s="176"/>
      <c r="D16" s="13"/>
      <c r="E16" s="176"/>
      <c r="F16" s="225"/>
      <c r="G16" s="11"/>
      <c r="H16" s="13"/>
      <c r="I16" s="13"/>
      <c r="J16" s="13"/>
      <c r="K16" s="13"/>
      <c r="L16" s="13"/>
      <c r="M16" s="11"/>
      <c r="N16" s="13"/>
      <c r="O16" s="11"/>
      <c r="Q16" s="140"/>
    </row>
    <row r="17" spans="1:17" ht="14.25" customHeight="1">
      <c r="A17" s="12" t="s">
        <v>14</v>
      </c>
      <c r="B17" s="13">
        <f>'Budget 2020'!C280</f>
        <v>3480000</v>
      </c>
      <c r="C17" s="176"/>
      <c r="D17" s="13">
        <f>'Budget 2020'!E280</f>
        <v>1430000</v>
      </c>
      <c r="E17" s="176"/>
      <c r="F17" s="225">
        <f>(D17-B17)/B17*100%</f>
        <v>-0.58908045977011492</v>
      </c>
      <c r="G17" s="11"/>
      <c r="H17" s="13">
        <f>'Budget 2020'!G280</f>
        <v>2063531.15</v>
      </c>
      <c r="I17" s="13"/>
      <c r="J17" s="13">
        <f>'Budget 2020'!I280</f>
        <v>-633531.14999999991</v>
      </c>
      <c r="K17" s="13"/>
      <c r="L17" s="13">
        <f>'Budget 2020'!K280</f>
        <v>6245000</v>
      </c>
      <c r="M17" s="11"/>
      <c r="N17" s="13">
        <f>'Budget 2020'!M278</f>
        <v>5296662.93</v>
      </c>
      <c r="O17" s="11"/>
      <c r="Q17" s="140"/>
    </row>
    <row r="18" spans="1:17" ht="9.75" customHeight="1">
      <c r="A18" s="12"/>
      <c r="B18" s="13"/>
      <c r="C18" s="176"/>
      <c r="D18" s="13"/>
      <c r="E18" s="176"/>
      <c r="F18" s="225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2020'!C312</f>
        <v>2448940</v>
      </c>
      <c r="C19" s="176"/>
      <c r="D19" s="13">
        <f>'Budget 2020'!E312</f>
        <v>1248940</v>
      </c>
      <c r="E19" s="176"/>
      <c r="F19" s="225">
        <f>(D19-B19)/B19*100%</f>
        <v>-0.49000792179473568</v>
      </c>
      <c r="G19" s="11"/>
      <c r="H19" s="13">
        <f>'Budget 2020'!G312</f>
        <v>273542.69</v>
      </c>
      <c r="I19" s="13"/>
      <c r="J19" s="13">
        <f>'Budget 2020'!I312</f>
        <v>975397.31</v>
      </c>
      <c r="K19" s="13"/>
      <c r="L19" s="13">
        <f>'Budget 2020'!K312</f>
        <v>2072940</v>
      </c>
      <c r="M19" s="11"/>
      <c r="N19" s="13">
        <f>'Budget 2020'!M312</f>
        <v>1673036.9500000002</v>
      </c>
      <c r="O19" s="11"/>
      <c r="Q19" s="140"/>
    </row>
    <row r="20" spans="1:17" ht="9.75" customHeight="1">
      <c r="A20" s="12"/>
      <c r="B20" s="13"/>
      <c r="C20" s="176"/>
      <c r="D20" s="13"/>
      <c r="E20" s="176"/>
      <c r="F20" s="225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13098823.505649999</v>
      </c>
      <c r="E21" s="177"/>
      <c r="F21" s="226">
        <f>(D21-B21)/B21*100%</f>
        <v>-0.26549910151537109</v>
      </c>
      <c r="G21" s="16"/>
      <c r="H21" s="15">
        <f>SUM(H9:H20)</f>
        <v>4436813.4400000004</v>
      </c>
      <c r="I21" s="211"/>
      <c r="J21" s="15">
        <f>D21-H21</f>
        <v>8662010.0656499974</v>
      </c>
      <c r="K21" s="211"/>
      <c r="L21" s="15">
        <f>SUM(L9:L20)</f>
        <v>18840289.939999998</v>
      </c>
      <c r="M21" s="16"/>
      <c r="N21" s="15">
        <f>SUM(N9:N20)</f>
        <v>16040946.699999999</v>
      </c>
      <c r="O21" s="16"/>
    </row>
    <row r="22" spans="1:17" s="20" customFormat="1" ht="12.75">
      <c r="A22" s="18"/>
      <c r="B22" s="19"/>
      <c r="C22" s="19"/>
      <c r="D22" s="19"/>
      <c r="E22" s="19"/>
      <c r="F22" s="227"/>
      <c r="G22" s="19"/>
      <c r="H22" s="19"/>
      <c r="I22" s="178"/>
      <c r="J22" s="19"/>
      <c r="K22" s="178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2020'!C316</f>
        <v>150000</v>
      </c>
      <c r="C23" s="19"/>
      <c r="D23" s="19">
        <f>'Budget 2020'!E316</f>
        <v>75000</v>
      </c>
      <c r="E23" s="19"/>
      <c r="F23" s="227">
        <f>(D23-B23)/B23*100%</f>
        <v>-0.5</v>
      </c>
      <c r="G23" s="19"/>
      <c r="H23" s="19">
        <f>'Budget 2020'!G316</f>
        <v>3716.37</v>
      </c>
      <c r="I23" s="178"/>
      <c r="J23" s="19">
        <f>'Budget 2020'!I316</f>
        <v>71283.63</v>
      </c>
      <c r="K23" s="178"/>
      <c r="L23" s="19">
        <f>'Budget 2020'!K314</f>
        <v>150000</v>
      </c>
      <c r="M23" s="19"/>
      <c r="N23" s="19">
        <f>'Budget 2020'!M314+'Budget 2020'!M315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7"/>
      <c r="G24" s="19"/>
      <c r="H24" s="19"/>
      <c r="I24" s="178"/>
      <c r="J24" s="19"/>
      <c r="K24" s="178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2020'!C320</f>
        <v>250000</v>
      </c>
      <c r="C25" s="19"/>
      <c r="D25" s="19">
        <f>'Budget 2020'!E320</f>
        <v>125000</v>
      </c>
      <c r="E25" s="19"/>
      <c r="F25" s="227">
        <f>(D25-B25)/B25*100%</f>
        <v>-0.5</v>
      </c>
      <c r="G25" s="19"/>
      <c r="H25" s="19">
        <f>'Budget 2020'!G320</f>
        <v>-8781.4500000000007</v>
      </c>
      <c r="I25" s="178"/>
      <c r="J25" s="19">
        <f>'Budget 2020'!I320</f>
        <v>133781.45000000001</v>
      </c>
      <c r="K25" s="178"/>
      <c r="L25" s="19">
        <f>'Budget 2020'!K318</f>
        <v>150000</v>
      </c>
      <c r="M25" s="19"/>
      <c r="N25" s="19">
        <f>'Budget 2020'!M318+'Budget 2020'!M319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7"/>
      <c r="G26" s="19"/>
      <c r="H26" s="19"/>
      <c r="I26" s="178"/>
      <c r="J26" s="19"/>
      <c r="K26" s="178"/>
      <c r="L26" s="19"/>
      <c r="M26" s="19"/>
      <c r="N26" s="19"/>
      <c r="O26" s="19"/>
    </row>
    <row r="27" spans="1:17" s="20" customFormat="1" ht="13.5" thickBot="1">
      <c r="A27" s="14" t="s">
        <v>248</v>
      </c>
      <c r="B27" s="21">
        <f>B21+B23+B25</f>
        <v>18233638.505649999</v>
      </c>
      <c r="C27" s="177"/>
      <c r="D27" s="21">
        <f>D21+D23+D25</f>
        <v>13298823.505649999</v>
      </c>
      <c r="E27" s="177"/>
      <c r="F27" s="228">
        <f>(D27-B27)/B27*100%</f>
        <v>-0.27064345925641031</v>
      </c>
      <c r="G27" s="16"/>
      <c r="H27" s="21">
        <f>H21+H23+H25</f>
        <v>4431748.3600000003</v>
      </c>
      <c r="I27" s="177"/>
      <c r="J27" s="21">
        <f>'Budget 2020'!I323</f>
        <v>8867075.1456499994</v>
      </c>
      <c r="K27" s="177"/>
      <c r="L27" s="21">
        <f>L21+L23+L25</f>
        <v>19140289.939999998</v>
      </c>
      <c r="M27" s="16"/>
      <c r="N27" s="21">
        <f>N21+N23+N25</f>
        <v>16209398.049999999</v>
      </c>
      <c r="O27" s="19"/>
    </row>
    <row r="28" spans="1:17">
      <c r="A28" s="20"/>
      <c r="B28" s="16"/>
      <c r="C28" s="16"/>
      <c r="D28" s="16"/>
      <c r="E28" s="16"/>
      <c r="F28" s="229"/>
      <c r="G28" s="16"/>
      <c r="H28" s="16"/>
      <c r="I28" s="177"/>
      <c r="J28" s="16"/>
      <c r="K28" s="177"/>
      <c r="L28" s="16"/>
      <c r="M28" s="16"/>
      <c r="N28" s="16"/>
      <c r="O28" s="16"/>
    </row>
    <row r="29" spans="1:17">
      <c r="A29" s="20" t="s">
        <v>244</v>
      </c>
      <c r="B29" s="178"/>
      <c r="C29" s="19"/>
      <c r="D29" s="19">
        <v>7400000</v>
      </c>
      <c r="E29" s="19"/>
      <c r="F29" s="227"/>
      <c r="H29" s="140"/>
    </row>
    <row r="30" spans="1:17">
      <c r="A30" s="20" t="s">
        <v>245</v>
      </c>
      <c r="B30" s="178"/>
      <c r="C30" s="19"/>
      <c r="D30" s="19">
        <v>3110000</v>
      </c>
      <c r="E30" s="19"/>
      <c r="F30" s="231"/>
    </row>
    <row r="31" spans="1:17">
      <c r="A31" s="20" t="s">
        <v>319</v>
      </c>
      <c r="B31" s="178"/>
      <c r="C31" s="19"/>
      <c r="D31" s="19">
        <v>413940</v>
      </c>
      <c r="E31" s="19"/>
      <c r="F31" s="231"/>
    </row>
    <row r="32" spans="1:17">
      <c r="A32" s="20" t="s">
        <v>320</v>
      </c>
      <c r="B32" s="178"/>
      <c r="C32" s="19"/>
      <c r="D32" s="19">
        <v>1824485</v>
      </c>
      <c r="E32" s="19"/>
      <c r="F32" s="231"/>
    </row>
    <row r="33" spans="1:8">
      <c r="A33" s="20" t="s">
        <v>321</v>
      </c>
      <c r="B33" s="178"/>
      <c r="C33" s="19"/>
      <c r="D33" s="19">
        <v>220000</v>
      </c>
      <c r="E33" s="19"/>
      <c r="F33" s="231"/>
    </row>
    <row r="34" spans="1:8" ht="15.75" thickBot="1">
      <c r="A34" s="20" t="s">
        <v>247</v>
      </c>
      <c r="B34" s="177"/>
      <c r="C34" s="177"/>
      <c r="D34" s="21">
        <f>SUM(D29:D33)</f>
        <v>12968425</v>
      </c>
      <c r="E34" s="177"/>
      <c r="F34" s="232"/>
      <c r="H34" s="214"/>
    </row>
    <row r="35" spans="1:8">
      <c r="A35" s="20"/>
      <c r="B35" s="178"/>
      <c r="C35" s="19"/>
      <c r="D35" s="19"/>
      <c r="E35" s="19"/>
      <c r="F35" s="231"/>
      <c r="H35" s="217"/>
    </row>
    <row r="36" spans="1:8" ht="15.75" thickBot="1">
      <c r="A36" s="20" t="s">
        <v>246</v>
      </c>
      <c r="B36" s="177"/>
      <c r="C36" s="177"/>
      <c r="D36" s="146">
        <f>D34-D27</f>
        <v>-330398.50564999878</v>
      </c>
      <c r="E36" s="177"/>
      <c r="F36" s="232"/>
      <c r="H36" s="215"/>
    </row>
    <row r="37" spans="1:8" ht="15.75" thickTop="1">
      <c r="B37" s="179"/>
      <c r="C37" s="133"/>
      <c r="D37" s="133"/>
      <c r="E37" s="133"/>
      <c r="F37" s="233"/>
    </row>
    <row r="38" spans="1:8">
      <c r="B38" s="133"/>
      <c r="C38" s="133"/>
      <c r="D38" s="133"/>
      <c r="E38" s="133"/>
      <c r="F38" s="233"/>
    </row>
    <row r="39" spans="1:8">
      <c r="F39" s="233"/>
    </row>
    <row r="40" spans="1:8">
      <c r="D40" s="140"/>
      <c r="E40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6"/>
  <sheetViews>
    <sheetView showGridLines="0" tabSelected="1" zoomScale="85" zoomScaleNormal="85" zoomScaleSheetLayoutView="85" zoomScalePageLayoutView="85" workbookViewId="0">
      <pane ySplit="4" topLeftCell="A287" activePane="bottomLeft" state="frozen"/>
      <selection activeCell="F15" sqref="F15"/>
      <selection pane="bottomLeft" activeCell="E297" sqref="E297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257</v>
      </c>
      <c r="F1" s="156"/>
      <c r="G1" s="22" t="s">
        <v>4</v>
      </c>
      <c r="H1" s="1"/>
      <c r="I1" s="22" t="s">
        <v>305</v>
      </c>
      <c r="J1" s="23"/>
      <c r="K1" s="22" t="s">
        <v>276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204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205</v>
      </c>
      <c r="D3" s="156"/>
      <c r="E3" s="26" t="s">
        <v>205</v>
      </c>
      <c r="F3" s="156"/>
      <c r="G3" s="26" t="s">
        <v>307</v>
      </c>
      <c r="H3" s="1"/>
      <c r="I3" s="26" t="s">
        <v>304</v>
      </c>
      <c r="J3" s="23"/>
      <c r="K3" s="26" t="s">
        <v>8</v>
      </c>
      <c r="L3" s="23"/>
      <c r="M3" s="26" t="s">
        <v>271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389833.95</v>
      </c>
      <c r="H8" s="38"/>
      <c r="I8" s="31">
        <f>E8-G8</f>
        <v>780166.05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5740</v>
      </c>
      <c r="H9" s="38"/>
      <c r="I9" s="31">
        <f t="shared" ref="I9:I19" si="0">E9-G9</f>
        <v>7460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230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206</v>
      </c>
      <c r="B11" s="31"/>
      <c r="C11" s="31">
        <v>146250</v>
      </c>
      <c r="D11" s="31"/>
      <c r="E11" s="31">
        <v>146250</v>
      </c>
      <c r="F11" s="31"/>
      <c r="G11" s="31">
        <v>37931.760000000002</v>
      </c>
      <c r="H11" s="38"/>
      <c r="I11" s="31">
        <f t="shared" si="0"/>
        <v>108318.23999999999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49438</v>
      </c>
      <c r="H12" s="38"/>
      <c r="I12" s="31">
        <f t="shared" si="0"/>
        <v>121674.5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4529.6499999999996</v>
      </c>
      <c r="H13" s="38"/>
      <c r="I13" s="31">
        <f t="shared" si="0"/>
        <v>10470.35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519.1</v>
      </c>
      <c r="H14" s="38"/>
      <c r="I14" s="31">
        <f t="shared" si="0"/>
        <v>980.9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188</v>
      </c>
      <c r="H15" s="38"/>
      <c r="I15" s="31">
        <f t="shared" si="0"/>
        <v>2772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2136.79</v>
      </c>
      <c r="H16" s="38"/>
      <c r="I16" s="31">
        <f t="shared" si="0"/>
        <v>863.21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41910.07</v>
      </c>
      <c r="H17" s="38"/>
      <c r="I17" s="31">
        <f t="shared" si="0"/>
        <v>3089.9300000000003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1515.05</v>
      </c>
      <c r="H18" s="38"/>
      <c r="I18" s="31">
        <f t="shared" si="0"/>
        <v>3284.95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4639.71</v>
      </c>
      <c r="H19" s="38"/>
      <c r="I19" s="39">
        <f t="shared" si="0"/>
        <v>10360.290000000001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08">
        <f>SUM(G8:G19)</f>
        <v>538382.07999999996</v>
      </c>
      <c r="I20" s="31">
        <f>E20-G20</f>
        <v>1085440.42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46745.05</v>
      </c>
      <c r="H22" s="38"/>
      <c r="I22" s="31">
        <f t="shared" ref="I22:I30" si="1">E22-G22</f>
        <v>129254.95000000003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206</v>
      </c>
      <c r="B23" s="31"/>
      <c r="C23" s="31">
        <v>22000.005000000001</v>
      </c>
      <c r="D23" s="31"/>
      <c r="E23" s="31">
        <v>22000.005000000001</v>
      </c>
      <c r="F23" s="31"/>
      <c r="G23" s="31">
        <v>2220</v>
      </c>
      <c r="H23" s="38"/>
      <c r="I23" s="31">
        <f t="shared" si="1"/>
        <v>19780.005000000001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4638</v>
      </c>
      <c r="H24" s="38"/>
      <c r="I24" s="31">
        <f t="shared" si="1"/>
        <v>21102.000650000005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700.6</v>
      </c>
      <c r="H25" s="38"/>
      <c r="I25" s="31">
        <f t="shared" si="1"/>
        <v>4299.3999999999996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58.8</v>
      </c>
      <c r="H26" s="38"/>
      <c r="I26" s="31">
        <f t="shared" si="1"/>
        <v>101.2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1244.4000000000001</v>
      </c>
      <c r="H28" s="38"/>
      <c r="I28" s="31">
        <f t="shared" si="1"/>
        <v>3555.6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08">
        <f>SUM(G22:G29)</f>
        <v>55606.850000000006</v>
      </c>
      <c r="I30" s="31">
        <f t="shared" si="1"/>
        <v>183833.15565000003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593988.92999999993</v>
      </c>
      <c r="H32" s="1"/>
      <c r="I32" s="46">
        <f>E32-G32</f>
        <v>1269273.57565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7868.45</v>
      </c>
      <c r="H36" s="38"/>
      <c r="I36" s="31">
        <f t="shared" ref="I36:I38" si="2">E36-G36</f>
        <v>16131.55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5525.55</v>
      </c>
      <c r="H37" s="38"/>
      <c r="I37" s="39">
        <f t="shared" si="2"/>
        <v>14514.45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08">
        <f>SUM(G36:G37)</f>
        <v>13394</v>
      </c>
      <c r="H38" s="38"/>
      <c r="I38" s="31">
        <f t="shared" si="2"/>
        <v>30646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2246.3000000000002</v>
      </c>
      <c r="H41" s="38"/>
      <c r="I41" s="31">
        <f t="shared" ref="I41:I43" si="3">E41-G41</f>
        <v>5753.7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3356.3</v>
      </c>
      <c r="H42" s="38"/>
      <c r="I42" s="39">
        <f t="shared" si="3"/>
        <v>6843.7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08">
        <f>SUM(G41:G42)</f>
        <v>5602.6</v>
      </c>
      <c r="H43" s="38"/>
      <c r="I43" s="31">
        <f t="shared" si="3"/>
        <v>12597.4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18996.599999999999</v>
      </c>
      <c r="H45" s="1"/>
      <c r="I45" s="46">
        <f>E45-G45</f>
        <v>43243.4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838.85</v>
      </c>
      <c r="H61" s="38"/>
      <c r="I61" s="31">
        <f t="shared" si="5"/>
        <v>17161.150000000001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735.7</v>
      </c>
      <c r="H62" s="38"/>
      <c r="I62" s="31">
        <f t="shared" si="5"/>
        <v>5264.3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3712.86</v>
      </c>
      <c r="H63" s="38"/>
      <c r="I63" s="31">
        <f t="shared" si="5"/>
        <v>21287.14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>
        <v>179</v>
      </c>
      <c r="H64" s="38"/>
      <c r="I64" s="31">
        <f t="shared" si="5"/>
        <v>1921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6426.3</v>
      </c>
      <c r="H65" s="38"/>
      <c r="I65" s="31">
        <f t="shared" si="5"/>
        <v>21873.7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1773</v>
      </c>
      <c r="H66" s="38"/>
      <c r="I66" s="31">
        <f t="shared" si="5"/>
        <v>6227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582.20000000000005</v>
      </c>
      <c r="H68" s="38"/>
      <c r="I68" s="31">
        <f t="shared" si="5"/>
        <v>1917.8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278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17537.189999999999</v>
      </c>
      <c r="I73" s="46">
        <f t="shared" si="5"/>
        <v>99662.81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2360</v>
      </c>
      <c r="H77" s="55"/>
      <c r="I77" s="31">
        <f t="shared" si="6"/>
        <v>9640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318</v>
      </c>
      <c r="H78" s="38"/>
      <c r="I78" s="31">
        <f t="shared" si="6"/>
        <v>2682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192.78</v>
      </c>
      <c r="H81" s="38"/>
      <c r="I81" s="31">
        <f t="shared" si="6"/>
        <v>807.22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1518</v>
      </c>
      <c r="H83" s="38"/>
      <c r="I83" s="31">
        <f t="shared" si="6"/>
        <v>-518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4718.7800000000007</v>
      </c>
      <c r="I87" s="46">
        <f t="shared" si="6"/>
        <v>35241.22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665433.49999999988</v>
      </c>
      <c r="H93" s="58"/>
      <c r="I93" s="34">
        <f>E93-G93</f>
        <v>1571129.0056499997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08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08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665433.49999999988</v>
      </c>
      <c r="H115" s="62"/>
      <c r="I115" s="63">
        <f>E115-G115</f>
        <v>1615629.0056499997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2000</v>
      </c>
      <c r="F119" s="31"/>
      <c r="G119" s="31">
        <v>300</v>
      </c>
      <c r="H119" s="38"/>
      <c r="I119" s="31">
        <f t="shared" ref="I119:I123" si="9">E119-G119</f>
        <v>1700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2500</v>
      </c>
      <c r="F120" s="31"/>
      <c r="G120" s="31">
        <v>644</v>
      </c>
      <c r="H120" s="38"/>
      <c r="I120" s="31">
        <f t="shared" si="9"/>
        <v>1856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150000</v>
      </c>
      <c r="F121" s="31"/>
      <c r="G121" s="31">
        <v>31032.240000000002</v>
      </c>
      <c r="H121" s="69"/>
      <c r="I121" s="138">
        <f t="shared" si="9"/>
        <v>118967.76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10000</v>
      </c>
      <c r="F122" s="31"/>
      <c r="G122" s="31">
        <v>0</v>
      </c>
      <c r="H122" s="69"/>
      <c r="I122" s="31">
        <f t="shared" si="9"/>
        <v>10000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164500</v>
      </c>
      <c r="F123" s="159"/>
      <c r="G123" s="71">
        <f>SUM(G119:G122)</f>
        <v>31976.240000000002</v>
      </c>
      <c r="H123" s="70"/>
      <c r="I123" s="71">
        <f t="shared" si="9"/>
        <v>132523.76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15000</v>
      </c>
      <c r="F127" s="31"/>
      <c r="G127" s="31">
        <v>3443.17</v>
      </c>
      <c r="H127" s="38"/>
      <c r="I127" s="31">
        <f t="shared" ref="I127:I136" si="10">E127-G127</f>
        <v>11556.83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98</v>
      </c>
      <c r="B129" s="138"/>
      <c r="C129" s="138">
        <v>200000</v>
      </c>
      <c r="D129" s="138"/>
      <c r="E129" s="138">
        <v>250000</v>
      </c>
      <c r="F129" s="138"/>
      <c r="G129" s="31">
        <v>0</v>
      </c>
      <c r="H129" s="145"/>
      <c r="I129" s="138">
        <f t="shared" si="10"/>
        <v>250000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312</v>
      </c>
      <c r="B130" s="138"/>
      <c r="C130" s="138">
        <v>0</v>
      </c>
      <c r="D130" s="138"/>
      <c r="E130" s="138">
        <v>150000</v>
      </c>
      <c r="F130" s="138"/>
      <c r="G130" s="31">
        <v>0</v>
      </c>
      <c r="H130" s="145"/>
      <c r="I130" s="138">
        <f t="shared" si="10"/>
        <v>150000</v>
      </c>
      <c r="J130" s="138"/>
      <c r="K130" s="138"/>
      <c r="L130" s="138"/>
      <c r="M130" s="138">
        <v>0</v>
      </c>
      <c r="N130" s="143"/>
    </row>
    <row r="131" spans="1:24" s="144" customFormat="1" ht="15" customHeight="1">
      <c r="A131" s="235" t="s">
        <v>313</v>
      </c>
      <c r="B131" s="138"/>
      <c r="C131" s="138">
        <v>80000</v>
      </c>
      <c r="D131" s="138"/>
      <c r="E131" s="236">
        <v>220000</v>
      </c>
      <c r="F131" s="138"/>
      <c r="G131" s="31">
        <v>0</v>
      </c>
      <c r="H131" s="145"/>
      <c r="I131" s="138">
        <f t="shared" si="10"/>
        <v>220000</v>
      </c>
      <c r="J131" s="138"/>
      <c r="K131" s="138">
        <v>0</v>
      </c>
      <c r="L131" s="138"/>
      <c r="M131" s="138"/>
      <c r="N131" s="143"/>
    </row>
    <row r="132" spans="1:24" s="144" customFormat="1" ht="15" customHeight="1">
      <c r="A132" s="234" t="s">
        <v>314</v>
      </c>
      <c r="B132" s="148"/>
      <c r="C132" s="148">
        <v>0</v>
      </c>
      <c r="D132" s="148"/>
      <c r="E132" s="153">
        <v>180000</v>
      </c>
      <c r="F132" s="148"/>
      <c r="G132" s="153">
        <f>-12000+133980.95</f>
        <v>121980.95000000001</v>
      </c>
      <c r="H132" s="145"/>
      <c r="I132" s="138">
        <f t="shared" si="10"/>
        <v>58019.049999999988</v>
      </c>
      <c r="J132" s="138"/>
      <c r="K132" s="138"/>
      <c r="L132" s="138"/>
      <c r="M132" s="138"/>
      <c r="N132" s="143"/>
    </row>
    <row r="133" spans="1:24" s="189" customFormat="1" ht="15" customHeight="1">
      <c r="A133" s="189" t="s">
        <v>99</v>
      </c>
      <c r="B133" s="190"/>
      <c r="C133" s="190">
        <v>0</v>
      </c>
      <c r="D133" s="190"/>
      <c r="E133" s="190">
        <v>0</v>
      </c>
      <c r="F133" s="190"/>
      <c r="G133" s="31">
        <v>0</v>
      </c>
      <c r="I133" s="190">
        <f t="shared" si="10"/>
        <v>0</v>
      </c>
      <c r="J133" s="190"/>
      <c r="K133" s="190">
        <v>15000</v>
      </c>
      <c r="L133" s="190"/>
      <c r="M133" s="190">
        <v>15647.5</v>
      </c>
      <c r="N133" s="191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</row>
    <row r="134" spans="1:24" s="189" customFormat="1" ht="15" customHeight="1">
      <c r="A134" s="189" t="s">
        <v>279</v>
      </c>
      <c r="B134" s="190"/>
      <c r="C134" s="190">
        <v>0</v>
      </c>
      <c r="D134" s="190"/>
      <c r="E134" s="190">
        <v>0</v>
      </c>
      <c r="F134" s="190"/>
      <c r="G134" s="31">
        <v>0</v>
      </c>
      <c r="I134" s="190">
        <f t="shared" si="10"/>
        <v>0</v>
      </c>
      <c r="J134" s="190"/>
      <c r="K134" s="190">
        <v>90000</v>
      </c>
      <c r="L134" s="190"/>
      <c r="M134" s="190">
        <v>70000</v>
      </c>
      <c r="N134" s="191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</row>
    <row r="135" spans="1:24" s="25" customFormat="1" ht="15" customHeight="1">
      <c r="A135" s="38" t="s">
        <v>272</v>
      </c>
      <c r="B135" s="31"/>
      <c r="C135" s="31">
        <v>15000</v>
      </c>
      <c r="D135" s="31"/>
      <c r="E135" s="31">
        <v>0</v>
      </c>
      <c r="F135" s="31"/>
      <c r="G135" s="31">
        <v>0</v>
      </c>
      <c r="H135" s="38"/>
      <c r="I135" s="31">
        <f t="shared" si="10"/>
        <v>0</v>
      </c>
      <c r="J135" s="31"/>
      <c r="K135" s="31">
        <v>5000</v>
      </c>
      <c r="L135" s="31"/>
      <c r="M135" s="31">
        <v>0</v>
      </c>
      <c r="N135" s="32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15" customHeight="1">
      <c r="A136" s="38"/>
      <c r="B136" s="36"/>
      <c r="C136" s="46">
        <f>SUM(C127:C135)</f>
        <v>322000</v>
      </c>
      <c r="D136" s="158"/>
      <c r="E136" s="46">
        <f>SUM(E127:E135)</f>
        <v>817000</v>
      </c>
      <c r="F136" s="158"/>
      <c r="G136" s="46">
        <f>SUM(G127:G135)</f>
        <v>125424.12000000001</v>
      </c>
      <c r="H136" s="38"/>
      <c r="I136" s="46">
        <f t="shared" si="10"/>
        <v>691575.88</v>
      </c>
      <c r="J136" s="36"/>
      <c r="K136" s="46">
        <f>SUM(K127:K135)</f>
        <v>162000</v>
      </c>
      <c r="L136" s="36"/>
      <c r="M136" s="46">
        <f>SUM(M127:M135)</f>
        <v>132429.71</v>
      </c>
      <c r="N136" s="37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8.25" customHeight="1">
      <c r="A137" s="38"/>
      <c r="B137" s="31"/>
      <c r="C137" s="31"/>
      <c r="D137" s="31"/>
      <c r="E137" s="31"/>
      <c r="F137" s="31"/>
      <c r="G137" s="31"/>
      <c r="H137" s="38"/>
      <c r="I137" s="31"/>
      <c r="J137" s="31"/>
      <c r="K137" s="31"/>
      <c r="L137" s="31"/>
      <c r="M137" s="31"/>
      <c r="N137" s="32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27" t="s">
        <v>100</v>
      </c>
      <c r="B138" s="36"/>
      <c r="C138" s="36"/>
      <c r="D138" s="36"/>
      <c r="E138" s="36"/>
      <c r="F138" s="36"/>
      <c r="G138" s="36"/>
      <c r="H138" s="27"/>
      <c r="I138" s="36"/>
      <c r="J138" s="36"/>
      <c r="K138" s="36"/>
      <c r="L138" s="36"/>
      <c r="M138" s="36"/>
      <c r="N138" s="37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101</v>
      </c>
      <c r="B139" s="31"/>
      <c r="C139" s="31">
        <v>80000</v>
      </c>
      <c r="D139" s="31"/>
      <c r="E139" s="31">
        <v>80000</v>
      </c>
      <c r="F139" s="31"/>
      <c r="G139" s="31">
        <v>0</v>
      </c>
      <c r="H139" s="74"/>
      <c r="I139" s="31">
        <f t="shared" ref="I139:I145" si="11">E139-G139</f>
        <v>80000</v>
      </c>
      <c r="J139" s="31"/>
      <c r="K139" s="31">
        <v>60000</v>
      </c>
      <c r="L139" s="31"/>
      <c r="M139" s="31">
        <v>41813.25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102</v>
      </c>
      <c r="B140" s="31"/>
      <c r="C140" s="31">
        <v>80000</v>
      </c>
      <c r="D140" s="31"/>
      <c r="E140" s="31">
        <v>35000</v>
      </c>
      <c r="F140" s="31"/>
      <c r="G140" s="31">
        <v>37211.839999999997</v>
      </c>
      <c r="H140" s="74"/>
      <c r="I140" s="31">
        <f t="shared" si="11"/>
        <v>-2211.8399999999965</v>
      </c>
      <c r="J140" s="31"/>
      <c r="K140" s="31">
        <v>220000</v>
      </c>
      <c r="L140" s="31"/>
      <c r="M140" s="31">
        <v>217813.48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103</v>
      </c>
      <c r="B141" s="31"/>
      <c r="C141" s="31">
        <v>220000</v>
      </c>
      <c r="D141" s="31"/>
      <c r="E141" s="31">
        <v>150000</v>
      </c>
      <c r="F141" s="31"/>
      <c r="G141" s="31">
        <v>0</v>
      </c>
      <c r="H141" s="74"/>
      <c r="I141" s="31">
        <f t="shared" si="11"/>
        <v>150000</v>
      </c>
      <c r="J141" s="31"/>
      <c r="K141" s="31">
        <v>220000</v>
      </c>
      <c r="L141" s="31"/>
      <c r="M141" s="31">
        <v>165053.29999999999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25" customFormat="1" ht="15" customHeight="1">
      <c r="A142" s="74" t="s">
        <v>104</v>
      </c>
      <c r="B142" s="31"/>
      <c r="C142" s="31">
        <v>150000</v>
      </c>
      <c r="D142" s="31"/>
      <c r="E142" s="31">
        <v>200000</v>
      </c>
      <c r="F142" s="31"/>
      <c r="G142" s="31">
        <v>31750</v>
      </c>
      <c r="H142" s="74"/>
      <c r="I142" s="31">
        <f t="shared" si="11"/>
        <v>168250</v>
      </c>
      <c r="J142" s="31"/>
      <c r="K142" s="31">
        <v>55000</v>
      </c>
      <c r="L142" s="31"/>
      <c r="M142" s="31">
        <v>52017.1</v>
      </c>
      <c r="N142" s="32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1:24" s="189" customFormat="1" ht="15" customHeight="1">
      <c r="A143" s="193" t="s">
        <v>288</v>
      </c>
      <c r="B143" s="190"/>
      <c r="C143" s="190">
        <v>0</v>
      </c>
      <c r="D143" s="190"/>
      <c r="E143" s="190">
        <v>0</v>
      </c>
      <c r="F143" s="190"/>
      <c r="G143" s="31">
        <v>0</v>
      </c>
      <c r="H143" s="193"/>
      <c r="I143" s="190">
        <f t="shared" si="11"/>
        <v>0</v>
      </c>
      <c r="J143" s="190"/>
      <c r="K143" s="190">
        <v>10000</v>
      </c>
      <c r="L143" s="190"/>
      <c r="M143" s="190">
        <v>10862.06</v>
      </c>
      <c r="N143" s="191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</row>
    <row r="144" spans="1:24" s="189" customFormat="1" ht="15" customHeight="1">
      <c r="A144" s="193" t="s">
        <v>289</v>
      </c>
      <c r="B144" s="190"/>
      <c r="C144" s="190">
        <v>0</v>
      </c>
      <c r="D144" s="190"/>
      <c r="E144" s="190">
        <v>0</v>
      </c>
      <c r="F144" s="190"/>
      <c r="G144" s="31">
        <v>0</v>
      </c>
      <c r="H144" s="193"/>
      <c r="I144" s="190">
        <f t="shared" si="11"/>
        <v>0</v>
      </c>
      <c r="J144" s="190"/>
      <c r="K144" s="190">
        <v>33000</v>
      </c>
      <c r="L144" s="190"/>
      <c r="M144" s="190">
        <v>31555.7</v>
      </c>
      <c r="N144" s="191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</row>
    <row r="145" spans="1:24" s="189" customFormat="1" ht="15" customHeight="1">
      <c r="A145" s="193" t="s">
        <v>290</v>
      </c>
      <c r="B145" s="190"/>
      <c r="C145" s="190">
        <v>0</v>
      </c>
      <c r="D145" s="190"/>
      <c r="E145" s="190">
        <v>0</v>
      </c>
      <c r="F145" s="190"/>
      <c r="G145" s="190"/>
      <c r="H145" s="193"/>
      <c r="I145" s="190">
        <f t="shared" si="11"/>
        <v>0</v>
      </c>
      <c r="J145" s="190"/>
      <c r="K145" s="190">
        <v>0</v>
      </c>
      <c r="L145" s="190"/>
      <c r="M145" s="190">
        <v>28039.200000000001</v>
      </c>
      <c r="N145" s="191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</row>
    <row r="146" spans="1:24" s="25" customFormat="1" ht="15" customHeight="1">
      <c r="A146" s="79" t="s">
        <v>241</v>
      </c>
      <c r="B146" s="31"/>
      <c r="C146" s="31"/>
      <c r="D146" s="31"/>
      <c r="E146" s="31"/>
      <c r="F146" s="31"/>
      <c r="G146" s="31"/>
      <c r="H146" s="74"/>
      <c r="I146" s="31"/>
      <c r="J146" s="31"/>
      <c r="K146" s="31"/>
      <c r="L146" s="31"/>
      <c r="M146" s="31"/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171" t="s">
        <v>259</v>
      </c>
      <c r="B147" s="31"/>
      <c r="C147" s="31">
        <v>0</v>
      </c>
      <c r="D147" s="31"/>
      <c r="E147" s="172">
        <v>1000000</v>
      </c>
      <c r="F147" s="172"/>
      <c r="G147" s="172">
        <f>190+350030.01</f>
        <v>350220.01</v>
      </c>
      <c r="H147" s="27"/>
      <c r="I147" s="31">
        <f>E147-G147</f>
        <v>649779.99</v>
      </c>
      <c r="J147" s="31"/>
      <c r="K147" s="31">
        <v>1000000</v>
      </c>
      <c r="L147" s="31"/>
      <c r="M147" s="31">
        <v>714958.28</v>
      </c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218" t="s">
        <v>105</v>
      </c>
      <c r="B148" s="148"/>
      <c r="C148" s="148"/>
      <c r="D148" s="148"/>
      <c r="E148" s="148"/>
      <c r="F148" s="148"/>
      <c r="G148" s="148"/>
      <c r="H148" s="79"/>
      <c r="I148" s="31"/>
      <c r="J148" s="31"/>
      <c r="K148" s="31"/>
      <c r="L148" s="31"/>
      <c r="M148" s="31"/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38" customFormat="1" ht="15" customHeight="1">
      <c r="A149" s="136" t="s">
        <v>306</v>
      </c>
      <c r="B149" s="138"/>
      <c r="C149" s="138">
        <v>80000</v>
      </c>
      <c r="D149" s="138"/>
      <c r="E149" s="138">
        <v>100000</v>
      </c>
      <c r="F149" s="138"/>
      <c r="G149" s="31">
        <v>0</v>
      </c>
      <c r="H149" s="74"/>
      <c r="I149" s="31">
        <f t="shared" ref="I149:I150" si="12">E149-G149</f>
        <v>100000</v>
      </c>
      <c r="J149" s="31"/>
      <c r="K149" s="31">
        <v>0</v>
      </c>
      <c r="L149" s="31"/>
      <c r="M149" s="31">
        <v>0</v>
      </c>
      <c r="N149" s="32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1:24" s="25" customFormat="1" ht="15" customHeight="1">
      <c r="A150" s="149" t="s">
        <v>258</v>
      </c>
      <c r="B150" s="148"/>
      <c r="C150" s="148">
        <v>200000</v>
      </c>
      <c r="D150" s="148"/>
      <c r="E150" s="148">
        <v>0</v>
      </c>
      <c r="F150" s="148"/>
      <c r="G150" s="31">
        <v>0</v>
      </c>
      <c r="H150" s="74"/>
      <c r="I150" s="31">
        <f t="shared" si="12"/>
        <v>0</v>
      </c>
      <c r="J150" s="31"/>
      <c r="K150" s="31">
        <v>0</v>
      </c>
      <c r="L150" s="31"/>
      <c r="M150" s="31">
        <v>0</v>
      </c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9" t="s">
        <v>107</v>
      </c>
      <c r="B151" s="31"/>
      <c r="C151" s="31"/>
      <c r="D151" s="31"/>
      <c r="E151" s="31"/>
      <c r="F151" s="31"/>
      <c r="G151" s="31"/>
      <c r="H151" s="79"/>
      <c r="I151" s="31"/>
      <c r="J151" s="31"/>
      <c r="K151" s="31"/>
      <c r="L151" s="31"/>
      <c r="M151" s="31"/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74" t="s">
        <v>207</v>
      </c>
      <c r="B152" s="31"/>
      <c r="C152" s="31">
        <v>100000</v>
      </c>
      <c r="D152" s="31"/>
      <c r="E152" s="31">
        <v>100000</v>
      </c>
      <c r="F152" s="31"/>
      <c r="G152" s="31">
        <v>0</v>
      </c>
      <c r="H152" s="74"/>
      <c r="I152" s="31">
        <f t="shared" ref="I152:I153" si="13">E152-G152</f>
        <v>100000</v>
      </c>
      <c r="J152" s="31"/>
      <c r="K152" s="31">
        <v>0</v>
      </c>
      <c r="L152" s="31"/>
      <c r="M152" s="31">
        <v>0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25" customFormat="1" ht="15" customHeight="1">
      <c r="A153" s="149" t="s">
        <v>249</v>
      </c>
      <c r="B153" s="148"/>
      <c r="C153" s="148">
        <v>460000</v>
      </c>
      <c r="D153" s="148"/>
      <c r="E153" s="148">
        <v>460000</v>
      </c>
      <c r="F153" s="148"/>
      <c r="G153" s="31">
        <v>0</v>
      </c>
      <c r="H153" s="74"/>
      <c r="I153" s="31">
        <f t="shared" si="13"/>
        <v>460000</v>
      </c>
      <c r="J153" s="31"/>
      <c r="K153" s="31">
        <v>400000</v>
      </c>
      <c r="L153" s="31"/>
      <c r="M153" s="31">
        <v>422757.28</v>
      </c>
      <c r="N153" s="32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1:24" s="189" customFormat="1" ht="15" customHeight="1">
      <c r="A154" s="193" t="s">
        <v>291</v>
      </c>
      <c r="B154" s="194"/>
      <c r="C154" s="194">
        <v>0</v>
      </c>
      <c r="D154" s="194"/>
      <c r="E154" s="194">
        <v>0</v>
      </c>
      <c r="F154" s="194"/>
      <c r="G154" s="31">
        <v>0</v>
      </c>
      <c r="H154" s="193"/>
      <c r="I154" s="190"/>
      <c r="J154" s="190"/>
      <c r="K154" s="190">
        <v>108500</v>
      </c>
      <c r="L154" s="190"/>
      <c r="M154" s="190">
        <v>45512.45</v>
      </c>
      <c r="N154" s="191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</row>
    <row r="155" spans="1:24" s="189" customFormat="1" ht="15" customHeight="1">
      <c r="A155" s="193" t="s">
        <v>292</v>
      </c>
      <c r="B155" s="190"/>
      <c r="C155" s="190">
        <v>0</v>
      </c>
      <c r="D155" s="190"/>
      <c r="E155" s="190"/>
      <c r="F155" s="190"/>
      <c r="G155" s="31">
        <v>0</v>
      </c>
      <c r="H155" s="193"/>
      <c r="I155" s="190">
        <f>E155-G155</f>
        <v>0</v>
      </c>
      <c r="J155" s="190"/>
      <c r="K155" s="190">
        <v>257000</v>
      </c>
      <c r="L155" s="190"/>
      <c r="M155" s="190">
        <v>259221.96</v>
      </c>
      <c r="N155" s="191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</row>
    <row r="156" spans="1:24" s="25" customFormat="1" ht="15" customHeight="1">
      <c r="A156" s="147" t="s">
        <v>108</v>
      </c>
      <c r="B156" s="148"/>
      <c r="C156" s="148"/>
      <c r="D156" s="148"/>
      <c r="E156" s="148"/>
      <c r="F156" s="148"/>
      <c r="G156" s="148"/>
      <c r="H156" s="79"/>
      <c r="I156" s="31"/>
      <c r="J156" s="31"/>
      <c r="K156" s="31"/>
      <c r="L156" s="31"/>
      <c r="M156" s="31"/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250</v>
      </c>
      <c r="B157" s="148"/>
      <c r="C157" s="148">
        <v>100000</v>
      </c>
      <c r="D157" s="148"/>
      <c r="E157" s="148">
        <v>100000</v>
      </c>
      <c r="F157" s="148"/>
      <c r="G157" s="31">
        <v>0</v>
      </c>
      <c r="H157" s="74"/>
      <c r="I157" s="31">
        <f t="shared" ref="I157:I159" si="14">E157-G157</f>
        <v>100000</v>
      </c>
      <c r="J157" s="31"/>
      <c r="K157" s="31">
        <v>80000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251</v>
      </c>
      <c r="B158" s="148"/>
      <c r="C158" s="148">
        <v>40000</v>
      </c>
      <c r="D158" s="148"/>
      <c r="E158" s="148">
        <v>0</v>
      </c>
      <c r="F158" s="148"/>
      <c r="G158" s="31">
        <v>0</v>
      </c>
      <c r="H158" s="74"/>
      <c r="I158" s="31">
        <f t="shared" si="14"/>
        <v>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149" t="s">
        <v>252</v>
      </c>
      <c r="B159" s="148"/>
      <c r="C159" s="148">
        <v>360000</v>
      </c>
      <c r="D159" s="148"/>
      <c r="E159" s="148">
        <v>0</v>
      </c>
      <c r="F159" s="148"/>
      <c r="G159" s="31">
        <v>0</v>
      </c>
      <c r="H159" s="74"/>
      <c r="I159" s="31">
        <f t="shared" si="14"/>
        <v>0</v>
      </c>
      <c r="J159" s="31"/>
      <c r="K159" s="31">
        <v>0</v>
      </c>
      <c r="L159" s="31"/>
      <c r="M159" s="31">
        <v>0</v>
      </c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9" t="s">
        <v>109</v>
      </c>
      <c r="B160" s="31"/>
      <c r="C160" s="31"/>
      <c r="D160" s="31"/>
      <c r="E160" s="31"/>
      <c r="F160" s="31"/>
      <c r="G160" s="31"/>
      <c r="H160" s="79"/>
      <c r="I160" s="31"/>
      <c r="J160" s="31"/>
      <c r="K160" s="31"/>
      <c r="L160" s="31"/>
      <c r="M160" s="31"/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106</v>
      </c>
      <c r="B161" s="80"/>
      <c r="C161" s="31">
        <v>80000</v>
      </c>
      <c r="D161" s="31"/>
      <c r="E161" s="31">
        <v>80000</v>
      </c>
      <c r="F161" s="31"/>
      <c r="G161" s="31">
        <v>2305.87</v>
      </c>
      <c r="H161" s="74"/>
      <c r="I161" s="31">
        <f t="shared" ref="I161:I162" si="15">E161-G161</f>
        <v>77694.13</v>
      </c>
      <c r="J161" s="80"/>
      <c r="K161" s="80">
        <v>50000</v>
      </c>
      <c r="L161" s="80"/>
      <c r="M161" s="31">
        <v>68754.38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4" t="s">
        <v>208</v>
      </c>
      <c r="B162" s="80"/>
      <c r="C162" s="31">
        <v>180000</v>
      </c>
      <c r="D162" s="31"/>
      <c r="E162" s="31">
        <v>180000</v>
      </c>
      <c r="F162" s="31"/>
      <c r="G162" s="31">
        <v>0</v>
      </c>
      <c r="H162" s="74"/>
      <c r="I162" s="31">
        <f t="shared" si="15"/>
        <v>180000</v>
      </c>
      <c r="J162" s="80"/>
      <c r="K162" s="80">
        <v>150000</v>
      </c>
      <c r="L162" s="80"/>
      <c r="M162" s="31">
        <v>174781.05</v>
      </c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9" t="s">
        <v>110</v>
      </c>
      <c r="B163" s="31"/>
      <c r="C163" s="31"/>
      <c r="D163" s="31"/>
      <c r="E163" s="31"/>
      <c r="F163" s="31"/>
      <c r="G163" s="31"/>
      <c r="H163" s="79"/>
      <c r="I163" s="31"/>
      <c r="J163" s="31"/>
      <c r="K163" s="31"/>
      <c r="L163" s="31"/>
      <c r="M163" s="31"/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111</v>
      </c>
      <c r="B164" s="31"/>
      <c r="C164" s="31">
        <v>100000</v>
      </c>
      <c r="D164" s="31"/>
      <c r="E164" s="31">
        <v>100000</v>
      </c>
      <c r="F164" s="31"/>
      <c r="G164" s="31">
        <v>0</v>
      </c>
      <c r="H164" s="74"/>
      <c r="I164" s="31">
        <f t="shared" ref="I164:I167" si="16">E164-G164</f>
        <v>100000</v>
      </c>
      <c r="J164" s="31"/>
      <c r="K164" s="31">
        <v>50000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25" customFormat="1" ht="15" customHeight="1">
      <c r="A165" s="74" t="s">
        <v>209</v>
      </c>
      <c r="B165" s="31"/>
      <c r="C165" s="31">
        <v>80000</v>
      </c>
      <c r="D165" s="31"/>
      <c r="E165" s="31">
        <v>0</v>
      </c>
      <c r="F165" s="31"/>
      <c r="G165" s="31">
        <v>0</v>
      </c>
      <c r="H165" s="74"/>
      <c r="I165" s="31">
        <f t="shared" si="16"/>
        <v>0</v>
      </c>
      <c r="J165" s="31"/>
      <c r="K165" s="31">
        <v>0</v>
      </c>
      <c r="L165" s="31"/>
      <c r="M165" s="31">
        <v>0</v>
      </c>
      <c r="N165" s="32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1:24" s="78" customFormat="1" ht="15" customHeight="1">
      <c r="A166" s="74" t="s">
        <v>210</v>
      </c>
      <c r="B166" s="76"/>
      <c r="C166" s="31">
        <v>3000</v>
      </c>
      <c r="D166" s="31"/>
      <c r="E166" s="31">
        <v>0</v>
      </c>
      <c r="F166" s="31"/>
      <c r="G166" s="31">
        <v>0</v>
      </c>
      <c r="H166" s="75"/>
      <c r="I166" s="31">
        <f t="shared" si="16"/>
        <v>0</v>
      </c>
      <c r="J166" s="76"/>
      <c r="K166" s="76">
        <v>0</v>
      </c>
      <c r="L166" s="76"/>
      <c r="M166" s="31">
        <v>1478.88</v>
      </c>
      <c r="N166" s="32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1:24" s="189" customFormat="1" ht="15" customHeight="1">
      <c r="A167" s="193" t="s">
        <v>293</v>
      </c>
      <c r="B167" s="190"/>
      <c r="C167" s="190">
        <v>0</v>
      </c>
      <c r="D167" s="190"/>
      <c r="E167" s="190">
        <v>0</v>
      </c>
      <c r="F167" s="190"/>
      <c r="G167" s="31">
        <v>0</v>
      </c>
      <c r="H167" s="193"/>
      <c r="I167" s="190">
        <f t="shared" si="16"/>
        <v>0</v>
      </c>
      <c r="J167" s="190"/>
      <c r="K167" s="190">
        <v>150000</v>
      </c>
      <c r="L167" s="190"/>
      <c r="M167" s="190">
        <v>154530.60999999999</v>
      </c>
      <c r="N167" s="191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</row>
    <row r="168" spans="1:24" s="25" customFormat="1" ht="15" customHeight="1">
      <c r="A168" s="79" t="s">
        <v>112</v>
      </c>
      <c r="B168" s="31"/>
      <c r="C168" s="31"/>
      <c r="D168" s="31"/>
      <c r="E168" s="31"/>
      <c r="F168" s="31"/>
      <c r="G168" s="31"/>
      <c r="H168" s="79"/>
      <c r="I168" s="31"/>
      <c r="J168" s="31"/>
      <c r="K168" s="31"/>
      <c r="L168" s="31"/>
      <c r="M168" s="31"/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113</v>
      </c>
      <c r="B169" s="31"/>
      <c r="C169" s="31">
        <v>50000</v>
      </c>
      <c r="D169" s="31"/>
      <c r="E169" s="31">
        <v>0</v>
      </c>
      <c r="F169" s="31"/>
      <c r="G169" s="31">
        <v>0</v>
      </c>
      <c r="H169" s="74"/>
      <c r="I169" s="31">
        <f t="shared" ref="I169:I171" si="17">E169-G169</f>
        <v>0</v>
      </c>
      <c r="J169" s="31"/>
      <c r="K169" s="31">
        <v>70000</v>
      </c>
      <c r="L169" s="31"/>
      <c r="M169" s="31">
        <v>63218.97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25" customFormat="1" ht="15" customHeight="1">
      <c r="A170" s="74" t="s">
        <v>114</v>
      </c>
      <c r="B170" s="31"/>
      <c r="C170" s="31">
        <v>150000</v>
      </c>
      <c r="D170" s="31"/>
      <c r="E170" s="31">
        <v>150000</v>
      </c>
      <c r="F170" s="31"/>
      <c r="G170" s="31">
        <v>0</v>
      </c>
      <c r="H170" s="74"/>
      <c r="I170" s="31">
        <f t="shared" si="17"/>
        <v>150000</v>
      </c>
      <c r="J170" s="31"/>
      <c r="K170" s="31">
        <v>151000</v>
      </c>
      <c r="L170" s="31"/>
      <c r="M170" s="31">
        <v>150060</v>
      </c>
      <c r="N170" s="32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1:24" s="189" customFormat="1" ht="15" customHeight="1">
      <c r="A171" s="193" t="s">
        <v>294</v>
      </c>
      <c r="B171" s="190"/>
      <c r="C171" s="190">
        <v>0</v>
      </c>
      <c r="D171" s="190"/>
      <c r="E171" s="190">
        <v>0</v>
      </c>
      <c r="F171" s="190"/>
      <c r="G171" s="31">
        <v>0</v>
      </c>
      <c r="H171" s="193"/>
      <c r="I171" s="190">
        <f t="shared" si="17"/>
        <v>0</v>
      </c>
      <c r="J171" s="190"/>
      <c r="K171" s="190">
        <v>150000</v>
      </c>
      <c r="L171" s="190"/>
      <c r="M171" s="190">
        <v>214250.91</v>
      </c>
      <c r="N171" s="191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</row>
    <row r="172" spans="1:24" s="82" customFormat="1" ht="15" customHeight="1">
      <c r="A172" s="79" t="s">
        <v>115</v>
      </c>
      <c r="B172" s="80"/>
      <c r="C172" s="80"/>
      <c r="D172" s="80"/>
      <c r="E172" s="80"/>
      <c r="F172" s="80"/>
      <c r="G172" s="80"/>
      <c r="H172" s="79"/>
      <c r="I172" s="80"/>
      <c r="J172" s="80"/>
      <c r="K172" s="80"/>
      <c r="L172" s="80"/>
      <c r="M172" s="80"/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74" t="s">
        <v>116</v>
      </c>
      <c r="B173" s="80"/>
      <c r="C173" s="80">
        <v>250000</v>
      </c>
      <c r="D173" s="80"/>
      <c r="E173" s="80">
        <v>0</v>
      </c>
      <c r="F173" s="80"/>
      <c r="G173" s="31">
        <v>0</v>
      </c>
      <c r="H173" s="79"/>
      <c r="I173" s="80">
        <f t="shared" ref="I173:I175" si="18">E173-G173</f>
        <v>0</v>
      </c>
      <c r="J173" s="80"/>
      <c r="K173" s="80">
        <v>200000</v>
      </c>
      <c r="L173" s="80"/>
      <c r="M173" s="80">
        <v>196807.05</v>
      </c>
      <c r="N173" s="81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82" customFormat="1" ht="15" customHeight="1">
      <c r="A174" s="83" t="s">
        <v>117</v>
      </c>
      <c r="B174" s="80"/>
      <c r="C174" s="31">
        <v>100000</v>
      </c>
      <c r="D174" s="31"/>
      <c r="E174" s="31">
        <v>100000</v>
      </c>
      <c r="F174" s="31"/>
      <c r="G174" s="31">
        <v>0</v>
      </c>
      <c r="H174" s="83"/>
      <c r="I174" s="31">
        <f t="shared" si="18"/>
        <v>100000</v>
      </c>
      <c r="J174" s="80"/>
      <c r="K174" s="80">
        <v>43000</v>
      </c>
      <c r="L174" s="80"/>
      <c r="M174" s="31">
        <v>35544.71</v>
      </c>
      <c r="N174" s="32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</row>
    <row r="175" spans="1:24" s="198" customFormat="1" ht="15" customHeight="1">
      <c r="A175" s="195" t="s">
        <v>295</v>
      </c>
      <c r="B175" s="196"/>
      <c r="C175" s="190">
        <v>0</v>
      </c>
      <c r="D175" s="190"/>
      <c r="E175" s="190">
        <v>0</v>
      </c>
      <c r="F175" s="190"/>
      <c r="G175" s="31">
        <v>0</v>
      </c>
      <c r="H175" s="195"/>
      <c r="I175" s="190">
        <f t="shared" si="18"/>
        <v>0</v>
      </c>
      <c r="J175" s="196"/>
      <c r="K175" s="196">
        <v>85000</v>
      </c>
      <c r="L175" s="196"/>
      <c r="M175" s="190">
        <v>87000</v>
      </c>
      <c r="N175" s="191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</row>
    <row r="176" spans="1:24" s="82" customFormat="1" ht="15" customHeight="1">
      <c r="A176" s="79" t="s">
        <v>211</v>
      </c>
      <c r="B176" s="80"/>
      <c r="C176" s="31"/>
      <c r="D176" s="31"/>
      <c r="E176" s="31"/>
      <c r="F176" s="31"/>
      <c r="G176" s="31"/>
      <c r="H176" s="83"/>
      <c r="I176" s="31"/>
      <c r="J176" s="80"/>
      <c r="K176" s="80"/>
      <c r="L176" s="80"/>
      <c r="M176" s="31"/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136" t="s">
        <v>212</v>
      </c>
      <c r="B177" s="137"/>
      <c r="C177" s="138">
        <v>180000</v>
      </c>
      <c r="D177" s="138"/>
      <c r="E177" s="138">
        <v>196000</v>
      </c>
      <c r="F177" s="138"/>
      <c r="G177" s="138">
        <v>199705.82</v>
      </c>
      <c r="H177" s="83"/>
      <c r="I177" s="31">
        <f>E177-G177</f>
        <v>-3705.820000000007</v>
      </c>
      <c r="J177" s="80"/>
      <c r="K177" s="80">
        <v>0</v>
      </c>
      <c r="L177" s="80"/>
      <c r="M177" s="31">
        <v>0</v>
      </c>
      <c r="N177" s="32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9" t="s">
        <v>118</v>
      </c>
      <c r="B178" s="80"/>
      <c r="C178" s="80"/>
      <c r="D178" s="80"/>
      <c r="E178" s="80"/>
      <c r="F178" s="80"/>
      <c r="G178" s="80"/>
      <c r="H178" s="79"/>
      <c r="I178" s="80"/>
      <c r="J178" s="80"/>
      <c r="K178" s="80"/>
      <c r="L178" s="80"/>
      <c r="M178" s="80"/>
      <c r="N178" s="81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280</v>
      </c>
      <c r="B179" s="80"/>
      <c r="C179" s="31">
        <v>150000</v>
      </c>
      <c r="D179" s="31"/>
      <c r="E179" s="31">
        <v>50000</v>
      </c>
      <c r="F179" s="31"/>
      <c r="G179" s="31">
        <v>0</v>
      </c>
      <c r="H179" s="74"/>
      <c r="I179" s="31">
        <f>E179-G179</f>
        <v>50000</v>
      </c>
      <c r="J179" s="80"/>
      <c r="K179" s="80">
        <v>80000</v>
      </c>
      <c r="L179" s="80"/>
      <c r="M179" s="31">
        <v>58988.07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4" t="s">
        <v>106</v>
      </c>
      <c r="B180" s="80"/>
      <c r="C180" s="31">
        <v>100000</v>
      </c>
      <c r="D180" s="31"/>
      <c r="E180" s="31">
        <v>100000</v>
      </c>
      <c r="F180" s="31"/>
      <c r="G180" s="31">
        <v>0</v>
      </c>
      <c r="H180" s="74"/>
      <c r="I180" s="31">
        <f>E180-G180</f>
        <v>100000</v>
      </c>
      <c r="J180" s="80"/>
      <c r="K180" s="80">
        <v>100000</v>
      </c>
      <c r="L180" s="80"/>
      <c r="M180" s="31">
        <v>72954.5</v>
      </c>
      <c r="N180" s="32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9" t="s">
        <v>119</v>
      </c>
      <c r="B181" s="80"/>
      <c r="C181" s="80"/>
      <c r="D181" s="80"/>
      <c r="E181" s="80"/>
      <c r="F181" s="80"/>
      <c r="G181" s="80"/>
      <c r="H181" s="79"/>
      <c r="I181" s="80"/>
      <c r="J181" s="80"/>
      <c r="K181" s="80"/>
      <c r="L181" s="80"/>
      <c r="M181" s="80"/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213</v>
      </c>
      <c r="B182" s="80"/>
      <c r="C182" s="80">
        <v>60000</v>
      </c>
      <c r="D182" s="80"/>
      <c r="E182" s="80">
        <v>0</v>
      </c>
      <c r="F182" s="80"/>
      <c r="G182" s="31">
        <v>0</v>
      </c>
      <c r="H182" s="74"/>
      <c r="I182" s="80">
        <f t="shared" ref="I182:I184" si="19">E182-G182</f>
        <v>0</v>
      </c>
      <c r="J182" s="80"/>
      <c r="K182" s="80">
        <v>100000</v>
      </c>
      <c r="L182" s="80"/>
      <c r="M182" s="80">
        <v>79330.429999999993</v>
      </c>
      <c r="N182" s="81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82" customFormat="1" ht="15" customHeight="1">
      <c r="A183" s="74" t="s">
        <v>120</v>
      </c>
      <c r="B183" s="80"/>
      <c r="C183" s="31">
        <v>90000</v>
      </c>
      <c r="D183" s="31"/>
      <c r="E183" s="31">
        <v>90000</v>
      </c>
      <c r="F183" s="31"/>
      <c r="G183" s="31">
        <v>0</v>
      </c>
      <c r="H183" s="74"/>
      <c r="I183" s="31">
        <f t="shared" si="19"/>
        <v>90000</v>
      </c>
      <c r="J183" s="80"/>
      <c r="K183" s="80">
        <v>0</v>
      </c>
      <c r="L183" s="80"/>
      <c r="M183" s="31">
        <v>0</v>
      </c>
      <c r="N183" s="32"/>
      <c r="O183" s="165"/>
      <c r="P183" s="165"/>
      <c r="Q183" s="165"/>
      <c r="R183" s="165"/>
      <c r="S183" s="165"/>
      <c r="T183" s="165"/>
      <c r="U183" s="165"/>
      <c r="V183" s="165"/>
      <c r="W183" s="165"/>
      <c r="X183" s="165"/>
    </row>
    <row r="184" spans="1:24" s="198" customFormat="1" ht="15" customHeight="1">
      <c r="A184" s="195" t="s">
        <v>298</v>
      </c>
      <c r="B184" s="196"/>
      <c r="C184" s="196">
        <v>0</v>
      </c>
      <c r="D184" s="196"/>
      <c r="E184" s="196">
        <v>0</v>
      </c>
      <c r="F184" s="196"/>
      <c r="G184" s="31">
        <v>0</v>
      </c>
      <c r="H184" s="202"/>
      <c r="I184" s="196">
        <f t="shared" si="19"/>
        <v>0</v>
      </c>
      <c r="J184" s="196"/>
      <c r="K184" s="196">
        <v>220000</v>
      </c>
      <c r="L184" s="196"/>
      <c r="M184" s="196">
        <v>206890.74</v>
      </c>
      <c r="N184" s="204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</row>
    <row r="185" spans="1:24" s="82" customFormat="1" ht="15" hidden="1" customHeight="1">
      <c r="A185" s="79" t="s">
        <v>121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122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82" customFormat="1" ht="15" hidden="1" customHeight="1">
      <c r="A187" s="74" t="s">
        <v>123</v>
      </c>
      <c r="B187" s="80"/>
      <c r="C187" s="80"/>
      <c r="D187" s="80"/>
      <c r="E187" s="80"/>
      <c r="F187" s="80"/>
      <c r="G187" s="80"/>
      <c r="H187" s="74"/>
      <c r="I187" s="80"/>
      <c r="J187" s="80"/>
      <c r="K187" s="80"/>
      <c r="L187" s="80"/>
      <c r="M187" s="80"/>
      <c r="N187" s="81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</row>
    <row r="188" spans="1:24" s="25" customFormat="1" ht="15" customHeight="1">
      <c r="A188" s="27" t="s">
        <v>124</v>
      </c>
      <c r="B188" s="31"/>
      <c r="C188" s="31"/>
      <c r="D188" s="31"/>
      <c r="E188" s="31"/>
      <c r="F188" s="31"/>
      <c r="G188" s="31"/>
      <c r="H188" s="27"/>
      <c r="I188" s="31"/>
      <c r="J188" s="31"/>
      <c r="K188" s="31"/>
      <c r="L188" s="31"/>
      <c r="M188" s="31"/>
      <c r="N188" s="32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1:24" s="144" customFormat="1" ht="15" customHeight="1">
      <c r="A189" s="136" t="s">
        <v>263</v>
      </c>
      <c r="B189" s="138"/>
      <c r="C189" s="138">
        <v>30000</v>
      </c>
      <c r="D189" s="138"/>
      <c r="E189" s="138">
        <v>0</v>
      </c>
      <c r="F189" s="138"/>
      <c r="G189" s="31">
        <v>0</v>
      </c>
      <c r="H189" s="136"/>
      <c r="I189" s="138">
        <f>E189-G189</f>
        <v>0</v>
      </c>
      <c r="J189" s="138"/>
      <c r="K189" s="138"/>
      <c r="L189" s="138"/>
      <c r="M189" s="138">
        <v>0</v>
      </c>
      <c r="N189" s="143"/>
    </row>
    <row r="190" spans="1:24" s="25" customFormat="1" ht="15" customHeight="1">
      <c r="A190" s="150" t="s">
        <v>125</v>
      </c>
      <c r="B190" s="148"/>
      <c r="C190" s="148"/>
      <c r="D190" s="148"/>
      <c r="E190" s="148"/>
      <c r="F190" s="148"/>
      <c r="G190" s="148"/>
      <c r="H190" s="150"/>
      <c r="I190" s="31"/>
      <c r="J190" s="31"/>
      <c r="K190" s="31"/>
      <c r="L190" s="31"/>
      <c r="M190" s="31"/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253</v>
      </c>
      <c r="B191" s="148"/>
      <c r="C191" s="148">
        <v>30000</v>
      </c>
      <c r="D191" s="148"/>
      <c r="E191" s="148">
        <v>0</v>
      </c>
      <c r="F191" s="148"/>
      <c r="G191" s="31">
        <v>0</v>
      </c>
      <c r="H191" s="149"/>
      <c r="I191" s="31">
        <f t="shared" ref="I191:I195" si="20">E191-G191</f>
        <v>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254</v>
      </c>
      <c r="B192" s="148"/>
      <c r="C192" s="148">
        <v>300000</v>
      </c>
      <c r="D192" s="148"/>
      <c r="E192" s="148">
        <v>0</v>
      </c>
      <c r="F192" s="148"/>
      <c r="G192" s="31">
        <v>0</v>
      </c>
      <c r="H192" s="149"/>
      <c r="I192" s="31">
        <f t="shared" si="20"/>
        <v>0</v>
      </c>
      <c r="J192" s="31"/>
      <c r="K192" s="31">
        <v>0</v>
      </c>
      <c r="L192" s="31"/>
      <c r="M192" s="31">
        <v>0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25" customFormat="1" ht="15" customHeight="1">
      <c r="A193" s="149" t="s">
        <v>255</v>
      </c>
      <c r="B193" s="148"/>
      <c r="C193" s="148">
        <v>100000</v>
      </c>
      <c r="D193" s="148"/>
      <c r="E193" s="148">
        <v>150000</v>
      </c>
      <c r="F193" s="148"/>
      <c r="G193" s="31">
        <v>0</v>
      </c>
      <c r="H193" s="149"/>
      <c r="I193" s="31">
        <f t="shared" si="20"/>
        <v>150000</v>
      </c>
      <c r="J193" s="31"/>
      <c r="K193" s="31">
        <v>50000</v>
      </c>
      <c r="L193" s="31"/>
      <c r="M193" s="31">
        <v>41432</v>
      </c>
      <c r="N193" s="32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1:24" s="38" customFormat="1" ht="15" customHeight="1">
      <c r="A194" s="136" t="s">
        <v>303</v>
      </c>
      <c r="B194" s="138"/>
      <c r="C194" s="138">
        <v>0</v>
      </c>
      <c r="D194" s="138"/>
      <c r="E194" s="138">
        <v>6200</v>
      </c>
      <c r="F194" s="138"/>
      <c r="G194" s="31">
        <v>6200</v>
      </c>
      <c r="H194" s="136"/>
      <c r="I194" s="31">
        <f t="shared" si="20"/>
        <v>0</v>
      </c>
      <c r="J194" s="31"/>
      <c r="K194" s="31"/>
      <c r="L194" s="31"/>
      <c r="M194" s="31"/>
      <c r="N194" s="32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1:24" s="38" customFormat="1" ht="15" customHeight="1">
      <c r="A195" s="136" t="s">
        <v>300</v>
      </c>
      <c r="B195" s="138"/>
      <c r="C195" s="138">
        <v>0</v>
      </c>
      <c r="D195" s="138"/>
      <c r="E195" s="138">
        <v>30000</v>
      </c>
      <c r="F195" s="138"/>
      <c r="G195" s="138">
        <v>25453.62</v>
      </c>
      <c r="H195" s="136"/>
      <c r="I195" s="31">
        <f t="shared" si="20"/>
        <v>4546.380000000001</v>
      </c>
      <c r="J195" s="31"/>
      <c r="K195" s="31">
        <v>0</v>
      </c>
      <c r="L195" s="31"/>
      <c r="M195" s="31">
        <v>0</v>
      </c>
      <c r="N195" s="32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1:24" s="201" customFormat="1" ht="15.75">
      <c r="A196" s="203" t="s">
        <v>297</v>
      </c>
      <c r="B196" s="190"/>
      <c r="C196" s="190">
        <v>0</v>
      </c>
      <c r="D196" s="190"/>
      <c r="E196" s="190"/>
      <c r="F196" s="190"/>
      <c r="G196" s="31">
        <v>0</v>
      </c>
      <c r="H196" s="199"/>
      <c r="I196" s="190">
        <f>E196-G196</f>
        <v>0</v>
      </c>
      <c r="J196" s="190"/>
      <c r="K196" s="190">
        <v>0</v>
      </c>
      <c r="L196" s="190"/>
      <c r="M196" s="190">
        <v>112667.16</v>
      </c>
      <c r="N196" s="191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</row>
    <row r="197" spans="1:24" s="201" customFormat="1" ht="15.75">
      <c r="A197" s="202" t="s">
        <v>281</v>
      </c>
      <c r="B197" s="190"/>
      <c r="C197" s="190"/>
      <c r="D197" s="190"/>
      <c r="E197" s="190"/>
      <c r="F197" s="190"/>
      <c r="G197" s="190"/>
      <c r="H197" s="199"/>
      <c r="I197" s="190"/>
      <c r="J197" s="190"/>
      <c r="K197" s="190"/>
      <c r="L197" s="190"/>
      <c r="M197" s="190"/>
      <c r="N197" s="191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</row>
    <row r="198" spans="1:24" s="201" customFormat="1" ht="15.75">
      <c r="A198" s="193" t="s">
        <v>296</v>
      </c>
      <c r="B198" s="190"/>
      <c r="C198" s="190">
        <v>0</v>
      </c>
      <c r="D198" s="190"/>
      <c r="E198" s="190">
        <v>0</v>
      </c>
      <c r="F198" s="190"/>
      <c r="G198" s="31">
        <v>0</v>
      </c>
      <c r="H198" s="199"/>
      <c r="I198" s="190">
        <f>E198-G198</f>
        <v>0</v>
      </c>
      <c r="J198" s="190"/>
      <c r="K198" s="190">
        <v>110000</v>
      </c>
      <c r="L198" s="190"/>
      <c r="M198" s="190">
        <v>118547.62</v>
      </c>
      <c r="N198" s="191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</row>
    <row r="199" spans="1:24" s="25" customFormat="1" ht="15" customHeight="1">
      <c r="A199" s="79" t="s">
        <v>126</v>
      </c>
      <c r="B199" s="31"/>
      <c r="C199" s="31"/>
      <c r="D199" s="31"/>
      <c r="E199" s="31"/>
      <c r="F199" s="31"/>
      <c r="G199" s="31"/>
      <c r="H199" s="74"/>
      <c r="I199" s="31"/>
      <c r="J199" s="31"/>
      <c r="K199" s="31"/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4" t="s">
        <v>127</v>
      </c>
      <c r="B200" s="31"/>
      <c r="C200" s="31">
        <v>100000</v>
      </c>
      <c r="D200" s="31"/>
      <c r="E200" s="31">
        <v>0</v>
      </c>
      <c r="F200" s="31"/>
      <c r="G200" s="31">
        <v>0</v>
      </c>
      <c r="H200" s="74"/>
      <c r="I200" s="31">
        <f>E200-G200</f>
        <v>0</v>
      </c>
      <c r="J200" s="31"/>
      <c r="K200" s="31">
        <v>0</v>
      </c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9" t="s">
        <v>128</v>
      </c>
      <c r="B201" s="31"/>
      <c r="C201" s="31"/>
      <c r="D201" s="31"/>
      <c r="E201" s="31"/>
      <c r="F201" s="31"/>
      <c r="G201" s="31"/>
      <c r="H201" s="79"/>
      <c r="I201" s="31"/>
      <c r="J201" s="31"/>
      <c r="K201" s="31"/>
      <c r="L201" s="31"/>
      <c r="M201" s="31"/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25" customFormat="1" ht="15" customHeight="1">
      <c r="A202" s="74" t="s">
        <v>129</v>
      </c>
      <c r="B202" s="31"/>
      <c r="C202" s="31">
        <v>50000</v>
      </c>
      <c r="D202" s="31"/>
      <c r="E202" s="31">
        <v>50000</v>
      </c>
      <c r="F202" s="31"/>
      <c r="G202" s="31">
        <v>0</v>
      </c>
      <c r="H202" s="74"/>
      <c r="I202" s="31">
        <f>E202-G202</f>
        <v>50000</v>
      </c>
      <c r="J202" s="31"/>
      <c r="K202" s="31">
        <v>21000</v>
      </c>
      <c r="L202" s="31"/>
      <c r="M202" s="31">
        <v>12230</v>
      </c>
      <c r="N202" s="32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1:24" s="78" customFormat="1" ht="15" customHeight="1">
      <c r="A203" s="79" t="s">
        <v>130</v>
      </c>
      <c r="B203" s="76"/>
      <c r="C203" s="76"/>
      <c r="D203" s="76"/>
      <c r="E203" s="76"/>
      <c r="F203" s="76"/>
      <c r="G203" s="76"/>
      <c r="H203" s="84"/>
      <c r="I203" s="76"/>
      <c r="J203" s="76"/>
      <c r="K203" s="76"/>
      <c r="L203" s="76"/>
      <c r="M203" s="76"/>
      <c r="N203" s="77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78" customFormat="1" ht="15" customHeight="1">
      <c r="A204" s="74" t="s">
        <v>131</v>
      </c>
      <c r="B204" s="31"/>
      <c r="C204" s="31">
        <v>80000</v>
      </c>
      <c r="D204" s="31"/>
      <c r="E204" s="31">
        <v>30000</v>
      </c>
      <c r="F204" s="31"/>
      <c r="G204" s="31">
        <v>0</v>
      </c>
      <c r="H204" s="84"/>
      <c r="I204" s="31">
        <f>E204-G204</f>
        <v>30000</v>
      </c>
      <c r="J204" s="31"/>
      <c r="K204" s="31">
        <v>89150</v>
      </c>
      <c r="L204" s="31"/>
      <c r="M204" s="31">
        <v>81038.09</v>
      </c>
      <c r="N204" s="32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1:24" s="25" customFormat="1" ht="9" customHeight="1">
      <c r="A205" s="74"/>
      <c r="B205" s="31"/>
      <c r="C205" s="31"/>
      <c r="D205" s="31"/>
      <c r="E205" s="31"/>
      <c r="F205" s="31"/>
      <c r="G205" s="31"/>
      <c r="H205" s="74"/>
      <c r="I205" s="31"/>
      <c r="J205" s="31"/>
      <c r="K205" s="31"/>
      <c r="L205" s="31"/>
      <c r="M205" s="31"/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15" customHeight="1">
      <c r="A206" s="85" t="s">
        <v>132</v>
      </c>
      <c r="B206" s="31"/>
      <c r="C206" s="31">
        <v>30000</v>
      </c>
      <c r="D206" s="31"/>
      <c r="E206" s="31">
        <v>30000</v>
      </c>
      <c r="F206" s="31"/>
      <c r="G206" s="31">
        <v>0</v>
      </c>
      <c r="H206" s="85"/>
      <c r="I206" s="31">
        <f>E206-G206</f>
        <v>30000</v>
      </c>
      <c r="J206" s="31"/>
      <c r="K206" s="31">
        <v>20000</v>
      </c>
      <c r="L206" s="31"/>
      <c r="M206" s="31">
        <v>3824.15</v>
      </c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9" customHeight="1">
      <c r="A207" s="74"/>
      <c r="B207" s="31"/>
      <c r="C207" s="31"/>
      <c r="D207" s="31"/>
      <c r="E207" s="31"/>
      <c r="F207" s="31"/>
      <c r="G207" s="31"/>
      <c r="H207" s="74"/>
      <c r="I207" s="31"/>
      <c r="J207" s="31"/>
      <c r="K207" s="31"/>
      <c r="L207" s="31"/>
      <c r="M207" s="31"/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15" customHeight="1">
      <c r="A208" s="38" t="s">
        <v>133</v>
      </c>
      <c r="B208" s="31"/>
      <c r="C208" s="31">
        <v>200000</v>
      </c>
      <c r="D208" s="31"/>
      <c r="E208" s="31">
        <v>130000</v>
      </c>
      <c r="F208" s="31"/>
      <c r="G208" s="31">
        <v>0</v>
      </c>
      <c r="H208" s="38"/>
      <c r="I208" s="31">
        <f>E208-G208</f>
        <v>130000</v>
      </c>
      <c r="J208" s="31"/>
      <c r="K208" s="31">
        <v>112350</v>
      </c>
      <c r="L208" s="31"/>
      <c r="M208" s="31">
        <v>0</v>
      </c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9" customHeight="1">
      <c r="A209" s="74"/>
      <c r="B209" s="31"/>
      <c r="C209" s="39"/>
      <c r="D209" s="139"/>
      <c r="E209" s="139"/>
      <c r="F209" s="139"/>
      <c r="G209" s="139"/>
      <c r="H209" s="74"/>
      <c r="I209" s="39"/>
      <c r="J209" s="31"/>
      <c r="K209" s="39"/>
      <c r="L209" s="31"/>
      <c r="M209" s="39"/>
      <c r="N209" s="32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15">
      <c r="A210" s="74" t="s">
        <v>134</v>
      </c>
      <c r="B210" s="86"/>
      <c r="C210" s="86">
        <f>SUM(C138:C208)</f>
        <v>4363000</v>
      </c>
      <c r="D210" s="86"/>
      <c r="E210" s="170">
        <f>SUM(E138:E208)</f>
        <v>3697200</v>
      </c>
      <c r="F210" s="207"/>
      <c r="G210" s="170">
        <f>SUM(G138:G208)</f>
        <v>652847.16</v>
      </c>
      <c r="H210" s="74"/>
      <c r="I210" s="86">
        <f>E210-G210</f>
        <v>3044352.84</v>
      </c>
      <c r="J210" s="86"/>
      <c r="K210" s="86">
        <f>SUM(K138:K208)</f>
        <v>4445000</v>
      </c>
      <c r="L210" s="86"/>
      <c r="M210" s="86">
        <f>SUM(M138:M208)</f>
        <v>3923933.3799999994</v>
      </c>
      <c r="N210" s="87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7.5" customHeight="1">
      <c r="A211" s="69"/>
      <c r="B211" s="31"/>
      <c r="C211" s="31"/>
      <c r="D211" s="31"/>
      <c r="E211" s="31"/>
      <c r="F211" s="31"/>
      <c r="G211" s="31"/>
      <c r="H211" s="69"/>
      <c r="I211" s="31"/>
      <c r="J211" s="31"/>
      <c r="K211" s="31"/>
      <c r="L211" s="31"/>
      <c r="M211" s="31"/>
      <c r="N211" s="32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15.75">
      <c r="A212" s="27" t="s">
        <v>135</v>
      </c>
      <c r="B212" s="89"/>
      <c r="C212" s="88">
        <f>C136+C210</f>
        <v>4685000</v>
      </c>
      <c r="D212" s="160"/>
      <c r="E212" s="88">
        <f>E136+E210</f>
        <v>4514200</v>
      </c>
      <c r="F212" s="160"/>
      <c r="G212" s="88">
        <f>G136+G210</f>
        <v>778271.28</v>
      </c>
      <c r="H212" s="27"/>
      <c r="I212" s="88">
        <f>E212-G212</f>
        <v>3735928.7199999997</v>
      </c>
      <c r="J212" s="89"/>
      <c r="K212" s="88">
        <f>K136+K210</f>
        <v>4607000</v>
      </c>
      <c r="L212" s="89"/>
      <c r="M212" s="88">
        <f>M136+M210</f>
        <v>4056363.0899999994</v>
      </c>
      <c r="N212" s="90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9" customHeight="1">
      <c r="A213" s="38"/>
      <c r="B213" s="91"/>
      <c r="C213" s="91"/>
      <c r="D213" s="91"/>
      <c r="E213" s="91"/>
      <c r="F213" s="91"/>
      <c r="G213" s="91"/>
      <c r="H213" s="38"/>
      <c r="I213" s="91"/>
      <c r="J213" s="91"/>
      <c r="K213" s="91"/>
      <c r="L213" s="91"/>
      <c r="M213" s="91"/>
      <c r="N213" s="92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.75">
      <c r="A214" s="93" t="s">
        <v>136</v>
      </c>
      <c r="B214" s="94"/>
      <c r="C214" s="94">
        <f>C123+C212</f>
        <v>5008000</v>
      </c>
      <c r="D214" s="94"/>
      <c r="E214" s="94">
        <f>E123+E212</f>
        <v>4678700</v>
      </c>
      <c r="F214" s="94"/>
      <c r="G214" s="94">
        <f>G123+G212</f>
        <v>810247.52</v>
      </c>
      <c r="H214" s="93"/>
      <c r="I214" s="94">
        <f>E214-G214</f>
        <v>3868452.48</v>
      </c>
      <c r="J214" s="94"/>
      <c r="K214" s="94">
        <f>K123+K212</f>
        <v>4910000</v>
      </c>
      <c r="L214" s="94"/>
      <c r="M214" s="94">
        <f>M123+M212</f>
        <v>4526713.7299999995</v>
      </c>
      <c r="N214" s="95"/>
      <c r="O214" s="144"/>
      <c r="P214" s="144">
        <f>K214-M214</f>
        <v>383286.27000000048</v>
      </c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">
      <c r="A215" s="38"/>
      <c r="B215" s="31"/>
      <c r="C215" s="31"/>
      <c r="D215" s="31"/>
      <c r="E215" s="31"/>
      <c r="F215" s="31"/>
      <c r="G215" s="31"/>
      <c r="H215" s="38"/>
      <c r="I215" s="31"/>
      <c r="J215" s="31"/>
      <c r="K215" s="31"/>
      <c r="L215" s="31"/>
      <c r="M215" s="31"/>
      <c r="N215" s="32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25" customFormat="1" ht="15.75">
      <c r="A216" s="96" t="s">
        <v>270</v>
      </c>
      <c r="B216" s="97"/>
      <c r="C216" s="97"/>
      <c r="D216" s="97"/>
      <c r="E216" s="97"/>
      <c r="F216" s="97"/>
      <c r="G216" s="97"/>
      <c r="H216" s="96"/>
      <c r="I216" s="97"/>
      <c r="J216" s="97"/>
      <c r="K216" s="97"/>
      <c r="L216" s="97"/>
      <c r="M216" s="97"/>
      <c r="N216" s="98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1:24" s="43" customFormat="1" ht="13.5" customHeight="1">
      <c r="A217" s="99"/>
      <c r="B217" s="44"/>
      <c r="C217" s="44"/>
      <c r="D217" s="44"/>
      <c r="E217" s="44"/>
      <c r="F217" s="44"/>
      <c r="G217" s="44"/>
      <c r="H217" s="99"/>
      <c r="I217" s="44"/>
      <c r="J217" s="44"/>
      <c r="K217" s="44"/>
      <c r="L217" s="44"/>
      <c r="M217" s="44"/>
      <c r="N217" s="45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1:24" s="25" customFormat="1" ht="15.75">
      <c r="A218" s="100" t="s">
        <v>137</v>
      </c>
      <c r="B218" s="31"/>
      <c r="C218" s="31"/>
      <c r="D218" s="31"/>
      <c r="E218" s="31"/>
      <c r="F218" s="31"/>
      <c r="G218" s="138"/>
      <c r="H218" s="100"/>
      <c r="I218" s="31"/>
      <c r="J218" s="31"/>
      <c r="K218" s="31"/>
      <c r="L218" s="31"/>
      <c r="M218" s="31"/>
      <c r="N218" s="32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1:24" s="144" customFormat="1" ht="15">
      <c r="A219" s="145" t="s">
        <v>138</v>
      </c>
      <c r="B219" s="138"/>
      <c r="C219" s="138">
        <v>100000</v>
      </c>
      <c r="D219" s="138"/>
      <c r="E219" s="138">
        <v>50000</v>
      </c>
      <c r="F219" s="138"/>
      <c r="G219" s="138">
        <v>24941.5</v>
      </c>
      <c r="H219" s="145"/>
      <c r="I219" s="138">
        <f t="shared" ref="I219:I226" si="21">E219-G219</f>
        <v>25058.5</v>
      </c>
      <c r="J219" s="138"/>
      <c r="K219" s="138">
        <v>180000</v>
      </c>
      <c r="L219" s="138"/>
      <c r="M219" s="138">
        <v>118710.56</v>
      </c>
      <c r="N219" s="143"/>
    </row>
    <row r="220" spans="1:24" s="25" customFormat="1" ht="15">
      <c r="A220" s="38" t="s">
        <v>139</v>
      </c>
      <c r="B220" s="31"/>
      <c r="C220" s="138">
        <v>30000</v>
      </c>
      <c r="D220" s="138"/>
      <c r="E220" s="138">
        <v>30000</v>
      </c>
      <c r="F220" s="138"/>
      <c r="G220" s="138">
        <v>2348</v>
      </c>
      <c r="H220" s="38"/>
      <c r="I220" s="31">
        <f t="shared" si="21"/>
        <v>27652</v>
      </c>
      <c r="J220" s="31"/>
      <c r="K220" s="31">
        <v>80000</v>
      </c>
      <c r="L220" s="31"/>
      <c r="M220" s="31">
        <v>23400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38" t="s">
        <v>140</v>
      </c>
      <c r="B221" s="31"/>
      <c r="C221" s="138">
        <v>80000</v>
      </c>
      <c r="D221" s="138"/>
      <c r="E221" s="138">
        <v>180000</v>
      </c>
      <c r="F221" s="138"/>
      <c r="G221" s="138">
        <v>48680</v>
      </c>
      <c r="H221" s="38"/>
      <c r="I221" s="31">
        <f t="shared" si="21"/>
        <v>131320</v>
      </c>
      <c r="J221" s="31"/>
      <c r="K221" s="31">
        <v>100000</v>
      </c>
      <c r="L221" s="31"/>
      <c r="M221" s="31">
        <v>126200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214</v>
      </c>
      <c r="B222" s="31"/>
      <c r="C222" s="138">
        <v>25000</v>
      </c>
      <c r="D222" s="138"/>
      <c r="E222" s="138">
        <v>25000</v>
      </c>
      <c r="F222" s="138"/>
      <c r="G222" s="31">
        <v>650</v>
      </c>
      <c r="H222" s="27"/>
      <c r="I222" s="31">
        <f t="shared" si="21"/>
        <v>24350</v>
      </c>
      <c r="J222" s="31"/>
      <c r="K222" s="31">
        <v>30000</v>
      </c>
      <c r="L222" s="31"/>
      <c r="M222" s="31">
        <v>14250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215</v>
      </c>
      <c r="B223" s="31"/>
      <c r="C223" s="138">
        <v>15000</v>
      </c>
      <c r="D223" s="138"/>
      <c r="E223" s="138">
        <v>15000</v>
      </c>
      <c r="F223" s="138"/>
      <c r="G223" s="31">
        <v>3180</v>
      </c>
      <c r="H223" s="27"/>
      <c r="I223" s="31">
        <f t="shared" si="21"/>
        <v>11820</v>
      </c>
      <c r="J223" s="31"/>
      <c r="K223" s="31">
        <v>15000</v>
      </c>
      <c r="L223" s="31"/>
      <c r="M223" s="31">
        <v>12720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25" customFormat="1" ht="15.75">
      <c r="A224" s="27" t="s">
        <v>141</v>
      </c>
      <c r="B224" s="31"/>
      <c r="C224" s="138">
        <v>636</v>
      </c>
      <c r="D224" s="138"/>
      <c r="E224" s="138">
        <v>636</v>
      </c>
      <c r="F224" s="138"/>
      <c r="G224" s="31">
        <v>0</v>
      </c>
      <c r="H224" s="27"/>
      <c r="I224" s="31">
        <f t="shared" si="21"/>
        <v>636</v>
      </c>
      <c r="J224" s="31"/>
      <c r="K224" s="31">
        <v>636</v>
      </c>
      <c r="L224" s="31"/>
      <c r="M224" s="31">
        <v>634.94000000000005</v>
      </c>
      <c r="N224" s="32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1:24" s="144" customFormat="1" ht="15.75">
      <c r="A225" s="141" t="s">
        <v>142</v>
      </c>
      <c r="B225" s="138"/>
      <c r="C225" s="138">
        <v>650000</v>
      </c>
      <c r="D225" s="138"/>
      <c r="E225" s="138">
        <v>650000</v>
      </c>
      <c r="F225" s="138"/>
      <c r="G225" s="138">
        <v>216712.86000000002</v>
      </c>
      <c r="H225" s="141"/>
      <c r="I225" s="138">
        <f t="shared" si="21"/>
        <v>433287.14</v>
      </c>
      <c r="J225" s="138"/>
      <c r="K225" s="138">
        <v>650000</v>
      </c>
      <c r="L225" s="138"/>
      <c r="M225" s="138">
        <v>626934.84999999986</v>
      </c>
      <c r="N225" s="143"/>
    </row>
    <row r="226" spans="1:24" s="129" customFormat="1" ht="15.75">
      <c r="A226" s="27" t="s">
        <v>237</v>
      </c>
      <c r="B226" s="31"/>
      <c r="C226" s="138">
        <v>0</v>
      </c>
      <c r="D226" s="138"/>
      <c r="E226" s="138">
        <v>0</v>
      </c>
      <c r="F226" s="138"/>
      <c r="G226" s="138">
        <v>199681.56</v>
      </c>
      <c r="H226" s="27"/>
      <c r="I226" s="31">
        <f t="shared" si="21"/>
        <v>-199681.56</v>
      </c>
      <c r="J226" s="31"/>
      <c r="K226" s="31">
        <v>530000</v>
      </c>
      <c r="L226" s="31"/>
      <c r="M226" s="31">
        <v>304458.07999999996</v>
      </c>
      <c r="N226" s="32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</row>
    <row r="227" spans="1:24" s="129" customFormat="1" ht="15.75">
      <c r="A227" s="237" t="s">
        <v>315</v>
      </c>
      <c r="B227" s="31"/>
      <c r="C227" s="138">
        <v>0</v>
      </c>
      <c r="D227" s="138"/>
      <c r="E227" s="153">
        <v>364485</v>
      </c>
      <c r="F227" s="138"/>
      <c r="G227" s="138"/>
      <c r="H227" s="27"/>
      <c r="I227" s="31"/>
      <c r="J227" s="31"/>
      <c r="K227" s="31"/>
      <c r="L227" s="31"/>
      <c r="M227" s="31"/>
      <c r="N227" s="32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</row>
    <row r="228" spans="1:24" s="25" customFormat="1" ht="15.75">
      <c r="A228" s="181" t="s">
        <v>143</v>
      </c>
      <c r="B228" s="31"/>
      <c r="C228" s="138">
        <v>150000</v>
      </c>
      <c r="D228" s="138"/>
      <c r="E228" s="138">
        <v>80000</v>
      </c>
      <c r="F228" s="138"/>
      <c r="G228" s="138">
        <v>2842.4</v>
      </c>
      <c r="H228" s="101"/>
      <c r="I228" s="31">
        <f>E228-G228</f>
        <v>77157.600000000006</v>
      </c>
      <c r="J228" s="31"/>
      <c r="K228" s="31">
        <v>100000</v>
      </c>
      <c r="L228" s="31"/>
      <c r="M228" s="31">
        <v>24482.32</v>
      </c>
      <c r="N228" s="32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1:24" s="25" customFormat="1" ht="15.75">
      <c r="A229" s="101" t="s">
        <v>144</v>
      </c>
      <c r="B229" s="31"/>
      <c r="C229" s="138"/>
      <c r="D229" s="138"/>
      <c r="E229" s="138"/>
      <c r="F229" s="138"/>
      <c r="G229" s="138"/>
      <c r="H229" s="101"/>
      <c r="I229" s="31"/>
      <c r="J229" s="31"/>
      <c r="K229" s="31"/>
      <c r="L229" s="31"/>
      <c r="M229" s="31"/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144" customFormat="1" ht="15">
      <c r="A230" s="136" t="s">
        <v>264</v>
      </c>
      <c r="B230" s="138"/>
      <c r="C230" s="138">
        <v>550000</v>
      </c>
      <c r="D230" s="138"/>
      <c r="E230" s="138">
        <v>0</v>
      </c>
      <c r="F230" s="138"/>
      <c r="G230" s="31">
        <v>0</v>
      </c>
      <c r="H230" s="136"/>
      <c r="I230" s="138">
        <f t="shared" ref="I230:I234" si="22">E230-G230</f>
        <v>0</v>
      </c>
      <c r="J230" s="138"/>
      <c r="K230" s="138">
        <v>0</v>
      </c>
      <c r="L230" s="138"/>
      <c r="M230" s="138">
        <v>0</v>
      </c>
      <c r="N230" s="143"/>
    </row>
    <row r="231" spans="1:24" s="25" customFormat="1" ht="15">
      <c r="A231" s="149" t="s">
        <v>260</v>
      </c>
      <c r="B231" s="148"/>
      <c r="C231" s="148">
        <v>400000</v>
      </c>
      <c r="D231" s="148"/>
      <c r="E231" s="148">
        <v>0</v>
      </c>
      <c r="F231" s="148"/>
      <c r="G231" s="31">
        <v>0</v>
      </c>
      <c r="H231" s="74"/>
      <c r="I231" s="31">
        <f t="shared" si="22"/>
        <v>0</v>
      </c>
      <c r="J231" s="31"/>
      <c r="K231" s="31">
        <v>0</v>
      </c>
      <c r="L231" s="31"/>
      <c r="M231" s="31">
        <v>0</v>
      </c>
      <c r="N231" s="32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1:24" s="25" customFormat="1" ht="15">
      <c r="A232" s="180" t="s">
        <v>273</v>
      </c>
      <c r="B232" s="31"/>
      <c r="C232" s="138">
        <v>150000</v>
      </c>
      <c r="D232" s="138"/>
      <c r="E232" s="138">
        <v>0</v>
      </c>
      <c r="F232" s="138"/>
      <c r="G232" s="31">
        <v>0</v>
      </c>
      <c r="H232" s="103"/>
      <c r="I232" s="138">
        <f t="shared" si="22"/>
        <v>0</v>
      </c>
      <c r="J232" s="31"/>
      <c r="K232" s="31">
        <v>0</v>
      </c>
      <c r="L232" s="31"/>
      <c r="M232" s="31">
        <v>46784.76</v>
      </c>
      <c r="N232" s="32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1:24" s="144" customFormat="1" ht="15">
      <c r="A233" s="180" t="s">
        <v>265</v>
      </c>
      <c r="B233" s="138"/>
      <c r="C233" s="138">
        <v>450000</v>
      </c>
      <c r="D233" s="138"/>
      <c r="E233" s="138">
        <v>0</v>
      </c>
      <c r="F233" s="138"/>
      <c r="G233" s="31">
        <v>0</v>
      </c>
      <c r="H233" s="180"/>
      <c r="I233" s="138">
        <f t="shared" si="22"/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266</v>
      </c>
      <c r="B234" s="138"/>
      <c r="C234" s="138">
        <v>200000</v>
      </c>
      <c r="D234" s="138"/>
      <c r="E234" s="138">
        <v>0</v>
      </c>
      <c r="F234" s="138"/>
      <c r="G234" s="31">
        <v>0</v>
      </c>
      <c r="H234" s="136"/>
      <c r="I234" s="138">
        <f t="shared" si="22"/>
        <v>0</v>
      </c>
      <c r="J234" s="138"/>
      <c r="K234" s="138">
        <v>0</v>
      </c>
      <c r="L234" s="138"/>
      <c r="M234" s="138">
        <v>0</v>
      </c>
      <c r="N234" s="143"/>
    </row>
    <row r="235" spans="1:24" s="144" customFormat="1" ht="15.75">
      <c r="A235" s="181" t="s">
        <v>145</v>
      </c>
      <c r="B235" s="138"/>
      <c r="C235" s="138"/>
      <c r="D235" s="138"/>
      <c r="E235" s="138"/>
      <c r="F235" s="138"/>
      <c r="G235" s="138"/>
      <c r="H235" s="181"/>
      <c r="I235" s="138">
        <f>E235-G235</f>
        <v>0</v>
      </c>
      <c r="J235" s="138"/>
      <c r="K235" s="138">
        <v>0</v>
      </c>
      <c r="L235" s="138"/>
      <c r="M235" s="138">
        <v>0</v>
      </c>
      <c r="N235" s="143"/>
    </row>
    <row r="236" spans="1:24" s="144" customFormat="1" ht="15">
      <c r="A236" s="136" t="s">
        <v>216</v>
      </c>
      <c r="B236" s="138"/>
      <c r="C236" s="138">
        <v>100000</v>
      </c>
      <c r="D236" s="138"/>
      <c r="E236" s="138">
        <v>100000</v>
      </c>
      <c r="F236" s="138"/>
      <c r="G236" s="138">
        <v>43092</v>
      </c>
      <c r="H236" s="136"/>
      <c r="I236" s="138">
        <f t="shared" ref="I236:I244" si="23">E236-G236</f>
        <v>56908</v>
      </c>
      <c r="J236" s="138"/>
      <c r="K236" s="138">
        <v>150000</v>
      </c>
      <c r="L236" s="138"/>
      <c r="M236" s="138">
        <v>139578.26</v>
      </c>
      <c r="N236" s="143"/>
    </row>
    <row r="237" spans="1:24" s="25" customFormat="1" ht="15">
      <c r="A237" s="136" t="s">
        <v>274</v>
      </c>
      <c r="B237" s="31"/>
      <c r="C237" s="138">
        <v>80000</v>
      </c>
      <c r="D237" s="138"/>
      <c r="E237" s="138">
        <v>0</v>
      </c>
      <c r="F237" s="138"/>
      <c r="G237" s="31">
        <v>0</v>
      </c>
      <c r="H237" s="74"/>
      <c r="I237" s="138">
        <f t="shared" si="23"/>
        <v>0</v>
      </c>
      <c r="J237" s="31"/>
      <c r="K237" s="31">
        <v>100000</v>
      </c>
      <c r="L237" s="31"/>
      <c r="M237" s="31">
        <v>0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146</v>
      </c>
      <c r="B238" s="31"/>
      <c r="C238" s="138">
        <v>60000</v>
      </c>
      <c r="D238" s="138"/>
      <c r="E238" s="138">
        <v>60000</v>
      </c>
      <c r="F238" s="138"/>
      <c r="G238" s="31">
        <v>0</v>
      </c>
      <c r="H238" s="74"/>
      <c r="I238" s="138">
        <f t="shared" si="23"/>
        <v>60000</v>
      </c>
      <c r="J238" s="31"/>
      <c r="K238" s="31">
        <v>100000</v>
      </c>
      <c r="L238" s="31"/>
      <c r="M238" s="31">
        <v>75447.58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231</v>
      </c>
      <c r="B239" s="31"/>
      <c r="C239" s="138">
        <v>0</v>
      </c>
      <c r="D239" s="138"/>
      <c r="E239" s="138">
        <v>0</v>
      </c>
      <c r="F239" s="138"/>
      <c r="G239" s="31">
        <v>0</v>
      </c>
      <c r="H239" s="74"/>
      <c r="I239" s="138">
        <f t="shared" si="23"/>
        <v>0</v>
      </c>
      <c r="J239" s="31"/>
      <c r="K239" s="31">
        <v>40000</v>
      </c>
      <c r="L239" s="31"/>
      <c r="M239" s="31">
        <v>27627.83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147</v>
      </c>
      <c r="B240" s="31"/>
      <c r="C240" s="138">
        <v>60000</v>
      </c>
      <c r="D240" s="138"/>
      <c r="E240" s="138">
        <v>60000</v>
      </c>
      <c r="F240" s="138"/>
      <c r="G240" s="31">
        <v>0</v>
      </c>
      <c r="H240" s="74"/>
      <c r="I240" s="138">
        <f t="shared" si="23"/>
        <v>60000</v>
      </c>
      <c r="J240" s="31"/>
      <c r="K240" s="31">
        <v>80000</v>
      </c>
      <c r="L240" s="31"/>
      <c r="M240" s="31">
        <v>69860.800000000003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232</v>
      </c>
      <c r="B241" s="31"/>
      <c r="C241" s="138">
        <v>0</v>
      </c>
      <c r="D241" s="138"/>
      <c r="E241" s="138">
        <v>0</v>
      </c>
      <c r="F241" s="138"/>
      <c r="G241" s="31">
        <v>0</v>
      </c>
      <c r="H241" s="74"/>
      <c r="I241" s="138">
        <f t="shared" si="23"/>
        <v>0</v>
      </c>
      <c r="J241" s="31"/>
      <c r="K241" s="31">
        <v>80000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74" t="s">
        <v>148</v>
      </c>
      <c r="B242" s="31"/>
      <c r="C242" s="138">
        <v>60000</v>
      </c>
      <c r="D242" s="138"/>
      <c r="E242" s="138">
        <v>60000</v>
      </c>
      <c r="F242" s="138"/>
      <c r="G242" s="31">
        <v>0</v>
      </c>
      <c r="H242" s="74"/>
      <c r="I242" s="138">
        <f t="shared" si="23"/>
        <v>60000</v>
      </c>
      <c r="J242" s="31"/>
      <c r="K242" s="31">
        <v>80000</v>
      </c>
      <c r="L242" s="31"/>
      <c r="M242" s="31">
        <v>76458.5</v>
      </c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233</v>
      </c>
      <c r="B243" s="31"/>
      <c r="C243" s="138">
        <v>0</v>
      </c>
      <c r="D243" s="138"/>
      <c r="E243" s="138">
        <v>0</v>
      </c>
      <c r="F243" s="138"/>
      <c r="G243" s="31">
        <v>0</v>
      </c>
      <c r="H243" s="74"/>
      <c r="I243" s="138">
        <f t="shared" si="23"/>
        <v>0</v>
      </c>
      <c r="J243" s="31"/>
      <c r="K243" s="31">
        <v>40000</v>
      </c>
      <c r="L243" s="31"/>
      <c r="M243" s="31">
        <v>0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136" t="s">
        <v>217</v>
      </c>
      <c r="B244" s="31"/>
      <c r="C244" s="138">
        <v>60000</v>
      </c>
      <c r="D244" s="138"/>
      <c r="E244" s="138">
        <v>30000</v>
      </c>
      <c r="F244" s="138"/>
      <c r="G244" s="31">
        <v>0</v>
      </c>
      <c r="H244" s="74"/>
      <c r="I244" s="138">
        <f t="shared" si="23"/>
        <v>30000</v>
      </c>
      <c r="J244" s="31"/>
      <c r="K244" s="31"/>
      <c r="L244" s="31"/>
      <c r="M244" s="31"/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74" t="s">
        <v>149</v>
      </c>
      <c r="B245" s="31"/>
      <c r="C245" s="138">
        <v>60000</v>
      </c>
      <c r="D245" s="138"/>
      <c r="E245" s="138">
        <v>60000</v>
      </c>
      <c r="F245" s="138"/>
      <c r="G245" s="31">
        <v>0</v>
      </c>
      <c r="H245" s="74"/>
      <c r="I245" s="138">
        <f>E245-G245</f>
        <v>60000</v>
      </c>
      <c r="J245" s="31"/>
      <c r="K245" s="31">
        <v>0</v>
      </c>
      <c r="L245" s="31"/>
      <c r="M245" s="31">
        <v>30000.799999999999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25" customFormat="1" ht="15">
      <c r="A246" s="74" t="s">
        <v>150</v>
      </c>
      <c r="B246" s="31"/>
      <c r="C246" s="138">
        <v>15000</v>
      </c>
      <c r="D246" s="138"/>
      <c r="E246" s="138">
        <v>15000</v>
      </c>
      <c r="F246" s="138"/>
      <c r="G246" s="138">
        <v>13242.4</v>
      </c>
      <c r="H246" s="74"/>
      <c r="I246" s="138">
        <f t="shared" ref="I246:I248" si="24">E246-G246</f>
        <v>1757.6000000000004</v>
      </c>
      <c r="J246" s="31"/>
      <c r="K246" s="31">
        <v>15000</v>
      </c>
      <c r="L246" s="31"/>
      <c r="M246" s="31">
        <v>14925.8</v>
      </c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25" customFormat="1" ht="15">
      <c r="A247" s="136" t="s">
        <v>151</v>
      </c>
      <c r="B247" s="31"/>
      <c r="C247" s="138">
        <v>150000</v>
      </c>
      <c r="D247" s="138"/>
      <c r="E247" s="138">
        <v>80000</v>
      </c>
      <c r="F247" s="138"/>
      <c r="G247" s="138">
        <v>360.4</v>
      </c>
      <c r="H247" s="74"/>
      <c r="I247" s="138">
        <f t="shared" si="24"/>
        <v>79639.600000000006</v>
      </c>
      <c r="J247" s="31"/>
      <c r="K247" s="31">
        <v>0</v>
      </c>
      <c r="L247" s="31"/>
      <c r="M247" s="31">
        <v>64163.73</v>
      </c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38" customFormat="1" ht="15">
      <c r="A248" s="74" t="s">
        <v>218</v>
      </c>
      <c r="B248" s="31"/>
      <c r="C248" s="138">
        <v>150000</v>
      </c>
      <c r="D248" s="138"/>
      <c r="E248" s="138">
        <v>50000</v>
      </c>
      <c r="F248" s="138"/>
      <c r="G248" s="138">
        <v>470</v>
      </c>
      <c r="H248" s="74"/>
      <c r="I248" s="138">
        <f t="shared" si="24"/>
        <v>49530</v>
      </c>
      <c r="J248" s="31"/>
      <c r="K248" s="31">
        <v>0</v>
      </c>
      <c r="L248" s="31"/>
      <c r="M248" s="31">
        <v>278</v>
      </c>
      <c r="N248" s="32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</row>
    <row r="249" spans="1:24" s="25" customFormat="1" ht="15.75">
      <c r="A249" s="79" t="s">
        <v>152</v>
      </c>
      <c r="B249" s="31"/>
      <c r="C249" s="138"/>
      <c r="D249" s="138"/>
      <c r="E249" s="138"/>
      <c r="F249" s="138"/>
      <c r="G249" s="138"/>
      <c r="H249" s="79"/>
      <c r="I249" s="31"/>
      <c r="J249" s="31"/>
      <c r="K249" s="31"/>
      <c r="L249" s="31"/>
      <c r="M249" s="31"/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144" customFormat="1" ht="15.75" customHeight="1">
      <c r="A250" s="182" t="s">
        <v>267</v>
      </c>
      <c r="B250" s="138"/>
      <c r="C250" s="138">
        <v>200000</v>
      </c>
      <c r="D250" s="138"/>
      <c r="E250" s="138">
        <v>0</v>
      </c>
      <c r="F250" s="138"/>
      <c r="G250" s="31">
        <v>0</v>
      </c>
      <c r="H250" s="136"/>
      <c r="I250" s="138">
        <f t="shared" ref="I250:I254" si="25">E250-G250</f>
        <v>0</v>
      </c>
      <c r="J250" s="138"/>
      <c r="K250" s="138">
        <v>0</v>
      </c>
      <c r="L250" s="138"/>
      <c r="M250" s="138">
        <v>0</v>
      </c>
      <c r="N250" s="143"/>
    </row>
    <row r="251" spans="1:24" s="25" customFormat="1" ht="15">
      <c r="A251" s="74" t="s">
        <v>153</v>
      </c>
      <c r="B251" s="31"/>
      <c r="C251" s="138">
        <v>160000</v>
      </c>
      <c r="D251" s="138"/>
      <c r="E251" s="138">
        <v>160000</v>
      </c>
      <c r="F251" s="138"/>
      <c r="G251" s="138">
        <v>53170</v>
      </c>
      <c r="H251" s="74"/>
      <c r="I251" s="31">
        <f t="shared" si="25"/>
        <v>106830</v>
      </c>
      <c r="J251" s="31"/>
      <c r="K251" s="31">
        <v>150000</v>
      </c>
      <c r="L251" s="31"/>
      <c r="M251" s="31">
        <v>127520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">
      <c r="A252" s="238" t="s">
        <v>316</v>
      </c>
      <c r="B252" s="31"/>
      <c r="C252" s="138">
        <v>0</v>
      </c>
      <c r="D252" s="138"/>
      <c r="E252" s="153">
        <v>560000</v>
      </c>
      <c r="F252" s="138"/>
      <c r="G252" s="138">
        <v>0</v>
      </c>
      <c r="H252" s="74"/>
      <c r="I252" s="31">
        <f t="shared" si="25"/>
        <v>560000</v>
      </c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25" customFormat="1" ht="15">
      <c r="A253" s="238" t="s">
        <v>317</v>
      </c>
      <c r="B253" s="31"/>
      <c r="C253" s="138">
        <v>0</v>
      </c>
      <c r="D253" s="138"/>
      <c r="E253" s="153">
        <v>450000</v>
      </c>
      <c r="F253" s="138"/>
      <c r="G253" s="138">
        <v>0</v>
      </c>
      <c r="H253" s="74"/>
      <c r="I253" s="31">
        <f t="shared" si="25"/>
        <v>450000</v>
      </c>
      <c r="J253" s="31"/>
      <c r="K253" s="31"/>
      <c r="L253" s="31"/>
      <c r="M253" s="31"/>
      <c r="N253" s="32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</row>
    <row r="254" spans="1:24" s="25" customFormat="1" ht="15">
      <c r="A254" s="238" t="s">
        <v>318</v>
      </c>
      <c r="B254" s="31"/>
      <c r="C254" s="138">
        <v>0</v>
      </c>
      <c r="D254" s="138"/>
      <c r="E254" s="153">
        <v>270000</v>
      </c>
      <c r="F254" s="138"/>
      <c r="G254" s="138">
        <v>0</v>
      </c>
      <c r="H254" s="74"/>
      <c r="I254" s="31">
        <f t="shared" si="25"/>
        <v>270000</v>
      </c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79" t="s">
        <v>154</v>
      </c>
      <c r="B255" s="31"/>
      <c r="C255" s="138"/>
      <c r="D255" s="138"/>
      <c r="E255" s="138"/>
      <c r="F255" s="138"/>
      <c r="G255" s="138"/>
      <c r="H255" s="79"/>
      <c r="I255" s="31"/>
      <c r="J255" s="31"/>
      <c r="K255" s="31"/>
      <c r="L255" s="31"/>
      <c r="M255" s="31"/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5">
      <c r="A256" s="136" t="s">
        <v>155</v>
      </c>
      <c r="B256" s="31"/>
      <c r="C256" s="138">
        <v>150000</v>
      </c>
      <c r="D256" s="138"/>
      <c r="E256" s="138">
        <v>100000</v>
      </c>
      <c r="F256" s="138"/>
      <c r="G256" s="138">
        <v>14687.46</v>
      </c>
      <c r="H256" s="74"/>
      <c r="I256" s="31">
        <f>E256-G256</f>
        <v>85312.540000000008</v>
      </c>
      <c r="J256" s="31"/>
      <c r="K256" s="31">
        <v>150000</v>
      </c>
      <c r="L256" s="31"/>
      <c r="M256" s="31">
        <v>50007.69</v>
      </c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5.75">
      <c r="A257" s="79" t="s">
        <v>156</v>
      </c>
      <c r="B257" s="31"/>
      <c r="C257" s="138"/>
      <c r="D257" s="138"/>
      <c r="E257" s="138"/>
      <c r="F257" s="138"/>
      <c r="G257" s="138"/>
      <c r="H257" s="79"/>
      <c r="I257" s="31"/>
      <c r="J257" s="31"/>
      <c r="K257" s="31"/>
      <c r="L257" s="31"/>
      <c r="M257" s="31"/>
      <c r="N257" s="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44" customFormat="1" ht="15">
      <c r="A258" s="136" t="s">
        <v>268</v>
      </c>
      <c r="B258" s="138"/>
      <c r="C258" s="138">
        <v>500000</v>
      </c>
      <c r="D258" s="138"/>
      <c r="E258" s="138">
        <v>0</v>
      </c>
      <c r="F258" s="138"/>
      <c r="G258" s="31">
        <v>0</v>
      </c>
      <c r="H258" s="136"/>
      <c r="I258" s="138">
        <f>E258-G258</f>
        <v>0</v>
      </c>
      <c r="J258" s="138"/>
      <c r="K258" s="138">
        <v>500000</v>
      </c>
      <c r="L258" s="138"/>
      <c r="M258" s="138">
        <v>589676</v>
      </c>
      <c r="N258" s="143"/>
    </row>
    <row r="259" spans="1:24" s="25" customFormat="1" ht="15">
      <c r="A259" s="74"/>
      <c r="B259" s="31"/>
      <c r="C259" s="138"/>
      <c r="D259" s="138"/>
      <c r="E259" s="138"/>
      <c r="F259" s="138"/>
      <c r="G259" s="31"/>
      <c r="H259" s="74"/>
      <c r="I259" s="31"/>
      <c r="J259" s="31"/>
      <c r="K259" s="31"/>
      <c r="L259" s="31"/>
      <c r="M259" s="31"/>
      <c r="N259" s="32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5.75">
      <c r="A260" s="1" t="s">
        <v>157</v>
      </c>
      <c r="B260" s="31"/>
      <c r="C260" s="31">
        <v>10000</v>
      </c>
      <c r="D260" s="31"/>
      <c r="E260" s="31">
        <v>10000</v>
      </c>
      <c r="F260" s="31"/>
      <c r="G260" s="31">
        <v>0</v>
      </c>
      <c r="H260" s="1"/>
      <c r="I260" s="31">
        <f>E260-G260</f>
        <v>10000</v>
      </c>
      <c r="J260" s="31"/>
      <c r="K260" s="31">
        <v>25000</v>
      </c>
      <c r="L260" s="31"/>
      <c r="M260" s="31">
        <v>0</v>
      </c>
      <c r="N260" s="32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2.75" customHeight="1">
      <c r="A261" s="74"/>
      <c r="B261" s="31"/>
      <c r="C261" s="31"/>
      <c r="D261" s="31"/>
      <c r="E261" s="31"/>
      <c r="F261" s="31"/>
      <c r="G261" s="31"/>
      <c r="H261" s="74"/>
      <c r="I261" s="31"/>
      <c r="J261" s="31"/>
      <c r="K261" s="31"/>
      <c r="L261" s="31"/>
      <c r="M261" s="31"/>
      <c r="N261" s="3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7.25" customHeight="1">
      <c r="A262" s="27"/>
      <c r="B262" s="36"/>
      <c r="C262" s="106">
        <f>SUM(C219:C261)</f>
        <v>4615636</v>
      </c>
      <c r="D262" s="158"/>
      <c r="E262" s="106">
        <f>SUM(E219:E261)</f>
        <v>3460121</v>
      </c>
      <c r="F262" s="158"/>
      <c r="G262" s="106">
        <f>SUM(G219:G261)</f>
        <v>624058.58000000007</v>
      </c>
      <c r="H262" s="27"/>
      <c r="I262" s="106">
        <f>E262-G262</f>
        <v>2836062.42</v>
      </c>
      <c r="J262" s="36"/>
      <c r="K262" s="106">
        <f>SUM(K219:K261)</f>
        <v>3195636</v>
      </c>
      <c r="L262" s="36"/>
      <c r="M262" s="106">
        <f>SUM(M219:M261)</f>
        <v>2564120.5</v>
      </c>
      <c r="N262" s="37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102" customFormat="1" ht="12.75" customHeight="1">
      <c r="A263" s="107"/>
      <c r="B263" s="104"/>
      <c r="C263" s="104"/>
      <c r="D263" s="104"/>
      <c r="E263" s="104"/>
      <c r="F263" s="104"/>
      <c r="G263" s="104"/>
      <c r="H263" s="107"/>
      <c r="I263" s="104"/>
      <c r="J263" s="104"/>
      <c r="K263" s="104"/>
      <c r="L263" s="104"/>
      <c r="M263" s="104"/>
      <c r="N263" s="105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.75">
      <c r="A264" s="96" t="s">
        <v>158</v>
      </c>
      <c r="B264" s="108"/>
      <c r="C264" s="108">
        <f>C262</f>
        <v>4615636</v>
      </c>
      <c r="D264" s="108"/>
      <c r="E264" s="108">
        <f>E262</f>
        <v>3460121</v>
      </c>
      <c r="F264" s="108"/>
      <c r="G264" s="108">
        <f>G262</f>
        <v>624058.58000000007</v>
      </c>
      <c r="H264" s="96"/>
      <c r="I264" s="108">
        <f>E264-G264</f>
        <v>2836062.42</v>
      </c>
      <c r="J264" s="108"/>
      <c r="K264" s="108">
        <f>K262</f>
        <v>3195636</v>
      </c>
      <c r="L264" s="108"/>
      <c r="M264" s="108">
        <f>M262</f>
        <v>2564120.5</v>
      </c>
      <c r="N264" s="109"/>
      <c r="O264" s="144"/>
      <c r="P264" s="144">
        <f>K264-M264</f>
        <v>631515.5</v>
      </c>
      <c r="Q264" s="144"/>
      <c r="R264" s="144"/>
      <c r="S264" s="144"/>
      <c r="T264" s="144"/>
      <c r="U264" s="144"/>
      <c r="V264" s="144"/>
      <c r="W264" s="144"/>
      <c r="X264" s="144"/>
    </row>
    <row r="265" spans="1:24" s="25" customFormat="1" ht="14.25" customHeight="1">
      <c r="A265" s="27"/>
      <c r="B265" s="36"/>
      <c r="C265" s="36"/>
      <c r="D265" s="36"/>
      <c r="E265" s="36"/>
      <c r="F265" s="36"/>
      <c r="G265" s="36"/>
      <c r="H265" s="27"/>
      <c r="I265" s="36"/>
      <c r="J265" s="36"/>
      <c r="K265" s="36"/>
      <c r="L265" s="36"/>
      <c r="M265" s="36"/>
      <c r="N265" s="37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</row>
    <row r="266" spans="1:24" s="25" customFormat="1" ht="15.75">
      <c r="A266" s="110" t="s">
        <v>159</v>
      </c>
      <c r="B266" s="111"/>
      <c r="C266" s="111"/>
      <c r="D266" s="111"/>
      <c r="E266" s="111"/>
      <c r="F266" s="111"/>
      <c r="G266" s="111"/>
      <c r="H266" s="110"/>
      <c r="I266" s="111"/>
      <c r="J266" s="111"/>
      <c r="K266" s="111"/>
      <c r="L266" s="111"/>
      <c r="M266" s="111"/>
      <c r="N266" s="112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</row>
    <row r="267" spans="1:24" s="25" customFormat="1" ht="15">
      <c r="A267" s="113" t="s">
        <v>160</v>
      </c>
      <c r="B267" s="31"/>
      <c r="C267" s="31">
        <v>50000</v>
      </c>
      <c r="D267" s="31"/>
      <c r="E267" s="31">
        <v>50000</v>
      </c>
      <c r="F267" s="31"/>
      <c r="G267" s="31">
        <v>1800</v>
      </c>
      <c r="H267" s="113"/>
      <c r="I267" s="31">
        <f t="shared" ref="I267:I277" si="26">E267-G267</f>
        <v>48200</v>
      </c>
      <c r="J267" s="31"/>
      <c r="K267" s="31">
        <v>0</v>
      </c>
      <c r="L267" s="31"/>
      <c r="M267" s="31">
        <v>4976</v>
      </c>
      <c r="N267" s="32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</row>
    <row r="268" spans="1:24" s="25" customFormat="1" ht="15">
      <c r="A268" s="113" t="s">
        <v>161</v>
      </c>
      <c r="B268" s="31"/>
      <c r="C268" s="31">
        <v>180000</v>
      </c>
      <c r="D268" s="31"/>
      <c r="E268" s="31">
        <v>180000</v>
      </c>
      <c r="F268" s="31"/>
      <c r="G268" s="31">
        <v>2895.6</v>
      </c>
      <c r="H268" s="113"/>
      <c r="I268" s="31">
        <f t="shared" si="26"/>
        <v>177104.4</v>
      </c>
      <c r="J268" s="31"/>
      <c r="K268" s="31">
        <v>180000</v>
      </c>
      <c r="L268" s="31"/>
      <c r="M268" s="31">
        <v>116859.8</v>
      </c>
      <c r="N268" s="32"/>
      <c r="O268" s="144"/>
      <c r="P268" s="144">
        <f>I267+I268</f>
        <v>225304.4</v>
      </c>
      <c r="Q268" s="144"/>
      <c r="R268" s="144"/>
      <c r="S268" s="144"/>
      <c r="T268" s="144"/>
      <c r="U268" s="144"/>
      <c r="V268" s="144"/>
      <c r="W268" s="144"/>
      <c r="X268" s="144"/>
    </row>
    <row r="269" spans="1:24" s="25" customFormat="1" ht="15">
      <c r="A269" s="151" t="s">
        <v>238</v>
      </c>
      <c r="B269" s="148"/>
      <c r="C269" s="148">
        <v>550000</v>
      </c>
      <c r="D269" s="148"/>
      <c r="E269" s="148">
        <v>0</v>
      </c>
      <c r="F269" s="148"/>
      <c r="G269" s="31">
        <v>0</v>
      </c>
      <c r="H269" s="113"/>
      <c r="I269" s="31">
        <f t="shared" si="26"/>
        <v>0</v>
      </c>
      <c r="J269" s="31"/>
      <c r="K269" s="31">
        <v>0</v>
      </c>
      <c r="L269" s="31"/>
      <c r="M269" s="31">
        <v>0</v>
      </c>
      <c r="N269" s="32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</row>
    <row r="270" spans="1:24" ht="16.5" customHeight="1">
      <c r="A270" s="152" t="s">
        <v>299</v>
      </c>
      <c r="B270" s="148"/>
      <c r="C270" s="148">
        <v>1500000</v>
      </c>
      <c r="D270" s="148"/>
      <c r="E270" s="148">
        <v>0</v>
      </c>
      <c r="F270" s="148"/>
      <c r="G270" s="148">
        <v>700000</v>
      </c>
      <c r="H270" s="27"/>
      <c r="I270" s="31">
        <f t="shared" si="26"/>
        <v>-700000</v>
      </c>
      <c r="J270" s="31"/>
      <c r="K270" s="31">
        <v>1500000</v>
      </c>
      <c r="L270" s="31"/>
      <c r="M270" s="31">
        <v>1500820.22</v>
      </c>
      <c r="N270" s="32"/>
    </row>
    <row r="271" spans="1:24" ht="15.75">
      <c r="A271" s="152" t="s">
        <v>242</v>
      </c>
      <c r="B271" s="148"/>
      <c r="C271" s="148">
        <v>1200000</v>
      </c>
      <c r="D271" s="148"/>
      <c r="E271" s="148">
        <v>1200000</v>
      </c>
      <c r="F271" s="148"/>
      <c r="G271" s="148">
        <v>998835.55</v>
      </c>
      <c r="H271" s="27"/>
      <c r="I271" s="31">
        <f t="shared" si="26"/>
        <v>201164.44999999995</v>
      </c>
      <c r="J271" s="31"/>
      <c r="K271" s="31">
        <v>1200000</v>
      </c>
      <c r="L271" s="31"/>
      <c r="M271" s="31">
        <v>881702.42</v>
      </c>
      <c r="N271" s="32"/>
    </row>
    <row r="272" spans="1:24" ht="15.75">
      <c r="A272" s="38" t="s">
        <v>236</v>
      </c>
      <c r="B272" s="31"/>
      <c r="C272" s="31">
        <v>0</v>
      </c>
      <c r="D272" s="31"/>
      <c r="E272" s="31">
        <v>0</v>
      </c>
      <c r="F272" s="31"/>
      <c r="G272" s="31">
        <v>360000</v>
      </c>
      <c r="H272" s="27"/>
      <c r="I272" s="31">
        <f t="shared" si="26"/>
        <v>-360000</v>
      </c>
      <c r="J272" s="31"/>
      <c r="K272" s="31">
        <v>1200000</v>
      </c>
      <c r="L272" s="31"/>
      <c r="M272" s="31">
        <v>720000</v>
      </c>
      <c r="N272" s="32"/>
    </row>
    <row r="273" spans="1:24" s="201" customFormat="1" ht="15.75">
      <c r="A273" s="189" t="s">
        <v>235</v>
      </c>
      <c r="B273" s="190"/>
      <c r="C273" s="190">
        <v>0</v>
      </c>
      <c r="D273" s="190"/>
      <c r="E273" s="190">
        <v>0</v>
      </c>
      <c r="F273" s="190"/>
      <c r="G273" s="31">
        <v>0</v>
      </c>
      <c r="H273" s="199"/>
      <c r="I273" s="190">
        <f t="shared" si="26"/>
        <v>0</v>
      </c>
      <c r="J273" s="190"/>
      <c r="K273" s="190">
        <v>800000</v>
      </c>
      <c r="L273" s="190"/>
      <c r="M273" s="190">
        <v>731891.3</v>
      </c>
      <c r="N273" s="191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</row>
    <row r="274" spans="1:24" s="201" customFormat="1" ht="15.75">
      <c r="A274" s="189" t="s">
        <v>234</v>
      </c>
      <c r="B274" s="190"/>
      <c r="C274" s="190">
        <v>0</v>
      </c>
      <c r="D274" s="190"/>
      <c r="E274" s="190">
        <v>0</v>
      </c>
      <c r="F274" s="190"/>
      <c r="G274" s="31">
        <v>0</v>
      </c>
      <c r="H274" s="199"/>
      <c r="I274" s="190">
        <f t="shared" si="26"/>
        <v>0</v>
      </c>
      <c r="J274" s="190"/>
      <c r="K274" s="190">
        <v>1000000</v>
      </c>
      <c r="L274" s="190"/>
      <c r="M274" s="190">
        <v>1000035.3</v>
      </c>
      <c r="N274" s="191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</row>
    <row r="275" spans="1:24" s="201" customFormat="1" ht="15.75">
      <c r="A275" s="189" t="s">
        <v>285</v>
      </c>
      <c r="B275" s="190"/>
      <c r="C275" s="190">
        <v>0</v>
      </c>
      <c r="D275" s="190"/>
      <c r="E275" s="190">
        <v>0</v>
      </c>
      <c r="F275" s="190"/>
      <c r="G275" s="31">
        <v>0</v>
      </c>
      <c r="H275" s="199"/>
      <c r="I275" s="190">
        <f t="shared" si="26"/>
        <v>0</v>
      </c>
      <c r="J275" s="190"/>
      <c r="K275" s="190">
        <v>360000</v>
      </c>
      <c r="L275" s="190"/>
      <c r="M275" s="190">
        <v>339873.73</v>
      </c>
      <c r="N275" s="191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</row>
    <row r="276" spans="1:24" s="189" customFormat="1" ht="15">
      <c r="A276" s="205" t="s">
        <v>162</v>
      </c>
      <c r="B276" s="190"/>
      <c r="C276" s="190">
        <v>0</v>
      </c>
      <c r="D276" s="190"/>
      <c r="E276" s="190">
        <v>0</v>
      </c>
      <c r="F276" s="190"/>
      <c r="G276" s="31">
        <v>0</v>
      </c>
      <c r="H276" s="205"/>
      <c r="I276" s="190">
        <f t="shared" si="26"/>
        <v>0</v>
      </c>
      <c r="J276" s="190"/>
      <c r="K276" s="190">
        <v>0</v>
      </c>
      <c r="L276" s="190"/>
      <c r="M276" s="190">
        <v>504.16</v>
      </c>
      <c r="N276" s="191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</row>
    <row r="277" spans="1:24" s="189" customFormat="1" ht="15">
      <c r="A277" s="205" t="s">
        <v>163</v>
      </c>
      <c r="B277" s="190"/>
      <c r="C277" s="190">
        <v>0</v>
      </c>
      <c r="D277" s="190"/>
      <c r="E277" s="190">
        <v>0</v>
      </c>
      <c r="F277" s="190"/>
      <c r="G277" s="31">
        <v>0</v>
      </c>
      <c r="H277" s="205"/>
      <c r="I277" s="190">
        <f t="shared" si="26"/>
        <v>0</v>
      </c>
      <c r="J277" s="190"/>
      <c r="K277" s="190">
        <v>5000</v>
      </c>
      <c r="L277" s="190"/>
      <c r="M277" s="190">
        <v>0</v>
      </c>
      <c r="N277" s="191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</row>
    <row r="278" spans="1:24" s="25" customFormat="1" ht="15.75">
      <c r="A278" s="69"/>
      <c r="B278" s="36"/>
      <c r="C278" s="46">
        <f>SUM(C267:C277)</f>
        <v>3480000</v>
      </c>
      <c r="D278" s="158"/>
      <c r="E278" s="46">
        <f>SUM(E267:E277)</f>
        <v>1430000</v>
      </c>
      <c r="F278" s="158"/>
      <c r="G278" s="46">
        <f>SUM(G267:G277)</f>
        <v>2063531.15</v>
      </c>
      <c r="H278" s="69"/>
      <c r="I278" s="46">
        <f>E278-G278</f>
        <v>-633531.14999999991</v>
      </c>
      <c r="J278" s="36"/>
      <c r="K278" s="46">
        <f>SUM(K267:K277)</f>
        <v>6245000</v>
      </c>
      <c r="L278" s="36"/>
      <c r="M278" s="46">
        <f>SUM(M267:M277)</f>
        <v>5296662.93</v>
      </c>
      <c r="N278" s="37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9.75" customHeight="1">
      <c r="A279" s="69"/>
      <c r="B279" s="31"/>
      <c r="C279" s="31"/>
      <c r="D279" s="31"/>
      <c r="E279" s="31"/>
      <c r="F279" s="31"/>
      <c r="G279" s="31"/>
      <c r="H279" s="69"/>
      <c r="I279" s="31"/>
      <c r="J279" s="31"/>
      <c r="K279" s="31"/>
      <c r="L279" s="31"/>
      <c r="M279" s="31"/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1" customFormat="1" ht="15.75">
      <c r="A280" s="114" t="s">
        <v>164</v>
      </c>
      <c r="B280" s="111"/>
      <c r="C280" s="111">
        <f>C278</f>
        <v>3480000</v>
      </c>
      <c r="D280" s="111"/>
      <c r="E280" s="111">
        <f>E278</f>
        <v>1430000</v>
      </c>
      <c r="F280" s="111"/>
      <c r="G280" s="111">
        <f>G278</f>
        <v>2063531.15</v>
      </c>
      <c r="H280" s="114"/>
      <c r="I280" s="111">
        <f>E280-G280</f>
        <v>-633531.14999999991</v>
      </c>
      <c r="J280" s="111"/>
      <c r="K280" s="111">
        <f>K278</f>
        <v>6245000</v>
      </c>
      <c r="L280" s="111"/>
      <c r="M280" s="111">
        <f>M278</f>
        <v>5296662.93</v>
      </c>
      <c r="N280" s="112"/>
      <c r="O280" s="168"/>
      <c r="P280" s="168">
        <f>K280-M280</f>
        <v>948337.0700000003</v>
      </c>
      <c r="Q280" s="168"/>
      <c r="R280" s="168"/>
      <c r="S280" s="168"/>
      <c r="T280" s="168"/>
      <c r="U280" s="168"/>
      <c r="V280" s="168"/>
      <c r="W280" s="168"/>
      <c r="X280" s="168"/>
    </row>
    <row r="281" spans="1:24" ht="9" customHeight="1">
      <c r="A281" s="115"/>
      <c r="H281" s="115"/>
    </row>
    <row r="282" spans="1:24" s="25" customFormat="1" ht="15.75">
      <c r="A282" s="116" t="s">
        <v>165</v>
      </c>
      <c r="B282" s="117"/>
      <c r="C282" s="117"/>
      <c r="D282" s="117"/>
      <c r="E282" s="117"/>
      <c r="F282" s="117"/>
      <c r="G282" s="117"/>
      <c r="H282" s="116"/>
      <c r="I282" s="117">
        <f>I267+I268</f>
        <v>225304.4</v>
      </c>
      <c r="J282" s="117"/>
      <c r="K282" s="117"/>
      <c r="L282" s="117"/>
      <c r="M282" s="117"/>
      <c r="N282" s="118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.75">
      <c r="A283" s="27" t="s">
        <v>166</v>
      </c>
      <c r="B283" s="31"/>
      <c r="C283" s="31">
        <v>170000</v>
      </c>
      <c r="D283" s="31"/>
      <c r="E283" s="31">
        <v>170000</v>
      </c>
      <c r="F283" s="31"/>
      <c r="G283" s="31">
        <v>16716.400000000001</v>
      </c>
      <c r="H283" s="27"/>
      <c r="I283" s="31">
        <f t="shared" ref="I283:I309" si="27">E283-G283</f>
        <v>153283.6</v>
      </c>
      <c r="J283" s="31"/>
      <c r="K283" s="31">
        <v>160000</v>
      </c>
      <c r="L283" s="31"/>
      <c r="M283" s="31">
        <v>171683.87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.75">
      <c r="A284" s="101" t="s">
        <v>167</v>
      </c>
      <c r="B284" s="31"/>
      <c r="C284" s="31">
        <v>25000</v>
      </c>
      <c r="D284" s="31"/>
      <c r="E284" s="31">
        <v>25000</v>
      </c>
      <c r="F284" s="31"/>
      <c r="G284" s="31">
        <v>3150</v>
      </c>
      <c r="H284" s="101"/>
      <c r="I284" s="138">
        <f t="shared" si="27"/>
        <v>21850</v>
      </c>
      <c r="J284" s="31"/>
      <c r="K284" s="31">
        <v>25000</v>
      </c>
      <c r="L284" s="31"/>
      <c r="M284" s="31">
        <v>18450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.75">
      <c r="A285" s="119" t="s">
        <v>168</v>
      </c>
      <c r="B285" s="31"/>
      <c r="C285" s="31">
        <v>160000</v>
      </c>
      <c r="D285" s="31"/>
      <c r="E285" s="31">
        <v>160000</v>
      </c>
      <c r="F285" s="31"/>
      <c r="G285" s="31">
        <v>16630</v>
      </c>
      <c r="H285" s="119"/>
      <c r="I285" s="138">
        <f t="shared" si="27"/>
        <v>143370</v>
      </c>
      <c r="J285" s="31"/>
      <c r="K285" s="31">
        <v>160000</v>
      </c>
      <c r="L285" s="31"/>
      <c r="M285" s="31">
        <v>152209.43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27" t="s">
        <v>169</v>
      </c>
      <c r="B286" s="31"/>
      <c r="C286" s="31"/>
      <c r="D286" s="31"/>
      <c r="E286" s="31"/>
      <c r="F286" s="31"/>
      <c r="G286" s="31"/>
      <c r="H286" s="27"/>
      <c r="I286" s="138">
        <f t="shared" si="27"/>
        <v>0</v>
      </c>
      <c r="J286" s="31"/>
      <c r="K286" s="31"/>
      <c r="L286" s="31"/>
      <c r="M286" s="31"/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170</v>
      </c>
      <c r="B287" s="31"/>
      <c r="C287" s="31">
        <v>30000</v>
      </c>
      <c r="D287" s="31"/>
      <c r="E287" s="31">
        <v>10000</v>
      </c>
      <c r="F287" s="31"/>
      <c r="G287" s="31">
        <v>0</v>
      </c>
      <c r="H287" s="27"/>
      <c r="I287" s="138">
        <f t="shared" si="27"/>
        <v>10000</v>
      </c>
      <c r="J287" s="31"/>
      <c r="K287" s="31">
        <v>50000</v>
      </c>
      <c r="L287" s="31"/>
      <c r="M287" s="31">
        <v>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219</v>
      </c>
      <c r="B288" s="31"/>
      <c r="C288" s="31">
        <v>50000</v>
      </c>
      <c r="D288" s="31"/>
      <c r="E288" s="31">
        <v>50000</v>
      </c>
      <c r="F288" s="31"/>
      <c r="G288" s="31">
        <v>0</v>
      </c>
      <c r="H288" s="38"/>
      <c r="I288" s="138">
        <f t="shared" si="27"/>
        <v>50000</v>
      </c>
      <c r="J288" s="31"/>
      <c r="K288" s="31">
        <v>65000</v>
      </c>
      <c r="L288" s="31"/>
      <c r="M288" s="31">
        <v>33900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220</v>
      </c>
      <c r="B289" s="31"/>
      <c r="C289" s="31">
        <v>70000</v>
      </c>
      <c r="D289" s="31"/>
      <c r="E289" s="31">
        <v>70000</v>
      </c>
      <c r="F289" s="31"/>
      <c r="G289" s="31">
        <v>3590</v>
      </c>
      <c r="H289" s="38"/>
      <c r="I289" s="138">
        <f t="shared" si="27"/>
        <v>66410</v>
      </c>
      <c r="J289" s="31"/>
      <c r="K289" s="31">
        <f>55000+40000</f>
        <v>95000</v>
      </c>
      <c r="L289" s="31"/>
      <c r="M289" s="31">
        <v>54914.5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171</v>
      </c>
      <c r="B290" s="31"/>
      <c r="C290" s="31">
        <v>33000</v>
      </c>
      <c r="D290" s="31"/>
      <c r="E290" s="31">
        <v>33000</v>
      </c>
      <c r="F290" s="31"/>
      <c r="G290" s="31">
        <v>9500</v>
      </c>
      <c r="H290" s="38"/>
      <c r="I290" s="138">
        <f t="shared" si="27"/>
        <v>23500</v>
      </c>
      <c r="J290" s="31"/>
      <c r="K290" s="31">
        <v>33000</v>
      </c>
      <c r="L290" s="31"/>
      <c r="M290" s="31">
        <v>14950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172</v>
      </c>
      <c r="B291" s="31"/>
      <c r="C291" s="31">
        <v>33000</v>
      </c>
      <c r="D291" s="31"/>
      <c r="E291" s="31">
        <v>33000</v>
      </c>
      <c r="F291" s="31"/>
      <c r="G291" s="31">
        <v>5650</v>
      </c>
      <c r="H291" s="38"/>
      <c r="I291" s="138">
        <f t="shared" si="27"/>
        <v>27350</v>
      </c>
      <c r="J291" s="31"/>
      <c r="K291" s="31">
        <v>33000</v>
      </c>
      <c r="L291" s="31"/>
      <c r="M291" s="31">
        <v>15530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173</v>
      </c>
      <c r="B292" s="31"/>
      <c r="C292" s="31">
        <v>20000</v>
      </c>
      <c r="D292" s="31"/>
      <c r="E292" s="31">
        <v>20000</v>
      </c>
      <c r="F292" s="31"/>
      <c r="G292" s="31">
        <v>0</v>
      </c>
      <c r="H292" s="38"/>
      <c r="I292" s="138">
        <f t="shared" si="27"/>
        <v>20000</v>
      </c>
      <c r="J292" s="31"/>
      <c r="K292" s="31">
        <v>12000</v>
      </c>
      <c r="L292" s="31"/>
      <c r="M292" s="31">
        <v>5290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221</v>
      </c>
      <c r="B293" s="31"/>
      <c r="C293" s="31">
        <v>60000</v>
      </c>
      <c r="D293" s="31"/>
      <c r="E293" s="31">
        <v>60000</v>
      </c>
      <c r="F293" s="31"/>
      <c r="G293" s="31">
        <v>9250</v>
      </c>
      <c r="H293" s="38"/>
      <c r="I293" s="138">
        <f t="shared" si="27"/>
        <v>50750</v>
      </c>
      <c r="J293" s="31"/>
      <c r="K293" s="31">
        <v>60000</v>
      </c>
      <c r="L293" s="31"/>
      <c r="M293" s="31">
        <v>43920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222</v>
      </c>
      <c r="B294" s="31"/>
      <c r="C294" s="31">
        <v>60000</v>
      </c>
      <c r="D294" s="31"/>
      <c r="E294" s="31">
        <v>60000</v>
      </c>
      <c r="F294" s="31"/>
      <c r="G294" s="31">
        <v>5650</v>
      </c>
      <c r="H294" s="38"/>
      <c r="I294" s="138">
        <f t="shared" si="27"/>
        <v>54350</v>
      </c>
      <c r="J294" s="31"/>
      <c r="K294" s="31">
        <v>60000</v>
      </c>
      <c r="L294" s="31"/>
      <c r="M294" s="31">
        <v>62155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282</v>
      </c>
      <c r="B295" s="31"/>
      <c r="C295" s="31">
        <v>0</v>
      </c>
      <c r="D295" s="31"/>
      <c r="E295" s="31">
        <v>0</v>
      </c>
      <c r="F295" s="31"/>
      <c r="G295" s="31">
        <v>0</v>
      </c>
      <c r="H295" s="38"/>
      <c r="I295" s="138">
        <f t="shared" si="27"/>
        <v>0</v>
      </c>
      <c r="J295" s="31"/>
      <c r="K295" s="31">
        <v>0</v>
      </c>
      <c r="L295" s="31"/>
      <c r="M295" s="31">
        <v>37370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25" customFormat="1" ht="15" customHeight="1">
      <c r="A296" s="145" t="s">
        <v>283</v>
      </c>
      <c r="B296" s="138"/>
      <c r="C296" s="138">
        <v>0</v>
      </c>
      <c r="D296" s="138"/>
      <c r="E296" s="138">
        <v>0</v>
      </c>
      <c r="F296" s="138"/>
      <c r="G296" s="138">
        <v>0</v>
      </c>
      <c r="H296" s="38"/>
      <c r="I296" s="31">
        <f t="shared" si="27"/>
        <v>0</v>
      </c>
      <c r="J296" s="31"/>
      <c r="K296" s="31">
        <v>0</v>
      </c>
      <c r="L296" s="31"/>
      <c r="M296" s="31">
        <v>37100</v>
      </c>
      <c r="N296" s="32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1:24" s="25" customFormat="1" ht="15" customHeight="1">
      <c r="A297" s="145" t="s">
        <v>284</v>
      </c>
      <c r="B297" s="138"/>
      <c r="C297" s="138">
        <v>50000</v>
      </c>
      <c r="D297" s="138"/>
      <c r="E297" s="138">
        <v>50000</v>
      </c>
      <c r="F297" s="138"/>
      <c r="G297" s="138">
        <v>9640</v>
      </c>
      <c r="H297" s="38"/>
      <c r="I297" s="31">
        <f t="shared" si="27"/>
        <v>40360</v>
      </c>
      <c r="J297" s="31"/>
      <c r="K297" s="31">
        <v>40000</v>
      </c>
      <c r="L297" s="31"/>
      <c r="M297" s="31">
        <v>48755.68</v>
      </c>
      <c r="N297" s="32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1:24" s="25" customFormat="1" ht="15" customHeight="1">
      <c r="A298" s="145" t="s">
        <v>174</v>
      </c>
      <c r="B298" s="138"/>
      <c r="C298" s="138">
        <v>4000</v>
      </c>
      <c r="D298" s="138"/>
      <c r="E298" s="138">
        <v>4000</v>
      </c>
      <c r="F298" s="138"/>
      <c r="G298" s="138">
        <v>0</v>
      </c>
      <c r="H298" s="38"/>
      <c r="I298" s="31">
        <f t="shared" si="27"/>
        <v>4000</v>
      </c>
      <c r="J298" s="31"/>
      <c r="K298" s="31">
        <v>4000</v>
      </c>
      <c r="L298" s="31"/>
      <c r="M298" s="31">
        <v>3545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25" customFormat="1" ht="15" customHeight="1">
      <c r="A299" s="145" t="s">
        <v>175</v>
      </c>
      <c r="B299" s="138"/>
      <c r="C299" s="138">
        <v>3000</v>
      </c>
      <c r="D299" s="138"/>
      <c r="E299" s="138">
        <v>3000</v>
      </c>
      <c r="F299" s="138"/>
      <c r="G299" s="138">
        <v>0</v>
      </c>
      <c r="H299" s="38"/>
      <c r="I299" s="31">
        <f t="shared" si="27"/>
        <v>3000</v>
      </c>
      <c r="J299" s="31"/>
      <c r="K299" s="31">
        <v>3000</v>
      </c>
      <c r="L299" s="31"/>
      <c r="M299" s="31">
        <v>920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25" customFormat="1" ht="15" customHeight="1">
      <c r="A300" s="145" t="s">
        <v>176</v>
      </c>
      <c r="B300" s="138"/>
      <c r="C300" s="138">
        <v>7000</v>
      </c>
      <c r="D300" s="138"/>
      <c r="E300" s="138">
        <v>7000</v>
      </c>
      <c r="F300" s="138"/>
      <c r="G300" s="138">
        <v>0</v>
      </c>
      <c r="H300" s="38"/>
      <c r="I300" s="31">
        <f t="shared" si="27"/>
        <v>7000</v>
      </c>
      <c r="J300" s="31"/>
      <c r="K300" s="31">
        <v>0</v>
      </c>
      <c r="L300" s="31"/>
      <c r="M300" s="31">
        <v>6530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38" customFormat="1" ht="15" customHeight="1">
      <c r="A301" s="145" t="s">
        <v>308</v>
      </c>
      <c r="B301" s="138"/>
      <c r="C301" s="138">
        <v>0</v>
      </c>
      <c r="D301" s="138"/>
      <c r="E301" s="138">
        <v>10000</v>
      </c>
      <c r="F301" s="138"/>
      <c r="G301" s="138">
        <v>5650</v>
      </c>
      <c r="I301" s="31">
        <f t="shared" si="27"/>
        <v>4350</v>
      </c>
      <c r="J301" s="31"/>
      <c r="K301" s="31">
        <v>0</v>
      </c>
      <c r="L301" s="31"/>
      <c r="M301" s="31">
        <v>8480</v>
      </c>
      <c r="N301" s="32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</row>
    <row r="302" spans="1:24" s="38" customFormat="1" ht="15" customHeight="1">
      <c r="A302" s="145" t="s">
        <v>309</v>
      </c>
      <c r="B302" s="138"/>
      <c r="C302" s="138">
        <v>0</v>
      </c>
      <c r="D302" s="138"/>
      <c r="E302" s="138">
        <v>10000</v>
      </c>
      <c r="F302" s="138"/>
      <c r="G302" s="138">
        <v>5650</v>
      </c>
      <c r="I302" s="31">
        <f t="shared" si="27"/>
        <v>4350</v>
      </c>
      <c r="J302" s="31"/>
      <c r="K302" s="31"/>
      <c r="L302" s="31"/>
      <c r="M302" s="31">
        <v>0</v>
      </c>
      <c r="N302" s="32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</row>
    <row r="303" spans="1:24" s="38" customFormat="1" ht="15" customHeight="1">
      <c r="A303" s="206" t="s">
        <v>275</v>
      </c>
      <c r="B303" s="153"/>
      <c r="C303" s="153">
        <v>1000000</v>
      </c>
      <c r="D303" s="153"/>
      <c r="E303" s="153">
        <v>0</v>
      </c>
      <c r="F303" s="153"/>
      <c r="G303" s="138">
        <v>0</v>
      </c>
      <c r="I303" s="31">
        <f t="shared" si="27"/>
        <v>0</v>
      </c>
      <c r="J303" s="31"/>
      <c r="K303" s="31">
        <v>12000</v>
      </c>
      <c r="L303" s="31"/>
      <c r="M303" s="31">
        <v>11500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25" customFormat="1" ht="15.75">
      <c r="A304" s="218" t="s">
        <v>177</v>
      </c>
      <c r="B304" s="138"/>
      <c r="C304" s="138">
        <v>5000</v>
      </c>
      <c r="D304" s="138"/>
      <c r="E304" s="138">
        <v>5000</v>
      </c>
      <c r="F304" s="138"/>
      <c r="G304" s="138">
        <v>549.85</v>
      </c>
      <c r="H304" s="79"/>
      <c r="I304" s="31">
        <f t="shared" si="27"/>
        <v>4450.1499999999996</v>
      </c>
      <c r="J304" s="31"/>
      <c r="K304" s="31">
        <v>9000</v>
      </c>
      <c r="L304" s="31"/>
      <c r="M304" s="31">
        <v>1134</v>
      </c>
      <c r="N304" s="32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1:24" s="145" customFormat="1" ht="15.75">
      <c r="A305" s="141" t="s">
        <v>269</v>
      </c>
      <c r="B305" s="138"/>
      <c r="C305" s="138">
        <v>200000</v>
      </c>
      <c r="D305" s="138"/>
      <c r="E305" s="138">
        <v>0</v>
      </c>
      <c r="F305" s="138"/>
      <c r="G305" s="138">
        <v>0</v>
      </c>
      <c r="H305" s="141"/>
      <c r="I305" s="138">
        <f t="shared" si="27"/>
        <v>0</v>
      </c>
      <c r="J305" s="138"/>
      <c r="K305" s="138">
        <v>200000</v>
      </c>
      <c r="L305" s="138"/>
      <c r="M305" s="138">
        <v>0</v>
      </c>
      <c r="N305" s="143"/>
    </row>
    <row r="306" spans="1:24" s="25" customFormat="1" ht="15.75">
      <c r="A306" s="141" t="s">
        <v>178</v>
      </c>
      <c r="B306" s="138"/>
      <c r="C306" s="138">
        <v>35000</v>
      </c>
      <c r="D306" s="138"/>
      <c r="E306" s="138">
        <v>35000</v>
      </c>
      <c r="F306" s="138"/>
      <c r="G306" s="138">
        <v>7135.48</v>
      </c>
      <c r="H306" s="27"/>
      <c r="I306" s="31">
        <f t="shared" si="27"/>
        <v>27864.52</v>
      </c>
      <c r="J306" s="31"/>
      <c r="K306" s="31">
        <v>35000</v>
      </c>
      <c r="L306" s="31"/>
      <c r="M306" s="31">
        <v>32864.51</v>
      </c>
      <c r="N306" s="32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1:24" s="25" customFormat="1" ht="15.75">
      <c r="A307" s="168" t="s">
        <v>179</v>
      </c>
      <c r="B307" s="138"/>
      <c r="C307" s="138">
        <v>20000</v>
      </c>
      <c r="D307" s="138"/>
      <c r="E307" s="138">
        <v>20000</v>
      </c>
      <c r="F307" s="138"/>
      <c r="G307" s="138">
        <v>0</v>
      </c>
      <c r="H307" s="1"/>
      <c r="I307" s="31">
        <f t="shared" si="27"/>
        <v>20000</v>
      </c>
      <c r="J307" s="31"/>
      <c r="K307" s="31">
        <v>3000</v>
      </c>
      <c r="L307" s="31"/>
      <c r="M307" s="31">
        <v>0</v>
      </c>
      <c r="N307" s="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1:24" s="38" customFormat="1" ht="15.75">
      <c r="A308" s="141" t="s">
        <v>239</v>
      </c>
      <c r="B308" s="138"/>
      <c r="C308" s="138">
        <v>0</v>
      </c>
      <c r="D308" s="138"/>
      <c r="E308" s="138">
        <v>0</v>
      </c>
      <c r="F308" s="138"/>
      <c r="G308" s="138">
        <v>9835.52</v>
      </c>
      <c r="H308" s="27"/>
      <c r="I308" s="31">
        <f t="shared" si="27"/>
        <v>-9835.52</v>
      </c>
      <c r="J308" s="31"/>
      <c r="K308" s="31">
        <v>600000</v>
      </c>
      <c r="L308" s="31"/>
      <c r="M308" s="31">
        <v>497894.96</v>
      </c>
      <c r="N308" s="32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</row>
    <row r="309" spans="1:24" s="38" customFormat="1" ht="15.75">
      <c r="A309" s="154" t="s">
        <v>240</v>
      </c>
      <c r="B309" s="138"/>
      <c r="C309" s="153">
        <v>413940</v>
      </c>
      <c r="D309" s="153"/>
      <c r="E309" s="153">
        <v>413940</v>
      </c>
      <c r="F309" s="138"/>
      <c r="G309" s="138">
        <v>164945.44</v>
      </c>
      <c r="H309" s="27"/>
      <c r="I309" s="31">
        <f t="shared" si="27"/>
        <v>248994.56</v>
      </c>
      <c r="J309" s="31"/>
      <c r="K309" s="31">
        <v>413940</v>
      </c>
      <c r="L309" s="31"/>
      <c r="M309" s="31">
        <v>413940</v>
      </c>
      <c r="N309" s="32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</row>
    <row r="310" spans="1:24" s="25" customFormat="1" ht="15.75">
      <c r="A310" s="120"/>
      <c r="B310" s="36"/>
      <c r="C310" s="46">
        <f>SUM(C283:C309)</f>
        <v>2448940</v>
      </c>
      <c r="D310" s="158"/>
      <c r="E310" s="46">
        <f>SUM(E283:E309)</f>
        <v>1248940</v>
      </c>
      <c r="F310" s="158"/>
      <c r="G310" s="46">
        <f>SUM(G283:G309)</f>
        <v>273542.69</v>
      </c>
      <c r="H310" s="120"/>
      <c r="I310" s="46">
        <f>E310-G310</f>
        <v>975397.31</v>
      </c>
      <c r="J310" s="36"/>
      <c r="K310" s="46">
        <f>SUM(K283:K309)</f>
        <v>2072940</v>
      </c>
      <c r="L310" s="36"/>
      <c r="M310" s="46">
        <f>SUM(M283:M309)</f>
        <v>1673036.9500000002</v>
      </c>
      <c r="N310" s="37"/>
      <c r="O310" s="144"/>
      <c r="P310" s="144">
        <f>K310-M310</f>
        <v>399903.04999999981</v>
      </c>
      <c r="Q310" s="144"/>
      <c r="R310" s="144"/>
      <c r="S310" s="144"/>
      <c r="T310" s="144"/>
      <c r="U310" s="144"/>
      <c r="V310" s="144"/>
      <c r="W310" s="144"/>
      <c r="X310" s="144"/>
    </row>
    <row r="311" spans="1:24" s="25" customFormat="1" ht="11.25" customHeight="1">
      <c r="A311" s="52"/>
      <c r="B311" s="53"/>
      <c r="C311" s="53"/>
      <c r="D311" s="53"/>
      <c r="E311" s="53"/>
      <c r="F311" s="53"/>
      <c r="G311" s="53"/>
      <c r="H311" s="52"/>
      <c r="I311" s="53"/>
      <c r="J311" s="53"/>
      <c r="K311" s="53"/>
      <c r="L311" s="53"/>
      <c r="M311" s="53"/>
      <c r="N311" s="5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</row>
    <row r="312" spans="1:24" s="1" customFormat="1" ht="15.75" customHeight="1">
      <c r="A312" s="121" t="s">
        <v>180</v>
      </c>
      <c r="B312" s="117"/>
      <c r="C312" s="117">
        <f>C310</f>
        <v>2448940</v>
      </c>
      <c r="D312" s="117"/>
      <c r="E312" s="117">
        <f>E310</f>
        <v>1248940</v>
      </c>
      <c r="F312" s="117"/>
      <c r="G312" s="117">
        <f>G310</f>
        <v>273542.69</v>
      </c>
      <c r="H312" s="121"/>
      <c r="I312" s="117">
        <f>E312-G312</f>
        <v>975397.31</v>
      </c>
      <c r="J312" s="117"/>
      <c r="K312" s="117">
        <f>K310</f>
        <v>2072940</v>
      </c>
      <c r="L312" s="117"/>
      <c r="M312" s="117">
        <f>M310</f>
        <v>1673036.9500000002</v>
      </c>
      <c r="N312" s="118"/>
      <c r="O312" s="168"/>
      <c r="P312" s="168">
        <f>I308+I309</f>
        <v>239159.04000000001</v>
      </c>
      <c r="Q312" s="168">
        <f>I283+I284+I285+I287+I288+I289+I290+I291+I292+I293+I294+I297+I298+I299+I300+I304+I306+I307</f>
        <v>727538.27</v>
      </c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27"/>
      <c r="B313" s="36"/>
      <c r="C313" s="36"/>
      <c r="D313" s="36"/>
      <c r="E313" s="36"/>
      <c r="F313" s="36"/>
      <c r="G313" s="36"/>
      <c r="H313" s="27"/>
      <c r="I313" s="36"/>
      <c r="J313" s="36"/>
      <c r="K313" s="36"/>
      <c r="L313" s="36"/>
      <c r="M313" s="36"/>
      <c r="N313" s="37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" customFormat="1" ht="15.75" customHeight="1">
      <c r="A314" s="27" t="s">
        <v>261</v>
      </c>
      <c r="B314" s="36"/>
      <c r="C314" s="36">
        <v>150000</v>
      </c>
      <c r="D314" s="36"/>
      <c r="E314" s="36">
        <v>75000</v>
      </c>
      <c r="F314" s="36"/>
      <c r="G314" s="36">
        <v>3716.37</v>
      </c>
      <c r="H314" s="27"/>
      <c r="I314" s="36">
        <f t="shared" ref="I314:I316" si="28">E314-G314</f>
        <v>71283.63</v>
      </c>
      <c r="J314" s="36"/>
      <c r="K314" s="36">
        <v>150000</v>
      </c>
      <c r="L314" s="36"/>
      <c r="M314" s="36">
        <v>57382.27</v>
      </c>
      <c r="N314" s="37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</row>
    <row r="315" spans="1:24" s="1" customFormat="1" ht="15.75" customHeight="1">
      <c r="A315" s="38" t="s">
        <v>224</v>
      </c>
      <c r="B315" s="36"/>
      <c r="C315" s="31">
        <v>0</v>
      </c>
      <c r="D315" s="31"/>
      <c r="E315" s="31"/>
      <c r="F315" s="31"/>
      <c r="G315" s="31">
        <v>0</v>
      </c>
      <c r="H315" s="27"/>
      <c r="I315" s="31">
        <f t="shared" si="28"/>
        <v>0</v>
      </c>
      <c r="J315" s="36"/>
      <c r="K315" s="36">
        <v>0</v>
      </c>
      <c r="L315" s="36"/>
      <c r="M315" s="31">
        <v>-11500</v>
      </c>
      <c r="N315" s="32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1:24" s="168" customFormat="1" ht="15.75" customHeight="1">
      <c r="A316" s="141" t="s">
        <v>181</v>
      </c>
      <c r="B316" s="183"/>
      <c r="C316" s="184">
        <f>SUM(C314:C315)</f>
        <v>150000</v>
      </c>
      <c r="D316" s="185"/>
      <c r="E316" s="184">
        <f>SUM(E314:E315)</f>
        <v>75000</v>
      </c>
      <c r="F316" s="185"/>
      <c r="G316" s="184">
        <f>SUM(G314:G315)</f>
        <v>3716.37</v>
      </c>
      <c r="H316" s="141"/>
      <c r="I316" s="184">
        <f t="shared" si="28"/>
        <v>71283.63</v>
      </c>
      <c r="J316" s="183"/>
      <c r="K316" s="184">
        <f>SUM(K314:K315)</f>
        <v>150000</v>
      </c>
      <c r="L316" s="183"/>
      <c r="M316" s="184">
        <f>SUM(M314:M315)</f>
        <v>45882.27</v>
      </c>
      <c r="N316" s="186"/>
      <c r="P316" s="168">
        <f>K316-M316</f>
        <v>104117.73000000001</v>
      </c>
    </row>
    <row r="317" spans="1:24" s="1" customFormat="1" ht="15.75" customHeight="1">
      <c r="A317" s="27"/>
      <c r="B317" s="2"/>
      <c r="C317" s="130"/>
      <c r="D317" s="130"/>
      <c r="E317" s="130"/>
      <c r="F317" s="130"/>
      <c r="G317" s="130"/>
      <c r="H317" s="27"/>
      <c r="I317" s="130"/>
      <c r="J317" s="2"/>
      <c r="K317" s="2"/>
      <c r="L317" s="2"/>
      <c r="M317" s="130"/>
      <c r="N317" s="122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5.75" customHeight="1">
      <c r="A318" s="27" t="s">
        <v>262</v>
      </c>
      <c r="B318" s="36"/>
      <c r="C318" s="130">
        <v>250000</v>
      </c>
      <c r="D318" s="130"/>
      <c r="E318" s="130">
        <v>125000</v>
      </c>
      <c r="F318" s="130"/>
      <c r="G318" s="130">
        <v>27218.55</v>
      </c>
      <c r="H318" s="27"/>
      <c r="I318" s="130">
        <f t="shared" ref="I318:I320" si="29">E318-G318</f>
        <v>97781.45</v>
      </c>
      <c r="J318" s="36"/>
      <c r="K318" s="36">
        <v>150000</v>
      </c>
      <c r="L318" s="36"/>
      <c r="M318" s="130">
        <v>154569.08000000002</v>
      </c>
      <c r="N318" s="122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5.75" customHeight="1">
      <c r="A319" s="38" t="s">
        <v>223</v>
      </c>
      <c r="B319" s="36"/>
      <c r="C319" s="131">
        <v>0</v>
      </c>
      <c r="D319" s="131"/>
      <c r="E319" s="131"/>
      <c r="F319" s="131"/>
      <c r="G319" s="131">
        <v>-36000</v>
      </c>
      <c r="H319" s="27"/>
      <c r="I319" s="131">
        <f t="shared" si="29"/>
        <v>36000</v>
      </c>
      <c r="J319" s="36"/>
      <c r="K319" s="36">
        <v>0</v>
      </c>
      <c r="L319" s="36"/>
      <c r="M319" s="131">
        <v>-32000</v>
      </c>
      <c r="N319" s="123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s="168" customFormat="1" ht="15.75" customHeight="1">
      <c r="A320" s="141" t="s">
        <v>182</v>
      </c>
      <c r="B320" s="183"/>
      <c r="C320" s="184">
        <f>SUM(C318:C319)</f>
        <v>250000</v>
      </c>
      <c r="D320" s="185"/>
      <c r="E320" s="184">
        <f>SUM(E318:E319)</f>
        <v>125000</v>
      </c>
      <c r="F320" s="185"/>
      <c r="G320" s="184">
        <f>SUM(G318:G319)</f>
        <v>-8781.4500000000007</v>
      </c>
      <c r="H320" s="141"/>
      <c r="I320" s="187">
        <f t="shared" si="29"/>
        <v>133781.45000000001</v>
      </c>
      <c r="J320" s="183"/>
      <c r="K320" s="184">
        <f>SUM(K318:K319)</f>
        <v>150000</v>
      </c>
      <c r="L320" s="183"/>
      <c r="M320" s="187">
        <f>SUM(M318:M319)</f>
        <v>122569.08000000002</v>
      </c>
      <c r="N320" s="188"/>
      <c r="P320" s="168">
        <f>K320-M320</f>
        <v>27430.919999999984</v>
      </c>
    </row>
    <row r="321" spans="1:24" s="1" customFormat="1" ht="8.25" customHeight="1">
      <c r="A321" s="27"/>
      <c r="B321" s="36"/>
      <c r="C321" s="36"/>
      <c r="D321" s="36"/>
      <c r="E321" s="36"/>
      <c r="F321" s="36"/>
      <c r="G321" s="36"/>
      <c r="H321" s="27"/>
      <c r="I321" s="36"/>
      <c r="J321" s="36"/>
      <c r="K321" s="36"/>
      <c r="L321" s="36"/>
      <c r="M321" s="36"/>
      <c r="N321" s="37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</row>
    <row r="322" spans="1:24" s="1" customFormat="1" ht="6.75" customHeight="1">
      <c r="A322" s="27"/>
      <c r="B322" s="36"/>
      <c r="C322" s="36"/>
      <c r="D322" s="36"/>
      <c r="E322" s="36"/>
      <c r="F322" s="36"/>
      <c r="G322" s="36"/>
      <c r="H322" s="27"/>
      <c r="I322" s="36"/>
      <c r="J322" s="36"/>
      <c r="K322" s="36"/>
      <c r="L322" s="36"/>
      <c r="M322" s="36"/>
      <c r="N322" s="37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</row>
    <row r="323" spans="1:24" s="1" customFormat="1" ht="17.25" customHeight="1" thickBot="1">
      <c r="A323" s="124" t="s">
        <v>183</v>
      </c>
      <c r="B323" s="125"/>
      <c r="C323" s="125">
        <f>C93+C113+C214+C264+C280+C312+C316+C320</f>
        <v>18233638.505649999</v>
      </c>
      <c r="D323" s="125"/>
      <c r="E323" s="125">
        <f>E93+E113+E214+E264+E280+E312+E316+E320</f>
        <v>13298823.505649999</v>
      </c>
      <c r="F323" s="125"/>
      <c r="G323" s="125">
        <f>G93+G113+G214+G264+G280+G312+G316+G320</f>
        <v>4431748.3600000003</v>
      </c>
      <c r="H323" s="124"/>
      <c r="I323" s="125">
        <f>E323-G323</f>
        <v>8867075.1456499994</v>
      </c>
      <c r="J323" s="125"/>
      <c r="K323" s="125">
        <f>K93+K113+K214+K264+K280+K312+K316+K320</f>
        <v>19140289.939999998</v>
      </c>
      <c r="L323" s="125"/>
      <c r="M323" s="125">
        <f>M93+M113+M214+M264+M280+M312+M316+M320</f>
        <v>16209398.049999999</v>
      </c>
      <c r="N323" s="126"/>
      <c r="O323" s="168"/>
      <c r="P323" s="168">
        <f>K323-M323</f>
        <v>2930891.8899999987</v>
      </c>
      <c r="Q323" s="168"/>
      <c r="R323" s="168"/>
      <c r="S323" s="168"/>
      <c r="T323" s="168"/>
      <c r="U323" s="168"/>
      <c r="V323" s="168"/>
      <c r="W323" s="168"/>
      <c r="X323" s="168"/>
    </row>
    <row r="324" spans="1:24" s="1" customFormat="1" ht="10.5" customHeight="1">
      <c r="A324" s="27"/>
      <c r="B324" s="36"/>
      <c r="C324" s="36"/>
      <c r="D324" s="36"/>
      <c r="E324" s="36"/>
      <c r="F324" s="36"/>
      <c r="G324" s="36"/>
      <c r="H324" s="27"/>
      <c r="I324" s="36"/>
      <c r="J324" s="36"/>
      <c r="K324" s="36"/>
      <c r="L324" s="36"/>
      <c r="M324" s="36"/>
      <c r="N324" s="37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</row>
    <row r="325" spans="1:24" s="1" customFormat="1" ht="10.5" customHeight="1">
      <c r="A325" s="27"/>
      <c r="B325" s="36"/>
      <c r="C325" s="36"/>
      <c r="D325" s="36"/>
      <c r="E325" s="36"/>
      <c r="F325" s="36"/>
      <c r="G325" s="36"/>
      <c r="H325" s="27"/>
      <c r="I325" s="36"/>
      <c r="J325" s="36"/>
      <c r="K325" s="36"/>
      <c r="L325" s="36"/>
      <c r="M325" s="36"/>
      <c r="N325" s="37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</row>
    <row r="326" spans="1:24" ht="15.75">
      <c r="A326" s="27" t="s">
        <v>243</v>
      </c>
      <c r="H326" s="27"/>
    </row>
    <row r="327" spans="1:24" ht="15.75">
      <c r="A327" s="38" t="s">
        <v>184</v>
      </c>
      <c r="B327" s="31"/>
      <c r="C327" s="31">
        <v>0</v>
      </c>
      <c r="D327" s="31"/>
      <c r="E327" s="31">
        <v>160000</v>
      </c>
      <c r="F327" s="31"/>
      <c r="G327" s="31">
        <v>0</v>
      </c>
      <c r="H327" s="27"/>
      <c r="I327" s="139">
        <f t="shared" ref="I327:I349" si="30">E327-G327</f>
        <v>160000</v>
      </c>
      <c r="J327" s="31"/>
      <c r="K327" s="31">
        <v>300000</v>
      </c>
      <c r="L327" s="31"/>
      <c r="M327" s="31">
        <f>60350+420</f>
        <v>60770</v>
      </c>
      <c r="N327" s="32"/>
    </row>
    <row r="328" spans="1:24" ht="15.75">
      <c r="A328" s="38" t="s">
        <v>185</v>
      </c>
      <c r="B328" s="31"/>
      <c r="C328" s="31">
        <v>60000</v>
      </c>
      <c r="D328" s="31"/>
      <c r="E328" s="31">
        <v>60000</v>
      </c>
      <c r="F328" s="31"/>
      <c r="G328" s="31">
        <v>0</v>
      </c>
      <c r="H328" s="27"/>
      <c r="I328" s="139">
        <f t="shared" si="30"/>
        <v>60000</v>
      </c>
      <c r="J328" s="31"/>
      <c r="K328" s="31">
        <v>0</v>
      </c>
      <c r="L328" s="31"/>
      <c r="M328" s="31">
        <v>81411.5</v>
      </c>
      <c r="N328" s="32"/>
    </row>
    <row r="329" spans="1:24" ht="15">
      <c r="A329" s="38" t="s">
        <v>186</v>
      </c>
      <c r="B329" s="31"/>
      <c r="C329" s="31">
        <v>300000</v>
      </c>
      <c r="D329" s="31"/>
      <c r="E329" s="31">
        <v>0</v>
      </c>
      <c r="F329" s="31"/>
      <c r="G329" s="31">
        <v>0</v>
      </c>
      <c r="H329" s="38"/>
      <c r="I329" s="139">
        <f t="shared" si="30"/>
        <v>0</v>
      </c>
      <c r="J329" s="31"/>
      <c r="K329" s="31">
        <v>250000</v>
      </c>
      <c r="L329" s="31"/>
      <c r="M329" s="31">
        <v>305186.21999999997</v>
      </c>
      <c r="N329" s="32"/>
    </row>
    <row r="330" spans="1:24" ht="15.75">
      <c r="A330" s="38" t="s">
        <v>187</v>
      </c>
      <c r="B330" s="31"/>
      <c r="C330" s="31">
        <v>0</v>
      </c>
      <c r="D330" s="31"/>
      <c r="E330" s="31">
        <v>30000</v>
      </c>
      <c r="F330" s="31"/>
      <c r="G330" s="31">
        <v>0</v>
      </c>
      <c r="H330" s="27"/>
      <c r="I330" s="139">
        <f t="shared" si="30"/>
        <v>30000</v>
      </c>
      <c r="J330" s="31"/>
      <c r="K330" s="31">
        <v>200000</v>
      </c>
      <c r="L330" s="31"/>
      <c r="M330" s="31">
        <v>53862.97</v>
      </c>
      <c r="N330" s="32"/>
    </row>
    <row r="331" spans="1:24" ht="15.75">
      <c r="A331" s="38" t="s">
        <v>188</v>
      </c>
      <c r="B331" s="31"/>
      <c r="C331" s="31">
        <v>0</v>
      </c>
      <c r="D331" s="31"/>
      <c r="E331" s="31">
        <v>0</v>
      </c>
      <c r="F331" s="31"/>
      <c r="G331" s="31">
        <v>0</v>
      </c>
      <c r="H331" s="27"/>
      <c r="I331" s="139">
        <f t="shared" si="30"/>
        <v>0</v>
      </c>
      <c r="J331" s="31"/>
      <c r="K331" s="31">
        <v>200000</v>
      </c>
      <c r="L331" s="31"/>
      <c r="M331" s="31">
        <v>201156.35</v>
      </c>
      <c r="N331" s="32"/>
    </row>
    <row r="332" spans="1:24" ht="15.75">
      <c r="A332" s="38" t="s">
        <v>189</v>
      </c>
      <c r="B332" s="31"/>
      <c r="C332" s="31">
        <v>0</v>
      </c>
      <c r="D332" s="31"/>
      <c r="E332" s="31">
        <v>200000</v>
      </c>
      <c r="F332" s="31"/>
      <c r="G332" s="31">
        <v>0</v>
      </c>
      <c r="H332" s="27"/>
      <c r="I332" s="139">
        <f t="shared" si="30"/>
        <v>200000</v>
      </c>
      <c r="J332" s="31"/>
      <c r="K332" s="31">
        <v>200000</v>
      </c>
      <c r="L332" s="31"/>
      <c r="M332" s="31">
        <v>150000</v>
      </c>
      <c r="N332" s="32"/>
    </row>
    <row r="333" spans="1:24" ht="15.75">
      <c r="A333" s="38" t="s">
        <v>190</v>
      </c>
      <c r="B333" s="31"/>
      <c r="C333" s="31">
        <v>0</v>
      </c>
      <c r="D333" s="31"/>
      <c r="E333" s="31">
        <v>0</v>
      </c>
      <c r="F333" s="31"/>
      <c r="G333" s="31">
        <v>0</v>
      </c>
      <c r="H333" s="27"/>
      <c r="I333" s="139">
        <f t="shared" si="30"/>
        <v>0</v>
      </c>
      <c r="J333" s="31"/>
      <c r="K333" s="31">
        <v>200000</v>
      </c>
      <c r="L333" s="31"/>
      <c r="M333" s="31">
        <v>0</v>
      </c>
      <c r="N333" s="32"/>
    </row>
    <row r="334" spans="1:24" ht="15.75">
      <c r="A334" s="38" t="s">
        <v>191</v>
      </c>
      <c r="B334" s="31"/>
      <c r="C334" s="31">
        <v>0</v>
      </c>
      <c r="D334" s="31"/>
      <c r="E334" s="31">
        <v>0</v>
      </c>
      <c r="F334" s="31"/>
      <c r="G334" s="31">
        <v>0</v>
      </c>
      <c r="H334" s="27"/>
      <c r="I334" s="139">
        <f t="shared" si="30"/>
        <v>0</v>
      </c>
      <c r="J334" s="31"/>
      <c r="K334" s="31">
        <v>0</v>
      </c>
      <c r="L334" s="31"/>
      <c r="M334" s="31">
        <v>6101.13</v>
      </c>
      <c r="N334" s="32"/>
    </row>
    <row r="335" spans="1:24" ht="15.75">
      <c r="A335" s="38" t="s">
        <v>286</v>
      </c>
      <c r="B335" s="31"/>
      <c r="C335" s="31">
        <v>0</v>
      </c>
      <c r="D335" s="31"/>
      <c r="E335" s="31">
        <v>0</v>
      </c>
      <c r="F335" s="31"/>
      <c r="G335" s="31">
        <v>0</v>
      </c>
      <c r="H335" s="27"/>
      <c r="I335" s="139">
        <f t="shared" si="30"/>
        <v>0</v>
      </c>
      <c r="J335" s="31"/>
      <c r="K335" s="31">
        <v>0</v>
      </c>
      <c r="L335" s="31"/>
      <c r="M335" s="31">
        <v>9864.9599999999991</v>
      </c>
      <c r="N335" s="32"/>
    </row>
    <row r="336" spans="1:24" ht="15.75">
      <c r="A336" s="38" t="s">
        <v>287</v>
      </c>
      <c r="B336" s="31"/>
      <c r="C336" s="31">
        <v>0</v>
      </c>
      <c r="D336" s="31"/>
      <c r="E336" s="31">
        <v>0</v>
      </c>
      <c r="F336" s="31"/>
      <c r="G336" s="31">
        <v>0</v>
      </c>
      <c r="H336" s="27"/>
      <c r="I336" s="139">
        <f t="shared" si="30"/>
        <v>0</v>
      </c>
      <c r="J336" s="31"/>
      <c r="K336" s="31">
        <v>0</v>
      </c>
      <c r="L336" s="31"/>
      <c r="M336" s="31">
        <v>33813.31</v>
      </c>
      <c r="N336" s="32"/>
    </row>
    <row r="337" spans="1:24" ht="15.75">
      <c r="A337" s="38" t="s">
        <v>192</v>
      </c>
      <c r="B337" s="31"/>
      <c r="C337" s="31">
        <v>90000</v>
      </c>
      <c r="D337" s="31"/>
      <c r="E337" s="31">
        <v>0</v>
      </c>
      <c r="F337" s="31"/>
      <c r="G337" s="31">
        <v>0</v>
      </c>
      <c r="H337" s="27"/>
      <c r="I337" s="139">
        <f t="shared" si="30"/>
        <v>0</v>
      </c>
      <c r="J337" s="31"/>
      <c r="K337" s="31">
        <v>0</v>
      </c>
      <c r="L337" s="31"/>
      <c r="M337" s="31">
        <v>90115.89</v>
      </c>
      <c r="N337" s="32"/>
    </row>
    <row r="338" spans="1:24" ht="15.75">
      <c r="A338" s="38" t="s">
        <v>193</v>
      </c>
      <c r="B338" s="31"/>
      <c r="C338" s="39">
        <v>0</v>
      </c>
      <c r="D338" s="139"/>
      <c r="E338" s="39">
        <v>0</v>
      </c>
      <c r="F338" s="139"/>
      <c r="G338" s="139"/>
      <c r="H338" s="27"/>
      <c r="I338" s="39">
        <f t="shared" si="30"/>
        <v>0</v>
      </c>
      <c r="J338" s="31"/>
      <c r="K338" s="39">
        <v>0</v>
      </c>
      <c r="L338" s="31"/>
      <c r="M338" s="39">
        <v>1233.0999999999999</v>
      </c>
      <c r="N338" s="32"/>
    </row>
    <row r="339" spans="1:24" s="127" customFormat="1" ht="15" hidden="1">
      <c r="A339" s="78" t="s">
        <v>194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195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196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197</v>
      </c>
      <c r="B342" s="76"/>
      <c r="C342" s="76"/>
      <c r="D342" s="76"/>
      <c r="E342" s="76"/>
      <c r="F342" s="76"/>
      <c r="G342" s="76"/>
      <c r="H342" s="78"/>
      <c r="I342" s="76">
        <f t="shared" si="30"/>
        <v>0</v>
      </c>
      <c r="J342" s="76"/>
      <c r="K342" s="76">
        <v>0</v>
      </c>
      <c r="L342" s="76"/>
      <c r="M342" s="76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s="127" customFormat="1" ht="15" hidden="1">
      <c r="A343" s="78" t="s">
        <v>198</v>
      </c>
      <c r="B343" s="76"/>
      <c r="C343" s="76"/>
      <c r="D343" s="76"/>
      <c r="E343" s="76"/>
      <c r="F343" s="76"/>
      <c r="G343" s="76"/>
      <c r="H343" s="78"/>
      <c r="I343" s="76">
        <f t="shared" si="30"/>
        <v>0</v>
      </c>
      <c r="J343" s="76"/>
      <c r="K343" s="76">
        <v>0</v>
      </c>
      <c r="L343" s="76"/>
      <c r="M343" s="76">
        <v>0</v>
      </c>
      <c r="N343" s="7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s="127" customFormat="1" ht="15" hidden="1">
      <c r="A344" s="78" t="s">
        <v>199</v>
      </c>
      <c r="B344" s="76"/>
      <c r="C344" s="76"/>
      <c r="D344" s="76"/>
      <c r="E344" s="76"/>
      <c r="F344" s="76"/>
      <c r="G344" s="76"/>
      <c r="H344" s="78"/>
      <c r="I344" s="76">
        <f t="shared" si="30"/>
        <v>0</v>
      </c>
      <c r="J344" s="76"/>
      <c r="K344" s="76">
        <v>0</v>
      </c>
      <c r="L344" s="76"/>
      <c r="M344" s="76">
        <v>0</v>
      </c>
      <c r="N344" s="77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</row>
    <row r="345" spans="1:24" s="127" customFormat="1" ht="15" hidden="1">
      <c r="A345" s="78" t="s">
        <v>200</v>
      </c>
      <c r="B345" s="76"/>
      <c r="C345" s="76"/>
      <c r="D345" s="76"/>
      <c r="E345" s="76"/>
      <c r="F345" s="76"/>
      <c r="G345" s="76"/>
      <c r="H345" s="78"/>
      <c r="I345" s="76">
        <f t="shared" si="30"/>
        <v>0</v>
      </c>
      <c r="J345" s="76"/>
      <c r="K345" s="76">
        <v>0</v>
      </c>
      <c r="L345" s="76"/>
      <c r="M345" s="76">
        <v>0</v>
      </c>
      <c r="N345" s="77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</row>
    <row r="346" spans="1:24" s="127" customFormat="1" ht="15" hidden="1">
      <c r="A346" s="78" t="s">
        <v>201</v>
      </c>
      <c r="B346" s="76"/>
      <c r="C346" s="76"/>
      <c r="D346" s="76"/>
      <c r="E346" s="76"/>
      <c r="F346" s="76"/>
      <c r="G346" s="76"/>
      <c r="H346" s="78"/>
      <c r="I346" s="76">
        <f t="shared" si="30"/>
        <v>0</v>
      </c>
      <c r="J346" s="76"/>
      <c r="K346" s="76">
        <v>0</v>
      </c>
      <c r="L346" s="76"/>
      <c r="M346" s="76">
        <v>0</v>
      </c>
      <c r="N346" s="77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</row>
    <row r="347" spans="1:24" s="127" customFormat="1" ht="15" hidden="1">
      <c r="A347" s="78" t="s">
        <v>202</v>
      </c>
      <c r="B347" s="76"/>
      <c r="C347" s="76"/>
      <c r="D347" s="76"/>
      <c r="E347" s="76"/>
      <c r="F347" s="76"/>
      <c r="G347" s="76"/>
      <c r="H347" s="78"/>
      <c r="I347" s="76">
        <f t="shared" si="30"/>
        <v>0</v>
      </c>
      <c r="J347" s="76"/>
      <c r="K347" s="76">
        <v>0</v>
      </c>
      <c r="L347" s="76"/>
      <c r="M347" s="76">
        <v>0</v>
      </c>
      <c r="N347" s="77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</row>
    <row r="348" spans="1:24" s="127" customFormat="1" ht="15" hidden="1">
      <c r="A348" s="78" t="s">
        <v>203</v>
      </c>
      <c r="B348" s="76"/>
      <c r="C348" s="128"/>
      <c r="D348" s="161"/>
      <c r="E348" s="161"/>
      <c r="F348" s="161"/>
      <c r="G348" s="161"/>
      <c r="H348" s="78"/>
      <c r="I348" s="128">
        <f t="shared" si="30"/>
        <v>0</v>
      </c>
      <c r="J348" s="76"/>
      <c r="K348" s="128">
        <v>0</v>
      </c>
      <c r="L348" s="76"/>
      <c r="M348" s="128">
        <v>0</v>
      </c>
      <c r="N348" s="77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</row>
    <row r="349" spans="1:24" ht="15.75" thickBot="1">
      <c r="A349" s="38"/>
      <c r="B349" s="31"/>
      <c r="C349" s="142">
        <f>SUM(C327:C348)</f>
        <v>450000</v>
      </c>
      <c r="D349" s="139"/>
      <c r="E349" s="142">
        <f>SUM(E327:E348)</f>
        <v>450000</v>
      </c>
      <c r="F349" s="139"/>
      <c r="G349" s="142">
        <f>SUM(G327:G348)</f>
        <v>0</v>
      </c>
      <c r="H349" s="38"/>
      <c r="I349" s="142">
        <f t="shared" si="30"/>
        <v>450000</v>
      </c>
      <c r="J349" s="31"/>
      <c r="K349" s="142">
        <f>SUM(K327:K348)</f>
        <v>1350000</v>
      </c>
      <c r="L349" s="31"/>
      <c r="M349" s="142">
        <f>SUM(M327:M348)</f>
        <v>993515.42999999993</v>
      </c>
      <c r="N349" s="32"/>
    </row>
    <row r="350" spans="1:24" ht="13.5" customHeight="1" thickTop="1">
      <c r="A350" s="38"/>
      <c r="B350" s="31"/>
      <c r="C350" s="31"/>
      <c r="D350" s="31"/>
      <c r="E350" s="31"/>
      <c r="F350" s="31"/>
      <c r="G350" s="31"/>
      <c r="H350" s="38"/>
      <c r="I350" s="31"/>
      <c r="J350" s="31"/>
      <c r="K350" s="31"/>
      <c r="L350" s="31"/>
      <c r="M350" s="31"/>
      <c r="N350" s="32"/>
    </row>
    <row r="351" spans="1:24" s="47" customFormat="1" ht="15">
      <c r="A351" s="38"/>
      <c r="H351" s="38"/>
      <c r="N351" s="48"/>
      <c r="O351" s="169"/>
      <c r="P351" s="169"/>
      <c r="Q351" s="169"/>
      <c r="R351" s="169"/>
      <c r="S351" s="169"/>
      <c r="T351" s="169"/>
      <c r="U351" s="169"/>
      <c r="V351" s="169"/>
      <c r="W351" s="169"/>
      <c r="X351" s="169"/>
    </row>
    <row r="352" spans="1:24" s="47" customFormat="1" ht="15">
      <c r="A352" s="38"/>
      <c r="H352" s="38"/>
      <c r="K352" s="47">
        <v>19140290</v>
      </c>
      <c r="N352" s="48"/>
      <c r="O352" s="169"/>
      <c r="P352" s="169"/>
      <c r="Q352" s="169"/>
      <c r="R352" s="169"/>
      <c r="S352" s="169"/>
      <c r="T352" s="169"/>
      <c r="U352" s="169"/>
      <c r="V352" s="169"/>
      <c r="W352" s="169"/>
      <c r="X352" s="169"/>
    </row>
    <row r="353" spans="1:24" s="47" customFormat="1" ht="15">
      <c r="A353" s="25"/>
      <c r="H353" s="25"/>
      <c r="K353" s="47">
        <f>K352-K323</f>
        <v>6.0000002384185791E-2</v>
      </c>
      <c r="M353" s="47" t="e">
        <f>#REF!+M323</f>
        <v>#REF!</v>
      </c>
      <c r="N353" s="48"/>
      <c r="O353" s="169"/>
      <c r="P353" s="169"/>
      <c r="Q353" s="169"/>
      <c r="R353" s="169"/>
      <c r="S353" s="169"/>
      <c r="T353" s="169"/>
      <c r="U353" s="169"/>
      <c r="V353" s="169"/>
      <c r="W353" s="169"/>
      <c r="X353" s="169"/>
    </row>
    <row r="354" spans="1:24">
      <c r="M354" s="47">
        <v>10019715.359999999</v>
      </c>
    </row>
    <row r="356" spans="1:24">
      <c r="M356" s="47" t="e">
        <f>M353-M354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7" max="15" man="1"/>
    <brk id="214" max="16383" man="1"/>
    <brk id="264" max="9" man="1"/>
    <brk id="312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workbookViewId="0">
      <selection activeCell="H7" sqref="H7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12.42578125" style="132" customWidth="1"/>
    <col min="5" max="5" width="16.140625" bestFit="1" customWidth="1"/>
    <col min="6" max="6" width="14.5703125" bestFit="1" customWidth="1"/>
    <col min="7" max="7" width="13.5703125" bestFit="1" customWidth="1"/>
  </cols>
  <sheetData>
    <row r="2" spans="1:7" ht="30">
      <c r="B2" s="134" t="s">
        <v>225</v>
      </c>
      <c r="C2" s="134" t="s">
        <v>302</v>
      </c>
      <c r="D2" s="155" t="s">
        <v>256</v>
      </c>
    </row>
    <row r="3" spans="1:7">
      <c r="A3" t="s">
        <v>226</v>
      </c>
      <c r="B3" s="135">
        <v>2236562.5056499997</v>
      </c>
      <c r="C3" s="135">
        <v>2236562.5056499997</v>
      </c>
      <c r="D3" s="219">
        <f>(C3-B3)/B3*100%</f>
        <v>0</v>
      </c>
    </row>
    <row r="4" spans="1:7">
      <c r="A4" t="s">
        <v>227</v>
      </c>
      <c r="B4" s="135">
        <v>44500</v>
      </c>
      <c r="C4" s="135">
        <v>44500</v>
      </c>
      <c r="D4" s="219">
        <f t="shared" ref="D4:D11" si="0">(C4-B4)/B4*100%</f>
        <v>0</v>
      </c>
    </row>
    <row r="5" spans="1:7">
      <c r="A5" t="s">
        <v>12</v>
      </c>
      <c r="B5" s="135">
        <v>5008000</v>
      </c>
      <c r="C5" s="135">
        <v>4278700</v>
      </c>
      <c r="D5" s="219">
        <f t="shared" si="0"/>
        <v>-0.14562699680511182</v>
      </c>
      <c r="E5" s="213"/>
      <c r="F5" s="213"/>
      <c r="G5" s="217"/>
    </row>
    <row r="6" spans="1:7">
      <c r="A6" t="s">
        <v>13</v>
      </c>
      <c r="B6" s="135">
        <v>4615636</v>
      </c>
      <c r="C6" s="135">
        <v>1815636</v>
      </c>
      <c r="D6" s="219">
        <f t="shared" si="0"/>
        <v>-0.60663362535520571</v>
      </c>
      <c r="E6" s="220"/>
    </row>
    <row r="7" spans="1:7">
      <c r="A7" t="s">
        <v>14</v>
      </c>
      <c r="B7" s="135">
        <v>3480000</v>
      </c>
      <c r="C7" s="135">
        <v>1430000</v>
      </c>
      <c r="D7" s="219">
        <f t="shared" si="0"/>
        <v>-0.58908045977011492</v>
      </c>
    </row>
    <row r="8" spans="1:7">
      <c r="A8" t="s">
        <v>15</v>
      </c>
      <c r="B8" s="135">
        <v>2448940</v>
      </c>
      <c r="C8" s="135">
        <v>1248940</v>
      </c>
      <c r="D8" s="219">
        <f t="shared" si="0"/>
        <v>-0.49000792179473568</v>
      </c>
    </row>
    <row r="9" spans="1:7">
      <c r="A9" t="s">
        <v>228</v>
      </c>
      <c r="B9" s="135">
        <v>150000</v>
      </c>
      <c r="C9" s="135">
        <v>75000</v>
      </c>
      <c r="D9" s="219">
        <f t="shared" si="0"/>
        <v>-0.5</v>
      </c>
    </row>
    <row r="10" spans="1:7">
      <c r="A10" t="s">
        <v>229</v>
      </c>
      <c r="B10" s="135">
        <v>250000</v>
      </c>
      <c r="C10" s="135">
        <v>125000</v>
      </c>
      <c r="D10" s="219">
        <f t="shared" si="0"/>
        <v>-0.5</v>
      </c>
      <c r="F10" s="213"/>
      <c r="G10" s="213"/>
    </row>
    <row r="11" spans="1:7">
      <c r="B11" s="135">
        <f>SUM(B3:B10)</f>
        <v>18233638.505649999</v>
      </c>
      <c r="C11" s="135">
        <f>SUM(C3:C10)</f>
        <v>11254338.505649999</v>
      </c>
      <c r="D11" s="219">
        <f t="shared" si="0"/>
        <v>-0.38277055881289668</v>
      </c>
      <c r="F11" s="213"/>
      <c r="G11" s="217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2020-07-09T04:58:47Z</cp:lastPrinted>
  <dcterms:created xsi:type="dcterms:W3CDTF">2019-10-14T03:41:15Z</dcterms:created>
  <dcterms:modified xsi:type="dcterms:W3CDTF">2020-07-24T10:06:29Z</dcterms:modified>
</cp:coreProperties>
</file>