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749E548B-0046-44C5-AAD6-E33307CD8DAC}" xr6:coauthVersionLast="45" xr6:coauthVersionMax="45" xr10:uidLastSave="{00000000-0000-0000-0000-000000000000}"/>
  <bookViews>
    <workbookView xWindow="-60" yWindow="4650" windowWidth="20430" windowHeight="6255" xr2:uid="{00000000-000D-0000-FFFF-FFFF00000000}"/>
  </bookViews>
  <sheets>
    <sheet name="Budget Tracking for 2020" sheetId="3" r:id="rId1"/>
    <sheet name="Sheet1" sheetId="5" r:id="rId2"/>
    <sheet name="Dashboards" sheetId="4" r:id="rId3"/>
  </sheets>
  <definedNames>
    <definedName name="_xlnm._FilterDatabase" localSheetId="0" hidden="1">'Budget Tracking for 2020'!$A$4:$R$252</definedName>
    <definedName name="_xlnm.Print_Area" localSheetId="0">'Budget Tracking for 2020'!$A$2:$Q$269</definedName>
    <definedName name="_xlnm.Print_Area" localSheetId="2">Dashboards!$A$1:$Q$138</definedName>
    <definedName name="_xlnm.Print_Titles" localSheetId="0">'Budget Tracking for 2020'!$1:$4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98" i="3" l="1"/>
  <c r="P198" i="3"/>
  <c r="Q164" i="3"/>
  <c r="S164" i="3" s="1"/>
  <c r="R127" i="3"/>
  <c r="U127" i="3" s="1"/>
  <c r="T218" i="3" l="1"/>
  <c r="T193" i="3"/>
  <c r="T164" i="3"/>
  <c r="U236" i="3"/>
  <c r="U229" i="3"/>
  <c r="U222" i="3"/>
  <c r="U193" i="3"/>
  <c r="U147" i="3"/>
  <c r="U107" i="3"/>
  <c r="R235" i="3" l="1"/>
  <c r="U235" i="3" s="1"/>
  <c r="R234" i="3"/>
  <c r="U234" i="3" s="1"/>
  <c r="R228" i="3"/>
  <c r="U228" i="3" s="1"/>
  <c r="R227" i="3"/>
  <c r="U227" i="3" s="1"/>
  <c r="Q235" i="3"/>
  <c r="Q234" i="3"/>
  <c r="S234" i="3" s="1"/>
  <c r="T234" i="3" s="1"/>
  <c r="Q228" i="3"/>
  <c r="Q227" i="3"/>
  <c r="R221" i="3"/>
  <c r="U221" i="3" s="1"/>
  <c r="R220" i="3"/>
  <c r="U220" i="3" s="1"/>
  <c r="R219" i="3"/>
  <c r="U219" i="3" s="1"/>
  <c r="R218" i="3"/>
  <c r="U218" i="3" s="1"/>
  <c r="R217" i="3"/>
  <c r="U217" i="3" s="1"/>
  <c r="R216" i="3"/>
  <c r="U216" i="3" s="1"/>
  <c r="R215" i="3"/>
  <c r="U215" i="3" s="1"/>
  <c r="R214" i="3"/>
  <c r="U214" i="3" s="1"/>
  <c r="R213" i="3"/>
  <c r="U213" i="3" s="1"/>
  <c r="R212" i="3"/>
  <c r="U212" i="3" s="1"/>
  <c r="R211" i="3"/>
  <c r="U211" i="3" s="1"/>
  <c r="R210" i="3"/>
  <c r="U210" i="3" s="1"/>
  <c r="R209" i="3"/>
  <c r="U209" i="3" s="1"/>
  <c r="R208" i="3"/>
  <c r="U208" i="3" s="1"/>
  <c r="R207" i="3"/>
  <c r="U207" i="3" s="1"/>
  <c r="R206" i="3"/>
  <c r="U206" i="3" s="1"/>
  <c r="R205" i="3"/>
  <c r="U205" i="3" s="1"/>
  <c r="R204" i="3"/>
  <c r="U204" i="3" s="1"/>
  <c r="R203" i="3"/>
  <c r="U203" i="3" s="1"/>
  <c r="R202" i="3"/>
  <c r="U202" i="3" s="1"/>
  <c r="R201" i="3"/>
  <c r="U201" i="3" s="1"/>
  <c r="R200" i="3"/>
  <c r="U200" i="3" s="1"/>
  <c r="R199" i="3"/>
  <c r="U199" i="3" s="1"/>
  <c r="R198" i="3"/>
  <c r="U198" i="3" s="1"/>
  <c r="Q221" i="3"/>
  <c r="Q220" i="3"/>
  <c r="Q219" i="3"/>
  <c r="Q218" i="3"/>
  <c r="Q217" i="3"/>
  <c r="Q216" i="3"/>
  <c r="Q215" i="3"/>
  <c r="S215" i="3" s="1"/>
  <c r="T215" i="3" s="1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R192" i="3"/>
  <c r="U192" i="3" s="1"/>
  <c r="R191" i="3"/>
  <c r="U191" i="3" s="1"/>
  <c r="R190" i="3"/>
  <c r="U190" i="3" s="1"/>
  <c r="R189" i="3"/>
  <c r="U189" i="3" s="1"/>
  <c r="R188" i="3"/>
  <c r="U188" i="3" s="1"/>
  <c r="Q192" i="3"/>
  <c r="Q191" i="3"/>
  <c r="Q190" i="3"/>
  <c r="Q189" i="3"/>
  <c r="Q188" i="3"/>
  <c r="S188" i="3" s="1"/>
  <c r="T188" i="3" s="1"/>
  <c r="R182" i="3"/>
  <c r="U182" i="3" s="1"/>
  <c r="R181" i="3"/>
  <c r="U181" i="3" s="1"/>
  <c r="R180" i="3"/>
  <c r="U180" i="3" s="1"/>
  <c r="R179" i="3"/>
  <c r="U179" i="3" s="1"/>
  <c r="R178" i="3"/>
  <c r="U178" i="3" s="1"/>
  <c r="R177" i="3"/>
  <c r="U177" i="3" s="1"/>
  <c r="R176" i="3"/>
  <c r="U176" i="3" s="1"/>
  <c r="R175" i="3"/>
  <c r="U175" i="3" s="1"/>
  <c r="R174" i="3"/>
  <c r="U174" i="3" s="1"/>
  <c r="R173" i="3"/>
  <c r="U173" i="3" s="1"/>
  <c r="R172" i="3"/>
  <c r="U172" i="3" s="1"/>
  <c r="R171" i="3"/>
  <c r="U171" i="3" s="1"/>
  <c r="R170" i="3"/>
  <c r="U170" i="3" s="1"/>
  <c r="R169" i="3"/>
  <c r="U169" i="3" s="1"/>
  <c r="R168" i="3"/>
  <c r="U168" i="3" s="1"/>
  <c r="R167" i="3"/>
  <c r="U167" i="3" s="1"/>
  <c r="R166" i="3"/>
  <c r="U166" i="3" s="1"/>
  <c r="R165" i="3"/>
  <c r="U165" i="3" s="1"/>
  <c r="R164" i="3"/>
  <c r="U164" i="3" s="1"/>
  <c r="R163" i="3"/>
  <c r="U163" i="3" s="1"/>
  <c r="R162" i="3"/>
  <c r="U162" i="3" s="1"/>
  <c r="R161" i="3"/>
  <c r="U161" i="3" s="1"/>
  <c r="R160" i="3"/>
  <c r="U160" i="3" s="1"/>
  <c r="R159" i="3"/>
  <c r="U159" i="3" s="1"/>
  <c r="R158" i="3"/>
  <c r="U158" i="3" s="1"/>
  <c r="R157" i="3"/>
  <c r="U157" i="3" s="1"/>
  <c r="R156" i="3"/>
  <c r="U156" i="3" s="1"/>
  <c r="R155" i="3"/>
  <c r="U155" i="3" s="1"/>
  <c r="R154" i="3"/>
  <c r="U154" i="3" s="1"/>
  <c r="Q182" i="3"/>
  <c r="S182" i="3" s="1"/>
  <c r="T182" i="3" s="1"/>
  <c r="Q181" i="3"/>
  <c r="S181" i="3" s="1"/>
  <c r="T181" i="3" s="1"/>
  <c r="Q180" i="3"/>
  <c r="S180" i="3" s="1"/>
  <c r="T180" i="3" s="1"/>
  <c r="Q179" i="3"/>
  <c r="S179" i="3" s="1"/>
  <c r="T179" i="3" s="1"/>
  <c r="Q178" i="3"/>
  <c r="S178" i="3" s="1"/>
  <c r="T178" i="3" s="1"/>
  <c r="Q177" i="3"/>
  <c r="S177" i="3" s="1"/>
  <c r="T177" i="3" s="1"/>
  <c r="Q176" i="3"/>
  <c r="S176" i="3" s="1"/>
  <c r="T176" i="3" s="1"/>
  <c r="Q175" i="3"/>
  <c r="S175" i="3" s="1"/>
  <c r="T175" i="3" s="1"/>
  <c r="Q174" i="3"/>
  <c r="S174" i="3" s="1"/>
  <c r="T174" i="3" s="1"/>
  <c r="Q173" i="3"/>
  <c r="S173" i="3" s="1"/>
  <c r="T173" i="3" s="1"/>
  <c r="Q172" i="3"/>
  <c r="S172" i="3" s="1"/>
  <c r="T172" i="3" s="1"/>
  <c r="Q171" i="3"/>
  <c r="S171" i="3" s="1"/>
  <c r="T171" i="3" s="1"/>
  <c r="Q170" i="3"/>
  <c r="S170" i="3" s="1"/>
  <c r="T170" i="3" s="1"/>
  <c r="Q169" i="3"/>
  <c r="S169" i="3" s="1"/>
  <c r="T169" i="3" s="1"/>
  <c r="Q168" i="3"/>
  <c r="S168" i="3" s="1"/>
  <c r="T168" i="3" s="1"/>
  <c r="Q167" i="3"/>
  <c r="S167" i="3" s="1"/>
  <c r="T167" i="3" s="1"/>
  <c r="Q166" i="3"/>
  <c r="S166" i="3" s="1"/>
  <c r="T166" i="3" s="1"/>
  <c r="Q165" i="3"/>
  <c r="S165" i="3" s="1"/>
  <c r="T165" i="3" s="1"/>
  <c r="Q163" i="3"/>
  <c r="S163" i="3" s="1"/>
  <c r="T163" i="3" s="1"/>
  <c r="Q162" i="3"/>
  <c r="S162" i="3" s="1"/>
  <c r="T162" i="3" s="1"/>
  <c r="Q161" i="3"/>
  <c r="S161" i="3" s="1"/>
  <c r="T161" i="3" s="1"/>
  <c r="Q160" i="3"/>
  <c r="S160" i="3" s="1"/>
  <c r="T160" i="3" s="1"/>
  <c r="Q159" i="3"/>
  <c r="S159" i="3" s="1"/>
  <c r="T159" i="3" s="1"/>
  <c r="Q158" i="3"/>
  <c r="S158" i="3" s="1"/>
  <c r="T158" i="3" s="1"/>
  <c r="Q157" i="3"/>
  <c r="S157" i="3" s="1"/>
  <c r="T157" i="3" s="1"/>
  <c r="Q156" i="3"/>
  <c r="S156" i="3" s="1"/>
  <c r="T156" i="3" s="1"/>
  <c r="Q155" i="3"/>
  <c r="S155" i="3" s="1"/>
  <c r="T155" i="3" s="1"/>
  <c r="Q154" i="3"/>
  <c r="S154" i="3" s="1"/>
  <c r="T154" i="3" s="1"/>
  <c r="R148" i="3"/>
  <c r="U148" i="3" s="1"/>
  <c r="R146" i="3"/>
  <c r="U146" i="3" s="1"/>
  <c r="R145" i="3"/>
  <c r="U145" i="3" s="1"/>
  <c r="R144" i="3"/>
  <c r="U144" i="3" s="1"/>
  <c r="R143" i="3"/>
  <c r="U143" i="3" s="1"/>
  <c r="R142" i="3"/>
  <c r="U142" i="3" s="1"/>
  <c r="R141" i="3"/>
  <c r="U141" i="3" s="1"/>
  <c r="R140" i="3"/>
  <c r="U140" i="3" s="1"/>
  <c r="R139" i="3"/>
  <c r="U139" i="3" s="1"/>
  <c r="R138" i="3"/>
  <c r="U138" i="3" s="1"/>
  <c r="R137" i="3"/>
  <c r="U137" i="3" s="1"/>
  <c r="R136" i="3"/>
  <c r="U136" i="3" s="1"/>
  <c r="R135" i="3"/>
  <c r="U135" i="3" s="1"/>
  <c r="R134" i="3"/>
  <c r="U134" i="3" s="1"/>
  <c r="R133" i="3"/>
  <c r="U133" i="3" s="1"/>
  <c r="R132" i="3"/>
  <c r="U132" i="3" s="1"/>
  <c r="R131" i="3"/>
  <c r="U131" i="3" s="1"/>
  <c r="R130" i="3"/>
  <c r="U130" i="3" s="1"/>
  <c r="R129" i="3"/>
  <c r="U129" i="3" s="1"/>
  <c r="R126" i="3"/>
  <c r="U126" i="3" s="1"/>
  <c r="R125" i="3"/>
  <c r="U125" i="3" s="1"/>
  <c r="R124" i="3"/>
  <c r="U124" i="3" s="1"/>
  <c r="R123" i="3"/>
  <c r="U123" i="3" s="1"/>
  <c r="R122" i="3"/>
  <c r="U122" i="3" s="1"/>
  <c r="R121" i="3"/>
  <c r="U121" i="3" s="1"/>
  <c r="R120" i="3"/>
  <c r="U120" i="3" s="1"/>
  <c r="R119" i="3"/>
  <c r="U119" i="3" s="1"/>
  <c r="R118" i="3"/>
  <c r="U118" i="3" s="1"/>
  <c r="R117" i="3"/>
  <c r="U117" i="3" s="1"/>
  <c r="R116" i="3"/>
  <c r="U116" i="3" s="1"/>
  <c r="R115" i="3"/>
  <c r="U115" i="3" s="1"/>
  <c r="R114" i="3"/>
  <c r="U114" i="3" s="1"/>
  <c r="R113" i="3"/>
  <c r="U113" i="3" s="1"/>
  <c r="R112" i="3"/>
  <c r="U112" i="3" s="1"/>
  <c r="R111" i="3"/>
  <c r="U111" i="3" s="1"/>
  <c r="R110" i="3"/>
  <c r="U110" i="3" s="1"/>
  <c r="R109" i="3"/>
  <c r="U109" i="3" s="1"/>
  <c r="R108" i="3"/>
  <c r="U108" i="3" s="1"/>
  <c r="R104" i="3"/>
  <c r="U104" i="3" s="1"/>
  <c r="R105" i="3"/>
  <c r="U105" i="3" s="1"/>
  <c r="R106" i="3"/>
  <c r="U106" i="3" s="1"/>
  <c r="R103" i="3"/>
  <c r="Q148" i="3"/>
  <c r="S148" i="3" s="1"/>
  <c r="T148" i="3" s="1"/>
  <c r="Q133" i="3"/>
  <c r="S133" i="3" s="1"/>
  <c r="T133" i="3" s="1"/>
  <c r="Q134" i="3"/>
  <c r="S134" i="3" s="1"/>
  <c r="T134" i="3" s="1"/>
  <c r="Q135" i="3"/>
  <c r="S135" i="3" s="1"/>
  <c r="T135" i="3" s="1"/>
  <c r="Q136" i="3"/>
  <c r="S136" i="3" s="1"/>
  <c r="T136" i="3" s="1"/>
  <c r="Q137" i="3"/>
  <c r="S137" i="3" s="1"/>
  <c r="T137" i="3" s="1"/>
  <c r="Q138" i="3"/>
  <c r="S138" i="3" s="1"/>
  <c r="T138" i="3" s="1"/>
  <c r="Q139" i="3"/>
  <c r="S139" i="3" s="1"/>
  <c r="T139" i="3" s="1"/>
  <c r="Q140" i="3"/>
  <c r="S140" i="3" s="1"/>
  <c r="T140" i="3" s="1"/>
  <c r="Q141" i="3"/>
  <c r="S141" i="3" s="1"/>
  <c r="T141" i="3" s="1"/>
  <c r="Q142" i="3"/>
  <c r="S142" i="3" s="1"/>
  <c r="T142" i="3" s="1"/>
  <c r="Q143" i="3"/>
  <c r="S143" i="3" s="1"/>
  <c r="T143" i="3" s="1"/>
  <c r="Q144" i="3"/>
  <c r="S144" i="3" s="1"/>
  <c r="T144" i="3" s="1"/>
  <c r="Q145" i="3"/>
  <c r="S145" i="3" s="1"/>
  <c r="T145" i="3" s="1"/>
  <c r="Q146" i="3"/>
  <c r="Q119" i="3"/>
  <c r="S119" i="3" s="1"/>
  <c r="T119" i="3" s="1"/>
  <c r="Q120" i="3"/>
  <c r="S120" i="3" s="1"/>
  <c r="T120" i="3" s="1"/>
  <c r="Q121" i="3"/>
  <c r="S121" i="3" s="1"/>
  <c r="T121" i="3" s="1"/>
  <c r="Q122" i="3"/>
  <c r="S122" i="3" s="1"/>
  <c r="T122" i="3" s="1"/>
  <c r="Q123" i="3"/>
  <c r="S123" i="3" s="1"/>
  <c r="T123" i="3" s="1"/>
  <c r="Q124" i="3"/>
  <c r="S124" i="3" s="1"/>
  <c r="T124" i="3" s="1"/>
  <c r="Q125" i="3"/>
  <c r="S125" i="3" s="1"/>
  <c r="T125" i="3" s="1"/>
  <c r="Q126" i="3"/>
  <c r="S126" i="3" s="1"/>
  <c r="T126" i="3" s="1"/>
  <c r="Q127" i="3"/>
  <c r="S127" i="3" s="1"/>
  <c r="T127" i="3" s="1"/>
  <c r="Q129" i="3"/>
  <c r="S129" i="3" s="1"/>
  <c r="T129" i="3" s="1"/>
  <c r="Q130" i="3"/>
  <c r="S130" i="3" s="1"/>
  <c r="T130" i="3" s="1"/>
  <c r="Q131" i="3"/>
  <c r="S131" i="3" s="1"/>
  <c r="T131" i="3" s="1"/>
  <c r="Q132" i="3"/>
  <c r="S132" i="3" s="1"/>
  <c r="T132" i="3" s="1"/>
  <c r="Q109" i="3"/>
  <c r="S109" i="3" s="1"/>
  <c r="T109" i="3" s="1"/>
  <c r="Q110" i="3"/>
  <c r="S110" i="3" s="1"/>
  <c r="T110" i="3" s="1"/>
  <c r="Q111" i="3"/>
  <c r="S111" i="3" s="1"/>
  <c r="T111" i="3" s="1"/>
  <c r="Q112" i="3"/>
  <c r="S112" i="3" s="1"/>
  <c r="T112" i="3" s="1"/>
  <c r="Q113" i="3"/>
  <c r="S113" i="3" s="1"/>
  <c r="T113" i="3" s="1"/>
  <c r="Q114" i="3"/>
  <c r="S114" i="3" s="1"/>
  <c r="T114" i="3" s="1"/>
  <c r="Q115" i="3"/>
  <c r="S115" i="3" s="1"/>
  <c r="T115" i="3" s="1"/>
  <c r="Q116" i="3"/>
  <c r="S116" i="3" s="1"/>
  <c r="T116" i="3" s="1"/>
  <c r="Q117" i="3"/>
  <c r="S117" i="3" s="1"/>
  <c r="T117" i="3" s="1"/>
  <c r="Q118" i="3"/>
  <c r="S118" i="3" s="1"/>
  <c r="T118" i="3" s="1"/>
  <c r="Q104" i="3"/>
  <c r="S104" i="3" s="1"/>
  <c r="T104" i="3" s="1"/>
  <c r="Q105" i="3"/>
  <c r="S105" i="3" s="1"/>
  <c r="T105" i="3" s="1"/>
  <c r="Q106" i="3"/>
  <c r="S106" i="3" s="1"/>
  <c r="T106" i="3" s="1"/>
  <c r="S147" i="3"/>
  <c r="T147" i="3" s="1"/>
  <c r="S146" i="3"/>
  <c r="T146" i="3" s="1"/>
  <c r="R194" i="3" l="1"/>
  <c r="R21" i="3" l="1"/>
  <c r="U21" i="3" s="1"/>
  <c r="Q243" i="3"/>
  <c r="Q242" i="3"/>
  <c r="Q108" i="3"/>
  <c r="S108" i="3" s="1"/>
  <c r="T108" i="3" s="1"/>
  <c r="Q107" i="3"/>
  <c r="S107" i="3" s="1"/>
  <c r="T107" i="3" s="1"/>
  <c r="Q103" i="3"/>
  <c r="S103" i="3" s="1"/>
  <c r="T103" i="3" s="1"/>
  <c r="Q97" i="3"/>
  <c r="Q96" i="3"/>
  <c r="Q95" i="3"/>
  <c r="Q94" i="3"/>
  <c r="Q88" i="3"/>
  <c r="Q87" i="3"/>
  <c r="Q86" i="3"/>
  <c r="Q85" i="3"/>
  <c r="Q79" i="3"/>
  <c r="Q78" i="3"/>
  <c r="Q77" i="3"/>
  <c r="Q76" i="3"/>
  <c r="Q75" i="3"/>
  <c r="Q74" i="3"/>
  <c r="Q73" i="3"/>
  <c r="Q72" i="3"/>
  <c r="Q71" i="3"/>
  <c r="Q70" i="3"/>
  <c r="Q69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S21" i="3" s="1"/>
  <c r="T21" i="3" s="1"/>
  <c r="Q12" i="3"/>
  <c r="Q11" i="3"/>
  <c r="Q10" i="3"/>
  <c r="Q9" i="3"/>
  <c r="Q8" i="3"/>
  <c r="P150" i="3" l="1"/>
  <c r="V110" i="3"/>
  <c r="P70" i="3" l="1"/>
  <c r="P24" i="3"/>
  <c r="T195" i="3" l="1"/>
  <c r="S69" i="3"/>
  <c r="T69" i="3" s="1"/>
  <c r="S22" i="3"/>
  <c r="T22" i="3" s="1"/>
  <c r="K194" i="3" l="1"/>
  <c r="C194" i="3"/>
  <c r="U194" i="3" s="1"/>
  <c r="P194" i="3"/>
  <c r="L194" i="3"/>
  <c r="M194" i="3"/>
  <c r="O194" i="3"/>
  <c r="L230" i="3" l="1"/>
  <c r="L223" i="3"/>
  <c r="P223" i="3"/>
  <c r="S199" i="3" l="1"/>
  <c r="T199" i="3" s="1"/>
  <c r="S198" i="3"/>
  <c r="T198" i="3" s="1"/>
  <c r="K266" i="3"/>
  <c r="J266" i="3"/>
  <c r="K223" i="3"/>
  <c r="R23" i="3" l="1"/>
  <c r="U23" i="3" s="1"/>
  <c r="S217" i="3"/>
  <c r="T217" i="3" s="1"/>
  <c r="S23" i="3"/>
  <c r="T23" i="3" s="1"/>
  <c r="E266" i="3" l="1"/>
  <c r="F266" i="3"/>
  <c r="G266" i="3"/>
  <c r="H266" i="3"/>
  <c r="I266" i="3"/>
  <c r="D266" i="3"/>
  <c r="D237" i="3"/>
  <c r="D230" i="3"/>
  <c r="E223" i="3"/>
  <c r="F223" i="3"/>
  <c r="G223" i="3"/>
  <c r="H223" i="3"/>
  <c r="I223" i="3"/>
  <c r="J223" i="3"/>
  <c r="M223" i="3"/>
  <c r="O223" i="3"/>
  <c r="D223" i="3"/>
  <c r="D194" i="3"/>
  <c r="D184" i="3"/>
  <c r="D150" i="3"/>
  <c r="D81" i="3"/>
  <c r="D65" i="3"/>
  <c r="Q223" i="3" l="1"/>
  <c r="R223" i="3"/>
  <c r="Q266" i="3"/>
  <c r="E128" i="3"/>
  <c r="R128" i="3" l="1"/>
  <c r="Q128" i="3"/>
  <c r="S128" i="3" s="1"/>
  <c r="T128" i="3" s="1"/>
  <c r="S213" i="3"/>
  <c r="T213" i="3" s="1"/>
  <c r="S214" i="3"/>
  <c r="T214" i="3" s="1"/>
  <c r="S216" i="3"/>
  <c r="T216" i="3" s="1"/>
  <c r="S219" i="3"/>
  <c r="T219" i="3" s="1"/>
  <c r="S220" i="3"/>
  <c r="T220" i="3" s="1"/>
  <c r="S221" i="3"/>
  <c r="T221" i="3" s="1"/>
  <c r="S190" i="3"/>
  <c r="T190" i="3" s="1"/>
  <c r="S191" i="3"/>
  <c r="T191" i="3" s="1"/>
  <c r="S192" i="3"/>
  <c r="T192" i="3" s="1"/>
  <c r="S48" i="3"/>
  <c r="T48" i="3" s="1"/>
  <c r="R48" i="3"/>
  <c r="U48" i="3" s="1"/>
  <c r="S49" i="3"/>
  <c r="T49" i="3" s="1"/>
  <c r="R49" i="3"/>
  <c r="S50" i="3"/>
  <c r="T50" i="3" s="1"/>
  <c r="R50" i="3"/>
  <c r="R51" i="3"/>
  <c r="R52" i="3"/>
  <c r="U128" i="3" l="1"/>
  <c r="R150" i="3"/>
  <c r="T265" i="3"/>
  <c r="O237" i="3"/>
  <c r="O230" i="3"/>
  <c r="O184" i="3"/>
  <c r="M184" i="3"/>
  <c r="M150" i="3"/>
  <c r="O99" i="3"/>
  <c r="M99" i="3"/>
  <c r="O90" i="3"/>
  <c r="M90" i="3"/>
  <c r="O81" i="3"/>
  <c r="M81" i="3"/>
  <c r="O65" i="3"/>
  <c r="O266" i="3" l="1"/>
  <c r="O150" i="3"/>
  <c r="P65" i="3" l="1"/>
  <c r="H81" i="3" l="1"/>
  <c r="I81" i="3"/>
  <c r="J81" i="3"/>
  <c r="K81" i="3"/>
  <c r="L81" i="3"/>
  <c r="H65" i="3"/>
  <c r="I65" i="3"/>
  <c r="J65" i="3"/>
  <c r="K65" i="3"/>
  <c r="L65" i="3"/>
  <c r="G65" i="3"/>
  <c r="E230" i="3"/>
  <c r="F230" i="3"/>
  <c r="G230" i="3"/>
  <c r="H230" i="3"/>
  <c r="I230" i="3"/>
  <c r="J230" i="3"/>
  <c r="K230" i="3"/>
  <c r="E237" i="3"/>
  <c r="F237" i="3"/>
  <c r="G237" i="3"/>
  <c r="H237" i="3"/>
  <c r="I237" i="3"/>
  <c r="J237" i="3"/>
  <c r="K237" i="3"/>
  <c r="L237" i="3"/>
  <c r="L266" i="3" s="1"/>
  <c r="E150" i="3"/>
  <c r="F150" i="3"/>
  <c r="G150" i="3"/>
  <c r="H150" i="3"/>
  <c r="I150" i="3"/>
  <c r="J150" i="3"/>
  <c r="K150" i="3"/>
  <c r="L150" i="3"/>
  <c r="E184" i="3"/>
  <c r="F184" i="3"/>
  <c r="G184" i="3"/>
  <c r="H184" i="3"/>
  <c r="I184" i="3"/>
  <c r="J184" i="3"/>
  <c r="K184" i="3"/>
  <c r="L184" i="3"/>
  <c r="E194" i="3"/>
  <c r="F194" i="3"/>
  <c r="G194" i="3"/>
  <c r="H194" i="3"/>
  <c r="I194" i="3"/>
  <c r="J194" i="3"/>
  <c r="Q194" i="3" l="1"/>
  <c r="Q184" i="3"/>
  <c r="Q150" i="3"/>
  <c r="S212" i="3"/>
  <c r="T212" i="3" s="1"/>
  <c r="Q253" i="3" l="1"/>
  <c r="C266" i="3" l="1"/>
  <c r="U251" i="3" l="1"/>
  <c r="U98" i="3"/>
  <c r="U89" i="3"/>
  <c r="U84" i="3"/>
  <c r="U80" i="3"/>
  <c r="U64" i="3"/>
  <c r="S236" i="3"/>
  <c r="T236" i="3" s="1"/>
  <c r="S229" i="3"/>
  <c r="T229" i="3" s="1"/>
  <c r="S222" i="3"/>
  <c r="T222" i="3" s="1"/>
  <c r="S98" i="3"/>
  <c r="T98" i="3" s="1"/>
  <c r="S89" i="3"/>
  <c r="T89" i="3" s="1"/>
  <c r="S84" i="3"/>
  <c r="T84" i="3" s="1"/>
  <c r="S80" i="3"/>
  <c r="S64" i="3"/>
  <c r="T64" i="3" s="1"/>
  <c r="S235" i="3"/>
  <c r="T235" i="3" s="1"/>
  <c r="S228" i="3"/>
  <c r="T228" i="3" s="1"/>
  <c r="S227" i="3"/>
  <c r="T227" i="3" s="1"/>
  <c r="S211" i="3"/>
  <c r="T211" i="3" s="1"/>
  <c r="S210" i="3"/>
  <c r="T210" i="3" s="1"/>
  <c r="S209" i="3"/>
  <c r="T209" i="3" s="1"/>
  <c r="S208" i="3"/>
  <c r="T208" i="3" s="1"/>
  <c r="S207" i="3"/>
  <c r="T207" i="3" s="1"/>
  <c r="S206" i="3"/>
  <c r="T206" i="3" s="1"/>
  <c r="S205" i="3"/>
  <c r="T205" i="3" s="1"/>
  <c r="S204" i="3"/>
  <c r="T204" i="3" s="1"/>
  <c r="S203" i="3"/>
  <c r="T203" i="3" s="1"/>
  <c r="S202" i="3"/>
  <c r="T202" i="3" s="1"/>
  <c r="S201" i="3"/>
  <c r="T201" i="3" s="1"/>
  <c r="S200" i="3"/>
  <c r="T200" i="3" s="1"/>
  <c r="S189" i="3"/>
  <c r="T189" i="3" s="1"/>
  <c r="S97" i="3"/>
  <c r="T97" i="3" s="1"/>
  <c r="S96" i="3"/>
  <c r="T96" i="3" s="1"/>
  <c r="S95" i="3"/>
  <c r="T95" i="3" s="1"/>
  <c r="S94" i="3"/>
  <c r="T94" i="3" s="1"/>
  <c r="S88" i="3"/>
  <c r="T88" i="3" s="1"/>
  <c r="S87" i="3"/>
  <c r="T87" i="3" s="1"/>
  <c r="S86" i="3"/>
  <c r="T86" i="3" s="1"/>
  <c r="S85" i="3"/>
  <c r="T85" i="3" s="1"/>
  <c r="S79" i="3"/>
  <c r="T79" i="3" s="1"/>
  <c r="S78" i="3"/>
  <c r="T78" i="3" s="1"/>
  <c r="S77" i="3"/>
  <c r="T77" i="3" s="1"/>
  <c r="S76" i="3"/>
  <c r="T76" i="3" s="1"/>
  <c r="S75" i="3"/>
  <c r="T75" i="3" s="1"/>
  <c r="S74" i="3"/>
  <c r="T74" i="3" s="1"/>
  <c r="S73" i="3"/>
  <c r="T73" i="3" s="1"/>
  <c r="S72" i="3"/>
  <c r="T72" i="3" s="1"/>
  <c r="S71" i="3"/>
  <c r="T71" i="3" s="1"/>
  <c r="S70" i="3"/>
  <c r="T70" i="3" s="1"/>
  <c r="S63" i="3"/>
  <c r="T63" i="3" s="1"/>
  <c r="S62" i="3"/>
  <c r="T62" i="3" s="1"/>
  <c r="S61" i="3"/>
  <c r="T61" i="3" s="1"/>
  <c r="S60" i="3"/>
  <c r="T60" i="3" s="1"/>
  <c r="S59" i="3"/>
  <c r="T59" i="3" s="1"/>
  <c r="S58" i="3"/>
  <c r="T58" i="3" s="1"/>
  <c r="S57" i="3"/>
  <c r="T57" i="3" s="1"/>
  <c r="S56" i="3"/>
  <c r="T56" i="3" s="1"/>
  <c r="S55" i="3"/>
  <c r="T55" i="3" s="1"/>
  <c r="S54" i="3"/>
  <c r="T54" i="3" s="1"/>
  <c r="S53" i="3"/>
  <c r="T53" i="3" s="1"/>
  <c r="S52" i="3"/>
  <c r="T52" i="3" s="1"/>
  <c r="S51" i="3"/>
  <c r="T51" i="3" s="1"/>
  <c r="S47" i="3"/>
  <c r="T47" i="3" s="1"/>
  <c r="S46" i="3"/>
  <c r="T46" i="3" s="1"/>
  <c r="S45" i="3"/>
  <c r="T45" i="3" s="1"/>
  <c r="S44" i="3"/>
  <c r="T44" i="3" s="1"/>
  <c r="S43" i="3"/>
  <c r="T43" i="3" s="1"/>
  <c r="S42" i="3"/>
  <c r="T42" i="3" s="1"/>
  <c r="S41" i="3"/>
  <c r="T41" i="3" s="1"/>
  <c r="S40" i="3"/>
  <c r="T40" i="3" s="1"/>
  <c r="S39" i="3"/>
  <c r="T39" i="3" s="1"/>
  <c r="S38" i="3"/>
  <c r="T38" i="3" s="1"/>
  <c r="S37" i="3"/>
  <c r="T37" i="3" s="1"/>
  <c r="S36" i="3"/>
  <c r="T36" i="3" s="1"/>
  <c r="S35" i="3"/>
  <c r="T35" i="3" s="1"/>
  <c r="S34" i="3"/>
  <c r="T34" i="3" s="1"/>
  <c r="S33" i="3"/>
  <c r="T33" i="3" s="1"/>
  <c r="S32" i="3"/>
  <c r="T32" i="3" s="1"/>
  <c r="S31" i="3"/>
  <c r="T31" i="3" s="1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C237" i="3" l="1"/>
  <c r="C65" i="3"/>
  <c r="C150" i="3" l="1"/>
  <c r="U150" i="3" s="1"/>
  <c r="R8" i="3"/>
  <c r="P252" i="3" l="1"/>
  <c r="K245" i="3"/>
  <c r="L245" i="3"/>
  <c r="M245" i="3"/>
  <c r="O245" i="3"/>
  <c r="O251" i="3" s="1"/>
  <c r="P245" i="3"/>
  <c r="P237" i="3"/>
  <c r="P230" i="3"/>
  <c r="P184" i="3"/>
  <c r="P99" i="3"/>
  <c r="P90" i="3"/>
  <c r="P81" i="3"/>
  <c r="O269" i="3" l="1"/>
  <c r="O274" i="3" s="1"/>
  <c r="P256" i="3"/>
  <c r="P251" i="3"/>
  <c r="P266" i="3"/>
  <c r="O252" i="3"/>
  <c r="P269" i="3" l="1"/>
  <c r="P274" i="3" s="1"/>
  <c r="T252" i="3"/>
  <c r="P254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R86" i="3" l="1"/>
  <c r="U86" i="3" s="1"/>
  <c r="M65" i="3"/>
  <c r="M230" i="3"/>
  <c r="M237" i="3"/>
  <c r="M252" i="3"/>
  <c r="Q237" i="3" l="1"/>
  <c r="R237" i="3"/>
  <c r="U237" i="3" s="1"/>
  <c r="Q230" i="3"/>
  <c r="R230" i="3"/>
  <c r="M266" i="3"/>
  <c r="M251" i="3"/>
  <c r="M256" i="3"/>
  <c r="O256" i="3"/>
  <c r="M269" i="3" l="1"/>
  <c r="M254" i="3"/>
  <c r="O254" i="3"/>
  <c r="L252" i="3" l="1"/>
  <c r="L99" i="3"/>
  <c r="K99" i="3"/>
  <c r="L90" i="3"/>
  <c r="L251" i="3" l="1"/>
  <c r="L269" i="3" s="1"/>
  <c r="L256" i="3"/>
  <c r="L254" i="3" l="1"/>
  <c r="K252" i="3" l="1"/>
  <c r="K90" i="3"/>
  <c r="K251" i="3" l="1"/>
  <c r="K269" i="3" s="1"/>
  <c r="K273" i="3" s="1"/>
  <c r="K256" i="3"/>
  <c r="K254" i="3" l="1"/>
  <c r="E25" i="4" l="1"/>
  <c r="F25" i="4"/>
  <c r="G25" i="4"/>
  <c r="H25" i="4"/>
  <c r="I25" i="4"/>
  <c r="J25" i="4"/>
  <c r="K25" i="4"/>
  <c r="L25" i="4"/>
  <c r="M25" i="4"/>
  <c r="N25" i="4"/>
  <c r="O25" i="4"/>
  <c r="D25" i="4"/>
  <c r="J252" i="3"/>
  <c r="J245" i="3" l="1"/>
  <c r="J99" i="3"/>
  <c r="J90" i="3"/>
  <c r="J251" i="3" l="1"/>
  <c r="I26" i="4"/>
  <c r="J256" i="3"/>
  <c r="J269" i="3" l="1"/>
  <c r="J273" i="3" s="1"/>
  <c r="J254" i="3"/>
  <c r="F252" i="3"/>
  <c r="G252" i="3"/>
  <c r="H252" i="3"/>
  <c r="I252" i="3"/>
  <c r="H245" i="3" l="1"/>
  <c r="G245" i="3"/>
  <c r="H99" i="3"/>
  <c r="G99" i="3"/>
  <c r="H90" i="3"/>
  <c r="G90" i="3"/>
  <c r="G81" i="3"/>
  <c r="F245" i="3"/>
  <c r="G251" i="3" l="1"/>
  <c r="G269" i="3" s="1"/>
  <c r="H251" i="3"/>
  <c r="H269" i="3" s="1"/>
  <c r="H256" i="3"/>
  <c r="G256" i="3"/>
  <c r="G26" i="4"/>
  <c r="F26" i="4"/>
  <c r="F99" i="3"/>
  <c r="F90" i="3"/>
  <c r="F81" i="3"/>
  <c r="F65" i="3"/>
  <c r="F251" i="3" l="1"/>
  <c r="F269" i="3" s="1"/>
  <c r="F273" i="3" s="1"/>
  <c r="H273" i="3"/>
  <c r="F256" i="3"/>
  <c r="G273" i="3"/>
  <c r="E26" i="4"/>
  <c r="H254" i="3"/>
  <c r="G254" i="3"/>
  <c r="F254" i="3" l="1"/>
  <c r="R22" i="3" l="1"/>
  <c r="U22" i="3" s="1"/>
  <c r="R24" i="3"/>
  <c r="U24" i="3" s="1"/>
  <c r="R25" i="3"/>
  <c r="U25" i="3" s="1"/>
  <c r="R26" i="3"/>
  <c r="U26" i="3" s="1"/>
  <c r="R27" i="3"/>
  <c r="U27" i="3" s="1"/>
  <c r="R28" i="3"/>
  <c r="U28" i="3" s="1"/>
  <c r="R29" i="3"/>
  <c r="U29" i="3" s="1"/>
  <c r="R30" i="3"/>
  <c r="U30" i="3" s="1"/>
  <c r="R31" i="3"/>
  <c r="U31" i="3" s="1"/>
  <c r="R32" i="3"/>
  <c r="U32" i="3" s="1"/>
  <c r="R33" i="3"/>
  <c r="U33" i="3" s="1"/>
  <c r="R34" i="3"/>
  <c r="U34" i="3" s="1"/>
  <c r="R35" i="3"/>
  <c r="U35" i="3" s="1"/>
  <c r="R36" i="3"/>
  <c r="U36" i="3" s="1"/>
  <c r="R37" i="3"/>
  <c r="U37" i="3" s="1"/>
  <c r="R38" i="3"/>
  <c r="U38" i="3" s="1"/>
  <c r="R39" i="3"/>
  <c r="U39" i="3" s="1"/>
  <c r="R40" i="3"/>
  <c r="U40" i="3" s="1"/>
  <c r="R41" i="3"/>
  <c r="U41" i="3" s="1"/>
  <c r="R42" i="3"/>
  <c r="U42" i="3" s="1"/>
  <c r="R43" i="3"/>
  <c r="U43" i="3" s="1"/>
  <c r="R44" i="3"/>
  <c r="U44" i="3" s="1"/>
  <c r="R45" i="3"/>
  <c r="U45" i="3" s="1"/>
  <c r="R46" i="3"/>
  <c r="U46" i="3" s="1"/>
  <c r="R47" i="3"/>
  <c r="U47" i="3" s="1"/>
  <c r="U49" i="3"/>
  <c r="U50" i="3"/>
  <c r="U51" i="3"/>
  <c r="R53" i="3"/>
  <c r="U53" i="3" s="1"/>
  <c r="R54" i="3"/>
  <c r="U54" i="3" s="1"/>
  <c r="R55" i="3"/>
  <c r="U55" i="3" s="1"/>
  <c r="R56" i="3"/>
  <c r="U56" i="3" s="1"/>
  <c r="R57" i="3"/>
  <c r="U57" i="3" s="1"/>
  <c r="R58" i="3"/>
  <c r="U58" i="3" s="1"/>
  <c r="R59" i="3"/>
  <c r="U59" i="3" s="1"/>
  <c r="R60" i="3"/>
  <c r="R61" i="3"/>
  <c r="U61" i="3" s="1"/>
  <c r="R62" i="3"/>
  <c r="U62" i="3" s="1"/>
  <c r="R63" i="3"/>
  <c r="U63" i="3" s="1"/>
  <c r="R73" i="3"/>
  <c r="U73" i="3" s="1"/>
  <c r="R74" i="3"/>
  <c r="U74" i="3" s="1"/>
  <c r="R85" i="3"/>
  <c r="U85" i="3" s="1"/>
  <c r="R97" i="3"/>
  <c r="U97" i="3" s="1"/>
  <c r="R96" i="3"/>
  <c r="U96" i="3" s="1"/>
  <c r="R95" i="3"/>
  <c r="U95" i="3" s="1"/>
  <c r="R94" i="3"/>
  <c r="U94" i="3" s="1"/>
  <c r="R88" i="3"/>
  <c r="U88" i="3" s="1"/>
  <c r="R87" i="3"/>
  <c r="U87" i="3" s="1"/>
  <c r="R69" i="3"/>
  <c r="U69" i="3" s="1"/>
  <c r="U60" i="3" l="1"/>
  <c r="U52" i="3"/>
  <c r="D252" i="3"/>
  <c r="D245" i="3"/>
  <c r="C26" i="4" l="1"/>
  <c r="U103" i="3" l="1"/>
  <c r="N26" i="4"/>
  <c r="M26" i="4" l="1"/>
  <c r="R78" i="3" l="1"/>
  <c r="U78" i="3" s="1"/>
  <c r="L26" i="4" l="1"/>
  <c r="C230" i="3" l="1"/>
  <c r="C223" i="3"/>
  <c r="U223" i="3" s="1"/>
  <c r="C184" i="3"/>
  <c r="C99" i="3"/>
  <c r="C90" i="3"/>
  <c r="C81" i="3"/>
  <c r="S184" i="3" l="1"/>
  <c r="T184" i="3" s="1"/>
  <c r="S230" i="3"/>
  <c r="T230" i="3" s="1"/>
  <c r="U230" i="3"/>
  <c r="S223" i="3"/>
  <c r="T223" i="3" s="1"/>
  <c r="C247" i="3"/>
  <c r="C269" i="3" s="1"/>
  <c r="E252" i="3" l="1"/>
  <c r="Q252" i="3" s="1"/>
  <c r="R252" i="3" l="1"/>
  <c r="D14" i="3" l="1"/>
  <c r="E14" i="3"/>
  <c r="E250" i="3" s="1"/>
  <c r="D250" i="3" l="1"/>
  <c r="R243" i="3" l="1"/>
  <c r="R242" i="3"/>
  <c r="R79" i="3"/>
  <c r="U79" i="3" s="1"/>
  <c r="R77" i="3"/>
  <c r="R76" i="3"/>
  <c r="U76" i="3" s="1"/>
  <c r="R75" i="3"/>
  <c r="U75" i="3" s="1"/>
  <c r="R72" i="3"/>
  <c r="U72" i="3" s="1"/>
  <c r="R71" i="3"/>
  <c r="U71" i="3" s="1"/>
  <c r="R70" i="3"/>
  <c r="U70" i="3" s="1"/>
  <c r="U77" i="3" l="1"/>
  <c r="R81" i="3"/>
  <c r="U81" i="3" s="1"/>
  <c r="R245" i="3"/>
  <c r="R99" i="3"/>
  <c r="U99" i="3" s="1"/>
  <c r="E245" i="3" l="1"/>
  <c r="I245" i="3"/>
  <c r="Q245" i="3" l="1"/>
  <c r="R184" i="3"/>
  <c r="U184" i="3" s="1"/>
  <c r="S194" i="3" l="1"/>
  <c r="T194" i="3" s="1"/>
  <c r="R9" i="3"/>
  <c r="B34" i="4" l="1"/>
  <c r="B33" i="4"/>
  <c r="A245" i="3"/>
  <c r="C34" i="4"/>
  <c r="D34" i="4"/>
  <c r="E34" i="4"/>
  <c r="F34" i="4"/>
  <c r="G34" i="4"/>
  <c r="H34" i="4"/>
  <c r="I34" i="4"/>
  <c r="J34" i="4"/>
  <c r="K34" i="4"/>
  <c r="L34" i="4"/>
  <c r="M34" i="4"/>
  <c r="N34" i="4"/>
  <c r="C245" i="3"/>
  <c r="C256" i="3" s="1"/>
  <c r="A237" i="3"/>
  <c r="C25" i="4"/>
  <c r="D33" i="4" l="1"/>
  <c r="S237" i="3" l="1"/>
  <c r="T237" i="3" s="1"/>
  <c r="C32" i="4"/>
  <c r="C33" i="4"/>
  <c r="D32" i="4"/>
  <c r="C31" i="4"/>
  <c r="D30" i="4"/>
  <c r="C30" i="4"/>
  <c r="E99" i="3"/>
  <c r="D99" i="3"/>
  <c r="E90" i="3"/>
  <c r="D27" i="4" s="1"/>
  <c r="D90" i="3"/>
  <c r="E81" i="3"/>
  <c r="Q81" i="3" s="1"/>
  <c r="E65" i="3"/>
  <c r="Q65" i="3" s="1"/>
  <c r="R65" i="3" l="1"/>
  <c r="S65" i="3"/>
  <c r="T65" i="3" s="1"/>
  <c r="D256" i="3"/>
  <c r="D251" i="3"/>
  <c r="E251" i="3"/>
  <c r="S81" i="3"/>
  <c r="T81" i="3" s="1"/>
  <c r="D26" i="4"/>
  <c r="D31" i="4"/>
  <c r="C27" i="4"/>
  <c r="C29" i="4"/>
  <c r="E256" i="3"/>
  <c r="C28" i="4"/>
  <c r="D28" i="4"/>
  <c r="D29" i="4"/>
  <c r="D269" i="3" l="1"/>
  <c r="D273" i="3" s="1"/>
  <c r="U65" i="3"/>
  <c r="E269" i="3"/>
  <c r="E273" i="3" s="1"/>
  <c r="D254" i="3"/>
  <c r="E254" i="3"/>
  <c r="R10" i="3" l="1"/>
  <c r="R11" i="3"/>
  <c r="R12" i="3"/>
  <c r="O34" i="4" l="1"/>
  <c r="M33" i="4" l="1"/>
  <c r="L33" i="4"/>
  <c r="K33" i="4"/>
  <c r="J33" i="4"/>
  <c r="I33" i="4"/>
  <c r="H33" i="4"/>
  <c r="G33" i="4"/>
  <c r="E33" i="4"/>
  <c r="N33" i="4" l="1"/>
  <c r="F33" i="4"/>
  <c r="O33" i="4"/>
  <c r="A150" i="3" l="1"/>
  <c r="I99" i="3"/>
  <c r="Q99" i="3" s="1"/>
  <c r="A99" i="3"/>
  <c r="J26" i="4"/>
  <c r="A81" i="3"/>
  <c r="A65" i="3"/>
  <c r="S99" i="3" l="1"/>
  <c r="T99" i="3" s="1"/>
  <c r="H26" i="4"/>
  <c r="K26" i="4"/>
  <c r="I90" i="3"/>
  <c r="Q90" i="3" s="1"/>
  <c r="S150" i="3"/>
  <c r="T150" i="3" s="1"/>
  <c r="F29" i="4"/>
  <c r="G29" i="4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30" i="3"/>
  <c r="A223" i="3"/>
  <c r="A194" i="3"/>
  <c r="A184" i="3"/>
  <c r="A90" i="3"/>
  <c r="A14" i="3"/>
  <c r="I251" i="3" l="1"/>
  <c r="Q251" i="3" s="1"/>
  <c r="Q272" i="3"/>
  <c r="S90" i="3"/>
  <c r="T90" i="3" s="1"/>
  <c r="H32" i="4"/>
  <c r="I256" i="3"/>
  <c r="Q256" i="3" s="1"/>
  <c r="I29" i="4"/>
  <c r="H29" i="4"/>
  <c r="Q14" i="3"/>
  <c r="K29" i="4"/>
  <c r="N32" i="4"/>
  <c r="G32" i="4"/>
  <c r="K30" i="4"/>
  <c r="K27" i="4"/>
  <c r="J27" i="4"/>
  <c r="I27" i="4"/>
  <c r="L27" i="4"/>
  <c r="H27" i="4"/>
  <c r="I250" i="3"/>
  <c r="Q250" i="3" s="1"/>
  <c r="E29" i="4"/>
  <c r="F28" i="4"/>
  <c r="H28" i="4"/>
  <c r="K28" i="4"/>
  <c r="N28" i="4"/>
  <c r="J28" i="4"/>
  <c r="L28" i="4"/>
  <c r="G28" i="4"/>
  <c r="M28" i="4"/>
  <c r="I28" i="4"/>
  <c r="E28" i="4"/>
  <c r="O36" i="4"/>
  <c r="R90" i="3"/>
  <c r="R247" i="3" s="1"/>
  <c r="M27" i="4"/>
  <c r="O29" i="4"/>
  <c r="E27" i="4"/>
  <c r="R14" i="3"/>
  <c r="O35" i="4"/>
  <c r="F27" i="4"/>
  <c r="N27" i="4"/>
  <c r="O31" i="4"/>
  <c r="G27" i="4"/>
  <c r="R256" i="3" l="1"/>
  <c r="U90" i="3"/>
  <c r="I269" i="3"/>
  <c r="R251" i="3"/>
  <c r="R266" i="3"/>
  <c r="R250" i="3"/>
  <c r="O30" i="4"/>
  <c r="O32" i="4"/>
  <c r="O27" i="4"/>
  <c r="I254" i="3"/>
  <c r="Q254" i="3" s="1"/>
  <c r="O28" i="4"/>
  <c r="Q269" i="3" l="1"/>
  <c r="R269" i="3" s="1"/>
  <c r="I273" i="3"/>
  <c r="R254" i="3"/>
  <c r="O2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H137" authorId="0" shapeId="0" xr:uid="{CC9A0A8D-9C1B-4591-B380-157B0FE715C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CN to two agents</t>
        </r>
      </text>
    </comment>
  </commentList>
</comments>
</file>

<file path=xl/sharedStrings.xml><?xml version="1.0" encoding="utf-8"?>
<sst xmlns="http://schemas.openxmlformats.org/spreadsheetml/2006/main" count="465" uniqueCount="337">
  <si>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</si>
  <si>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</si>
  <si>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</si>
  <si>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</si>
  <si>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</si>
  <si>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</si>
  <si>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</si>
  <si>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</si>
  <si>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</si>
  <si>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</si>
  <si>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</si>
  <si>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</si>
  <si>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</si>
  <si>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</si>
  <si>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</si>
  <si>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</si>
  <si>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</si>
  <si>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</si>
  <si>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</si>
  <si>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</si>
  <si>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</si>
  <si>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</si>
  <si>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</si>
  <si>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</si>
  <si>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</si>
  <si>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</si>
  <si>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</si>
  <si>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</si>
  <si>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</si>
  <si>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</si>
  <si>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</si>
  <si>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</si>
  <si>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</si>
  <si>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</si>
  <si>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</si>
  <si>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</si>
  <si>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</si>
  <si>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</si>
  <si>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</si>
  <si>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</si>
  <si>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</si>
  <si>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</si>
  <si>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</si>
  <si>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</si>
  <si>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</si>
  <si>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</si>
  <si>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</si>
  <si>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</si>
  <si>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</si>
  <si>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</si>
  <si>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</si>
  <si>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</si>
  <si>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</si>
  <si>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</si>
  <si>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</si>
  <si>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</si>
  <si>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</si>
  <si>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</si>
  <si>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</si>
  <si>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</si>
  <si>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</si>
  <si>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</si>
  <si>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</si>
  <si>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</si>
  <si>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</si>
  <si>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</si>
  <si>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</si>
  <si>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</si>
  <si>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</si>
  <si>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</si>
  <si>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</si>
  <si>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</si>
  <si>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</si>
  <si>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</si>
  <si>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</si>
  <si>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</si>
  <si>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</si>
  <si>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</si>
  <si>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</si>
  <si>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</si>
  <si>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</si>
  <si>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</si>
  <si>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</si>
  <si>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</si>
  <si>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Provisional</t>
  </si>
  <si>
    <t>EVENTS</t>
  </si>
  <si>
    <t>Last Fri, Sat &amp; Sun for the month (12 months)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</si>
  <si>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</si>
  <si>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</si>
  <si>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</si>
  <si>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</si>
  <si>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</si>
  <si>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</si>
  <si>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</si>
  <si>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</si>
  <si>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</si>
  <si>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</si>
  <si>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</si>
  <si>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</si>
  <si>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</si>
  <si>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</si>
  <si>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</si>
  <si>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</si>
  <si>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</si>
  <si>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</si>
  <si>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</si>
  <si>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</si>
  <si>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</si>
  <si>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</si>
  <si>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</si>
  <si>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</si>
  <si>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</si>
  <si>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</si>
  <si>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</si>
  <si>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</si>
  <si>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</si>
  <si>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</si>
  <si>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</si>
  <si>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</si>
  <si>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</si>
  <si>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</si>
  <si>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</si>
  <si>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</si>
  <si>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</si>
  <si>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</si>
  <si>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</si>
  <si>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</si>
  <si>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</si>
  <si>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</si>
  <si>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</si>
  <si>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</si>
  <si>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</si>
  <si>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</si>
  <si>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</si>
  <si>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Publicity</t>
  </si>
  <si>
    <t>Ads - Outdoor</t>
  </si>
  <si>
    <t>Ads - Social Media</t>
  </si>
  <si>
    <t>Ads - Radio</t>
  </si>
  <si>
    <t>Souvenirs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</si>
  <si>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</si>
  <si>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</si>
  <si>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</si>
  <si>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</si>
  <si>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</si>
  <si>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</si>
  <si>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</si>
  <si>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</si>
  <si>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</si>
  <si>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</si>
  <si>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</si>
  <si>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</si>
  <si>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</si>
  <si>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</si>
  <si>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</si>
  <si>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</si>
  <si>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</si>
  <si>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</si>
  <si>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</si>
  <si>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</si>
  <si>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</si>
  <si>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</si>
  <si>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Publicity - Hot Air Balloon</t>
  </si>
  <si>
    <t>Prepayment</t>
  </si>
  <si>
    <t>Grand Total (PGT + Levy)</t>
  </si>
  <si>
    <t>TOTAL LEVY</t>
  </si>
  <si>
    <t>TOTAL PGT BUDGET</t>
  </si>
  <si>
    <t>TOTAL (YEARLY)</t>
  </si>
  <si>
    <t>Ads - Billboard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</si>
  <si>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</si>
  <si>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</si>
  <si>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</si>
  <si>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</si>
  <si>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</si>
  <si>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</si>
  <si>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</si>
  <si>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</si>
  <si>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>EIS</t>
  </si>
  <si>
    <t>New Brochures</t>
  </si>
  <si>
    <t>Publicity - Other Events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</si>
  <si>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</si>
  <si>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</si>
  <si>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</si>
  <si>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</si>
  <si>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</si>
  <si>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</si>
  <si>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</si>
  <si>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</si>
  <si>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</si>
  <si>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</si>
  <si>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</si>
  <si>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</si>
  <si>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</si>
  <si>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</si>
  <si>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</si>
  <si>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</si>
  <si>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</si>
  <si>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</si>
  <si>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</si>
  <si>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</si>
  <si>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</si>
  <si>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</si>
  <si>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</si>
  <si>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</si>
  <si>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</si>
  <si>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</si>
  <si>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</si>
  <si>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</si>
  <si>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</si>
  <si>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</si>
  <si>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</si>
  <si>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</si>
  <si>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</si>
  <si>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</si>
  <si>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</si>
  <si>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</si>
  <si>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</si>
  <si>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</si>
  <si>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</si>
  <si>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</si>
  <si>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</si>
  <si>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</si>
  <si>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</si>
  <si>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</si>
  <si>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</si>
  <si>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</si>
  <si>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</si>
  <si>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</si>
  <si>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</si>
  <si>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</si>
  <si>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</si>
  <si>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</si>
  <si>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</si>
  <si>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</si>
  <si>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</si>
  <si>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</si>
  <si>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</si>
  <si>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</si>
  <si>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</si>
  <si>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</si>
  <si>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</si>
  <si>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</si>
  <si>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</si>
  <si>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</si>
  <si>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</si>
  <si>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</si>
  <si>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</si>
  <si>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</si>
  <si>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</si>
  <si>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</si>
  <si>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</si>
  <si>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</si>
  <si>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FORECAST</t>
  </si>
  <si>
    <t>Upkeep M/V</t>
  </si>
  <si>
    <t>Penang Here &amp; Now</t>
  </si>
  <si>
    <t>Publicity - EPY 2020</t>
  </si>
  <si>
    <t>Contribution/Sponsor</t>
  </si>
  <si>
    <t>EXPENSES (PGT + OTHERS)</t>
  </si>
  <si>
    <t>Tactical Campaign - Regional</t>
  </si>
  <si>
    <t>BUDGET TRACKING FOR 2020</t>
  </si>
  <si>
    <t>Fund from State Govt - 2020</t>
  </si>
  <si>
    <t>Gratuity</t>
  </si>
  <si>
    <t>Miscellaneous Expenses</t>
  </si>
  <si>
    <t>Misc</t>
  </si>
  <si>
    <t>MCTA Recovery Campaign</t>
  </si>
  <si>
    <t xml:space="preserve">Recovery </t>
  </si>
  <si>
    <t>Pg Travel Deals with Sojern *New</t>
  </si>
  <si>
    <t>Pg Travel Deals with Astro *New</t>
  </si>
  <si>
    <t>MATTA Fair (Tourism Tax) to be refunded to hoteliers/agents</t>
  </si>
  <si>
    <t>Matta Fair (Online) *New</t>
  </si>
  <si>
    <t>EPY Roadshow</t>
  </si>
  <si>
    <t>World Travel Mart (London)</t>
  </si>
  <si>
    <t>Mkt Support-Airlines</t>
  </si>
  <si>
    <t xml:space="preserve">China Roadshows with Qingdao Airlines &amp; </t>
  </si>
  <si>
    <t>China Marketing Campaign(Ctrip &amp; Tuniu)</t>
  </si>
  <si>
    <t xml:space="preserve">Brunei - ATF Asean Travel Fair </t>
  </si>
  <si>
    <t>ME - Tactical Campaign B2B</t>
  </si>
  <si>
    <t>ME - Emirates Holidays Campaign</t>
  </si>
  <si>
    <t>ME - Travel &amp; Exhibition 2020 Roadshow to Doha</t>
  </si>
  <si>
    <t>Website (Maintenance)</t>
  </si>
  <si>
    <t>In-flight Magazine (Tourism Tax)</t>
  </si>
  <si>
    <t>SG-Travellator in Dhoby Ghaut MRT (Tourism Tax)</t>
  </si>
  <si>
    <t>TW-OOH Ads in Taipei (Tourism Tax)</t>
  </si>
  <si>
    <t>Publicity - Pg Tech Fest</t>
  </si>
  <si>
    <t>KL Covered Walkway OOH (Tourism Tax)</t>
  </si>
  <si>
    <t>Penang International Food Festival (Hotel Fee)</t>
  </si>
  <si>
    <t>Penang Hot Air Balloon Fiesta (Hotel Fee)</t>
  </si>
  <si>
    <t>Hotel Fee</t>
  </si>
  <si>
    <t>Tourism Tax</t>
  </si>
  <si>
    <t>Discovery Balik Pulau</t>
  </si>
  <si>
    <t>Teluk Bahang Map</t>
  </si>
  <si>
    <t xml:space="preserve">Tourism Master Plan </t>
  </si>
  <si>
    <t>Penang Asian Comic Museum (Rental) (Tourism Tax)</t>
  </si>
  <si>
    <t>PTMP</t>
  </si>
  <si>
    <t xml:space="preserve"> FAMs </t>
  </si>
  <si>
    <t xml:space="preserve"> Social Media Management Marketing</t>
  </si>
  <si>
    <t xml:space="preserve"> OTA Campaigns</t>
  </si>
  <si>
    <t xml:space="preserve"> Airlines Marketing</t>
  </si>
  <si>
    <t>CHINA CAMPAIGN(2017 BUDGET)</t>
  </si>
  <si>
    <t>In-flight Magazine (Hotel Fee 2019)</t>
  </si>
  <si>
    <t>Hotel fee</t>
  </si>
  <si>
    <t>Welcoming reception &amp; Conference</t>
  </si>
  <si>
    <t>TOURISM SERVICES</t>
  </si>
  <si>
    <t>Safety Accreditation Programme</t>
  </si>
  <si>
    <t>PATA Travel Mart (Online)</t>
  </si>
  <si>
    <t>Brochure</t>
  </si>
  <si>
    <t>Kita Malaysia Campaign with Malaysiakini</t>
  </si>
  <si>
    <t>Jom!Experience Penang Campaign</t>
  </si>
  <si>
    <t>Domestic Campaign with MH Holidays</t>
  </si>
  <si>
    <t>Pg Travel Deals with Sojern (Extended)</t>
  </si>
  <si>
    <t>Cashback campaign (Klook) *New</t>
  </si>
  <si>
    <t>Cashback campaign (Booking.com &amp; Shopback) *New</t>
  </si>
  <si>
    <t>Cashback campaign (AirAsia) *New</t>
  </si>
  <si>
    <t xml:space="preserve">Digital Marketing Collaboration with Expedia &amp; MAS </t>
  </si>
  <si>
    <t>Domestic Marketing &amp; Media Campaign with Firefly (New Route)</t>
  </si>
  <si>
    <t xml:space="preserve">Content Marketing Campaign -Europe </t>
  </si>
  <si>
    <t>Thailand Tactical Campaign (Content Marketing)</t>
  </si>
  <si>
    <t>Korea - Tactical Campaign with Airlines and Agents(Content Marketing)</t>
  </si>
  <si>
    <t>Indonesia - Tactical Campaign with Airlines (Marketing support)</t>
  </si>
  <si>
    <t xml:space="preserve"> Taiwan - Tactical Campaign (Content Marketing)</t>
  </si>
  <si>
    <t>SG -  Tactical Campaign with Airlines / OTA / /Wholsaler (AA/ Pg Food)</t>
  </si>
  <si>
    <t xml:space="preserve">Hong Kong -  Tactical Campaign (Celebrity Live Campaign) </t>
  </si>
  <si>
    <t xml:space="preserve"> Europe - Tactical Campaign - Airlines/Wholsaler</t>
  </si>
  <si>
    <t>Japan -  JATA Tourism Expo (Virtual)</t>
  </si>
  <si>
    <t>Vietnam - Tactical Campaign (AirAsia)</t>
  </si>
  <si>
    <t xml:space="preserve"> - Collab with Pg Foodie video production *New</t>
  </si>
  <si>
    <t>TW - OOH Ads in Taipei (Reprint of light box ads)</t>
  </si>
  <si>
    <t>Media Campaign</t>
  </si>
  <si>
    <t>Billboard in Brunei *New</t>
  </si>
  <si>
    <t>KL Covered Walkway OOH (Extension 7 months)</t>
  </si>
  <si>
    <t>GIant cube KL City Centre *New</t>
  </si>
  <si>
    <t>Retail Outlet Ads - Family Mart *New</t>
  </si>
  <si>
    <t xml:space="preserve"> Silverkris &amp; SIA Online Advertising *New</t>
  </si>
  <si>
    <t xml:space="preserve"> iMedia Online Advertising *New</t>
  </si>
  <si>
    <t>Social Media - Facebook</t>
  </si>
  <si>
    <t>Entry Point sign &amp; Borchure Rack</t>
  </si>
  <si>
    <t>Penang Arts Container (2019-2020) &amp; Extension</t>
  </si>
  <si>
    <t>TOTAL 
(TILL 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</si>
</sst>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0_);_(* \(#,##0.0000\);_(* &quot;-&quot;??_);_(@_)"/>
  </numFmts>
  <fonts count="5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u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sz val="11"/>
      <color theme="3"/>
      <name val="Arial"/>
      <family val="2"/>
    </font>
    <font>
      <sz val="8"/>
      <color theme="3"/>
      <name val="Arial"/>
      <family val="2"/>
    </font>
    <font>
      <sz val="9"/>
      <color theme="3"/>
      <name val="Arial"/>
      <family val="2"/>
    </font>
    <font>
      <sz val="10"/>
      <color rgb="FF7030A0"/>
      <name val="Arial"/>
      <family val="2"/>
    </font>
    <font>
      <sz val="8"/>
      <color rgb="FF7030A0"/>
      <name val="Arial"/>
      <family val="2"/>
    </font>
    <font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5" tint="-0.249977111117893"/>
      <name val="Arial"/>
      <family val="2"/>
    </font>
    <font>
      <sz val="8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0" fontId="29" fillId="0" borderId="0"/>
  </cellStyleXfs>
  <cellXfs count="231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8" fillId="0" borderId="0" xfId="1" applyFont="1" applyFill="1" applyBorder="1" applyAlignment="1" applyProtection="1">
      <alignment vertic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19" fillId="6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locked="0" hidden="1"/>
    </xf>
    <xf numFmtId="40" fontId="19" fillId="7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19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3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 applyProtection="1">
      <alignment vertical="center"/>
    </xf>
    <xf numFmtId="165" fontId="26" fillId="0" borderId="0" xfId="2" applyNumberFormat="1" applyFont="1" applyFill="1" applyBorder="1" applyAlignment="1">
      <alignment horizontal="center"/>
    </xf>
    <xf numFmtId="165" fontId="24" fillId="0" borderId="0" xfId="2" applyNumberFormat="1" applyFont="1" applyFill="1" applyBorder="1" applyAlignment="1">
      <alignment horizontal="center" vertical="center"/>
    </xf>
    <xf numFmtId="165" fontId="13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 applyProtection="1">
      <alignment vertical="center"/>
      <protection locked="0" hidden="1"/>
    </xf>
    <xf numFmtId="165" fontId="26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vertical="center"/>
      <protection hidden="1"/>
    </xf>
    <xf numFmtId="165" fontId="27" fillId="0" borderId="0" xfId="2" applyNumberFormat="1" applyFont="1" applyFill="1" applyBorder="1" applyAlignment="1" applyProtection="1">
      <alignment vertical="center"/>
      <protection locked="0" hidden="1"/>
    </xf>
    <xf numFmtId="165" fontId="26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>
      <alignment vertical="center"/>
    </xf>
    <xf numFmtId="165" fontId="24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4" fillId="0" borderId="0" xfId="2" applyNumberFormat="1" applyFont="1" applyFill="1" applyBorder="1"/>
    <xf numFmtId="0" fontId="13" fillId="0" borderId="0" xfId="0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>
      <alignment vertical="center"/>
    </xf>
    <xf numFmtId="165" fontId="24" fillId="8" borderId="0" xfId="2" applyNumberFormat="1" applyFont="1" applyFill="1" applyBorder="1"/>
    <xf numFmtId="165" fontId="24" fillId="8" borderId="0" xfId="2" applyNumberFormat="1" applyFont="1" applyFill="1" applyBorder="1" applyAlignment="1">
      <alignment horizontal="left" vertical="center" indent="1"/>
    </xf>
    <xf numFmtId="165" fontId="26" fillId="9" borderId="0" xfId="2" applyNumberFormat="1" applyFont="1" applyFill="1" applyBorder="1" applyAlignment="1">
      <alignment horizontal="left" vertical="center" indent="1"/>
    </xf>
    <xf numFmtId="0" fontId="2" fillId="0" borderId="3" xfId="0" applyFont="1" applyFill="1" applyBorder="1"/>
    <xf numFmtId="0" fontId="19" fillId="0" borderId="3" xfId="0" applyFont="1" applyFill="1" applyBorder="1"/>
    <xf numFmtId="165" fontId="2" fillId="0" borderId="3" xfId="2" applyNumberFormat="1" applyFont="1" applyFill="1" applyBorder="1"/>
    <xf numFmtId="0" fontId="6" fillId="11" borderId="0" xfId="0" applyFont="1" applyFill="1" applyBorder="1" applyAlignment="1" applyProtection="1">
      <alignment horizontal="left" vertical="center" indent="1"/>
      <protection locked="0" hidden="1"/>
    </xf>
    <xf numFmtId="0" fontId="3" fillId="11" borderId="0" xfId="0" applyFont="1" applyFill="1" applyBorder="1"/>
    <xf numFmtId="165" fontId="24" fillId="11" borderId="0" xfId="2" applyNumberFormat="1" applyFont="1" applyFill="1" applyBorder="1"/>
    <xf numFmtId="165" fontId="6" fillId="11" borderId="0" xfId="2" applyNumberFormat="1" applyFont="1" applyFill="1" applyBorder="1"/>
    <xf numFmtId="165" fontId="9" fillId="11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horizontal="left" vertical="center" indent="1"/>
    </xf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2" borderId="0" xfId="0" applyFont="1" applyFill="1"/>
    <xf numFmtId="43" fontId="0" fillId="12" borderId="0" xfId="2" applyFont="1" applyFill="1"/>
    <xf numFmtId="0" fontId="0" fillId="12" borderId="0" xfId="0" applyFill="1"/>
    <xf numFmtId="43" fontId="2" fillId="12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2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43" fontId="10" fillId="0" borderId="0" xfId="2" applyNumberFormat="1" applyFont="1" applyFill="1" applyBorder="1"/>
    <xf numFmtId="165" fontId="6" fillId="0" borderId="1" xfId="2" applyNumberFormat="1" applyFont="1" applyFill="1" applyBorder="1" applyAlignment="1">
      <alignment vertical="center"/>
    </xf>
    <xf numFmtId="165" fontId="6" fillId="0" borderId="9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</xf>
    <xf numFmtId="165" fontId="31" fillId="0" borderId="4" xfId="2" applyNumberFormat="1" applyFont="1" applyFill="1" applyBorder="1" applyAlignment="1">
      <alignment horizontal="center" vertical="center"/>
    </xf>
    <xf numFmtId="165" fontId="31" fillId="0" borderId="5" xfId="2" applyNumberFormat="1" applyFont="1" applyFill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3" fillId="6" borderId="0" xfId="2" applyNumberFormat="1" applyFont="1" applyFill="1" applyBorder="1" applyAlignment="1" applyProtection="1">
      <alignment horizontal="right" vertical="center"/>
      <protection hidden="1"/>
    </xf>
    <xf numFmtId="165" fontId="33" fillId="0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vertical="center"/>
      <protection locked="0" hidden="1"/>
    </xf>
    <xf numFmtId="165" fontId="33" fillId="7" borderId="0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 applyAlignment="1">
      <alignment vertical="center"/>
    </xf>
    <xf numFmtId="165" fontId="31" fillId="0" borderId="2" xfId="2" applyNumberFormat="1" applyFont="1" applyFill="1" applyBorder="1" applyAlignment="1" applyProtection="1">
      <alignment vertical="center"/>
      <protection locked="0" hidden="1"/>
    </xf>
    <xf numFmtId="165" fontId="31" fillId="0" borderId="1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hidden="1"/>
    </xf>
    <xf numFmtId="43" fontId="31" fillId="0" borderId="1" xfId="0" applyNumberFormat="1" applyFont="1" applyFill="1" applyBorder="1" applyAlignment="1">
      <alignment vertical="center"/>
    </xf>
    <xf numFmtId="165" fontId="31" fillId="0" borderId="0" xfId="2" applyNumberFormat="1" applyFont="1" applyFill="1" applyBorder="1"/>
    <xf numFmtId="0" fontId="34" fillId="0" borderId="0" xfId="0" applyFont="1" applyFill="1" applyBorder="1" applyAlignment="1">
      <alignment horizontal="left" vertical="center" indent="1"/>
    </xf>
    <xf numFmtId="165" fontId="33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1" fillId="0" borderId="0" xfId="2" applyNumberFormat="1" applyFont="1" applyFill="1" applyBorder="1" applyAlignment="1">
      <alignment vertical="center"/>
    </xf>
    <xf numFmtId="165" fontId="31" fillId="8" borderId="0" xfId="2" applyNumberFormat="1" applyFont="1" applyFill="1" applyBorder="1"/>
    <xf numFmtId="165" fontId="31" fillId="8" borderId="0" xfId="2" applyNumberFormat="1" applyFont="1" applyFill="1" applyBorder="1" applyAlignment="1">
      <alignment vertical="center"/>
    </xf>
    <xf numFmtId="165" fontId="33" fillId="9" borderId="0" xfId="2" applyNumberFormat="1" applyFont="1" applyFill="1" applyBorder="1" applyAlignment="1">
      <alignment vertical="center"/>
    </xf>
    <xf numFmtId="43" fontId="31" fillId="0" borderId="0" xfId="2" applyNumberFormat="1" applyFont="1" applyFill="1" applyBorder="1"/>
    <xf numFmtId="165" fontId="31" fillId="11" borderId="0" xfId="2" applyNumberFormat="1" applyFont="1" applyFill="1" applyBorder="1"/>
    <xf numFmtId="165" fontId="33" fillId="0" borderId="3" xfId="2" applyNumberFormat="1" applyFont="1" applyFill="1" applyBorder="1"/>
    <xf numFmtId="43" fontId="10" fillId="0" borderId="0" xfId="2" applyFont="1" applyFill="1" applyBorder="1"/>
    <xf numFmtId="165" fontId="31" fillId="0" borderId="5" xfId="2" applyNumberFormat="1" applyFont="1" applyFill="1" applyBorder="1" applyAlignment="1">
      <alignment horizontal="centerContinuous" vertical="center"/>
    </xf>
    <xf numFmtId="165" fontId="31" fillId="0" borderId="6" xfId="2" applyNumberFormat="1" applyFont="1" applyFill="1" applyBorder="1" applyAlignment="1">
      <alignment horizontal="center" vertical="center"/>
    </xf>
    <xf numFmtId="165" fontId="31" fillId="0" borderId="4" xfId="2" applyNumberFormat="1" applyFont="1" applyFill="1" applyBorder="1" applyAlignment="1">
      <alignment horizontal="centerContinuous" vertical="center"/>
    </xf>
    <xf numFmtId="165" fontId="31" fillId="0" borderId="1" xfId="2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 applyProtection="1">
      <alignment horizontal="left" vertical="center" indent="1"/>
      <protection locked="0" hidden="1"/>
    </xf>
    <xf numFmtId="0" fontId="36" fillId="0" borderId="0" xfId="0" applyFont="1" applyFill="1" applyBorder="1" applyAlignment="1" applyProtection="1">
      <alignment horizontal="left" vertical="center" indent="1"/>
      <protection locked="0" hidden="1"/>
    </xf>
    <xf numFmtId="165" fontId="37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" fillId="7" borderId="0" xfId="0" applyFont="1" applyFill="1" applyBorder="1" applyAlignment="1" applyProtection="1">
      <alignment horizontal="left" vertical="center" indent="1"/>
      <protection locked="0" hidden="1"/>
    </xf>
    <xf numFmtId="0" fontId="38" fillId="0" borderId="0" xfId="0" applyFont="1" applyFill="1" applyBorder="1" applyAlignment="1" applyProtection="1">
      <alignment horizontal="left" vertical="center" indent="1"/>
      <protection locked="0" hidden="1"/>
    </xf>
    <xf numFmtId="0" fontId="39" fillId="0" borderId="0" xfId="0" applyFont="1" applyFill="1" applyBorder="1" applyAlignment="1" applyProtection="1">
      <alignment horizontal="left" vertical="center" indent="1"/>
      <protection locked="0" hidden="1"/>
    </xf>
    <xf numFmtId="165" fontId="40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8" fillId="0" borderId="1" xfId="2" applyNumberFormat="1" applyFont="1" applyFill="1" applyBorder="1" applyAlignment="1" applyProtection="1">
      <alignment vertical="center"/>
      <protection locked="0" hidden="1"/>
    </xf>
    <xf numFmtId="165" fontId="41" fillId="0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42" fillId="0" borderId="0" xfId="0" applyFont="1" applyFill="1" applyBorder="1" applyAlignment="1" applyProtection="1">
      <alignment horizontal="left" vertical="center" indent="1"/>
      <protection locked="0" hidden="1"/>
    </xf>
    <xf numFmtId="0" fontId="43" fillId="0" borderId="0" xfId="0" applyFont="1" applyFill="1" applyBorder="1" applyAlignment="1" applyProtection="1">
      <alignment horizontal="left" vertical="center" indent="1"/>
      <protection locked="0" hidden="1"/>
    </xf>
    <xf numFmtId="165" fontId="4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42" fillId="0" borderId="1" xfId="2" applyNumberFormat="1" applyFont="1" applyFill="1" applyBorder="1" applyAlignment="1" applyProtection="1">
      <alignment vertical="center"/>
      <protection locked="0" hidden="1"/>
    </xf>
    <xf numFmtId="165" fontId="45" fillId="0" borderId="0" xfId="2" applyNumberFormat="1" applyFont="1" applyFill="1" applyBorder="1" applyAlignment="1" applyProtection="1">
      <alignment vertical="center"/>
      <protection hidden="1"/>
    </xf>
    <xf numFmtId="165" fontId="42" fillId="0" borderId="0" xfId="2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165" fontId="48" fillId="0" borderId="0" xfId="2" applyNumberFormat="1" applyFont="1" applyFill="1" applyBorder="1" applyAlignment="1">
      <alignment vertical="center"/>
    </xf>
    <xf numFmtId="165" fontId="48" fillId="0" borderId="5" xfId="2" applyNumberFormat="1" applyFont="1" applyFill="1" applyBorder="1" applyAlignment="1">
      <alignment horizontal="center" vertical="center"/>
    </xf>
    <xf numFmtId="165" fontId="48" fillId="0" borderId="0" xfId="2" applyNumberFormat="1" applyFont="1" applyFill="1" applyBorder="1" applyAlignment="1">
      <alignment horizontal="centerContinuous" vertical="center"/>
    </xf>
    <xf numFmtId="165" fontId="49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48" fillId="0" borderId="0" xfId="2" applyNumberFormat="1" applyFont="1" applyFill="1" applyBorder="1" applyAlignment="1" applyProtection="1">
      <alignment vertical="center"/>
      <protection locked="0" hidden="1"/>
    </xf>
    <xf numFmtId="165" fontId="50" fillId="6" borderId="0" xfId="2" applyNumberFormat="1" applyFont="1" applyFill="1" applyBorder="1" applyAlignment="1" applyProtection="1">
      <alignment horizontal="right" vertical="center"/>
      <protection hidden="1"/>
    </xf>
    <xf numFmtId="165" fontId="50" fillId="0" borderId="0" xfId="2" applyNumberFormat="1" applyFont="1" applyFill="1" applyBorder="1" applyAlignment="1" applyProtection="1">
      <alignment vertical="center"/>
      <protection hidden="1"/>
    </xf>
    <xf numFmtId="165" fontId="51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>
      <alignment vertical="center"/>
    </xf>
    <xf numFmtId="165" fontId="48" fillId="0" borderId="1" xfId="0" applyNumberFormat="1" applyFont="1" applyFill="1" applyBorder="1" applyAlignment="1">
      <alignment vertical="center"/>
    </xf>
    <xf numFmtId="165" fontId="50" fillId="7" borderId="0" xfId="2" applyNumberFormat="1" applyFont="1" applyFill="1" applyBorder="1" applyAlignment="1" applyProtection="1">
      <alignment vertical="center"/>
      <protection hidden="1"/>
    </xf>
    <xf numFmtId="165" fontId="50" fillId="0" borderId="0" xfId="2" applyNumberFormat="1" applyFont="1" applyFill="1" applyBorder="1" applyAlignment="1">
      <alignment vertical="center"/>
    </xf>
    <xf numFmtId="165" fontId="48" fillId="0" borderId="2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 applyProtection="1">
      <alignment vertical="center"/>
      <protection hidden="1"/>
    </xf>
    <xf numFmtId="165" fontId="48" fillId="0" borderId="0" xfId="2" applyNumberFormat="1" applyFont="1" applyFill="1" applyBorder="1" applyAlignment="1" applyProtection="1">
      <alignment vertical="center"/>
      <protection hidden="1"/>
    </xf>
    <xf numFmtId="43" fontId="48" fillId="0" borderId="1" xfId="0" applyNumberFormat="1" applyFont="1" applyFill="1" applyBorder="1" applyAlignment="1">
      <alignment vertical="center"/>
    </xf>
    <xf numFmtId="165" fontId="48" fillId="0" borderId="0" xfId="2" applyNumberFormat="1" applyFont="1" applyFill="1" applyBorder="1"/>
    <xf numFmtId="165" fontId="51" fillId="0" borderId="0" xfId="0" applyNumberFormat="1" applyFont="1" applyFill="1" applyBorder="1" applyAlignment="1">
      <alignment horizontal="left" vertical="center" indent="1"/>
    </xf>
    <xf numFmtId="165" fontId="5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8" fillId="8" borderId="0" xfId="2" applyNumberFormat="1" applyFont="1" applyFill="1" applyBorder="1"/>
    <xf numFmtId="165" fontId="48" fillId="8" borderId="0" xfId="2" applyNumberFormat="1" applyFont="1" applyFill="1" applyBorder="1" applyAlignment="1">
      <alignment vertical="center"/>
    </xf>
    <xf numFmtId="165" fontId="50" fillId="9" borderId="0" xfId="2" applyNumberFormat="1" applyFont="1" applyFill="1" applyBorder="1" applyAlignment="1">
      <alignment vertical="center"/>
    </xf>
    <xf numFmtId="165" fontId="50" fillId="0" borderId="3" xfId="2" applyNumberFormat="1" applyFont="1" applyFill="1" applyBorder="1"/>
    <xf numFmtId="166" fontId="48" fillId="0" borderId="0" xfId="2" applyNumberFormat="1" applyFont="1" applyFill="1" applyBorder="1"/>
    <xf numFmtId="165" fontId="9" fillId="13" borderId="0" xfId="2" applyNumberFormat="1" applyFont="1" applyFill="1" applyBorder="1" applyAlignment="1" applyProtection="1">
      <alignment vertical="center"/>
      <protection hidden="1"/>
    </xf>
    <xf numFmtId="165" fontId="48" fillId="11" borderId="0" xfId="2" applyNumberFormat="1" applyFont="1" applyFill="1" applyBorder="1"/>
    <xf numFmtId="43" fontId="6" fillId="0" borderId="0" xfId="0" applyNumberFormat="1" applyFont="1" applyFill="1" applyBorder="1" applyAlignment="1">
      <alignment vertical="center"/>
    </xf>
    <xf numFmtId="43" fontId="10" fillId="0" borderId="0" xfId="2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43" fontId="50" fillId="0" borderId="3" xfId="2" applyNumberFormat="1" applyFont="1" applyFill="1" applyBorder="1"/>
    <xf numFmtId="165" fontId="38" fillId="0" borderId="1" xfId="2" applyNumberFormat="1" applyFont="1" applyFill="1" applyBorder="1" applyAlignment="1" applyProtection="1">
      <alignment vertical="center"/>
      <protection hidden="1"/>
    </xf>
    <xf numFmtId="165" fontId="35" fillId="13" borderId="8" xfId="2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165" fontId="15" fillId="2" borderId="0" xfId="2" applyNumberFormat="1" applyFont="1" applyFill="1" applyBorder="1" applyAlignment="1">
      <alignment horizontal="center" vertical="center" wrapText="1"/>
    </xf>
    <xf numFmtId="165" fontId="8" fillId="14" borderId="8" xfId="2" applyNumberFormat="1" applyFont="1" applyFill="1" applyBorder="1" applyAlignment="1">
      <alignment horizontal="center" vertical="center" wrapText="1"/>
    </xf>
    <xf numFmtId="165" fontId="8" fillId="14" borderId="7" xfId="2" applyNumberFormat="1" applyFont="1" applyFill="1" applyBorder="1" applyAlignment="1">
      <alignment horizontal="center" vertical="center" wrapText="1"/>
    </xf>
    <xf numFmtId="165" fontId="35" fillId="13" borderId="10" xfId="2" applyNumberFormat="1" applyFont="1" applyFill="1" applyBorder="1" applyAlignment="1">
      <alignment horizontal="center" vertical="center" wrapText="1"/>
    </xf>
    <xf numFmtId="165" fontId="35" fillId="13" borderId="8" xfId="2" applyNumberFormat="1" applyFont="1" applyFill="1" applyBorder="1" applyAlignment="1">
      <alignment horizontal="center" vertical="center" wrapText="1"/>
    </xf>
    <xf numFmtId="0" fontId="4" fillId="10" borderId="0" xfId="0" applyFont="1" applyFill="1" applyBorder="1" applyAlignment="1" applyProtection="1">
      <alignment horizontal="left" vertical="center" indent="1"/>
      <protection locked="0" hidden="1"/>
    </xf>
    <xf numFmtId="0" fontId="4" fillId="10" borderId="0" xfId="0" applyFont="1" applyFill="1" applyBorder="1" applyAlignment="1">
      <alignment horizontal="left" vertical="center" indent="1"/>
    </xf>
    <xf numFmtId="0" fontId="16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2020'!$A$8:$A$12</c:f>
            </c:strRef>
          </c:cat>
          <c:val>
            <c:numRef>
              <c:f>'Budget Tracking for 2020'!$R$8:$R$12</c:f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2020'!$A$250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2020'!$D$250:$P$250</c:f>
              <c:numCache>
                <c:formatCode>_(* #,##0_);_(* \(#,##0\);_(* "-"??_);_(@_)</c:formatCode>
                <c:ptCount val="13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NOV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2020'!$A$251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2020'!$D$251:$P$251</c:f>
              <c:numCache>
                <c:formatCode>_(* #,##0_);_(* \(#,##0\);_(* "-"??_);_(@_)</c:formatCode>
                <c:ptCount val="13"/>
                <c:pt idx="0">
                  <c:v>1289711.1900000002</c:v>
                </c:pt>
                <c:pt idx="1">
                  <c:v>1883903.19</c:v>
                </c:pt>
                <c:pt idx="2">
                  <c:v>810532.15</c:v>
                </c:pt>
                <c:pt idx="3">
                  <c:v>118474.16999999998</c:v>
                </c:pt>
                <c:pt idx="4">
                  <c:v>328954.11</c:v>
                </c:pt>
                <c:pt idx="5">
                  <c:v>476555.67</c:v>
                </c:pt>
                <c:pt idx="6">
                  <c:v>1918159.23</c:v>
                </c:pt>
                <c:pt idx="7">
                  <c:v>372551.45000000007</c:v>
                </c:pt>
                <c:pt idx="8">
                  <c:v>483592.02999999991</c:v>
                </c:pt>
                <c:pt idx="9">
                  <c:v>535911.68000000005</c:v>
                </c:pt>
                <c:pt idx="11">
                  <c:v>461203.09777777782</c:v>
                </c:pt>
                <c:pt idx="12">
                  <c:v>4994982.2844444448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NOV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2020'!$A$254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2020'!$D$254:$P$254</c:f>
              <c:numCache>
                <c:formatCode>_(* #,##0_);_(* \(#,##0\);_(* "-"??_);_(@_)</c:formatCode>
                <c:ptCount val="13"/>
                <c:pt idx="0">
                  <c:v>-1289711.1900000002</c:v>
                </c:pt>
                <c:pt idx="1">
                  <c:v>-1883903.19</c:v>
                </c:pt>
                <c:pt idx="2">
                  <c:v>-810532.15</c:v>
                </c:pt>
                <c:pt idx="3">
                  <c:v>-118474.16999999998</c:v>
                </c:pt>
                <c:pt idx="4">
                  <c:v>-328954.11</c:v>
                </c:pt>
                <c:pt idx="5">
                  <c:v>-476555.67</c:v>
                </c:pt>
                <c:pt idx="6">
                  <c:v>-1918159.23</c:v>
                </c:pt>
                <c:pt idx="7">
                  <c:v>-372551.45000000007</c:v>
                </c:pt>
                <c:pt idx="8">
                  <c:v>-483592.02999999991</c:v>
                </c:pt>
                <c:pt idx="9">
                  <c:v>-535911.68000000005</c:v>
                </c:pt>
                <c:pt idx="11">
                  <c:v>-461203.09777777782</c:v>
                </c:pt>
                <c:pt idx="12">
                  <c:v>-4994982.2844444448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NOV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1484311.4688888891</c:v>
                </c:pt>
                <c:pt idx="1">
                  <c:v>24500</c:v>
                </c:pt>
                <c:pt idx="2">
                  <c:v>5507173.6333333328</c:v>
                </c:pt>
                <c:pt idx="3">
                  <c:v>3270412.62</c:v>
                </c:pt>
                <c:pt idx="4">
                  <c:v>2257161.15</c:v>
                </c:pt>
                <c:pt idx="5">
                  <c:v>697949.44</c:v>
                </c:pt>
                <c:pt idx="6">
                  <c:v>70375</c:v>
                </c:pt>
                <c:pt idx="7">
                  <c:v>86000</c:v>
                </c:pt>
                <c:pt idx="8">
                  <c:v>70291.98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166966.85</c:v>
                </c:pt>
                <c:pt idx="1">
                  <c:v>129949.71</c:v>
                </c:pt>
                <c:pt idx="2">
                  <c:v>115600.31999999998</c:v>
                </c:pt>
                <c:pt idx="3">
                  <c:v>98823.95</c:v>
                </c:pt>
                <c:pt idx="4">
                  <c:v>153969.11999999997</c:v>
                </c:pt>
                <c:pt idx="5">
                  <c:v>119654.12000000001</c:v>
                </c:pt>
                <c:pt idx="6">
                  <c:v>117160.95999999999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181127.08000000002</c:v>
                </c:pt>
                <c:pt idx="1">
                  <c:v>524454.04</c:v>
                </c:pt>
                <c:pt idx="2">
                  <c:v>0</c:v>
                </c:pt>
                <c:pt idx="3">
                  <c:v>2497.2600000000002</c:v>
                </c:pt>
                <c:pt idx="4">
                  <c:v>89788.06</c:v>
                </c:pt>
                <c:pt idx="5">
                  <c:v>204348.05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121280.86</c:v>
                </c:pt>
                <c:pt idx="1">
                  <c:v>232902.2</c:v>
                </c:pt>
                <c:pt idx="2">
                  <c:v>0</c:v>
                </c:pt>
                <c:pt idx="3">
                  <c:v>7931.73</c:v>
                </c:pt>
                <c:pt idx="4">
                  <c:v>83933.49</c:v>
                </c:pt>
                <c:pt idx="5">
                  <c:v>37038.699999999997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744745.8</c:v>
                </c:pt>
                <c:pt idx="1">
                  <c:v>955089.75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107125</c:v>
                </c:pt>
                <c:pt idx="1">
                  <c:v>25143.920000000002</c:v>
                </c:pt>
                <c:pt idx="2">
                  <c:v>0</c:v>
                </c:pt>
                <c:pt idx="3">
                  <c:v>1535.48</c:v>
                </c:pt>
                <c:pt idx="4">
                  <c:v>-356.55999999999767</c:v>
                </c:pt>
                <c:pt idx="5">
                  <c:v>112164.8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1462.8</c:v>
                </c:pt>
                <c:pt idx="1">
                  <c:v>2253.5700000000002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-32997.199999999997</c:v>
                </c:pt>
                <c:pt idx="1">
                  <c:v>14110</c:v>
                </c:pt>
                <c:pt idx="2">
                  <c:v>0</c:v>
                </c:pt>
                <c:pt idx="3">
                  <c:v>7685.75</c:v>
                </c:pt>
                <c:pt idx="4">
                  <c:v>1620</c:v>
                </c:pt>
                <c:pt idx="5">
                  <c:v>1850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129949.71</c:v>
                </c:pt>
                <c:pt idx="1">
                  <c:v>0</c:v>
                </c:pt>
                <c:pt idx="2">
                  <c:v>524454.04</c:v>
                </c:pt>
                <c:pt idx="3">
                  <c:v>232902.2</c:v>
                </c:pt>
                <c:pt idx="4">
                  <c:v>955089.75</c:v>
                </c:pt>
                <c:pt idx="5">
                  <c:v>25143.920000000002</c:v>
                </c:pt>
                <c:pt idx="6">
                  <c:v>2253.5700000000002</c:v>
                </c:pt>
                <c:pt idx="7">
                  <c:v>14110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115600.31999999998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98823.95</c:v>
                </c:pt>
                <c:pt idx="1">
                  <c:v>0</c:v>
                </c:pt>
                <c:pt idx="2">
                  <c:v>2497.2600000000002</c:v>
                </c:pt>
                <c:pt idx="3">
                  <c:v>7931.73</c:v>
                </c:pt>
                <c:pt idx="4">
                  <c:v>0</c:v>
                </c:pt>
                <c:pt idx="5">
                  <c:v>1535.48</c:v>
                </c:pt>
                <c:pt idx="6">
                  <c:v>0</c:v>
                </c:pt>
                <c:pt idx="7">
                  <c:v>7685.75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153969.11999999997</c:v>
                </c:pt>
                <c:pt idx="1">
                  <c:v>0</c:v>
                </c:pt>
                <c:pt idx="2">
                  <c:v>89788.06</c:v>
                </c:pt>
                <c:pt idx="3">
                  <c:v>83933.49</c:v>
                </c:pt>
                <c:pt idx="4">
                  <c:v>0</c:v>
                </c:pt>
                <c:pt idx="5">
                  <c:v>-356.55999999999767</c:v>
                </c:pt>
                <c:pt idx="6">
                  <c:v>0</c:v>
                </c:pt>
                <c:pt idx="7">
                  <c:v>1620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119654.12000000001</c:v>
                </c:pt>
                <c:pt idx="1">
                  <c:v>0</c:v>
                </c:pt>
                <c:pt idx="2">
                  <c:v>204348.05</c:v>
                </c:pt>
                <c:pt idx="3">
                  <c:v>37038.699999999997</c:v>
                </c:pt>
                <c:pt idx="4">
                  <c:v>0</c:v>
                </c:pt>
                <c:pt idx="5">
                  <c:v>112164.8</c:v>
                </c:pt>
                <c:pt idx="6">
                  <c:v>1500</c:v>
                </c:pt>
                <c:pt idx="7">
                  <c:v>1850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117160.95999999999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78"/>
  <sheetViews>
    <sheetView showGridLines="0" tabSelected="1" zoomScale="85" zoomScaleNormal="85" zoomScaleSheetLayoutView="85" workbookViewId="0">
      <pane xSplit="3" ySplit="7" topLeftCell="I73" activePane="bottomRight" state="frozen"/>
      <selection pane="topRight" activeCell="D1" sqref="D1"/>
      <selection pane="bottomLeft" activeCell="A8" sqref="A8"/>
      <selection pane="bottomRight" activeCell="N77" sqref="N77"/>
    </sheetView>
  </sheetViews>
  <sheetFormatPr defaultRowHeight="12.75" x14ac:dyDescent="0.2"/>
  <cols>
    <col min="1" max="1" width="35.28515625" style="3" customWidth="1"/>
    <col min="2" max="2" width="13.140625" style="61" customWidth="1"/>
    <col min="3" max="3" width="14.28515625" style="90" customWidth="1"/>
    <col min="4" max="10" width="13.5703125" style="144" customWidth="1"/>
    <col min="11" max="14" width="13.5703125" style="199" customWidth="1"/>
    <col min="15" max="16" width="13.5703125" style="65" customWidth="1"/>
    <col min="17" max="17" width="14.5703125" style="45" customWidth="1"/>
    <col min="18" max="18" width="13.5703125" style="45" customWidth="1"/>
    <col min="19" max="19" width="13.85546875" style="65" customWidth="1"/>
    <col min="20" max="20" width="15" style="65" customWidth="1"/>
    <col min="21" max="21" width="11.5703125" style="45" customWidth="1"/>
    <col min="22" max="22" width="11.5703125" style="3" bestFit="1" customWidth="1"/>
    <col min="23" max="23" width="12.28515625" style="3" bestFit="1" customWidth="1"/>
    <col min="24" max="16384" width="9.140625" style="3"/>
  </cols>
  <sheetData>
    <row r="1" spans="1:21" s="2" customFormat="1" ht="35.1" customHeight="1" x14ac:dyDescent="0.2">
      <c r="A1" s="215" t="s">
        <v>258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65"/>
      <c r="T1" s="65"/>
      <c r="U1" s="65"/>
    </row>
    <row r="2" spans="1:21" s="8" customFormat="1" ht="18" customHeight="1" x14ac:dyDescent="0.2">
      <c r="A2" s="17"/>
      <c r="B2" s="49"/>
      <c r="C2" s="78"/>
      <c r="D2" s="127"/>
      <c r="E2" s="127"/>
      <c r="F2" s="127"/>
      <c r="G2" s="127"/>
      <c r="H2" s="127"/>
      <c r="I2" s="147"/>
      <c r="J2" s="147"/>
      <c r="K2" s="181"/>
      <c r="L2" s="181"/>
      <c r="M2" s="181"/>
      <c r="N2" s="181"/>
      <c r="O2" s="75"/>
      <c r="P2" s="75"/>
      <c r="Q2" s="27"/>
      <c r="R2" s="27"/>
      <c r="S2" s="26"/>
      <c r="T2" s="75"/>
      <c r="U2" s="26"/>
    </row>
    <row r="3" spans="1:21" s="2" customFormat="1" ht="19.5" customHeight="1" x14ac:dyDescent="0.25">
      <c r="A3" s="5"/>
      <c r="B3" s="50"/>
      <c r="C3" s="79" t="s">
        <v>14</v>
      </c>
      <c r="D3" s="225" t="s">
        <v>149</v>
      </c>
      <c r="E3" s="226"/>
      <c r="F3" s="226"/>
      <c r="G3" s="226"/>
      <c r="H3" s="226"/>
      <c r="I3" s="226"/>
      <c r="J3" s="226"/>
      <c r="K3" s="226"/>
      <c r="L3" s="226"/>
      <c r="M3" s="226"/>
      <c r="N3" s="214"/>
      <c r="O3" s="223" t="s">
        <v>251</v>
      </c>
      <c r="P3" s="224"/>
      <c r="Q3" s="222" t="s">
        <v>336</v>
      </c>
      <c r="R3" s="222" t="s">
        <v>166</v>
      </c>
      <c r="S3" s="65"/>
      <c r="T3" s="65"/>
      <c r="U3" s="65"/>
    </row>
    <row r="4" spans="1:21" s="7" customFormat="1" ht="21" customHeight="1" x14ac:dyDescent="0.2">
      <c r="A4" s="6"/>
      <c r="B4" s="51"/>
      <c r="C4" s="80" t="s">
        <v>145</v>
      </c>
      <c r="D4" s="128" t="s">
        <v>3</v>
      </c>
      <c r="E4" s="129" t="s">
        <v>4</v>
      </c>
      <c r="F4" s="129" t="s">
        <v>5</v>
      </c>
      <c r="G4" s="129" t="s">
        <v>6</v>
      </c>
      <c r="H4" s="155" t="s">
        <v>7</v>
      </c>
      <c r="I4" s="156" t="s">
        <v>8</v>
      </c>
      <c r="J4" s="157" t="s">
        <v>9</v>
      </c>
      <c r="K4" s="182" t="s">
        <v>10</v>
      </c>
      <c r="L4" s="182" t="s">
        <v>172</v>
      </c>
      <c r="M4" s="182" t="s">
        <v>11</v>
      </c>
      <c r="N4" s="182" t="s">
        <v>173</v>
      </c>
      <c r="O4" s="107" t="s">
        <v>173</v>
      </c>
      <c r="P4" s="108" t="s">
        <v>12</v>
      </c>
      <c r="Q4" s="222"/>
      <c r="R4" s="222"/>
      <c r="S4" s="75"/>
      <c r="T4" s="75"/>
      <c r="U4" s="75"/>
    </row>
    <row r="5" spans="1:21" s="7" customFormat="1" ht="6.95" customHeight="1" x14ac:dyDescent="0.2">
      <c r="A5" s="6"/>
      <c r="B5" s="51"/>
      <c r="C5" s="81"/>
      <c r="D5" s="130"/>
      <c r="E5" s="130"/>
      <c r="F5" s="130"/>
      <c r="G5" s="130"/>
      <c r="H5" s="130"/>
      <c r="I5" s="130"/>
      <c r="J5" s="130"/>
      <c r="K5" s="183"/>
      <c r="L5" s="183"/>
      <c r="M5" s="183"/>
      <c r="N5" s="183"/>
      <c r="O5" s="28"/>
      <c r="P5" s="28"/>
      <c r="Q5" s="104"/>
      <c r="R5" s="104"/>
      <c r="S5" s="75"/>
      <c r="T5" s="75"/>
      <c r="U5" s="75"/>
    </row>
    <row r="6" spans="1:21" s="7" customFormat="1" ht="20.100000000000001" hidden="1" customHeight="1" x14ac:dyDescent="0.2">
      <c r="A6" s="216" t="s">
        <v>96</v>
      </c>
      <c r="B6" s="216"/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75"/>
      <c r="T6" s="75"/>
      <c r="U6" s="75"/>
    </row>
    <row r="7" spans="1:21" s="7" customFormat="1" ht="6.75" hidden="1" customHeight="1" x14ac:dyDescent="0.2">
      <c r="A7" s="1"/>
      <c r="B7" s="52"/>
      <c r="C7" s="82"/>
      <c r="D7" s="131"/>
      <c r="E7" s="131"/>
      <c r="F7" s="131"/>
      <c r="G7" s="131"/>
      <c r="H7" s="131"/>
      <c r="I7" s="131"/>
      <c r="J7" s="131"/>
      <c r="K7" s="184"/>
      <c r="L7" s="184"/>
      <c r="M7" s="184"/>
      <c r="N7" s="184"/>
      <c r="O7" s="29"/>
      <c r="P7" s="29"/>
      <c r="Q7" s="29"/>
      <c r="R7" s="29"/>
      <c r="S7" s="75"/>
      <c r="T7" s="75"/>
      <c r="U7" s="75"/>
    </row>
    <row r="8" spans="1:21" s="8" customFormat="1" ht="15" hidden="1" customHeight="1" x14ac:dyDescent="0.2">
      <c r="A8" s="12" t="s">
        <v>259</v>
      </c>
      <c r="B8" s="53"/>
      <c r="C8" s="77"/>
      <c r="D8" s="132"/>
      <c r="E8" s="132"/>
      <c r="F8" s="132"/>
      <c r="G8" s="132"/>
      <c r="H8" s="132"/>
      <c r="I8" s="132"/>
      <c r="J8" s="132"/>
      <c r="K8" s="185"/>
      <c r="L8" s="185"/>
      <c r="M8" s="185"/>
      <c r="N8" s="185"/>
      <c r="O8" s="30"/>
      <c r="P8" s="30"/>
      <c r="Q8" s="31">
        <f>SUM(D8:M8)</f>
        <v>0</v>
      </c>
      <c r="R8" s="31">
        <f>SUM(D8:P8)</f>
        <v>0</v>
      </c>
      <c r="S8" s="26"/>
      <c r="T8" s="75"/>
      <c r="U8" s="26"/>
    </row>
    <row r="9" spans="1:21" s="8" customFormat="1" ht="15" hidden="1" customHeight="1" x14ac:dyDescent="0.2">
      <c r="A9" s="12" t="s">
        <v>154</v>
      </c>
      <c r="B9" s="53"/>
      <c r="C9" s="77"/>
      <c r="D9" s="132"/>
      <c r="E9" s="132"/>
      <c r="F9" s="132"/>
      <c r="G9" s="132"/>
      <c r="H9" s="132"/>
      <c r="I9" s="132"/>
      <c r="J9" s="132"/>
      <c r="K9" s="185"/>
      <c r="L9" s="185"/>
      <c r="M9" s="185"/>
      <c r="N9" s="185"/>
      <c r="O9" s="30"/>
      <c r="P9" s="30"/>
      <c r="Q9" s="31">
        <f t="shared" ref="Q9:Q12" si="0">SUM(D9:M9)</f>
        <v>0</v>
      </c>
      <c r="R9" s="31">
        <f>SUM(D9:P9)</f>
        <v>0</v>
      </c>
      <c r="S9" s="26"/>
      <c r="T9" s="75"/>
      <c r="U9" s="26"/>
    </row>
    <row r="10" spans="1:21" s="8" customFormat="1" ht="15" hidden="1" customHeight="1" x14ac:dyDescent="0.2">
      <c r="A10" s="12" t="s">
        <v>16</v>
      </c>
      <c r="B10" s="53"/>
      <c r="C10" s="77"/>
      <c r="D10" s="132"/>
      <c r="E10" s="132"/>
      <c r="F10" s="132"/>
      <c r="G10" s="132"/>
      <c r="H10" s="132"/>
      <c r="I10" s="132"/>
      <c r="J10" s="132"/>
      <c r="K10" s="185"/>
      <c r="L10" s="185"/>
      <c r="M10" s="185"/>
      <c r="N10" s="185"/>
      <c r="O10" s="30"/>
      <c r="P10" s="30"/>
      <c r="Q10" s="31">
        <f t="shared" si="0"/>
        <v>0</v>
      </c>
      <c r="R10" s="31">
        <f>SUM(D10:P10)</f>
        <v>0</v>
      </c>
      <c r="S10" s="26"/>
      <c r="T10" s="75"/>
      <c r="U10" s="26"/>
    </row>
    <row r="11" spans="1:21" s="8" customFormat="1" ht="15" hidden="1" customHeight="1" x14ac:dyDescent="0.2">
      <c r="A11" s="12" t="s">
        <v>17</v>
      </c>
      <c r="B11" s="53"/>
      <c r="C11" s="77"/>
      <c r="D11" s="132"/>
      <c r="E11" s="132"/>
      <c r="F11" s="132"/>
      <c r="G11" s="132"/>
      <c r="H11" s="132"/>
      <c r="I11" s="132"/>
      <c r="J11" s="132"/>
      <c r="K11" s="185"/>
      <c r="L11" s="185"/>
      <c r="M11" s="185"/>
      <c r="N11" s="185"/>
      <c r="O11" s="30"/>
      <c r="P11" s="30"/>
      <c r="Q11" s="31">
        <f t="shared" si="0"/>
        <v>0</v>
      </c>
      <c r="R11" s="31">
        <f>SUM(D11:P11)</f>
        <v>0</v>
      </c>
      <c r="S11" s="26"/>
      <c r="T11" s="75"/>
      <c r="U11" s="26"/>
    </row>
    <row r="12" spans="1:21" s="7" customFormat="1" ht="15" hidden="1" customHeight="1" x14ac:dyDescent="0.2">
      <c r="A12" s="12" t="s">
        <v>18</v>
      </c>
      <c r="B12" s="53"/>
      <c r="C12" s="77"/>
      <c r="D12" s="132"/>
      <c r="E12" s="132"/>
      <c r="F12" s="132"/>
      <c r="G12" s="132"/>
      <c r="H12" s="132"/>
      <c r="I12" s="132"/>
      <c r="J12" s="132"/>
      <c r="K12" s="185"/>
      <c r="L12" s="185"/>
      <c r="M12" s="185"/>
      <c r="N12" s="185"/>
      <c r="O12" s="30"/>
      <c r="P12" s="30"/>
      <c r="Q12" s="31">
        <f t="shared" si="0"/>
        <v>0</v>
      </c>
      <c r="R12" s="31">
        <f>SUM(D12:P12)</f>
        <v>0</v>
      </c>
      <c r="S12" s="75"/>
      <c r="T12" s="75"/>
      <c r="U12" s="75"/>
    </row>
    <row r="13" spans="1:21" s="7" customFormat="1" ht="6.95" hidden="1" customHeight="1" x14ac:dyDescent="0.2">
      <c r="A13" s="13"/>
      <c r="B13" s="53"/>
      <c r="C13" s="77"/>
      <c r="D13" s="133"/>
      <c r="E13" s="133"/>
      <c r="F13" s="133"/>
      <c r="G13" s="133"/>
      <c r="H13" s="133"/>
      <c r="I13" s="133"/>
      <c r="J13" s="133"/>
      <c r="K13" s="186"/>
      <c r="L13" s="186"/>
      <c r="M13" s="186"/>
      <c r="N13" s="186"/>
      <c r="O13" s="38"/>
      <c r="P13" s="38"/>
      <c r="Q13" s="31"/>
      <c r="R13" s="32"/>
      <c r="S13" s="75"/>
      <c r="T13" s="75"/>
      <c r="U13" s="75"/>
    </row>
    <row r="14" spans="1:21" s="8" customFormat="1" ht="15" hidden="1" customHeight="1" x14ac:dyDescent="0.2">
      <c r="A14" s="14" t="str">
        <f>"TOTAL "&amp;A6</f>
        <v>TOTAL ESTIMATED INCOME</v>
      </c>
      <c r="B14" s="54"/>
      <c r="C14" s="83"/>
      <c r="D14" s="134">
        <f>SUM(D8:D12)</f>
        <v>0</v>
      </c>
      <c r="E14" s="134">
        <f>SUM(E8:E12)</f>
        <v>0</v>
      </c>
      <c r="F14" s="134"/>
      <c r="G14" s="134"/>
      <c r="H14" s="134"/>
      <c r="I14" s="134">
        <f>SUM(I8:I12)</f>
        <v>0</v>
      </c>
      <c r="J14" s="134"/>
      <c r="K14" s="187"/>
      <c r="L14" s="187"/>
      <c r="M14" s="187"/>
      <c r="N14" s="187"/>
      <c r="O14" s="66"/>
      <c r="P14" s="66"/>
      <c r="Q14" s="33">
        <f>SUM(D14:O14)</f>
        <v>0</v>
      </c>
      <c r="R14" s="33">
        <f>SUM(R8:R12)</f>
        <v>0</v>
      </c>
      <c r="S14" s="26"/>
      <c r="T14" s="75"/>
      <c r="U14" s="26"/>
    </row>
    <row r="15" spans="1:21" s="7" customFormat="1" ht="6.95" hidden="1" customHeight="1" x14ac:dyDescent="0.2">
      <c r="A15" s="9"/>
      <c r="B15" s="55"/>
      <c r="C15" s="84"/>
      <c r="D15" s="135"/>
      <c r="E15" s="135"/>
      <c r="F15" s="135"/>
      <c r="G15" s="135"/>
      <c r="H15" s="135"/>
      <c r="I15" s="135"/>
      <c r="J15" s="135"/>
      <c r="K15" s="188"/>
      <c r="L15" s="188"/>
      <c r="M15" s="188"/>
      <c r="N15" s="188"/>
      <c r="O15" s="32"/>
      <c r="P15" s="32"/>
      <c r="Q15" s="32"/>
      <c r="R15" s="32"/>
      <c r="S15" s="75"/>
      <c r="T15" s="75"/>
      <c r="U15" s="75"/>
    </row>
    <row r="16" spans="1:21" s="7" customFormat="1" ht="6.95" customHeight="1" x14ac:dyDescent="0.2">
      <c r="A16" s="9"/>
      <c r="B16" s="55"/>
      <c r="C16" s="84"/>
      <c r="D16" s="135"/>
      <c r="E16" s="135"/>
      <c r="F16" s="135"/>
      <c r="G16" s="135"/>
      <c r="H16" s="135"/>
      <c r="I16" s="135"/>
      <c r="J16" s="135"/>
      <c r="K16" s="188"/>
      <c r="L16" s="188"/>
      <c r="M16" s="188"/>
      <c r="N16" s="188"/>
      <c r="O16" s="32"/>
      <c r="P16" s="32"/>
      <c r="Q16" s="32"/>
      <c r="R16" s="32"/>
      <c r="S16" s="75"/>
      <c r="T16" s="75"/>
      <c r="U16" s="75"/>
    </row>
    <row r="17" spans="1:22" s="7" customFormat="1" ht="20.100000000000001" customHeight="1" x14ac:dyDescent="0.2">
      <c r="A17" s="218" t="s">
        <v>2</v>
      </c>
      <c r="B17" s="218"/>
      <c r="C17" s="218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75"/>
      <c r="T17" s="75"/>
      <c r="U17" s="75"/>
    </row>
    <row r="18" spans="1:22" s="7" customFormat="1" ht="6.95" customHeight="1" x14ac:dyDescent="0.2">
      <c r="A18" s="1"/>
      <c r="B18" s="52"/>
      <c r="C18" s="82"/>
      <c r="D18" s="136"/>
      <c r="E18" s="136"/>
      <c r="F18" s="136"/>
      <c r="G18" s="136"/>
      <c r="H18" s="136"/>
      <c r="I18" s="136"/>
      <c r="J18" s="136"/>
      <c r="K18" s="189"/>
      <c r="L18" s="189"/>
      <c r="M18" s="189"/>
      <c r="N18" s="189"/>
      <c r="O18" s="67"/>
      <c r="P18" s="67"/>
      <c r="Q18" s="34"/>
      <c r="R18" s="34"/>
      <c r="S18" s="75"/>
      <c r="T18" s="75"/>
      <c r="U18" s="75"/>
    </row>
    <row r="19" spans="1:22" s="7" customFormat="1" ht="18" customHeight="1" x14ac:dyDescent="0.2">
      <c r="A19" s="220" t="s">
        <v>19</v>
      </c>
      <c r="B19" s="220"/>
      <c r="C19" s="220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75"/>
      <c r="T19" s="75"/>
      <c r="U19" s="75"/>
    </row>
    <row r="20" spans="1:22" s="7" customFormat="1" ht="6.95" customHeight="1" x14ac:dyDescent="0.2">
      <c r="A20" s="10"/>
      <c r="B20" s="56"/>
      <c r="C20" s="85"/>
      <c r="D20" s="136"/>
      <c r="E20" s="136"/>
      <c r="F20" s="136"/>
      <c r="G20" s="136"/>
      <c r="H20" s="136"/>
      <c r="I20" s="136"/>
      <c r="J20" s="136"/>
      <c r="K20" s="189"/>
      <c r="L20" s="189"/>
      <c r="M20" s="189"/>
      <c r="N20" s="189"/>
      <c r="O20" s="67"/>
      <c r="P20" s="67"/>
      <c r="Q20" s="35"/>
      <c r="R20" s="35"/>
      <c r="S20" s="75"/>
      <c r="T20" s="75"/>
      <c r="U20" s="75"/>
    </row>
    <row r="21" spans="1:22" s="8" customFormat="1" ht="15" customHeight="1" x14ac:dyDescent="0.2">
      <c r="A21" s="12" t="s">
        <v>20</v>
      </c>
      <c r="B21" s="53" t="s">
        <v>97</v>
      </c>
      <c r="C21" s="77">
        <v>1170000</v>
      </c>
      <c r="D21" s="137">
        <v>81100</v>
      </c>
      <c r="E21" s="137">
        <v>78613.95</v>
      </c>
      <c r="F21" s="137">
        <v>74640</v>
      </c>
      <c r="G21" s="137">
        <v>77740</v>
      </c>
      <c r="H21" s="137">
        <v>77740</v>
      </c>
      <c r="I21" s="137">
        <v>77740</v>
      </c>
      <c r="J21" s="137">
        <v>76138.06</v>
      </c>
      <c r="K21" s="190">
        <v>77138.06</v>
      </c>
      <c r="L21" s="190">
        <v>77580</v>
      </c>
      <c r="M21" s="190">
        <v>76541.289999999994</v>
      </c>
      <c r="N21" s="190">
        <v>77580</v>
      </c>
      <c r="O21" s="36">
        <v>78000</v>
      </c>
      <c r="P21" s="36">
        <v>78000</v>
      </c>
      <c r="Q21" s="37">
        <f t="shared" ref="Q21:Q63" si="1">SUM(D21:M21)</f>
        <v>774971.3600000001</v>
      </c>
      <c r="R21" s="37">
        <f>SUM(D21:P21)</f>
        <v>1008551.3600000001</v>
      </c>
      <c r="S21" s="75">
        <f>C21-Q21</f>
        <v>395028.6399999999</v>
      </c>
      <c r="T21" s="75">
        <f>S21/2</f>
        <v>197514.31999999995</v>
      </c>
      <c r="U21" s="26">
        <f>C21-R21</f>
        <v>161448.6399999999</v>
      </c>
    </row>
    <row r="22" spans="1:22" s="7" customFormat="1" ht="15" customHeight="1" x14ac:dyDescent="0.2">
      <c r="A22" s="12" t="s">
        <v>21</v>
      </c>
      <c r="B22" s="53" t="s">
        <v>21</v>
      </c>
      <c r="C22" s="77">
        <v>13200</v>
      </c>
      <c r="D22" s="137">
        <v>1100</v>
      </c>
      <c r="E22" s="137">
        <v>1100</v>
      </c>
      <c r="F22" s="137">
        <v>1220</v>
      </c>
      <c r="G22" s="137">
        <v>1160</v>
      </c>
      <c r="H22" s="137">
        <v>1160</v>
      </c>
      <c r="I22" s="137">
        <v>1160</v>
      </c>
      <c r="J22" s="137">
        <v>1160</v>
      </c>
      <c r="K22" s="190">
        <v>1160</v>
      </c>
      <c r="L22" s="190">
        <v>1160</v>
      </c>
      <c r="M22" s="190">
        <v>1160</v>
      </c>
      <c r="N22" s="190">
        <v>1160</v>
      </c>
      <c r="O22" s="36">
        <v>1160</v>
      </c>
      <c r="P22" s="36">
        <v>1160</v>
      </c>
      <c r="Q22" s="37">
        <f t="shared" si="1"/>
        <v>11540</v>
      </c>
      <c r="R22" s="37">
        <f t="shared" ref="R22:R63" si="2">SUM(D22:P22)</f>
        <v>15020</v>
      </c>
      <c r="S22" s="75">
        <f>C22-Q22</f>
        <v>1660</v>
      </c>
      <c r="T22" s="75">
        <f t="shared" ref="T22:T65" si="3">S22/2</f>
        <v>830</v>
      </c>
      <c r="U22" s="26">
        <f>C22-R22</f>
        <v>-1820</v>
      </c>
    </row>
    <row r="23" spans="1:22" s="7" customFormat="1" ht="15" customHeight="1" x14ac:dyDescent="0.2">
      <c r="A23" s="12" t="s">
        <v>260</v>
      </c>
      <c r="B23" s="53" t="s">
        <v>260</v>
      </c>
      <c r="C23" s="77">
        <v>36000</v>
      </c>
      <c r="D23" s="137"/>
      <c r="E23" s="137"/>
      <c r="F23" s="137"/>
      <c r="G23" s="137"/>
      <c r="H23" s="137"/>
      <c r="I23" s="137"/>
      <c r="J23" s="137"/>
      <c r="K23" s="190"/>
      <c r="L23" s="190">
        <v>35399.68</v>
      </c>
      <c r="M23" s="190"/>
      <c r="N23" s="190"/>
      <c r="O23" s="36">
        <v>0</v>
      </c>
      <c r="P23" s="36">
        <v>0</v>
      </c>
      <c r="Q23" s="37">
        <f t="shared" si="1"/>
        <v>35399.68</v>
      </c>
      <c r="R23" s="37">
        <f t="shared" si="2"/>
        <v>35399.68</v>
      </c>
      <c r="S23" s="75">
        <f t="shared" ref="S23:S86" si="4">C23-Q23</f>
        <v>600.31999999999971</v>
      </c>
      <c r="T23" s="75">
        <f t="shared" si="3"/>
        <v>300.15999999999985</v>
      </c>
      <c r="U23" s="26">
        <f>C23-R23</f>
        <v>600.31999999999971</v>
      </c>
    </row>
    <row r="24" spans="1:22" s="7" customFormat="1" ht="15" customHeight="1" x14ac:dyDescent="0.2">
      <c r="A24" s="12" t="s">
        <v>22</v>
      </c>
      <c r="B24" s="53" t="s">
        <v>98</v>
      </c>
      <c r="C24" s="77">
        <v>146250</v>
      </c>
      <c r="D24" s="137">
        <v>0</v>
      </c>
      <c r="E24" s="137">
        <v>0</v>
      </c>
      <c r="F24" s="137">
        <v>0</v>
      </c>
      <c r="G24" s="137">
        <v>0</v>
      </c>
      <c r="H24" s="137">
        <v>37931.760000000002</v>
      </c>
      <c r="I24" s="137">
        <v>0</v>
      </c>
      <c r="J24" s="137">
        <v>0</v>
      </c>
      <c r="K24" s="190"/>
      <c r="L24" s="190"/>
      <c r="M24" s="190"/>
      <c r="N24" s="190"/>
      <c r="O24" s="36"/>
      <c r="P24" s="36">
        <f>P21/2</f>
        <v>39000</v>
      </c>
      <c r="Q24" s="37">
        <f t="shared" si="1"/>
        <v>37931.760000000002</v>
      </c>
      <c r="R24" s="37">
        <f t="shared" si="2"/>
        <v>76931.760000000009</v>
      </c>
      <c r="S24" s="75">
        <f t="shared" si="4"/>
        <v>108318.23999999999</v>
      </c>
      <c r="T24" s="75">
        <f t="shared" si="3"/>
        <v>54159.119999999995</v>
      </c>
      <c r="U24" s="26">
        <f t="shared" ref="U24:U64" si="5">C24-R24</f>
        <v>69318.239999999991</v>
      </c>
      <c r="V24" s="160"/>
    </row>
    <row r="25" spans="1:22" s="7" customFormat="1" ht="15" customHeight="1" x14ac:dyDescent="0.2">
      <c r="A25" s="12" t="s">
        <v>23</v>
      </c>
      <c r="B25" s="53" t="s">
        <v>23</v>
      </c>
      <c r="C25" s="77">
        <v>171112.5</v>
      </c>
      <c r="D25" s="137">
        <v>10296</v>
      </c>
      <c r="E25" s="137">
        <v>9977</v>
      </c>
      <c r="F25" s="137">
        <v>9455</v>
      </c>
      <c r="G25" s="137">
        <v>9855</v>
      </c>
      <c r="H25" s="137">
        <v>9855</v>
      </c>
      <c r="I25" s="137">
        <v>9855</v>
      </c>
      <c r="J25" s="137">
        <v>9641</v>
      </c>
      <c r="K25" s="190">
        <v>9771</v>
      </c>
      <c r="L25" s="190">
        <v>9828</v>
      </c>
      <c r="M25" s="190">
        <v>9696</v>
      </c>
      <c r="N25" s="190">
        <v>9828</v>
      </c>
      <c r="O25" s="36">
        <v>10000</v>
      </c>
      <c r="P25" s="36">
        <v>12870</v>
      </c>
      <c r="Q25" s="37">
        <f t="shared" si="1"/>
        <v>98229</v>
      </c>
      <c r="R25" s="37">
        <f t="shared" si="2"/>
        <v>130927</v>
      </c>
      <c r="S25" s="75">
        <f t="shared" si="4"/>
        <v>72883.5</v>
      </c>
      <c r="T25" s="75">
        <f t="shared" si="3"/>
        <v>36441.75</v>
      </c>
      <c r="U25" s="26">
        <f t="shared" si="5"/>
        <v>40185.5</v>
      </c>
    </row>
    <row r="26" spans="1:22" s="7" customFormat="1" ht="15" customHeight="1" x14ac:dyDescent="0.2">
      <c r="A26" s="12" t="s">
        <v>24</v>
      </c>
      <c r="B26" s="53" t="s">
        <v>24</v>
      </c>
      <c r="C26" s="77">
        <v>15000</v>
      </c>
      <c r="D26" s="137">
        <v>963.8</v>
      </c>
      <c r="E26" s="137">
        <v>906.95</v>
      </c>
      <c r="F26" s="137">
        <v>858.8</v>
      </c>
      <c r="G26" s="137">
        <v>900.05</v>
      </c>
      <c r="H26" s="137">
        <v>900.05</v>
      </c>
      <c r="I26" s="137">
        <v>900.05</v>
      </c>
      <c r="J26" s="137">
        <v>870.25</v>
      </c>
      <c r="K26" s="190">
        <v>887.85</v>
      </c>
      <c r="L26" s="190">
        <v>894.85</v>
      </c>
      <c r="M26" s="190">
        <v>880.85</v>
      </c>
      <c r="N26" s="190">
        <v>893.05</v>
      </c>
      <c r="O26" s="36">
        <v>900</v>
      </c>
      <c r="P26" s="36">
        <v>900</v>
      </c>
      <c r="Q26" s="37">
        <f t="shared" si="1"/>
        <v>8963.5000000000018</v>
      </c>
      <c r="R26" s="37">
        <f t="shared" si="2"/>
        <v>11656.550000000001</v>
      </c>
      <c r="S26" s="75">
        <f t="shared" si="4"/>
        <v>6036.4999999999982</v>
      </c>
      <c r="T26" s="75">
        <f t="shared" si="3"/>
        <v>3018.2499999999991</v>
      </c>
      <c r="U26" s="26">
        <f t="shared" si="5"/>
        <v>3343.4499999999989</v>
      </c>
    </row>
    <row r="27" spans="1:22" s="7" customFormat="1" ht="15" customHeight="1" x14ac:dyDescent="0.2">
      <c r="A27" s="12" t="s">
        <v>176</v>
      </c>
      <c r="B27" s="53" t="s">
        <v>176</v>
      </c>
      <c r="C27" s="77">
        <v>1500</v>
      </c>
      <c r="D27" s="137">
        <v>110.2</v>
      </c>
      <c r="E27" s="137">
        <v>103.7</v>
      </c>
      <c r="F27" s="137">
        <v>99.4</v>
      </c>
      <c r="G27" s="137">
        <v>102.9</v>
      </c>
      <c r="H27" s="137">
        <v>102.9</v>
      </c>
      <c r="I27" s="137">
        <v>102.9</v>
      </c>
      <c r="J27" s="137">
        <v>99.5</v>
      </c>
      <c r="K27" s="190">
        <v>101.5</v>
      </c>
      <c r="L27" s="190">
        <v>102.3</v>
      </c>
      <c r="M27" s="190">
        <v>100.7</v>
      </c>
      <c r="N27" s="190">
        <v>102.1</v>
      </c>
      <c r="O27" s="36">
        <v>120</v>
      </c>
      <c r="P27" s="36">
        <v>120</v>
      </c>
      <c r="Q27" s="37">
        <f t="shared" si="1"/>
        <v>1026</v>
      </c>
      <c r="R27" s="37">
        <f t="shared" si="2"/>
        <v>1368.1</v>
      </c>
      <c r="S27" s="75">
        <f t="shared" si="4"/>
        <v>474</v>
      </c>
      <c r="T27" s="75">
        <f t="shared" si="3"/>
        <v>237</v>
      </c>
      <c r="U27" s="26">
        <f t="shared" si="5"/>
        <v>131.90000000000009</v>
      </c>
    </row>
    <row r="28" spans="1:22" s="7" customFormat="1" ht="15" customHeight="1" x14ac:dyDescent="0.2">
      <c r="A28" s="12" t="s">
        <v>25</v>
      </c>
      <c r="B28" s="53" t="s">
        <v>25</v>
      </c>
      <c r="C28" s="77">
        <v>2960</v>
      </c>
      <c r="D28" s="137">
        <v>0</v>
      </c>
      <c r="E28" s="137">
        <v>0</v>
      </c>
      <c r="F28" s="137">
        <v>88</v>
      </c>
      <c r="G28" s="137">
        <v>0</v>
      </c>
      <c r="H28" s="137">
        <v>100</v>
      </c>
      <c r="I28" s="137">
        <v>0</v>
      </c>
      <c r="J28" s="137">
        <v>0</v>
      </c>
      <c r="K28" s="190">
        <v>590</v>
      </c>
      <c r="L28" s="190">
        <v>100</v>
      </c>
      <c r="M28" s="190"/>
      <c r="N28" s="190"/>
      <c r="O28" s="36"/>
      <c r="P28" s="36">
        <v>2082</v>
      </c>
      <c r="Q28" s="37">
        <f t="shared" si="1"/>
        <v>878</v>
      </c>
      <c r="R28" s="37">
        <f t="shared" si="2"/>
        <v>2960</v>
      </c>
      <c r="S28" s="75">
        <f t="shared" si="4"/>
        <v>2082</v>
      </c>
      <c r="T28" s="75">
        <f t="shared" si="3"/>
        <v>1041</v>
      </c>
      <c r="U28" s="26">
        <f t="shared" si="5"/>
        <v>0</v>
      </c>
    </row>
    <row r="29" spans="1:22" s="7" customFormat="1" ht="15" customHeight="1" x14ac:dyDescent="0.2">
      <c r="A29" s="12" t="s">
        <v>26</v>
      </c>
      <c r="B29" s="53" t="s">
        <v>99</v>
      </c>
      <c r="C29" s="77">
        <v>3000</v>
      </c>
      <c r="D29" s="137">
        <v>180</v>
      </c>
      <c r="E29" s="137">
        <v>180</v>
      </c>
      <c r="F29" s="137">
        <v>1416.79</v>
      </c>
      <c r="G29" s="137">
        <v>180</v>
      </c>
      <c r="H29" s="137">
        <v>180</v>
      </c>
      <c r="I29" s="137">
        <v>180</v>
      </c>
      <c r="J29" s="137">
        <v>180</v>
      </c>
      <c r="K29" s="190">
        <v>180</v>
      </c>
      <c r="L29" s="190">
        <v>180</v>
      </c>
      <c r="M29" s="190">
        <v>297.20999999999998</v>
      </c>
      <c r="N29" s="190">
        <v>62.79</v>
      </c>
      <c r="O29" s="36">
        <v>180</v>
      </c>
      <c r="P29" s="36">
        <v>180</v>
      </c>
      <c r="Q29" s="37">
        <f t="shared" si="1"/>
        <v>3154</v>
      </c>
      <c r="R29" s="37">
        <f t="shared" si="2"/>
        <v>3576.79</v>
      </c>
      <c r="S29" s="75">
        <f t="shared" si="4"/>
        <v>-154</v>
      </c>
      <c r="T29" s="75">
        <f t="shared" si="3"/>
        <v>-77</v>
      </c>
      <c r="U29" s="26">
        <f t="shared" si="5"/>
        <v>-576.79</v>
      </c>
    </row>
    <row r="30" spans="1:22" s="7" customFormat="1" ht="15" customHeight="1" x14ac:dyDescent="0.2">
      <c r="A30" s="12" t="s">
        <v>0</v>
      </c>
      <c r="B30" s="53" t="s">
        <v>0</v>
      </c>
      <c r="C30" s="77">
        <v>45000</v>
      </c>
      <c r="D30" s="137">
        <v>44562.02</v>
      </c>
      <c r="E30" s="137">
        <v>0</v>
      </c>
      <c r="F30" s="137">
        <v>0</v>
      </c>
      <c r="G30" s="137">
        <v>-2651.95</v>
      </c>
      <c r="H30" s="137">
        <v>0</v>
      </c>
      <c r="I30" s="137">
        <v>-217.15</v>
      </c>
      <c r="J30" s="137">
        <v>0</v>
      </c>
      <c r="K30" s="190">
        <v>2262.91</v>
      </c>
      <c r="L30" s="190"/>
      <c r="M30" s="190"/>
      <c r="N30" s="190">
        <v>-39.07</v>
      </c>
      <c r="O30" s="36"/>
      <c r="P30" s="36">
        <v>1044.1699999999983</v>
      </c>
      <c r="Q30" s="37">
        <f t="shared" si="1"/>
        <v>43955.83</v>
      </c>
      <c r="R30" s="37">
        <f t="shared" si="2"/>
        <v>44960.93</v>
      </c>
      <c r="S30" s="75">
        <f t="shared" si="4"/>
        <v>1044.1699999999983</v>
      </c>
      <c r="T30" s="75">
        <f t="shared" si="3"/>
        <v>522.08499999999913</v>
      </c>
      <c r="U30" s="26">
        <f t="shared" si="5"/>
        <v>39.069999999999709</v>
      </c>
    </row>
    <row r="31" spans="1:22" s="7" customFormat="1" ht="15" customHeight="1" x14ac:dyDescent="0.2">
      <c r="A31" s="12" t="s">
        <v>27</v>
      </c>
      <c r="B31" s="53" t="s">
        <v>100</v>
      </c>
      <c r="C31" s="77">
        <v>4800</v>
      </c>
      <c r="D31" s="137">
        <v>146.80000000000001</v>
      </c>
      <c r="E31" s="137">
        <v>446.55</v>
      </c>
      <c r="F31" s="137">
        <v>700</v>
      </c>
      <c r="G31" s="137">
        <v>221.7</v>
      </c>
      <c r="H31" s="158">
        <v>0</v>
      </c>
      <c r="I31" s="158">
        <v>350</v>
      </c>
      <c r="J31" s="158">
        <v>350</v>
      </c>
      <c r="K31" s="191">
        <v>350</v>
      </c>
      <c r="L31" s="191">
        <v>431.7</v>
      </c>
      <c r="M31" s="191">
        <v>350</v>
      </c>
      <c r="N31" s="191">
        <v>350</v>
      </c>
      <c r="O31" s="125">
        <v>601.08333333333337</v>
      </c>
      <c r="P31" s="126">
        <v>601.08333333333337</v>
      </c>
      <c r="Q31" s="37">
        <f t="shared" si="1"/>
        <v>3346.75</v>
      </c>
      <c r="R31" s="37">
        <f t="shared" si="2"/>
        <v>4898.9166666666661</v>
      </c>
      <c r="S31" s="75">
        <f t="shared" si="4"/>
        <v>1453.25</v>
      </c>
      <c r="T31" s="75">
        <f t="shared" si="3"/>
        <v>726.625</v>
      </c>
      <c r="U31" s="26">
        <f t="shared" si="5"/>
        <v>-98.91666666666606</v>
      </c>
    </row>
    <row r="32" spans="1:22" s="7" customFormat="1" ht="15" customHeight="1" x14ac:dyDescent="0.2">
      <c r="A32" s="12" t="s">
        <v>28</v>
      </c>
      <c r="B32" s="53" t="s">
        <v>101</v>
      </c>
      <c r="C32" s="77">
        <v>15000</v>
      </c>
      <c r="D32" s="137">
        <v>673.7</v>
      </c>
      <c r="E32" s="137">
        <v>1779.93</v>
      </c>
      <c r="F32" s="137">
        <v>1410.13</v>
      </c>
      <c r="G32" s="137">
        <v>88.98</v>
      </c>
      <c r="H32" s="137">
        <v>622.91999999999996</v>
      </c>
      <c r="I32" s="137">
        <v>838.38</v>
      </c>
      <c r="J32" s="137">
        <v>665</v>
      </c>
      <c r="K32" s="190">
        <v>1059.77</v>
      </c>
      <c r="L32" s="190">
        <v>945.27</v>
      </c>
      <c r="M32" s="190">
        <v>732.81</v>
      </c>
      <c r="N32" s="190">
        <v>794.29</v>
      </c>
      <c r="O32" s="36">
        <v>1200</v>
      </c>
      <c r="P32" s="36">
        <v>1200</v>
      </c>
      <c r="Q32" s="37">
        <f t="shared" si="1"/>
        <v>8816.89</v>
      </c>
      <c r="R32" s="37">
        <f t="shared" si="2"/>
        <v>12011.18</v>
      </c>
      <c r="S32" s="75">
        <f t="shared" si="4"/>
        <v>6183.1100000000006</v>
      </c>
      <c r="T32" s="75">
        <f t="shared" si="3"/>
        <v>3091.5550000000003</v>
      </c>
      <c r="U32" s="26">
        <f t="shared" si="5"/>
        <v>2988.8199999999997</v>
      </c>
    </row>
    <row r="33" spans="1:22" s="7" customFormat="1" ht="15" customHeight="1" x14ac:dyDescent="0.2">
      <c r="A33" s="12" t="s">
        <v>30</v>
      </c>
      <c r="B33" s="53" t="s">
        <v>102</v>
      </c>
      <c r="C33" s="77">
        <v>24000</v>
      </c>
      <c r="D33" s="137">
        <v>1261.4000000000001</v>
      </c>
      <c r="E33" s="137">
        <v>1976.1</v>
      </c>
      <c r="F33" s="137">
        <v>1357.9</v>
      </c>
      <c r="G33" s="137">
        <v>1282.9000000000001</v>
      </c>
      <c r="H33" s="137">
        <v>1990.15</v>
      </c>
      <c r="I33" s="137">
        <v>1933.6</v>
      </c>
      <c r="J33" s="137">
        <v>1619.75</v>
      </c>
      <c r="K33" s="190">
        <v>1643.35</v>
      </c>
      <c r="L33" s="190">
        <v>1642.95</v>
      </c>
      <c r="M33" s="190">
        <v>1357.9</v>
      </c>
      <c r="N33" s="190">
        <v>1959.15</v>
      </c>
      <c r="O33" s="36">
        <v>1700</v>
      </c>
      <c r="P33" s="36">
        <v>1700</v>
      </c>
      <c r="Q33" s="37">
        <f t="shared" si="1"/>
        <v>16066</v>
      </c>
      <c r="R33" s="37">
        <f t="shared" si="2"/>
        <v>21425.15</v>
      </c>
      <c r="S33" s="75">
        <f t="shared" si="4"/>
        <v>7934</v>
      </c>
      <c r="T33" s="75">
        <f t="shared" si="3"/>
        <v>3967</v>
      </c>
      <c r="U33" s="75">
        <f t="shared" si="5"/>
        <v>2574.8499999999985</v>
      </c>
    </row>
    <row r="34" spans="1:22" s="7" customFormat="1" ht="15" customHeight="1" x14ac:dyDescent="0.2">
      <c r="A34" s="12" t="s">
        <v>31</v>
      </c>
      <c r="B34" s="53" t="s">
        <v>103</v>
      </c>
      <c r="C34" s="77">
        <v>20040</v>
      </c>
      <c r="D34" s="137">
        <v>0</v>
      </c>
      <c r="E34" s="137">
        <v>1298.2</v>
      </c>
      <c r="F34" s="137">
        <v>1489.77</v>
      </c>
      <c r="G34" s="137">
        <v>0</v>
      </c>
      <c r="H34" s="137">
        <v>2737.58</v>
      </c>
      <c r="I34" s="137">
        <v>0</v>
      </c>
      <c r="J34" s="137">
        <v>18.75</v>
      </c>
      <c r="K34" s="190">
        <v>1180.3499999999999</v>
      </c>
      <c r="L34" s="190">
        <v>7.25</v>
      </c>
      <c r="M34" s="190">
        <v>2193.15</v>
      </c>
      <c r="N34" s="190"/>
      <c r="O34" s="36">
        <v>1478.6777777777779</v>
      </c>
      <c r="P34" s="36">
        <v>1478.6777777777779</v>
      </c>
      <c r="Q34" s="37">
        <f t="shared" si="1"/>
        <v>8925.0499999999993</v>
      </c>
      <c r="R34" s="37">
        <f t="shared" si="2"/>
        <v>11882.405555555557</v>
      </c>
      <c r="S34" s="75">
        <f t="shared" si="4"/>
        <v>11114.95</v>
      </c>
      <c r="T34" s="75">
        <f t="shared" si="3"/>
        <v>5557.4750000000004</v>
      </c>
      <c r="U34" s="75">
        <f t="shared" si="5"/>
        <v>8157.5944444444431</v>
      </c>
      <c r="V34" s="209"/>
    </row>
    <row r="35" spans="1:22" s="7" customFormat="1" ht="15" customHeight="1" x14ac:dyDescent="0.2">
      <c r="A35" s="12" t="s">
        <v>32</v>
      </c>
      <c r="B35" s="53" t="s">
        <v>104</v>
      </c>
      <c r="C35" s="77">
        <v>105000</v>
      </c>
      <c r="D35" s="137">
        <v>8040</v>
      </c>
      <c r="E35" s="137">
        <v>8040</v>
      </c>
      <c r="F35" s="137">
        <v>8040</v>
      </c>
      <c r="G35" s="137">
        <v>0</v>
      </c>
      <c r="H35" s="137">
        <v>0</v>
      </c>
      <c r="I35" s="137">
        <v>8040</v>
      </c>
      <c r="J35" s="137">
        <v>8040</v>
      </c>
      <c r="K35" s="190">
        <v>8040</v>
      </c>
      <c r="L35" s="190">
        <v>8040</v>
      </c>
      <c r="M35" s="190">
        <v>8040</v>
      </c>
      <c r="N35" s="190">
        <v>8378.35</v>
      </c>
      <c r="O35" s="36">
        <v>8040</v>
      </c>
      <c r="P35" s="36">
        <v>8040</v>
      </c>
      <c r="Q35" s="37">
        <f t="shared" si="1"/>
        <v>64320</v>
      </c>
      <c r="R35" s="37">
        <f t="shared" si="2"/>
        <v>88778.35</v>
      </c>
      <c r="S35" s="75">
        <f t="shared" si="4"/>
        <v>40680</v>
      </c>
      <c r="T35" s="75">
        <f t="shared" si="3"/>
        <v>20340</v>
      </c>
      <c r="U35" s="75">
        <f t="shared" si="5"/>
        <v>16221.649999999994</v>
      </c>
    </row>
    <row r="36" spans="1:22" s="7" customFormat="1" ht="15" customHeight="1" x14ac:dyDescent="0.2">
      <c r="A36" s="12" t="s">
        <v>33</v>
      </c>
      <c r="B36" s="53" t="s">
        <v>33</v>
      </c>
      <c r="C36" s="77">
        <v>6900</v>
      </c>
      <c r="D36" s="137"/>
      <c r="E36" s="137"/>
      <c r="F36" s="137"/>
      <c r="G36" s="137"/>
      <c r="H36" s="137"/>
      <c r="I36" s="137"/>
      <c r="J36" s="137"/>
      <c r="K36" s="190"/>
      <c r="L36" s="190"/>
      <c r="M36" s="190"/>
      <c r="N36" s="190"/>
      <c r="O36" s="36"/>
      <c r="P36" s="36">
        <v>6000</v>
      </c>
      <c r="Q36" s="37">
        <f t="shared" si="1"/>
        <v>0</v>
      </c>
      <c r="R36" s="37">
        <f t="shared" si="2"/>
        <v>6000</v>
      </c>
      <c r="S36" s="75">
        <f t="shared" si="4"/>
        <v>6900</v>
      </c>
      <c r="T36" s="75">
        <f t="shared" si="3"/>
        <v>3450</v>
      </c>
      <c r="U36" s="75">
        <f t="shared" si="5"/>
        <v>900</v>
      </c>
    </row>
    <row r="37" spans="1:22" s="7" customFormat="1" ht="15" customHeight="1" x14ac:dyDescent="0.2">
      <c r="A37" s="12" t="s">
        <v>34</v>
      </c>
      <c r="B37" s="53" t="s">
        <v>105</v>
      </c>
      <c r="C37" s="77">
        <v>15000</v>
      </c>
      <c r="D37" s="137"/>
      <c r="E37" s="137"/>
      <c r="F37" s="137"/>
      <c r="G37" s="137"/>
      <c r="H37" s="137"/>
      <c r="I37" s="137"/>
      <c r="J37" s="137"/>
      <c r="K37" s="190"/>
      <c r="L37" s="190"/>
      <c r="M37" s="190"/>
      <c r="N37" s="190"/>
      <c r="O37" s="36"/>
      <c r="P37" s="36">
        <v>0</v>
      </c>
      <c r="Q37" s="37">
        <f t="shared" si="1"/>
        <v>0</v>
      </c>
      <c r="R37" s="37">
        <f t="shared" si="2"/>
        <v>0</v>
      </c>
      <c r="S37" s="75">
        <f t="shared" si="4"/>
        <v>15000</v>
      </c>
      <c r="T37" s="75">
        <f t="shared" si="3"/>
        <v>7500</v>
      </c>
      <c r="U37" s="75">
        <f t="shared" si="5"/>
        <v>15000</v>
      </c>
    </row>
    <row r="38" spans="1:22" s="7" customFormat="1" ht="15" customHeight="1" x14ac:dyDescent="0.2">
      <c r="A38" s="12" t="s">
        <v>35</v>
      </c>
      <c r="B38" s="53" t="s">
        <v>35</v>
      </c>
      <c r="C38" s="77">
        <v>12000</v>
      </c>
      <c r="D38" s="137">
        <v>0</v>
      </c>
      <c r="E38" s="137">
        <v>3125</v>
      </c>
      <c r="F38" s="137">
        <v>0</v>
      </c>
      <c r="G38" s="137">
        <v>0</v>
      </c>
      <c r="H38" s="137">
        <v>0</v>
      </c>
      <c r="I38" s="137">
        <v>0</v>
      </c>
      <c r="J38" s="137">
        <v>0</v>
      </c>
      <c r="K38" s="190"/>
      <c r="L38" s="190"/>
      <c r="M38" s="190"/>
      <c r="N38" s="190"/>
      <c r="O38" s="36"/>
      <c r="P38" s="36">
        <v>0</v>
      </c>
      <c r="Q38" s="37">
        <f t="shared" si="1"/>
        <v>3125</v>
      </c>
      <c r="R38" s="37">
        <f t="shared" si="2"/>
        <v>3125</v>
      </c>
      <c r="S38" s="75">
        <f t="shared" si="4"/>
        <v>8875</v>
      </c>
      <c r="T38" s="75">
        <f t="shared" si="3"/>
        <v>4437.5</v>
      </c>
      <c r="U38" s="75">
        <f t="shared" si="5"/>
        <v>8875</v>
      </c>
    </row>
    <row r="39" spans="1:22" s="7" customFormat="1" ht="15" customHeight="1" x14ac:dyDescent="0.2">
      <c r="A39" s="12" t="s">
        <v>36</v>
      </c>
      <c r="B39" s="53" t="s">
        <v>106</v>
      </c>
      <c r="C39" s="77">
        <v>18000</v>
      </c>
      <c r="D39" s="137">
        <v>69.599999999999994</v>
      </c>
      <c r="E39" s="137">
        <v>761.25</v>
      </c>
      <c r="F39" s="137">
        <v>0</v>
      </c>
      <c r="G39" s="137">
        <v>0</v>
      </c>
      <c r="H39" s="137">
        <v>8</v>
      </c>
      <c r="I39" s="137">
        <v>1629.87</v>
      </c>
      <c r="J39" s="137">
        <v>1407.16</v>
      </c>
      <c r="K39" s="190"/>
      <c r="L39" s="190">
        <v>1239</v>
      </c>
      <c r="M39" s="190">
        <v>151.9</v>
      </c>
      <c r="N39" s="190">
        <v>268</v>
      </c>
      <c r="O39" s="36">
        <v>2000</v>
      </c>
      <c r="P39" s="36">
        <v>2000</v>
      </c>
      <c r="Q39" s="37">
        <f t="shared" si="1"/>
        <v>5266.78</v>
      </c>
      <c r="R39" s="37">
        <f t="shared" si="2"/>
        <v>9534.7799999999988</v>
      </c>
      <c r="S39" s="75">
        <f t="shared" si="4"/>
        <v>12733.220000000001</v>
      </c>
      <c r="T39" s="75">
        <f t="shared" si="3"/>
        <v>6366.6100000000006</v>
      </c>
      <c r="U39" s="75">
        <f t="shared" si="5"/>
        <v>8465.2200000000012</v>
      </c>
    </row>
    <row r="40" spans="1:22" s="7" customFormat="1" ht="15" customHeight="1" x14ac:dyDescent="0.2">
      <c r="A40" s="12" t="s">
        <v>37</v>
      </c>
      <c r="B40" s="53" t="s">
        <v>107</v>
      </c>
      <c r="C40" s="77">
        <v>6000</v>
      </c>
      <c r="D40" s="137">
        <v>245.5</v>
      </c>
      <c r="E40" s="137">
        <v>157</v>
      </c>
      <c r="F40" s="137">
        <v>167.9</v>
      </c>
      <c r="G40" s="137">
        <v>0</v>
      </c>
      <c r="H40" s="137">
        <v>165.3</v>
      </c>
      <c r="I40" s="137">
        <v>230.2</v>
      </c>
      <c r="J40" s="137">
        <v>496.4</v>
      </c>
      <c r="K40" s="190">
        <v>649.70000000000005</v>
      </c>
      <c r="L40" s="190">
        <v>267</v>
      </c>
      <c r="M40" s="190">
        <v>56</v>
      </c>
      <c r="N40" s="190"/>
      <c r="O40" s="36">
        <v>500</v>
      </c>
      <c r="P40" s="36">
        <v>500</v>
      </c>
      <c r="Q40" s="37">
        <f t="shared" si="1"/>
        <v>2435</v>
      </c>
      <c r="R40" s="37">
        <f t="shared" si="2"/>
        <v>3435</v>
      </c>
      <c r="S40" s="75">
        <f t="shared" si="4"/>
        <v>3565</v>
      </c>
      <c r="T40" s="75">
        <f t="shared" si="3"/>
        <v>1782.5</v>
      </c>
      <c r="U40" s="75">
        <f t="shared" si="5"/>
        <v>2565</v>
      </c>
    </row>
    <row r="41" spans="1:22" s="7" customFormat="1" ht="15" customHeight="1" x14ac:dyDescent="0.2">
      <c r="A41" s="12" t="s">
        <v>38</v>
      </c>
      <c r="B41" s="53" t="s">
        <v>108</v>
      </c>
      <c r="C41" s="77">
        <v>25000</v>
      </c>
      <c r="D41" s="137">
        <v>320</v>
      </c>
      <c r="E41" s="137">
        <v>1329.52</v>
      </c>
      <c r="F41" s="137">
        <v>320</v>
      </c>
      <c r="G41" s="137">
        <v>718.82</v>
      </c>
      <c r="H41" s="137">
        <v>1024.52</v>
      </c>
      <c r="I41" s="137">
        <v>1187.25</v>
      </c>
      <c r="J41" s="137">
        <v>1446.99</v>
      </c>
      <c r="K41" s="192">
        <v>4648.72</v>
      </c>
      <c r="L41" s="192">
        <v>320</v>
      </c>
      <c r="M41" s="192">
        <v>1436.25</v>
      </c>
      <c r="N41" s="192"/>
      <c r="O41" s="109">
        <v>2000</v>
      </c>
      <c r="P41" s="109">
        <v>2000</v>
      </c>
      <c r="Q41" s="37">
        <f t="shared" si="1"/>
        <v>12752.07</v>
      </c>
      <c r="R41" s="37">
        <f t="shared" si="2"/>
        <v>16752.07</v>
      </c>
      <c r="S41" s="75">
        <f t="shared" si="4"/>
        <v>12247.93</v>
      </c>
      <c r="T41" s="75">
        <f t="shared" si="3"/>
        <v>6123.9650000000001</v>
      </c>
      <c r="U41" s="75">
        <f t="shared" si="5"/>
        <v>8247.93</v>
      </c>
    </row>
    <row r="42" spans="1:22" s="7" customFormat="1" ht="15" customHeight="1" x14ac:dyDescent="0.2">
      <c r="A42" s="12" t="s">
        <v>39</v>
      </c>
      <c r="B42" s="53" t="s">
        <v>109</v>
      </c>
      <c r="C42" s="77">
        <v>2100</v>
      </c>
      <c r="D42" s="137">
        <v>0</v>
      </c>
      <c r="E42" s="137">
        <v>0</v>
      </c>
      <c r="F42" s="137">
        <v>0</v>
      </c>
      <c r="G42" s="137">
        <v>0</v>
      </c>
      <c r="H42" s="137">
        <v>179</v>
      </c>
      <c r="I42" s="137">
        <v>393</v>
      </c>
      <c r="J42" s="137">
        <v>0</v>
      </c>
      <c r="K42" s="190"/>
      <c r="L42" s="190"/>
      <c r="M42" s="190"/>
      <c r="N42" s="190"/>
      <c r="O42" s="36"/>
      <c r="P42" s="36">
        <v>1000</v>
      </c>
      <c r="Q42" s="37">
        <f t="shared" si="1"/>
        <v>572</v>
      </c>
      <c r="R42" s="37">
        <f t="shared" si="2"/>
        <v>1572</v>
      </c>
      <c r="S42" s="75">
        <f t="shared" si="4"/>
        <v>1528</v>
      </c>
      <c r="T42" s="75">
        <f t="shared" si="3"/>
        <v>764</v>
      </c>
      <c r="U42" s="75">
        <f t="shared" si="5"/>
        <v>528</v>
      </c>
    </row>
    <row r="43" spans="1:22" s="7" customFormat="1" ht="15" customHeight="1" x14ac:dyDescent="0.2">
      <c r="A43" s="12" t="s">
        <v>40</v>
      </c>
      <c r="B43" s="53" t="s">
        <v>110</v>
      </c>
      <c r="C43" s="77">
        <v>28300</v>
      </c>
      <c r="D43" s="137">
        <v>114.5</v>
      </c>
      <c r="E43" s="137">
        <v>1987.2</v>
      </c>
      <c r="F43" s="137">
        <v>858.4</v>
      </c>
      <c r="G43" s="137">
        <v>0</v>
      </c>
      <c r="H43" s="137">
        <v>3406.7</v>
      </c>
      <c r="I43" s="137">
        <v>3209.5</v>
      </c>
      <c r="J43" s="137">
        <v>1079.4000000000001</v>
      </c>
      <c r="K43" s="190">
        <v>3109.3</v>
      </c>
      <c r="L43" s="190">
        <v>11917.4</v>
      </c>
      <c r="M43" s="190">
        <v>2119.5</v>
      </c>
      <c r="N43" s="190"/>
      <c r="O43" s="36">
        <v>2000</v>
      </c>
      <c r="P43" s="36">
        <v>2000</v>
      </c>
      <c r="Q43" s="37">
        <f t="shared" si="1"/>
        <v>27801.9</v>
      </c>
      <c r="R43" s="37">
        <f t="shared" si="2"/>
        <v>31801.9</v>
      </c>
      <c r="S43" s="75">
        <f t="shared" si="4"/>
        <v>498.09999999999854</v>
      </c>
      <c r="T43" s="75">
        <f t="shared" si="3"/>
        <v>249.04999999999927</v>
      </c>
      <c r="U43" s="75">
        <f t="shared" si="5"/>
        <v>-3501.9000000000015</v>
      </c>
    </row>
    <row r="44" spans="1:22" s="7" customFormat="1" ht="15" customHeight="1" x14ac:dyDescent="0.2">
      <c r="A44" s="12" t="s">
        <v>41</v>
      </c>
      <c r="B44" s="53" t="s">
        <v>111</v>
      </c>
      <c r="C44" s="77">
        <v>8000</v>
      </c>
      <c r="D44" s="137">
        <v>0</v>
      </c>
      <c r="E44" s="137">
        <v>1155.3499999999999</v>
      </c>
      <c r="F44" s="137">
        <v>425</v>
      </c>
      <c r="G44" s="137">
        <v>0</v>
      </c>
      <c r="H44" s="137">
        <v>192.65</v>
      </c>
      <c r="I44" s="137">
        <v>0</v>
      </c>
      <c r="J44" s="137">
        <v>322.8</v>
      </c>
      <c r="K44" s="190">
        <v>709.1</v>
      </c>
      <c r="L44" s="190">
        <v>355.25</v>
      </c>
      <c r="M44" s="190">
        <v>161.1</v>
      </c>
      <c r="N44" s="190"/>
      <c r="O44" s="36">
        <v>700</v>
      </c>
      <c r="P44" s="36">
        <v>700</v>
      </c>
      <c r="Q44" s="37">
        <f t="shared" si="1"/>
        <v>3321.25</v>
      </c>
      <c r="R44" s="37">
        <f t="shared" si="2"/>
        <v>4721.25</v>
      </c>
      <c r="S44" s="75">
        <f t="shared" si="4"/>
        <v>4678.75</v>
      </c>
      <c r="T44" s="75">
        <f t="shared" si="3"/>
        <v>2339.375</v>
      </c>
      <c r="U44" s="75">
        <f t="shared" si="5"/>
        <v>3278.75</v>
      </c>
    </row>
    <row r="45" spans="1:22" s="7" customFormat="1" ht="15" customHeight="1" x14ac:dyDescent="0.2">
      <c r="A45" s="12" t="s">
        <v>42</v>
      </c>
      <c r="B45" s="53" t="s">
        <v>112</v>
      </c>
      <c r="C45" s="77">
        <v>1000</v>
      </c>
      <c r="D45" s="137">
        <v>165</v>
      </c>
      <c r="E45" s="137">
        <v>0</v>
      </c>
      <c r="F45" s="137">
        <v>0</v>
      </c>
      <c r="G45" s="137">
        <v>0</v>
      </c>
      <c r="H45" s="137">
        <v>0</v>
      </c>
      <c r="I45" s="137">
        <v>301</v>
      </c>
      <c r="J45" s="137">
        <v>0</v>
      </c>
      <c r="K45" s="190">
        <v>29</v>
      </c>
      <c r="L45" s="190">
        <v>85</v>
      </c>
      <c r="M45" s="190"/>
      <c r="N45" s="190"/>
      <c r="O45" s="36">
        <v>100</v>
      </c>
      <c r="P45" s="36">
        <v>100</v>
      </c>
      <c r="Q45" s="37">
        <f t="shared" si="1"/>
        <v>580</v>
      </c>
      <c r="R45" s="37">
        <f t="shared" si="2"/>
        <v>780</v>
      </c>
      <c r="S45" s="75">
        <f t="shared" si="4"/>
        <v>420</v>
      </c>
      <c r="T45" s="75">
        <f t="shared" si="3"/>
        <v>210</v>
      </c>
      <c r="U45" s="75">
        <f t="shared" si="5"/>
        <v>220</v>
      </c>
    </row>
    <row r="46" spans="1:22" s="7" customFormat="1" ht="15" customHeight="1" x14ac:dyDescent="0.2">
      <c r="A46" s="12" t="s">
        <v>43</v>
      </c>
      <c r="B46" s="53" t="s">
        <v>252</v>
      </c>
      <c r="C46" s="77">
        <v>2500</v>
      </c>
      <c r="D46" s="137">
        <v>80</v>
      </c>
      <c r="E46" s="137">
        <v>472.8</v>
      </c>
      <c r="F46" s="137">
        <v>0</v>
      </c>
      <c r="G46" s="137">
        <v>0</v>
      </c>
      <c r="H46" s="137">
        <v>29.4</v>
      </c>
      <c r="I46" s="137">
        <v>34.5</v>
      </c>
      <c r="J46" s="137">
        <v>743.9</v>
      </c>
      <c r="K46" s="190">
        <v>32</v>
      </c>
      <c r="L46" s="190">
        <v>48</v>
      </c>
      <c r="M46" s="190">
        <v>32</v>
      </c>
      <c r="N46" s="190"/>
      <c r="O46" s="36">
        <v>50</v>
      </c>
      <c r="P46" s="36">
        <v>1000</v>
      </c>
      <c r="Q46" s="37">
        <f t="shared" si="1"/>
        <v>1472.6</v>
      </c>
      <c r="R46" s="37">
        <f t="shared" si="2"/>
        <v>2522.6</v>
      </c>
      <c r="S46" s="75">
        <f t="shared" si="4"/>
        <v>1027.4000000000001</v>
      </c>
      <c r="T46" s="75">
        <f t="shared" si="3"/>
        <v>513.70000000000005</v>
      </c>
      <c r="U46" s="75">
        <f t="shared" si="5"/>
        <v>-22.599999999999909</v>
      </c>
    </row>
    <row r="47" spans="1:22" s="7" customFormat="1" ht="15" customHeight="1" x14ac:dyDescent="0.2">
      <c r="A47" s="12" t="s">
        <v>44</v>
      </c>
      <c r="B47" s="53" t="s">
        <v>44</v>
      </c>
      <c r="C47" s="77">
        <v>4000</v>
      </c>
      <c r="D47" s="137"/>
      <c r="E47" s="137"/>
      <c r="F47" s="137"/>
      <c r="G47" s="137"/>
      <c r="H47" s="137"/>
      <c r="I47" s="137"/>
      <c r="J47" s="137"/>
      <c r="K47" s="190"/>
      <c r="L47" s="190">
        <v>3325</v>
      </c>
      <c r="M47" s="190"/>
      <c r="N47" s="190"/>
      <c r="O47" s="36">
        <v>0</v>
      </c>
      <c r="P47" s="36">
        <v>0</v>
      </c>
      <c r="Q47" s="37">
        <f t="shared" si="1"/>
        <v>3325</v>
      </c>
      <c r="R47" s="37">
        <f t="shared" si="2"/>
        <v>3325</v>
      </c>
      <c r="S47" s="75">
        <f t="shared" si="4"/>
        <v>675</v>
      </c>
      <c r="T47" s="75">
        <f t="shared" si="3"/>
        <v>337.5</v>
      </c>
      <c r="U47" s="75">
        <f t="shared" si="5"/>
        <v>675</v>
      </c>
    </row>
    <row r="48" spans="1:22" s="7" customFormat="1" ht="15" customHeight="1" x14ac:dyDescent="0.2">
      <c r="A48" s="12" t="s">
        <v>261</v>
      </c>
      <c r="B48" s="53" t="s">
        <v>262</v>
      </c>
      <c r="C48" s="77">
        <v>0</v>
      </c>
      <c r="D48" s="137">
        <v>-0.72</v>
      </c>
      <c r="E48" s="137">
        <v>0</v>
      </c>
      <c r="F48" s="137">
        <v>0</v>
      </c>
      <c r="G48" s="137">
        <v>0</v>
      </c>
      <c r="H48" s="137">
        <v>0</v>
      </c>
      <c r="I48" s="137">
        <v>0</v>
      </c>
      <c r="J48" s="137">
        <v>0</v>
      </c>
      <c r="K48" s="190"/>
      <c r="L48" s="190"/>
      <c r="M48" s="190"/>
      <c r="N48" s="190"/>
      <c r="O48" s="36">
        <v>0</v>
      </c>
      <c r="P48" s="36">
        <v>0</v>
      </c>
      <c r="Q48" s="37">
        <f t="shared" si="1"/>
        <v>-0.72</v>
      </c>
      <c r="R48" s="37">
        <f t="shared" ref="R48:R52" si="6">SUM(D48:P48)</f>
        <v>-0.72</v>
      </c>
      <c r="S48" s="75">
        <f t="shared" si="4"/>
        <v>0.72</v>
      </c>
      <c r="T48" s="75">
        <f t="shared" si="3"/>
        <v>0.36</v>
      </c>
      <c r="U48" s="75">
        <f t="shared" si="5"/>
        <v>0.72</v>
      </c>
    </row>
    <row r="49" spans="1:21" s="7" customFormat="1" ht="15" customHeight="1" x14ac:dyDescent="0.2">
      <c r="A49" s="12" t="s">
        <v>45</v>
      </c>
      <c r="B49" s="53" t="s">
        <v>113</v>
      </c>
      <c r="C49" s="77">
        <v>5300</v>
      </c>
      <c r="D49" s="137"/>
      <c r="E49" s="137"/>
      <c r="F49" s="137"/>
      <c r="G49" s="137"/>
      <c r="H49" s="137"/>
      <c r="I49" s="137"/>
      <c r="J49" s="137"/>
      <c r="K49" s="190"/>
      <c r="L49" s="190"/>
      <c r="M49" s="190"/>
      <c r="N49" s="190"/>
      <c r="O49" s="36">
        <v>0</v>
      </c>
      <c r="P49" s="36">
        <v>0</v>
      </c>
      <c r="Q49" s="37">
        <f t="shared" si="1"/>
        <v>0</v>
      </c>
      <c r="R49" s="37">
        <f t="shared" si="6"/>
        <v>0</v>
      </c>
      <c r="S49" s="75">
        <f t="shared" si="4"/>
        <v>5300</v>
      </c>
      <c r="T49" s="75">
        <f t="shared" si="3"/>
        <v>2650</v>
      </c>
      <c r="U49" s="75">
        <f t="shared" si="5"/>
        <v>5300</v>
      </c>
    </row>
    <row r="50" spans="1:21" s="7" customFormat="1" ht="15" customHeight="1" x14ac:dyDescent="0.2">
      <c r="A50" s="12" t="s">
        <v>159</v>
      </c>
      <c r="B50" s="53" t="s">
        <v>160</v>
      </c>
      <c r="C50" s="77">
        <v>5000</v>
      </c>
      <c r="D50" s="137">
        <v>0</v>
      </c>
      <c r="E50" s="137">
        <v>0</v>
      </c>
      <c r="F50" s="137">
        <v>0</v>
      </c>
      <c r="G50" s="137">
        <v>0</v>
      </c>
      <c r="H50" s="137">
        <v>1518</v>
      </c>
      <c r="I50" s="137">
        <v>0</v>
      </c>
      <c r="J50" s="137">
        <v>0</v>
      </c>
      <c r="K50" s="190"/>
      <c r="L50" s="190"/>
      <c r="M50" s="190"/>
      <c r="N50" s="190"/>
      <c r="O50" s="36"/>
      <c r="P50" s="36">
        <v>0</v>
      </c>
      <c r="Q50" s="37">
        <f t="shared" si="1"/>
        <v>1518</v>
      </c>
      <c r="R50" s="37">
        <f t="shared" si="6"/>
        <v>1518</v>
      </c>
      <c r="S50" s="75">
        <f t="shared" si="4"/>
        <v>3482</v>
      </c>
      <c r="T50" s="75">
        <f t="shared" si="3"/>
        <v>1741</v>
      </c>
      <c r="U50" s="75">
        <f t="shared" si="5"/>
        <v>3482</v>
      </c>
    </row>
    <row r="51" spans="1:21" s="7" customFormat="1" ht="15" customHeight="1" x14ac:dyDescent="0.2">
      <c r="A51" s="12" t="s">
        <v>46</v>
      </c>
      <c r="B51" s="53" t="s">
        <v>114</v>
      </c>
      <c r="C51" s="77">
        <v>5000</v>
      </c>
      <c r="D51" s="137"/>
      <c r="E51" s="137"/>
      <c r="F51" s="137"/>
      <c r="G51" s="137"/>
      <c r="H51" s="137"/>
      <c r="I51" s="137"/>
      <c r="J51" s="137"/>
      <c r="K51" s="190"/>
      <c r="L51" s="190"/>
      <c r="M51" s="190"/>
      <c r="N51" s="190"/>
      <c r="O51" s="36"/>
      <c r="P51" s="36">
        <v>5000</v>
      </c>
      <c r="Q51" s="37">
        <f t="shared" si="1"/>
        <v>0</v>
      </c>
      <c r="R51" s="37">
        <f t="shared" si="6"/>
        <v>5000</v>
      </c>
      <c r="S51" s="75">
        <f t="shared" si="4"/>
        <v>5000</v>
      </c>
      <c r="T51" s="75">
        <f t="shared" si="3"/>
        <v>2500</v>
      </c>
      <c r="U51" s="75">
        <f t="shared" si="5"/>
        <v>0</v>
      </c>
    </row>
    <row r="52" spans="1:21" s="7" customFormat="1" ht="15" customHeight="1" x14ac:dyDescent="0.2">
      <c r="A52" s="12" t="s">
        <v>47</v>
      </c>
      <c r="B52" s="53" t="s">
        <v>115</v>
      </c>
      <c r="C52" s="77">
        <v>12000</v>
      </c>
      <c r="D52" s="137">
        <v>0</v>
      </c>
      <c r="E52" s="137">
        <v>646.4</v>
      </c>
      <c r="F52" s="137">
        <v>533.6</v>
      </c>
      <c r="G52" s="137">
        <v>1180</v>
      </c>
      <c r="H52" s="137">
        <v>0</v>
      </c>
      <c r="I52" s="137">
        <v>590</v>
      </c>
      <c r="J52" s="137">
        <v>590</v>
      </c>
      <c r="K52" s="190">
        <v>590</v>
      </c>
      <c r="L52" s="190">
        <v>590</v>
      </c>
      <c r="M52" s="190">
        <v>590</v>
      </c>
      <c r="N52" s="190"/>
      <c r="O52" s="36">
        <v>590</v>
      </c>
      <c r="P52" s="36">
        <v>2426.6666666666665</v>
      </c>
      <c r="Q52" s="37">
        <f t="shared" si="1"/>
        <v>5310</v>
      </c>
      <c r="R52" s="37">
        <f t="shared" si="6"/>
        <v>8326.6666666666661</v>
      </c>
      <c r="S52" s="75">
        <f t="shared" si="4"/>
        <v>6690</v>
      </c>
      <c r="T52" s="75">
        <f t="shared" si="3"/>
        <v>3345</v>
      </c>
      <c r="U52" s="75">
        <f t="shared" si="5"/>
        <v>3673.3333333333339</v>
      </c>
    </row>
    <row r="53" spans="1:21" s="7" customFormat="1" ht="15" customHeight="1" x14ac:dyDescent="0.2">
      <c r="A53" s="12" t="s">
        <v>48</v>
      </c>
      <c r="B53" s="53" t="s">
        <v>48</v>
      </c>
      <c r="C53" s="77">
        <v>3000</v>
      </c>
      <c r="D53" s="137">
        <v>0</v>
      </c>
      <c r="E53" s="137">
        <v>0</v>
      </c>
      <c r="F53" s="137">
        <v>0</v>
      </c>
      <c r="G53" s="137">
        <v>0</v>
      </c>
      <c r="H53" s="137">
        <v>318</v>
      </c>
      <c r="I53" s="137">
        <v>0</v>
      </c>
      <c r="J53" s="137">
        <v>318</v>
      </c>
      <c r="K53" s="190"/>
      <c r="L53" s="190"/>
      <c r="M53" s="190">
        <v>636</v>
      </c>
      <c r="N53" s="190"/>
      <c r="O53" s="36"/>
      <c r="P53" s="36">
        <v>318</v>
      </c>
      <c r="Q53" s="37">
        <f t="shared" si="1"/>
        <v>1272</v>
      </c>
      <c r="R53" s="37">
        <f t="shared" si="2"/>
        <v>1590</v>
      </c>
      <c r="S53" s="75">
        <f t="shared" si="4"/>
        <v>1728</v>
      </c>
      <c r="T53" s="75">
        <f t="shared" si="3"/>
        <v>864</v>
      </c>
      <c r="U53" s="75">
        <f t="shared" si="5"/>
        <v>1410</v>
      </c>
    </row>
    <row r="54" spans="1:21" s="7" customFormat="1" ht="15" customHeight="1" x14ac:dyDescent="0.2">
      <c r="A54" s="12" t="s">
        <v>155</v>
      </c>
      <c r="B54" s="53" t="s">
        <v>156</v>
      </c>
      <c r="C54" s="77">
        <v>10250</v>
      </c>
      <c r="D54" s="137"/>
      <c r="E54" s="137"/>
      <c r="F54" s="137"/>
      <c r="G54" s="137"/>
      <c r="H54" s="137"/>
      <c r="I54" s="137"/>
      <c r="J54" s="137"/>
      <c r="K54" s="190"/>
      <c r="L54" s="190"/>
      <c r="M54" s="190"/>
      <c r="N54" s="190"/>
      <c r="O54" s="36"/>
      <c r="P54" s="36">
        <v>7000</v>
      </c>
      <c r="Q54" s="37">
        <f t="shared" si="1"/>
        <v>0</v>
      </c>
      <c r="R54" s="37">
        <f t="shared" si="2"/>
        <v>7000</v>
      </c>
      <c r="S54" s="75">
        <f t="shared" si="4"/>
        <v>10250</v>
      </c>
      <c r="T54" s="75">
        <f t="shared" si="3"/>
        <v>5125</v>
      </c>
      <c r="U54" s="75">
        <f t="shared" si="5"/>
        <v>3250</v>
      </c>
    </row>
    <row r="55" spans="1:21" s="7" customFormat="1" ht="15" customHeight="1" x14ac:dyDescent="0.2">
      <c r="A55" s="12" t="s">
        <v>49</v>
      </c>
      <c r="B55" s="53" t="s">
        <v>116</v>
      </c>
      <c r="C55" s="77">
        <v>5000</v>
      </c>
      <c r="D55" s="137"/>
      <c r="E55" s="137"/>
      <c r="F55" s="137"/>
      <c r="G55" s="137"/>
      <c r="H55" s="137"/>
      <c r="I55" s="137"/>
      <c r="J55" s="137"/>
      <c r="K55" s="190"/>
      <c r="L55" s="190">
        <v>3537.22</v>
      </c>
      <c r="M55" s="190"/>
      <c r="N55" s="190"/>
      <c r="O55" s="36">
        <v>1462.7800000000002</v>
      </c>
      <c r="P55" s="36"/>
      <c r="Q55" s="37">
        <f t="shared" si="1"/>
        <v>3537.22</v>
      </c>
      <c r="R55" s="37">
        <f t="shared" si="2"/>
        <v>5000</v>
      </c>
      <c r="S55" s="75">
        <f t="shared" si="4"/>
        <v>1462.7800000000002</v>
      </c>
      <c r="T55" s="75">
        <f t="shared" si="3"/>
        <v>731.3900000000001</v>
      </c>
      <c r="U55" s="75">
        <f t="shared" si="5"/>
        <v>0</v>
      </c>
    </row>
    <row r="56" spans="1:21" s="7" customFormat="1" ht="15" customHeight="1" x14ac:dyDescent="0.2">
      <c r="A56" s="12" t="s">
        <v>50</v>
      </c>
      <c r="B56" s="53" t="s">
        <v>117</v>
      </c>
      <c r="C56" s="77">
        <v>1000</v>
      </c>
      <c r="D56" s="137">
        <v>12.1</v>
      </c>
      <c r="E56" s="137">
        <v>94.99</v>
      </c>
      <c r="F56" s="137">
        <v>33.54</v>
      </c>
      <c r="G56" s="137">
        <v>31.92</v>
      </c>
      <c r="H56" s="137">
        <v>20.23</v>
      </c>
      <c r="I56" s="137">
        <v>37.71</v>
      </c>
      <c r="J56" s="137">
        <v>119.6</v>
      </c>
      <c r="K56" s="190">
        <v>79.97</v>
      </c>
      <c r="L56" s="190">
        <v>29.33</v>
      </c>
      <c r="M56" s="190">
        <v>63.02</v>
      </c>
      <c r="N56" s="190"/>
      <c r="O56" s="36">
        <v>100</v>
      </c>
      <c r="P56" s="36">
        <v>100</v>
      </c>
      <c r="Q56" s="37">
        <f t="shared" si="1"/>
        <v>522.41000000000008</v>
      </c>
      <c r="R56" s="37">
        <f t="shared" si="2"/>
        <v>722.41000000000008</v>
      </c>
      <c r="S56" s="75">
        <f t="shared" si="4"/>
        <v>477.58999999999992</v>
      </c>
      <c r="T56" s="75">
        <f t="shared" si="3"/>
        <v>238.79499999999996</v>
      </c>
      <c r="U56" s="75">
        <f t="shared" si="5"/>
        <v>277.58999999999992</v>
      </c>
    </row>
    <row r="57" spans="1:21" s="7" customFormat="1" ht="15" customHeight="1" x14ac:dyDescent="0.2">
      <c r="A57" s="12" t="s">
        <v>51</v>
      </c>
      <c r="B57" s="53" t="s">
        <v>118</v>
      </c>
      <c r="C57" s="77">
        <v>180</v>
      </c>
      <c r="D57" s="137">
        <v>0</v>
      </c>
      <c r="E57" s="137">
        <v>0</v>
      </c>
      <c r="F57" s="137">
        <v>0</v>
      </c>
      <c r="G57" s="137">
        <v>0</v>
      </c>
      <c r="H57" s="137">
        <v>0</v>
      </c>
      <c r="I57" s="137">
        <v>50</v>
      </c>
      <c r="J57" s="137">
        <v>0</v>
      </c>
      <c r="K57" s="190"/>
      <c r="L57" s="190">
        <v>150</v>
      </c>
      <c r="M57" s="190"/>
      <c r="N57" s="190"/>
      <c r="O57" s="36">
        <v>0</v>
      </c>
      <c r="P57" s="36">
        <v>0</v>
      </c>
      <c r="Q57" s="37">
        <f t="shared" si="1"/>
        <v>200</v>
      </c>
      <c r="R57" s="37">
        <f t="shared" si="2"/>
        <v>200</v>
      </c>
      <c r="S57" s="75">
        <f t="shared" si="4"/>
        <v>-20</v>
      </c>
      <c r="T57" s="75">
        <f t="shared" si="3"/>
        <v>-10</v>
      </c>
      <c r="U57" s="75">
        <f t="shared" si="5"/>
        <v>-20</v>
      </c>
    </row>
    <row r="58" spans="1:21" s="7" customFormat="1" ht="15" customHeight="1" x14ac:dyDescent="0.2">
      <c r="A58" s="12" t="s">
        <v>52</v>
      </c>
      <c r="B58" s="53" t="s">
        <v>119</v>
      </c>
      <c r="C58" s="77">
        <v>1000</v>
      </c>
      <c r="D58" s="137"/>
      <c r="E58" s="137"/>
      <c r="F58" s="137"/>
      <c r="G58" s="137"/>
      <c r="H58" s="137"/>
      <c r="I58" s="137"/>
      <c r="J58" s="137"/>
      <c r="K58" s="190"/>
      <c r="L58" s="190"/>
      <c r="M58" s="190"/>
      <c r="N58" s="190"/>
      <c r="O58" s="36">
        <v>0</v>
      </c>
      <c r="P58" s="36">
        <v>1000</v>
      </c>
      <c r="Q58" s="37">
        <f t="shared" si="1"/>
        <v>0</v>
      </c>
      <c r="R58" s="37">
        <f t="shared" si="2"/>
        <v>1000</v>
      </c>
      <c r="S58" s="75">
        <f t="shared" si="4"/>
        <v>1000</v>
      </c>
      <c r="T58" s="75">
        <f t="shared" si="3"/>
        <v>500</v>
      </c>
      <c r="U58" s="75">
        <f t="shared" si="5"/>
        <v>0</v>
      </c>
    </row>
    <row r="59" spans="1:21" s="7" customFormat="1" ht="15" customHeight="1" x14ac:dyDescent="0.2">
      <c r="A59" s="12" t="s">
        <v>53</v>
      </c>
      <c r="B59" s="53" t="s">
        <v>120</v>
      </c>
      <c r="C59" s="77">
        <v>330</v>
      </c>
      <c r="D59" s="137">
        <v>330</v>
      </c>
      <c r="E59" s="137">
        <v>0</v>
      </c>
      <c r="F59" s="137">
        <v>0</v>
      </c>
      <c r="G59" s="137">
        <v>0</v>
      </c>
      <c r="H59" s="137">
        <v>0</v>
      </c>
      <c r="I59" s="137">
        <v>0</v>
      </c>
      <c r="J59" s="137">
        <v>0</v>
      </c>
      <c r="K59" s="190"/>
      <c r="L59" s="190"/>
      <c r="M59" s="190"/>
      <c r="N59" s="190"/>
      <c r="O59" s="36">
        <v>0</v>
      </c>
      <c r="P59" s="36">
        <v>0</v>
      </c>
      <c r="Q59" s="37">
        <f t="shared" si="1"/>
        <v>330</v>
      </c>
      <c r="R59" s="37">
        <f t="shared" si="2"/>
        <v>330</v>
      </c>
      <c r="S59" s="75">
        <f t="shared" si="4"/>
        <v>0</v>
      </c>
      <c r="T59" s="75">
        <f t="shared" si="3"/>
        <v>0</v>
      </c>
      <c r="U59" s="75">
        <f t="shared" si="5"/>
        <v>0</v>
      </c>
    </row>
    <row r="60" spans="1:21" s="7" customFormat="1" ht="15" customHeight="1" x14ac:dyDescent="0.2">
      <c r="A60" s="12" t="s">
        <v>54</v>
      </c>
      <c r="B60" s="53" t="s">
        <v>121</v>
      </c>
      <c r="C60" s="77">
        <v>1200</v>
      </c>
      <c r="D60" s="137"/>
      <c r="E60" s="137"/>
      <c r="F60" s="137"/>
      <c r="G60" s="137"/>
      <c r="H60" s="137"/>
      <c r="I60" s="137"/>
      <c r="J60" s="137"/>
      <c r="K60" s="190"/>
      <c r="L60" s="190"/>
      <c r="M60" s="190"/>
      <c r="N60" s="190"/>
      <c r="O60" s="36">
        <v>0</v>
      </c>
      <c r="P60" s="36">
        <v>0</v>
      </c>
      <c r="Q60" s="37">
        <f t="shared" si="1"/>
        <v>0</v>
      </c>
      <c r="R60" s="37">
        <f t="shared" si="2"/>
        <v>0</v>
      </c>
      <c r="S60" s="75">
        <f t="shared" si="4"/>
        <v>1200</v>
      </c>
      <c r="T60" s="75">
        <f t="shared" si="3"/>
        <v>600</v>
      </c>
      <c r="U60" s="75">
        <f t="shared" si="5"/>
        <v>1200</v>
      </c>
    </row>
    <row r="61" spans="1:21" s="7" customFormat="1" ht="15" customHeight="1" x14ac:dyDescent="0.2">
      <c r="A61" s="12" t="s">
        <v>55</v>
      </c>
      <c r="B61" s="53" t="s">
        <v>151</v>
      </c>
      <c r="C61" s="77">
        <v>1000</v>
      </c>
      <c r="D61" s="137"/>
      <c r="E61" s="137"/>
      <c r="F61" s="137"/>
      <c r="G61" s="137"/>
      <c r="H61" s="137"/>
      <c r="I61" s="137"/>
      <c r="J61" s="137"/>
      <c r="K61" s="190"/>
      <c r="L61" s="190"/>
      <c r="M61" s="190"/>
      <c r="N61" s="190"/>
      <c r="O61" s="36">
        <v>0</v>
      </c>
      <c r="P61" s="36">
        <v>1000</v>
      </c>
      <c r="Q61" s="37">
        <f t="shared" si="1"/>
        <v>0</v>
      </c>
      <c r="R61" s="37">
        <f t="shared" si="2"/>
        <v>1000</v>
      </c>
      <c r="S61" s="75">
        <f t="shared" si="4"/>
        <v>1000</v>
      </c>
      <c r="T61" s="75">
        <f t="shared" si="3"/>
        <v>500</v>
      </c>
      <c r="U61" s="75">
        <f t="shared" si="5"/>
        <v>0</v>
      </c>
    </row>
    <row r="62" spans="1:21" s="7" customFormat="1" ht="15" customHeight="1" x14ac:dyDescent="0.2">
      <c r="A62" s="12" t="s">
        <v>170</v>
      </c>
      <c r="B62" s="53" t="s">
        <v>171</v>
      </c>
      <c r="C62" s="77">
        <v>0</v>
      </c>
      <c r="D62" s="137"/>
      <c r="E62" s="137"/>
      <c r="F62" s="137"/>
      <c r="G62" s="137"/>
      <c r="H62" s="137"/>
      <c r="I62" s="137"/>
      <c r="J62" s="137"/>
      <c r="K62" s="190"/>
      <c r="L62" s="190"/>
      <c r="M62" s="190"/>
      <c r="N62" s="190"/>
      <c r="O62" s="36">
        <v>0</v>
      </c>
      <c r="P62" s="36"/>
      <c r="Q62" s="37">
        <f t="shared" si="1"/>
        <v>0</v>
      </c>
      <c r="R62" s="37">
        <f t="shared" si="2"/>
        <v>0</v>
      </c>
      <c r="S62" s="75">
        <f t="shared" si="4"/>
        <v>0</v>
      </c>
      <c r="T62" s="75">
        <f t="shared" si="3"/>
        <v>0</v>
      </c>
      <c r="U62" s="75">
        <f t="shared" si="5"/>
        <v>0</v>
      </c>
    </row>
    <row r="63" spans="1:21" s="7" customFormat="1" ht="15" customHeight="1" x14ac:dyDescent="0.2">
      <c r="A63" s="12" t="s">
        <v>56</v>
      </c>
      <c r="B63" s="53" t="s">
        <v>168</v>
      </c>
      <c r="C63" s="77">
        <v>0</v>
      </c>
      <c r="D63" s="137"/>
      <c r="E63" s="137"/>
      <c r="F63" s="137"/>
      <c r="G63" s="137"/>
      <c r="H63" s="137"/>
      <c r="I63" s="137"/>
      <c r="J63" s="137"/>
      <c r="K63" s="190"/>
      <c r="L63" s="190"/>
      <c r="M63" s="190">
        <v>44</v>
      </c>
      <c r="N63" s="190"/>
      <c r="O63" s="36">
        <v>0</v>
      </c>
      <c r="P63" s="36"/>
      <c r="Q63" s="37">
        <f t="shared" si="1"/>
        <v>44</v>
      </c>
      <c r="R63" s="37">
        <f t="shared" si="2"/>
        <v>44</v>
      </c>
      <c r="S63" s="75">
        <f t="shared" si="4"/>
        <v>-44</v>
      </c>
      <c r="T63" s="75">
        <f t="shared" si="3"/>
        <v>-22</v>
      </c>
      <c r="U63" s="75">
        <f t="shared" si="5"/>
        <v>-44</v>
      </c>
    </row>
    <row r="64" spans="1:21" s="8" customFormat="1" ht="6.95" customHeight="1" x14ac:dyDescent="0.2">
      <c r="A64" s="12"/>
      <c r="B64" s="53"/>
      <c r="C64" s="77"/>
      <c r="D64" s="133"/>
      <c r="E64" s="133"/>
      <c r="F64" s="133"/>
      <c r="G64" s="133"/>
      <c r="H64" s="133"/>
      <c r="I64" s="133"/>
      <c r="J64" s="133"/>
      <c r="K64" s="186"/>
      <c r="L64" s="186"/>
      <c r="M64" s="186"/>
      <c r="N64" s="186"/>
      <c r="O64" s="38"/>
      <c r="P64" s="38"/>
      <c r="Q64" s="37"/>
      <c r="R64" s="37"/>
      <c r="S64" s="75">
        <f t="shared" si="4"/>
        <v>0</v>
      </c>
      <c r="T64" s="75">
        <f t="shared" si="3"/>
        <v>0</v>
      </c>
      <c r="U64" s="26">
        <f t="shared" si="5"/>
        <v>0</v>
      </c>
    </row>
    <row r="65" spans="1:22" s="7" customFormat="1" ht="15" customHeight="1" x14ac:dyDescent="0.2">
      <c r="A65" s="15" t="str">
        <f>"TOTAL "&amp;A19</f>
        <v>TOTAL OPERATING EXPENSES (OPEX) - PGT</v>
      </c>
      <c r="B65" s="57"/>
      <c r="C65" s="86">
        <f>SUM(C21:C64)</f>
        <v>1951922.5</v>
      </c>
      <c r="D65" s="138">
        <f>SUM(D21:D63)</f>
        <v>149769.9</v>
      </c>
      <c r="E65" s="138">
        <f t="shared" ref="E65:M65" si="7">SUM(E21:E63)</f>
        <v>114151.89</v>
      </c>
      <c r="F65" s="138">
        <f t="shared" si="7"/>
        <v>103114.22999999998</v>
      </c>
      <c r="G65" s="138">
        <f>SUM(G21:G63)</f>
        <v>90810.319999999992</v>
      </c>
      <c r="H65" s="138">
        <f t="shared" ref="H65:L65" si="8">SUM(H21:H63)</f>
        <v>140182.15999999997</v>
      </c>
      <c r="I65" s="138">
        <f t="shared" si="8"/>
        <v>108545.81000000001</v>
      </c>
      <c r="J65" s="138">
        <f t="shared" si="8"/>
        <v>105306.56</v>
      </c>
      <c r="K65" s="193">
        <f t="shared" si="8"/>
        <v>114212.58000000003</v>
      </c>
      <c r="L65" s="193">
        <f t="shared" si="8"/>
        <v>158175.19999999998</v>
      </c>
      <c r="M65" s="193">
        <f t="shared" si="7"/>
        <v>106639.67999999999</v>
      </c>
      <c r="N65" s="193"/>
      <c r="O65" s="39">
        <f>SUM(O21:O63)</f>
        <v>112882.5411111111</v>
      </c>
      <c r="P65" s="39">
        <f>SUM(P21:P63)</f>
        <v>180520.59777777776</v>
      </c>
      <c r="Q65" s="39">
        <f>SUM(D65:M65)</f>
        <v>1190908.33</v>
      </c>
      <c r="R65" s="39">
        <f>SUM(D65:P65)</f>
        <v>1484311.4688888891</v>
      </c>
      <c r="S65" s="75">
        <f>C65-Q65</f>
        <v>761014.16999999993</v>
      </c>
      <c r="T65" s="75">
        <f t="shared" si="3"/>
        <v>380507.08499999996</v>
      </c>
      <c r="U65" s="75">
        <f>C65-R65</f>
        <v>467611.03111111093</v>
      </c>
      <c r="V65" s="160"/>
    </row>
    <row r="66" spans="1:22" s="7" customFormat="1" ht="15" customHeight="1" x14ac:dyDescent="0.2">
      <c r="A66" s="24"/>
      <c r="B66" s="58"/>
      <c r="C66" s="87"/>
      <c r="D66" s="135"/>
      <c r="E66" s="135"/>
      <c r="F66" s="135"/>
      <c r="G66" s="135"/>
      <c r="H66" s="135"/>
      <c r="I66" s="135"/>
      <c r="J66" s="135"/>
      <c r="K66" s="188"/>
      <c r="L66" s="188"/>
      <c r="M66" s="188"/>
      <c r="N66" s="188"/>
      <c r="O66" s="32"/>
      <c r="P66" s="32"/>
      <c r="Q66" s="32"/>
      <c r="R66" s="32"/>
      <c r="S66" s="75"/>
      <c r="T66" s="75"/>
      <c r="U66" s="75"/>
    </row>
    <row r="67" spans="1:22" s="7" customFormat="1" ht="18" customHeight="1" x14ac:dyDescent="0.2">
      <c r="A67" s="220" t="s">
        <v>29</v>
      </c>
      <c r="B67" s="220"/>
      <c r="C67" s="220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75"/>
      <c r="T67" s="75"/>
      <c r="U67" s="75"/>
    </row>
    <row r="68" spans="1:22" s="7" customFormat="1" ht="15" customHeight="1" x14ac:dyDescent="0.2">
      <c r="A68" s="24"/>
      <c r="B68" s="58"/>
      <c r="C68" s="87"/>
      <c r="D68" s="135"/>
      <c r="E68" s="135"/>
      <c r="F68" s="135"/>
      <c r="G68" s="135"/>
      <c r="H68" s="135"/>
      <c r="I68" s="135"/>
      <c r="J68" s="135"/>
      <c r="K68" s="188"/>
      <c r="L68" s="188"/>
      <c r="M68" s="188"/>
      <c r="N68" s="188"/>
      <c r="O68" s="32"/>
      <c r="P68" s="32"/>
      <c r="Q68" s="32"/>
      <c r="R68" s="32"/>
      <c r="S68" s="75"/>
      <c r="T68" s="75"/>
      <c r="U68" s="75"/>
    </row>
    <row r="69" spans="1:22" s="7" customFormat="1" ht="15" customHeight="1" x14ac:dyDescent="0.2">
      <c r="A69" s="12" t="s">
        <v>20</v>
      </c>
      <c r="B69" s="53" t="s">
        <v>97</v>
      </c>
      <c r="C69" s="77">
        <v>176000.00000000003</v>
      </c>
      <c r="D69" s="137">
        <v>13540</v>
      </c>
      <c r="E69" s="137">
        <v>10591.72</v>
      </c>
      <c r="F69" s="137">
        <v>7840</v>
      </c>
      <c r="G69" s="137">
        <v>6933.33</v>
      </c>
      <c r="H69" s="137">
        <v>7840</v>
      </c>
      <c r="I69" s="137">
        <v>7046.66</v>
      </c>
      <c r="J69" s="137">
        <v>7840</v>
      </c>
      <c r="K69" s="190">
        <v>7840</v>
      </c>
      <c r="L69" s="190">
        <v>7840</v>
      </c>
      <c r="M69" s="190">
        <v>7840</v>
      </c>
      <c r="N69" s="190">
        <v>7840</v>
      </c>
      <c r="O69" s="36">
        <v>8000</v>
      </c>
      <c r="P69" s="36">
        <v>8000</v>
      </c>
      <c r="Q69" s="37">
        <f t="shared" ref="Q69:Q79" si="9">SUM(D69:M69)</f>
        <v>85151.71</v>
      </c>
      <c r="R69" s="37">
        <f t="shared" ref="R69:R79" si="10">SUM(D69:P69)</f>
        <v>108991.71</v>
      </c>
      <c r="S69" s="75">
        <f>C69-Q69</f>
        <v>90848.290000000023</v>
      </c>
      <c r="T69" s="75">
        <f t="shared" ref="T69:T79" si="11">S69/2</f>
        <v>45424.145000000011</v>
      </c>
      <c r="U69" s="75">
        <f t="shared" ref="U69:U80" si="12">C69-R69</f>
        <v>67008.290000000023</v>
      </c>
    </row>
    <row r="70" spans="1:22" s="7" customFormat="1" ht="15" customHeight="1" x14ac:dyDescent="0.2">
      <c r="A70" s="12" t="s">
        <v>57</v>
      </c>
      <c r="B70" s="53" t="s">
        <v>98</v>
      </c>
      <c r="C70" s="77">
        <v>22000.005000000001</v>
      </c>
      <c r="D70" s="137">
        <v>0</v>
      </c>
      <c r="E70" s="137">
        <v>0</v>
      </c>
      <c r="F70" s="137">
        <v>0</v>
      </c>
      <c r="G70" s="137">
        <v>0</v>
      </c>
      <c r="H70" s="137">
        <v>2220</v>
      </c>
      <c r="I70" s="137">
        <v>0</v>
      </c>
      <c r="J70" s="137">
        <v>0</v>
      </c>
      <c r="K70" s="190"/>
      <c r="L70" s="190"/>
      <c r="M70" s="190"/>
      <c r="N70" s="190"/>
      <c r="O70" s="36"/>
      <c r="P70" s="36">
        <f>P69/2</f>
        <v>4000</v>
      </c>
      <c r="Q70" s="37">
        <f t="shared" si="9"/>
        <v>2220</v>
      </c>
      <c r="R70" s="37">
        <f t="shared" si="10"/>
        <v>6220</v>
      </c>
      <c r="S70" s="75">
        <f t="shared" si="4"/>
        <v>19780.005000000001</v>
      </c>
      <c r="T70" s="75">
        <f t="shared" si="11"/>
        <v>9890.0025000000005</v>
      </c>
      <c r="U70" s="75">
        <f t="shared" si="12"/>
        <v>15780.005000000001</v>
      </c>
    </row>
    <row r="71" spans="1:22" s="7" customFormat="1" ht="15" customHeight="1" x14ac:dyDescent="0.2">
      <c r="A71" s="12" t="s">
        <v>23</v>
      </c>
      <c r="B71" s="53" t="s">
        <v>23</v>
      </c>
      <c r="C71" s="77">
        <v>25740.000650000005</v>
      </c>
      <c r="D71" s="137">
        <v>1095</v>
      </c>
      <c r="E71" s="137">
        <v>978</v>
      </c>
      <c r="F71" s="137">
        <v>867</v>
      </c>
      <c r="G71" s="137">
        <v>831</v>
      </c>
      <c r="H71" s="137">
        <v>867</v>
      </c>
      <c r="I71" s="137">
        <v>766</v>
      </c>
      <c r="J71" s="137">
        <v>867</v>
      </c>
      <c r="K71" s="190">
        <v>867</v>
      </c>
      <c r="L71" s="190">
        <v>867</v>
      </c>
      <c r="M71" s="190">
        <v>867</v>
      </c>
      <c r="N71" s="190">
        <v>867</v>
      </c>
      <c r="O71" s="36">
        <v>900</v>
      </c>
      <c r="P71" s="36">
        <v>1320</v>
      </c>
      <c r="Q71" s="37">
        <f t="shared" si="9"/>
        <v>8872</v>
      </c>
      <c r="R71" s="37">
        <f t="shared" si="10"/>
        <v>11959</v>
      </c>
      <c r="S71" s="75">
        <f t="shared" si="4"/>
        <v>16868.000650000005</v>
      </c>
      <c r="T71" s="75">
        <f t="shared" si="11"/>
        <v>8434.0003250000027</v>
      </c>
      <c r="U71" s="75">
        <f t="shared" si="12"/>
        <v>13781.000650000005</v>
      </c>
      <c r="V71" s="160"/>
    </row>
    <row r="72" spans="1:22" s="7" customFormat="1" ht="15" customHeight="1" x14ac:dyDescent="0.2">
      <c r="A72" s="12" t="s">
        <v>24</v>
      </c>
      <c r="B72" s="53" t="s">
        <v>24</v>
      </c>
      <c r="C72" s="77">
        <v>5000</v>
      </c>
      <c r="D72" s="137">
        <v>175.85</v>
      </c>
      <c r="E72" s="137">
        <v>160.85</v>
      </c>
      <c r="F72" s="137">
        <v>122.2</v>
      </c>
      <c r="G72" s="137">
        <v>115.25</v>
      </c>
      <c r="H72" s="137">
        <v>126.45</v>
      </c>
      <c r="I72" s="137">
        <v>114.25</v>
      </c>
      <c r="J72" s="137">
        <v>126.45</v>
      </c>
      <c r="K72" s="190">
        <v>126.45</v>
      </c>
      <c r="L72" s="190">
        <v>126.45</v>
      </c>
      <c r="M72" s="190">
        <v>126.45</v>
      </c>
      <c r="N72" s="190">
        <v>126.45</v>
      </c>
      <c r="O72" s="36">
        <v>150</v>
      </c>
      <c r="P72" s="36">
        <v>150</v>
      </c>
      <c r="Q72" s="37">
        <f t="shared" si="9"/>
        <v>1320.65</v>
      </c>
      <c r="R72" s="37">
        <f t="shared" si="10"/>
        <v>1747.1000000000001</v>
      </c>
      <c r="S72" s="75">
        <f t="shared" si="4"/>
        <v>3679.35</v>
      </c>
      <c r="T72" s="75">
        <f t="shared" si="11"/>
        <v>1839.675</v>
      </c>
      <c r="U72" s="75">
        <f t="shared" si="12"/>
        <v>3252.8999999999996</v>
      </c>
    </row>
    <row r="73" spans="1:22" s="7" customFormat="1" ht="15" customHeight="1" x14ac:dyDescent="0.2">
      <c r="A73" s="12" t="s">
        <v>176</v>
      </c>
      <c r="B73" s="53" t="s">
        <v>176</v>
      </c>
      <c r="C73" s="77">
        <v>160</v>
      </c>
      <c r="D73" s="137">
        <v>12.1</v>
      </c>
      <c r="E73" s="137">
        <v>12.1</v>
      </c>
      <c r="F73" s="137">
        <v>10.4</v>
      </c>
      <c r="G73" s="137">
        <v>12.1</v>
      </c>
      <c r="H73" s="137">
        <v>12.1</v>
      </c>
      <c r="I73" s="137">
        <v>10.7</v>
      </c>
      <c r="J73" s="137">
        <v>12.1</v>
      </c>
      <c r="K73" s="190">
        <v>12.1</v>
      </c>
      <c r="L73" s="190">
        <v>12.1</v>
      </c>
      <c r="M73" s="190">
        <v>12.1</v>
      </c>
      <c r="N73" s="190">
        <v>12.1</v>
      </c>
      <c r="O73" s="36">
        <v>20</v>
      </c>
      <c r="P73" s="36">
        <v>20</v>
      </c>
      <c r="Q73" s="37">
        <f t="shared" si="9"/>
        <v>117.89999999999998</v>
      </c>
      <c r="R73" s="37">
        <f t="shared" si="10"/>
        <v>169.99999999999997</v>
      </c>
      <c r="S73" s="75">
        <f t="shared" si="4"/>
        <v>42.100000000000023</v>
      </c>
      <c r="T73" s="75">
        <f t="shared" si="11"/>
        <v>21.050000000000011</v>
      </c>
      <c r="U73" s="75">
        <f t="shared" si="12"/>
        <v>-9.9999999999999716</v>
      </c>
    </row>
    <row r="74" spans="1:22" s="7" customFormat="1" ht="15" customHeight="1" x14ac:dyDescent="0.2">
      <c r="A74" s="12" t="s">
        <v>58</v>
      </c>
      <c r="B74" s="53" t="s">
        <v>58</v>
      </c>
      <c r="C74" s="77">
        <v>940</v>
      </c>
      <c r="D74" s="137"/>
      <c r="E74" s="137"/>
      <c r="F74" s="137"/>
      <c r="G74" s="137"/>
      <c r="H74" s="137"/>
      <c r="I74" s="137"/>
      <c r="J74" s="137"/>
      <c r="K74" s="190"/>
      <c r="L74" s="190"/>
      <c r="M74" s="190"/>
      <c r="N74" s="190"/>
      <c r="O74" s="36"/>
      <c r="P74" s="36">
        <v>200</v>
      </c>
      <c r="Q74" s="37">
        <f t="shared" si="9"/>
        <v>0</v>
      </c>
      <c r="R74" s="37">
        <f t="shared" si="10"/>
        <v>200</v>
      </c>
      <c r="S74" s="75">
        <f t="shared" si="4"/>
        <v>940</v>
      </c>
      <c r="T74" s="75">
        <f t="shared" si="11"/>
        <v>470</v>
      </c>
      <c r="U74" s="75">
        <f t="shared" si="12"/>
        <v>740</v>
      </c>
    </row>
    <row r="75" spans="1:22" s="7" customFormat="1" ht="15" customHeight="1" x14ac:dyDescent="0.2">
      <c r="A75" s="12" t="s">
        <v>59</v>
      </c>
      <c r="B75" s="53" t="s">
        <v>100</v>
      </c>
      <c r="C75" s="77">
        <v>4800</v>
      </c>
      <c r="D75" s="137">
        <v>350</v>
      </c>
      <c r="E75" s="137">
        <v>422.45</v>
      </c>
      <c r="F75" s="137">
        <v>350</v>
      </c>
      <c r="G75" s="137">
        <v>121.95</v>
      </c>
      <c r="H75" s="137">
        <v>0</v>
      </c>
      <c r="I75" s="137">
        <v>315</v>
      </c>
      <c r="J75" s="137">
        <v>350</v>
      </c>
      <c r="K75" s="190">
        <v>101.65</v>
      </c>
      <c r="L75" s="190">
        <v>35</v>
      </c>
      <c r="M75" s="190">
        <v>350</v>
      </c>
      <c r="N75" s="190">
        <v>350</v>
      </c>
      <c r="O75" s="36">
        <v>350</v>
      </c>
      <c r="P75" s="36">
        <v>350</v>
      </c>
      <c r="Q75" s="37">
        <f t="shared" si="9"/>
        <v>2396.0500000000002</v>
      </c>
      <c r="R75" s="37">
        <f t="shared" si="10"/>
        <v>3446.05</v>
      </c>
      <c r="S75" s="75">
        <f t="shared" si="4"/>
        <v>2403.9499999999998</v>
      </c>
      <c r="T75" s="75">
        <f t="shared" si="11"/>
        <v>1201.9749999999999</v>
      </c>
      <c r="U75" s="75">
        <f>C75-R75</f>
        <v>1353.9499999999998</v>
      </c>
    </row>
    <row r="76" spans="1:22" s="7" customFormat="1" ht="15" customHeight="1" x14ac:dyDescent="0.2">
      <c r="A76" s="12" t="s">
        <v>60</v>
      </c>
      <c r="B76" s="53" t="s">
        <v>101</v>
      </c>
      <c r="C76" s="77">
        <v>4800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95.7</v>
      </c>
      <c r="J76" s="137">
        <v>0</v>
      </c>
      <c r="K76" s="190"/>
      <c r="L76" s="190"/>
      <c r="M76" s="190"/>
      <c r="N76" s="190"/>
      <c r="O76" s="36">
        <v>100</v>
      </c>
      <c r="P76" s="36">
        <v>100</v>
      </c>
      <c r="Q76" s="37">
        <f t="shared" si="9"/>
        <v>95.7</v>
      </c>
      <c r="R76" s="37">
        <f t="shared" si="10"/>
        <v>295.7</v>
      </c>
      <c r="S76" s="75">
        <f t="shared" si="4"/>
        <v>4704.3</v>
      </c>
      <c r="T76" s="75">
        <f t="shared" si="11"/>
        <v>2352.15</v>
      </c>
      <c r="U76" s="75">
        <f t="shared" si="12"/>
        <v>4504.3</v>
      </c>
    </row>
    <row r="77" spans="1:22" s="7" customFormat="1" ht="15" customHeight="1" x14ac:dyDescent="0.2">
      <c r="A77" s="12" t="s">
        <v>30</v>
      </c>
      <c r="B77" s="53" t="s">
        <v>102</v>
      </c>
      <c r="C77" s="77">
        <v>8000</v>
      </c>
      <c r="D77" s="137">
        <v>0</v>
      </c>
      <c r="E77" s="137">
        <v>729.95</v>
      </c>
      <c r="F77" s="137">
        <v>398.55</v>
      </c>
      <c r="G77" s="137">
        <v>0</v>
      </c>
      <c r="H77" s="137">
        <v>1117.8</v>
      </c>
      <c r="I77" s="137">
        <v>736</v>
      </c>
      <c r="J77" s="137">
        <v>441.1</v>
      </c>
      <c r="K77" s="190">
        <v>368.65</v>
      </c>
      <c r="L77" s="190">
        <v>362.95</v>
      </c>
      <c r="M77" s="190">
        <v>199.3</v>
      </c>
      <c r="N77" s="190">
        <v>528</v>
      </c>
      <c r="O77" s="36">
        <v>700</v>
      </c>
      <c r="P77" s="36">
        <v>700</v>
      </c>
      <c r="Q77" s="37">
        <f t="shared" si="9"/>
        <v>4354.3</v>
      </c>
      <c r="R77" s="37">
        <f t="shared" si="10"/>
        <v>6282.3</v>
      </c>
      <c r="S77" s="75">
        <f t="shared" si="4"/>
        <v>3645.7</v>
      </c>
      <c r="T77" s="75">
        <f t="shared" si="11"/>
        <v>1822.85</v>
      </c>
      <c r="U77" s="75">
        <f t="shared" si="12"/>
        <v>1717.6999999999998</v>
      </c>
    </row>
    <row r="78" spans="1:22" s="7" customFormat="1" ht="15" customHeight="1" x14ac:dyDescent="0.2">
      <c r="A78" s="12" t="s">
        <v>31</v>
      </c>
      <c r="B78" s="53" t="s">
        <v>103</v>
      </c>
      <c r="C78" s="77">
        <v>10200</v>
      </c>
      <c r="D78" s="137">
        <v>0</v>
      </c>
      <c r="E78" s="137">
        <v>878.75</v>
      </c>
      <c r="F78" s="137">
        <v>873.94</v>
      </c>
      <c r="G78" s="137">
        <v>0</v>
      </c>
      <c r="H78" s="137">
        <v>1603.61</v>
      </c>
      <c r="I78" s="137">
        <v>0</v>
      </c>
      <c r="J78" s="137">
        <v>193.75</v>
      </c>
      <c r="K78" s="190">
        <v>562.79999999999995</v>
      </c>
      <c r="L78" s="190">
        <v>916.9</v>
      </c>
      <c r="M78" s="190">
        <v>789.9</v>
      </c>
      <c r="N78" s="190"/>
      <c r="O78" s="36">
        <v>900</v>
      </c>
      <c r="P78" s="36">
        <v>900</v>
      </c>
      <c r="Q78" s="37">
        <f t="shared" si="9"/>
        <v>5819.65</v>
      </c>
      <c r="R78" s="37">
        <f t="shared" si="10"/>
        <v>7619.65</v>
      </c>
      <c r="S78" s="75">
        <f t="shared" si="4"/>
        <v>4380.3500000000004</v>
      </c>
      <c r="T78" s="75">
        <f t="shared" si="11"/>
        <v>2190.1750000000002</v>
      </c>
      <c r="U78" s="75">
        <f t="shared" si="12"/>
        <v>2580.3500000000004</v>
      </c>
    </row>
    <row r="79" spans="1:22" s="7" customFormat="1" ht="15" customHeight="1" x14ac:dyDescent="0.2">
      <c r="A79" s="12" t="s">
        <v>61</v>
      </c>
      <c r="B79" s="53" t="s">
        <v>104</v>
      </c>
      <c r="C79" s="77">
        <v>27000.000000000007</v>
      </c>
      <c r="D79" s="137">
        <v>2024</v>
      </c>
      <c r="E79" s="137">
        <v>2024</v>
      </c>
      <c r="F79" s="137">
        <v>2024</v>
      </c>
      <c r="G79" s="137">
        <v>0</v>
      </c>
      <c r="H79" s="137">
        <v>0</v>
      </c>
      <c r="I79" s="137">
        <v>2024</v>
      </c>
      <c r="J79" s="137">
        <v>2024</v>
      </c>
      <c r="K79" s="190">
        <v>2024</v>
      </c>
      <c r="L79" s="190">
        <v>2024</v>
      </c>
      <c r="M79" s="190">
        <v>2024</v>
      </c>
      <c r="N79" s="190"/>
      <c r="O79" s="36">
        <v>2024</v>
      </c>
      <c r="P79" s="36">
        <v>2024</v>
      </c>
      <c r="Q79" s="37">
        <f t="shared" si="9"/>
        <v>16192</v>
      </c>
      <c r="R79" s="37">
        <f t="shared" si="10"/>
        <v>20240</v>
      </c>
      <c r="S79" s="75">
        <f t="shared" si="4"/>
        <v>10808.000000000007</v>
      </c>
      <c r="T79" s="75">
        <f t="shared" si="11"/>
        <v>5404.0000000000036</v>
      </c>
      <c r="U79" s="75">
        <f t="shared" si="12"/>
        <v>6760.0000000000073</v>
      </c>
    </row>
    <row r="80" spans="1:22" s="7" customFormat="1" ht="10.5" customHeight="1" x14ac:dyDescent="0.2">
      <c r="A80" s="12"/>
      <c r="B80" s="53"/>
      <c r="C80" s="77"/>
      <c r="D80" s="133"/>
      <c r="E80" s="133"/>
      <c r="F80" s="133"/>
      <c r="G80" s="133"/>
      <c r="H80" s="133"/>
      <c r="I80" s="133"/>
      <c r="J80" s="133"/>
      <c r="K80" s="186"/>
      <c r="L80" s="186"/>
      <c r="M80" s="186"/>
      <c r="N80" s="186"/>
      <c r="O80" s="38"/>
      <c r="P80" s="38"/>
      <c r="Q80" s="37"/>
      <c r="R80" s="37"/>
      <c r="S80" s="75">
        <f t="shared" si="4"/>
        <v>0</v>
      </c>
      <c r="T80" s="75"/>
      <c r="U80" s="75">
        <f t="shared" si="12"/>
        <v>0</v>
      </c>
    </row>
    <row r="81" spans="1:22" s="7" customFormat="1" ht="15" customHeight="1" x14ac:dyDescent="0.2">
      <c r="A81" s="15" t="str">
        <f>"TOTAL "&amp;A67</f>
        <v>TOTAL OPERATING EXPENSES (OPEX) - TIC</v>
      </c>
      <c r="B81" s="57"/>
      <c r="C81" s="86">
        <f>SUM(C69:C80)</f>
        <v>284640.00565000006</v>
      </c>
      <c r="D81" s="138">
        <f>SUM(D69:D79)</f>
        <v>17196.95</v>
      </c>
      <c r="E81" s="138">
        <f t="shared" ref="E81:F81" si="13">SUM(E69:E79)</f>
        <v>15797.820000000002</v>
      </c>
      <c r="F81" s="138">
        <f t="shared" si="13"/>
        <v>12486.09</v>
      </c>
      <c r="G81" s="138">
        <f t="shared" ref="G81:L81" si="14">SUM(G69:G79)</f>
        <v>8013.63</v>
      </c>
      <c r="H81" s="138">
        <f t="shared" si="14"/>
        <v>13786.960000000001</v>
      </c>
      <c r="I81" s="138">
        <f t="shared" si="14"/>
        <v>11108.310000000001</v>
      </c>
      <c r="J81" s="138">
        <f t="shared" si="14"/>
        <v>11854.400000000001</v>
      </c>
      <c r="K81" s="193">
        <f t="shared" si="14"/>
        <v>11902.65</v>
      </c>
      <c r="L81" s="193">
        <f t="shared" si="14"/>
        <v>12184.400000000001</v>
      </c>
      <c r="M81" s="193">
        <f>SUM(M69:M79)</f>
        <v>12208.75</v>
      </c>
      <c r="N81" s="193"/>
      <c r="O81" s="39">
        <f>SUM(O69:O79)</f>
        <v>13144</v>
      </c>
      <c r="P81" s="39">
        <f>SUM(P69:P79)</f>
        <v>17764</v>
      </c>
      <c r="Q81" s="39">
        <f>SUM(D81:M81)</f>
        <v>126539.95999999999</v>
      </c>
      <c r="R81" s="39">
        <f>SUM(R69:R79)</f>
        <v>167171.51</v>
      </c>
      <c r="S81" s="75">
        <f t="shared" si="4"/>
        <v>158100.04565000007</v>
      </c>
      <c r="T81" s="75">
        <f>S81/2</f>
        <v>79050.022825000036</v>
      </c>
      <c r="U81" s="75">
        <f>C81-R81</f>
        <v>117468.49565000006</v>
      </c>
      <c r="V81" s="160"/>
    </row>
    <row r="82" spans="1:22" s="7" customFormat="1" ht="6.95" customHeight="1" x14ac:dyDescent="0.2">
      <c r="A82" s="11"/>
      <c r="B82" s="59"/>
      <c r="C82" s="88"/>
      <c r="D82" s="139"/>
      <c r="E82" s="139"/>
      <c r="F82" s="139"/>
      <c r="G82" s="139"/>
      <c r="H82" s="139"/>
      <c r="I82" s="139"/>
      <c r="J82" s="139"/>
      <c r="K82" s="194"/>
      <c r="L82" s="194"/>
      <c r="M82" s="194"/>
      <c r="N82" s="194"/>
      <c r="O82" s="68"/>
      <c r="P82" s="68"/>
      <c r="Q82" s="40"/>
      <c r="R82" s="40"/>
      <c r="S82" s="75"/>
      <c r="T82" s="75"/>
      <c r="U82" s="75"/>
    </row>
    <row r="83" spans="1:22" s="7" customFormat="1" ht="18" customHeight="1" x14ac:dyDescent="0.2">
      <c r="A83" s="220" t="s">
        <v>62</v>
      </c>
      <c r="B83" s="220"/>
      <c r="C83" s="220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75"/>
      <c r="T83" s="75"/>
      <c r="U83" s="75"/>
      <c r="V83" s="160"/>
    </row>
    <row r="84" spans="1:22" s="7" customFormat="1" ht="6.95" customHeight="1" x14ac:dyDescent="0.2">
      <c r="A84" s="10"/>
      <c r="B84" s="56"/>
      <c r="C84" s="85"/>
      <c r="D84" s="136"/>
      <c r="E84" s="136"/>
      <c r="F84" s="136"/>
      <c r="G84" s="136"/>
      <c r="H84" s="136"/>
      <c r="I84" s="136"/>
      <c r="J84" s="136"/>
      <c r="K84" s="189"/>
      <c r="L84" s="189"/>
      <c r="M84" s="189"/>
      <c r="N84" s="189"/>
      <c r="O84" s="67"/>
      <c r="P84" s="67"/>
      <c r="Q84" s="35"/>
      <c r="R84" s="35"/>
      <c r="S84" s="75">
        <f t="shared" si="4"/>
        <v>0</v>
      </c>
      <c r="T84" s="75">
        <f t="shared" ref="T84" si="15">S84/3</f>
        <v>0</v>
      </c>
      <c r="U84" s="75">
        <f t="shared" ref="U84:U90" si="16">C84-R84</f>
        <v>0</v>
      </c>
    </row>
    <row r="85" spans="1:22" s="8" customFormat="1" ht="15" customHeight="1" x14ac:dyDescent="0.2">
      <c r="A85" s="12" t="s">
        <v>64</v>
      </c>
      <c r="B85" s="53" t="s">
        <v>122</v>
      </c>
      <c r="C85" s="77">
        <v>20000</v>
      </c>
      <c r="D85" s="137"/>
      <c r="E85" s="137"/>
      <c r="F85" s="137"/>
      <c r="G85" s="137"/>
      <c r="H85" s="137"/>
      <c r="I85" s="137"/>
      <c r="J85" s="137"/>
      <c r="K85" s="190"/>
      <c r="L85" s="190"/>
      <c r="M85" s="190"/>
      <c r="N85" s="190"/>
      <c r="O85" s="36">
        <v>5000</v>
      </c>
      <c r="P85" s="36">
        <v>10000</v>
      </c>
      <c r="Q85" s="37">
        <f t="shared" ref="Q85:Q88" si="17">SUM(D85:M85)</f>
        <v>0</v>
      </c>
      <c r="R85" s="37">
        <f>SUM(D85:P85)</f>
        <v>15000</v>
      </c>
      <c r="S85" s="75">
        <f t="shared" si="4"/>
        <v>20000</v>
      </c>
      <c r="T85" s="75">
        <f t="shared" ref="T85:T88" si="18">S85/2</f>
        <v>10000</v>
      </c>
      <c r="U85" s="26">
        <f t="shared" si="16"/>
        <v>5000</v>
      </c>
    </row>
    <row r="86" spans="1:22" s="8" customFormat="1" ht="15" customHeight="1" x14ac:dyDescent="0.2">
      <c r="A86" s="12" t="s">
        <v>195</v>
      </c>
      <c r="B86" s="53" t="s">
        <v>196</v>
      </c>
      <c r="C86" s="77">
        <v>0</v>
      </c>
      <c r="D86" s="137"/>
      <c r="E86" s="137"/>
      <c r="F86" s="137"/>
      <c r="G86" s="137"/>
      <c r="H86" s="137"/>
      <c r="I86" s="137"/>
      <c r="J86" s="137"/>
      <c r="K86" s="190"/>
      <c r="L86" s="190"/>
      <c r="M86" s="190"/>
      <c r="N86" s="190"/>
      <c r="O86" s="36"/>
      <c r="P86" s="36"/>
      <c r="Q86" s="37">
        <f t="shared" si="17"/>
        <v>0</v>
      </c>
      <c r="R86" s="37">
        <f>SUM(D86:P86)</f>
        <v>0</v>
      </c>
      <c r="S86" s="75">
        <f t="shared" si="4"/>
        <v>0</v>
      </c>
      <c r="T86" s="75">
        <f t="shared" si="18"/>
        <v>0</v>
      </c>
      <c r="U86" s="26">
        <f t="shared" si="16"/>
        <v>0</v>
      </c>
    </row>
    <row r="87" spans="1:22" s="7" customFormat="1" ht="15" customHeight="1" x14ac:dyDescent="0.2">
      <c r="A87" s="12" t="s">
        <v>65</v>
      </c>
      <c r="B87" s="53" t="s">
        <v>123</v>
      </c>
      <c r="C87" s="77">
        <v>6000</v>
      </c>
      <c r="D87" s="137"/>
      <c r="E87" s="137"/>
      <c r="F87" s="137"/>
      <c r="G87" s="137"/>
      <c r="H87" s="137"/>
      <c r="I87" s="137"/>
      <c r="J87" s="137"/>
      <c r="K87" s="190"/>
      <c r="L87" s="190"/>
      <c r="M87" s="190"/>
      <c r="N87" s="190"/>
      <c r="O87" s="36"/>
      <c r="P87" s="36">
        <v>4500</v>
      </c>
      <c r="Q87" s="37">
        <f t="shared" si="17"/>
        <v>0</v>
      </c>
      <c r="R87" s="37">
        <f>SUM(D87:P87)</f>
        <v>4500</v>
      </c>
      <c r="S87" s="75">
        <f t="shared" ref="S87:S99" si="19">C87-Q87</f>
        <v>6000</v>
      </c>
      <c r="T87" s="75">
        <f t="shared" si="18"/>
        <v>3000</v>
      </c>
      <c r="U87" s="75">
        <f>C87-R87</f>
        <v>1500</v>
      </c>
    </row>
    <row r="88" spans="1:22" s="8" customFormat="1" ht="15" customHeight="1" x14ac:dyDescent="0.2">
      <c r="A88" s="12" t="s">
        <v>66</v>
      </c>
      <c r="B88" s="53" t="s">
        <v>124</v>
      </c>
      <c r="C88" s="77">
        <v>2500</v>
      </c>
      <c r="D88" s="137"/>
      <c r="E88" s="137"/>
      <c r="F88" s="137"/>
      <c r="G88" s="137"/>
      <c r="H88" s="137"/>
      <c r="I88" s="137"/>
      <c r="J88" s="137"/>
      <c r="K88" s="190"/>
      <c r="L88" s="190"/>
      <c r="M88" s="190"/>
      <c r="N88" s="190"/>
      <c r="O88" s="36"/>
      <c r="P88" s="36">
        <v>5000</v>
      </c>
      <c r="Q88" s="37">
        <f t="shared" si="17"/>
        <v>0</v>
      </c>
      <c r="R88" s="37">
        <f>SUM(D88:P88)</f>
        <v>5000</v>
      </c>
      <c r="S88" s="75">
        <f t="shared" si="19"/>
        <v>2500</v>
      </c>
      <c r="T88" s="75">
        <f t="shared" si="18"/>
        <v>1250</v>
      </c>
      <c r="U88" s="26">
        <f t="shared" si="16"/>
        <v>-2500</v>
      </c>
    </row>
    <row r="89" spans="1:22" s="8" customFormat="1" ht="6.95" customHeight="1" x14ac:dyDescent="0.2">
      <c r="A89" s="12"/>
      <c r="B89" s="53"/>
      <c r="C89" s="77"/>
      <c r="D89" s="133"/>
      <c r="E89" s="133"/>
      <c r="F89" s="133"/>
      <c r="G89" s="133"/>
      <c r="H89" s="133"/>
      <c r="I89" s="133"/>
      <c r="J89" s="133"/>
      <c r="K89" s="186"/>
      <c r="L89" s="186"/>
      <c r="M89" s="186"/>
      <c r="N89" s="186"/>
      <c r="O89" s="38"/>
      <c r="P89" s="38"/>
      <c r="Q89" s="42"/>
      <c r="R89" s="42"/>
      <c r="S89" s="26">
        <f t="shared" si="19"/>
        <v>0</v>
      </c>
      <c r="T89" s="75">
        <f t="shared" ref="T89" si="20">S89/3</f>
        <v>0</v>
      </c>
      <c r="U89" s="26">
        <f t="shared" si="16"/>
        <v>0</v>
      </c>
    </row>
    <row r="90" spans="1:22" s="7" customFormat="1" ht="15" customHeight="1" x14ac:dyDescent="0.2">
      <c r="A90" s="15" t="str">
        <f>"TOTAL "&amp;A83</f>
        <v>TOTAL CAPITAL EXPENDITURE (CAPEX) - PGT</v>
      </c>
      <c r="B90" s="57"/>
      <c r="C90" s="86">
        <f>SUM(C85:C89)</f>
        <v>28500</v>
      </c>
      <c r="D90" s="138">
        <f t="shared" ref="D90:P90" si="21">SUM(D85:D88)</f>
        <v>0</v>
      </c>
      <c r="E90" s="138">
        <f t="shared" si="21"/>
        <v>0</v>
      </c>
      <c r="F90" s="138">
        <f t="shared" si="21"/>
        <v>0</v>
      </c>
      <c r="G90" s="138">
        <f t="shared" ref="G90:H90" si="22">SUM(G85:G88)</f>
        <v>0</v>
      </c>
      <c r="H90" s="138">
        <f t="shared" si="22"/>
        <v>0</v>
      </c>
      <c r="I90" s="138">
        <f t="shared" si="21"/>
        <v>0</v>
      </c>
      <c r="J90" s="138">
        <f t="shared" si="21"/>
        <v>0</v>
      </c>
      <c r="K90" s="193">
        <f t="shared" si="21"/>
        <v>0</v>
      </c>
      <c r="L90" s="193">
        <f t="shared" si="21"/>
        <v>0</v>
      </c>
      <c r="M90" s="193">
        <f>SUM(M85:M88)</f>
        <v>0</v>
      </c>
      <c r="N90" s="193"/>
      <c r="O90" s="39">
        <f>SUM(O85:O88)</f>
        <v>5000</v>
      </c>
      <c r="P90" s="39">
        <f t="shared" si="21"/>
        <v>19500</v>
      </c>
      <c r="Q90" s="39">
        <f>SUM(D90:M90)</f>
        <v>0</v>
      </c>
      <c r="R90" s="39">
        <f>SUM(D90:P90)</f>
        <v>24500</v>
      </c>
      <c r="S90" s="75">
        <f t="shared" si="19"/>
        <v>28500</v>
      </c>
      <c r="T90" s="75">
        <f>S90/2</f>
        <v>14250</v>
      </c>
      <c r="U90" s="75">
        <f t="shared" si="16"/>
        <v>4000</v>
      </c>
      <c r="V90" s="160"/>
    </row>
    <row r="91" spans="1:22" s="7" customFormat="1" ht="6.95" customHeight="1" x14ac:dyDescent="0.2">
      <c r="A91" s="11"/>
      <c r="B91" s="59"/>
      <c r="C91" s="88"/>
      <c r="D91" s="139"/>
      <c r="E91" s="139"/>
      <c r="F91" s="139"/>
      <c r="G91" s="139"/>
      <c r="H91" s="139"/>
      <c r="I91" s="139"/>
      <c r="J91" s="139"/>
      <c r="K91" s="194"/>
      <c r="L91" s="194"/>
      <c r="M91" s="194"/>
      <c r="N91" s="194"/>
      <c r="O91" s="68"/>
      <c r="P91" s="68"/>
      <c r="Q91" s="40"/>
      <c r="R91" s="40"/>
      <c r="S91" s="75"/>
      <c r="T91" s="75"/>
      <c r="U91" s="75"/>
    </row>
    <row r="92" spans="1:22" s="7" customFormat="1" ht="18" customHeight="1" x14ac:dyDescent="0.2">
      <c r="A92" s="220" t="s">
        <v>63</v>
      </c>
      <c r="B92" s="220"/>
      <c r="C92" s="220"/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75"/>
      <c r="T92" s="75"/>
      <c r="U92" s="75"/>
    </row>
    <row r="93" spans="1:22" s="7" customFormat="1" ht="6.95" customHeight="1" x14ac:dyDescent="0.2">
      <c r="A93" s="10"/>
      <c r="B93" s="56"/>
      <c r="C93" s="85"/>
      <c r="D93" s="136"/>
      <c r="E93" s="136"/>
      <c r="F93" s="136"/>
      <c r="G93" s="136"/>
      <c r="H93" s="136"/>
      <c r="I93" s="136"/>
      <c r="J93" s="136"/>
      <c r="K93" s="189"/>
      <c r="L93" s="189"/>
      <c r="M93" s="189"/>
      <c r="N93" s="189"/>
      <c r="O93" s="67"/>
      <c r="P93" s="67"/>
      <c r="Q93" s="35"/>
      <c r="R93" s="35"/>
      <c r="S93" s="75"/>
      <c r="T93" s="75"/>
      <c r="U93" s="75"/>
    </row>
    <row r="94" spans="1:22" s="8" customFormat="1" ht="15" customHeight="1" x14ac:dyDescent="0.2">
      <c r="A94" s="12" t="s">
        <v>67</v>
      </c>
      <c r="B94" s="53" t="s">
        <v>122</v>
      </c>
      <c r="C94" s="77">
        <v>5000</v>
      </c>
      <c r="D94" s="137"/>
      <c r="E94" s="137"/>
      <c r="F94" s="137"/>
      <c r="G94" s="137"/>
      <c r="H94" s="137"/>
      <c r="I94" s="137"/>
      <c r="J94" s="137"/>
      <c r="K94" s="190"/>
      <c r="L94" s="190"/>
      <c r="M94" s="190"/>
      <c r="N94" s="190"/>
      <c r="O94" s="36"/>
      <c r="P94" s="36">
        <v>5000</v>
      </c>
      <c r="Q94" s="37">
        <f t="shared" ref="Q94:Q97" si="23">SUM(D94:M94)</f>
        <v>0</v>
      </c>
      <c r="R94" s="37">
        <f>SUM(D94:P94)</f>
        <v>5000</v>
      </c>
      <c r="S94" s="75">
        <f t="shared" si="19"/>
        <v>5000</v>
      </c>
      <c r="T94" s="75">
        <f t="shared" ref="T94:T96" si="24">S94/2</f>
        <v>2500</v>
      </c>
      <c r="U94" s="26">
        <f t="shared" ref="U94:U98" si="25">C94-R94</f>
        <v>0</v>
      </c>
    </row>
    <row r="95" spans="1:22" s="7" customFormat="1" ht="15" customHeight="1" x14ac:dyDescent="0.2">
      <c r="A95" s="12" t="s">
        <v>65</v>
      </c>
      <c r="B95" s="53" t="s">
        <v>123</v>
      </c>
      <c r="C95" s="77">
        <v>10000</v>
      </c>
      <c r="D95" s="137"/>
      <c r="E95" s="137"/>
      <c r="F95" s="137"/>
      <c r="G95" s="137"/>
      <c r="H95" s="137"/>
      <c r="I95" s="137"/>
      <c r="J95" s="137"/>
      <c r="K95" s="190"/>
      <c r="L95" s="190"/>
      <c r="M95" s="190">
        <v>1907</v>
      </c>
      <c r="N95" s="190"/>
      <c r="O95" s="36"/>
      <c r="P95" s="36">
        <v>2000</v>
      </c>
      <c r="Q95" s="37">
        <f t="shared" si="23"/>
        <v>1907</v>
      </c>
      <c r="R95" s="37">
        <f>SUM(D95:P95)</f>
        <v>3907</v>
      </c>
      <c r="S95" s="75">
        <f t="shared" si="19"/>
        <v>8093</v>
      </c>
      <c r="T95" s="75">
        <f t="shared" si="24"/>
        <v>4046.5</v>
      </c>
      <c r="U95" s="75">
        <f t="shared" si="25"/>
        <v>6093</v>
      </c>
    </row>
    <row r="96" spans="1:22" s="8" customFormat="1" ht="15" customHeight="1" x14ac:dyDescent="0.2">
      <c r="A96" s="12" t="s">
        <v>68</v>
      </c>
      <c r="B96" s="53" t="s">
        <v>124</v>
      </c>
      <c r="C96" s="77">
        <v>1000</v>
      </c>
      <c r="D96" s="137"/>
      <c r="E96" s="137"/>
      <c r="F96" s="137"/>
      <c r="G96" s="137"/>
      <c r="H96" s="137"/>
      <c r="I96" s="137"/>
      <c r="J96" s="137"/>
      <c r="K96" s="190"/>
      <c r="L96" s="190"/>
      <c r="M96" s="190"/>
      <c r="N96" s="190"/>
      <c r="O96" s="36"/>
      <c r="P96" s="36">
        <v>40000</v>
      </c>
      <c r="Q96" s="37">
        <f t="shared" si="23"/>
        <v>0</v>
      </c>
      <c r="R96" s="37">
        <f>SUM(D96:P96)</f>
        <v>40000</v>
      </c>
      <c r="S96" s="75">
        <f t="shared" si="19"/>
        <v>1000</v>
      </c>
      <c r="T96" s="75">
        <f t="shared" si="24"/>
        <v>500</v>
      </c>
      <c r="U96" s="26">
        <f t="shared" si="25"/>
        <v>-39000</v>
      </c>
    </row>
    <row r="97" spans="1:23" s="7" customFormat="1" ht="15" customHeight="1" x14ac:dyDescent="0.2">
      <c r="A97" s="12" t="s">
        <v>69</v>
      </c>
      <c r="B97" s="53" t="s">
        <v>69</v>
      </c>
      <c r="C97" s="77">
        <v>0</v>
      </c>
      <c r="D97" s="137"/>
      <c r="E97" s="137"/>
      <c r="F97" s="137"/>
      <c r="G97" s="137"/>
      <c r="H97" s="137"/>
      <c r="I97" s="137"/>
      <c r="J97" s="137"/>
      <c r="K97" s="190"/>
      <c r="L97" s="190"/>
      <c r="M97" s="190"/>
      <c r="N97" s="190"/>
      <c r="O97" s="36"/>
      <c r="P97" s="36"/>
      <c r="Q97" s="37">
        <f t="shared" si="23"/>
        <v>0</v>
      </c>
      <c r="R97" s="37">
        <f>SUM(D97:P97)</f>
        <v>0</v>
      </c>
      <c r="S97" s="75">
        <f t="shared" si="19"/>
        <v>0</v>
      </c>
      <c r="T97" s="75">
        <f t="shared" ref="T97:T98" si="26">S97/3</f>
        <v>0</v>
      </c>
      <c r="U97" s="75">
        <f t="shared" si="25"/>
        <v>0</v>
      </c>
    </row>
    <row r="98" spans="1:23" s="8" customFormat="1" ht="6.95" customHeight="1" x14ac:dyDescent="0.2">
      <c r="A98" s="12"/>
      <c r="B98" s="53"/>
      <c r="C98" s="77"/>
      <c r="D98" s="133"/>
      <c r="E98" s="133"/>
      <c r="F98" s="133"/>
      <c r="G98" s="133"/>
      <c r="H98" s="133"/>
      <c r="I98" s="133"/>
      <c r="J98" s="133"/>
      <c r="K98" s="186"/>
      <c r="L98" s="186"/>
      <c r="M98" s="186"/>
      <c r="N98" s="186"/>
      <c r="O98" s="38"/>
      <c r="P98" s="38"/>
      <c r="Q98" s="42"/>
      <c r="R98" s="42"/>
      <c r="S98" s="26">
        <f t="shared" si="19"/>
        <v>0</v>
      </c>
      <c r="T98" s="75">
        <f t="shared" si="26"/>
        <v>0</v>
      </c>
      <c r="U98" s="26">
        <f t="shared" si="25"/>
        <v>0</v>
      </c>
    </row>
    <row r="99" spans="1:23" s="7" customFormat="1" ht="15" customHeight="1" x14ac:dyDescent="0.2">
      <c r="A99" s="15" t="str">
        <f>"TOTAL "&amp;A92</f>
        <v>TOTAL CAPITAL EXPENDITURE (CAPEX) - TIC</v>
      </c>
      <c r="B99" s="57"/>
      <c r="C99" s="86">
        <f>SUM(C94:C98)</f>
        <v>16000</v>
      </c>
      <c r="D99" s="138">
        <f t="shared" ref="D99:P99" si="27">SUM(D94:D97)</f>
        <v>0</v>
      </c>
      <c r="E99" s="138">
        <f t="shared" si="27"/>
        <v>0</v>
      </c>
      <c r="F99" s="138">
        <f t="shared" si="27"/>
        <v>0</v>
      </c>
      <c r="G99" s="138">
        <f t="shared" ref="G99:H99" si="28">SUM(G94:G97)</f>
        <v>0</v>
      </c>
      <c r="H99" s="138">
        <f t="shared" si="28"/>
        <v>0</v>
      </c>
      <c r="I99" s="138">
        <f t="shared" si="27"/>
        <v>0</v>
      </c>
      <c r="J99" s="138">
        <f t="shared" si="27"/>
        <v>0</v>
      </c>
      <c r="K99" s="193">
        <f t="shared" si="27"/>
        <v>0</v>
      </c>
      <c r="L99" s="193">
        <f t="shared" si="27"/>
        <v>0</v>
      </c>
      <c r="M99" s="193">
        <f>SUM(M94:M97)</f>
        <v>1907</v>
      </c>
      <c r="N99" s="193"/>
      <c r="O99" s="39">
        <f>SUM(O94:O97)</f>
        <v>0</v>
      </c>
      <c r="P99" s="39">
        <f t="shared" si="27"/>
        <v>47000</v>
      </c>
      <c r="Q99" s="39">
        <f>SUM(D99:M99)</f>
        <v>1907</v>
      </c>
      <c r="R99" s="39">
        <f>SUM(R94:R97)</f>
        <v>48907</v>
      </c>
      <c r="S99" s="75">
        <f t="shared" si="19"/>
        <v>14093</v>
      </c>
      <c r="T99" s="75">
        <f>S99/2</f>
        <v>7046.5</v>
      </c>
      <c r="U99" s="75">
        <f>C99-R99</f>
        <v>-32907</v>
      </c>
      <c r="V99" s="160"/>
    </row>
    <row r="100" spans="1:23" s="7" customFormat="1" ht="7.5" customHeight="1" x14ac:dyDescent="0.2">
      <c r="A100" s="24"/>
      <c r="B100" s="58"/>
      <c r="C100" s="87"/>
      <c r="D100" s="135"/>
      <c r="E100" s="135"/>
      <c r="F100" s="135"/>
      <c r="G100" s="135"/>
      <c r="H100" s="135"/>
      <c r="I100" s="135"/>
      <c r="J100" s="135"/>
      <c r="K100" s="188"/>
      <c r="L100" s="188"/>
      <c r="M100" s="188"/>
      <c r="N100" s="188"/>
      <c r="O100" s="32"/>
      <c r="P100" s="32"/>
      <c r="Q100" s="32"/>
      <c r="R100" s="32"/>
      <c r="S100" s="75"/>
      <c r="T100" s="75"/>
      <c r="U100" s="75"/>
    </row>
    <row r="101" spans="1:23" s="7" customFormat="1" ht="18" customHeight="1" x14ac:dyDescent="0.2">
      <c r="A101" s="220" t="s">
        <v>70</v>
      </c>
      <c r="B101" s="220"/>
      <c r="C101" s="220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75"/>
      <c r="T101" s="75"/>
      <c r="U101" s="75"/>
    </row>
    <row r="102" spans="1:23" s="7" customFormat="1" ht="6.95" customHeight="1" x14ac:dyDescent="0.2">
      <c r="A102" s="10"/>
      <c r="B102" s="56"/>
      <c r="C102" s="85"/>
      <c r="D102" s="136"/>
      <c r="E102" s="136"/>
      <c r="F102" s="136"/>
      <c r="G102" s="136"/>
      <c r="H102" s="136"/>
      <c r="I102" s="136"/>
      <c r="J102" s="136"/>
      <c r="K102" s="189"/>
      <c r="L102" s="189"/>
      <c r="M102" s="189"/>
      <c r="N102" s="189"/>
      <c r="O102" s="67"/>
      <c r="P102" s="67"/>
      <c r="Q102" s="35"/>
      <c r="R102" s="35"/>
      <c r="S102" s="75"/>
      <c r="T102" s="75"/>
      <c r="U102" s="75"/>
    </row>
    <row r="103" spans="1:23" s="8" customFormat="1" ht="15" customHeight="1" x14ac:dyDescent="0.2">
      <c r="A103" s="12" t="s">
        <v>71</v>
      </c>
      <c r="B103" s="53" t="s">
        <v>125</v>
      </c>
      <c r="C103" s="77">
        <v>2000</v>
      </c>
      <c r="D103" s="137">
        <v>0</v>
      </c>
      <c r="E103" s="137">
        <v>300</v>
      </c>
      <c r="F103" s="137">
        <v>0</v>
      </c>
      <c r="G103" s="137">
        <v>0</v>
      </c>
      <c r="H103" s="137">
        <v>0</v>
      </c>
      <c r="I103" s="137">
        <v>675</v>
      </c>
      <c r="J103" s="137">
        <v>360</v>
      </c>
      <c r="K103" s="190"/>
      <c r="L103" s="190"/>
      <c r="M103" s="190"/>
      <c r="N103" s="190"/>
      <c r="O103" s="36">
        <v>221.66666666666666</v>
      </c>
      <c r="P103" s="36">
        <v>221.66666666666666</v>
      </c>
      <c r="Q103" s="37">
        <f t="shared" ref="Q103:Q148" si="29">SUM(D103:M103)</f>
        <v>1335</v>
      </c>
      <c r="R103" s="42">
        <f>SUM(D103:P103)</f>
        <v>1778.3333333333335</v>
      </c>
      <c r="S103" s="75">
        <f>C103-Q103</f>
        <v>665</v>
      </c>
      <c r="T103" s="75">
        <f t="shared" ref="T103:T148" si="30">S103/2</f>
        <v>332.5</v>
      </c>
      <c r="U103" s="26">
        <f t="shared" ref="U103:U150" si="31">C103-R103</f>
        <v>221.66666666666652</v>
      </c>
      <c r="V103" s="26"/>
    </row>
    <row r="104" spans="1:23" s="8" customFormat="1" ht="15" customHeight="1" x14ac:dyDescent="0.2">
      <c r="A104" s="12" t="s">
        <v>72</v>
      </c>
      <c r="B104" s="53" t="s">
        <v>126</v>
      </c>
      <c r="C104" s="77">
        <v>2500</v>
      </c>
      <c r="D104" s="137">
        <v>0</v>
      </c>
      <c r="E104" s="137">
        <v>420</v>
      </c>
      <c r="F104" s="137">
        <v>224</v>
      </c>
      <c r="G104" s="137">
        <v>0</v>
      </c>
      <c r="H104" s="137">
        <v>0</v>
      </c>
      <c r="I104" s="137">
        <v>224</v>
      </c>
      <c r="J104" s="137">
        <v>0</v>
      </c>
      <c r="K104" s="190"/>
      <c r="L104" s="190"/>
      <c r="M104" s="190">
        <v>336</v>
      </c>
      <c r="N104" s="190"/>
      <c r="O104" s="36"/>
      <c r="P104" s="36">
        <v>500</v>
      </c>
      <c r="Q104" s="37">
        <f t="shared" si="29"/>
        <v>1204</v>
      </c>
      <c r="R104" s="42">
        <f t="shared" ref="R104:R148" si="32">SUM(D104:P104)</f>
        <v>1704</v>
      </c>
      <c r="S104" s="75">
        <f t="shared" ref="S104:S148" si="33">C104-Q104</f>
        <v>1296</v>
      </c>
      <c r="T104" s="75">
        <f t="shared" si="30"/>
        <v>648</v>
      </c>
      <c r="U104" s="26">
        <f t="shared" si="31"/>
        <v>796</v>
      </c>
      <c r="V104" s="26"/>
    </row>
    <row r="105" spans="1:23" s="8" customFormat="1" ht="15" customHeight="1" x14ac:dyDescent="0.2">
      <c r="A105" s="12" t="s">
        <v>73</v>
      </c>
      <c r="B105" s="53" t="s">
        <v>127</v>
      </c>
      <c r="C105" s="77">
        <v>181000</v>
      </c>
      <c r="D105" s="137">
        <v>5322.94</v>
      </c>
      <c r="E105" s="137">
        <v>22076</v>
      </c>
      <c r="F105" s="137">
        <v>3233.3</v>
      </c>
      <c r="G105" s="137">
        <v>0</v>
      </c>
      <c r="H105" s="137">
        <v>400</v>
      </c>
      <c r="I105" s="137">
        <v>3340</v>
      </c>
      <c r="J105" s="137">
        <v>5000</v>
      </c>
      <c r="K105" s="190">
        <v>49395</v>
      </c>
      <c r="L105" s="190">
        <v>30400</v>
      </c>
      <c r="M105" s="190">
        <v>29985</v>
      </c>
      <c r="N105" s="190"/>
      <c r="O105" s="36">
        <v>15923.880000000005</v>
      </c>
      <c r="P105" s="36">
        <v>15923.880000000005</v>
      </c>
      <c r="Q105" s="37">
        <f t="shared" si="29"/>
        <v>149152.24</v>
      </c>
      <c r="R105" s="42">
        <f t="shared" si="32"/>
        <v>181000</v>
      </c>
      <c r="S105" s="75">
        <f t="shared" si="33"/>
        <v>31847.760000000009</v>
      </c>
      <c r="T105" s="75">
        <f t="shared" si="30"/>
        <v>15923.880000000005</v>
      </c>
      <c r="U105" s="26">
        <f t="shared" si="31"/>
        <v>0</v>
      </c>
      <c r="V105" s="26"/>
    </row>
    <row r="106" spans="1:23" s="8" customFormat="1" ht="15" customHeight="1" x14ac:dyDescent="0.2">
      <c r="A106" s="12" t="s">
        <v>74</v>
      </c>
      <c r="B106" s="53" t="s">
        <v>127</v>
      </c>
      <c r="C106" s="77">
        <v>10000</v>
      </c>
      <c r="D106" s="137">
        <v>0</v>
      </c>
      <c r="E106" s="137">
        <v>0</v>
      </c>
      <c r="F106" s="137">
        <v>0</v>
      </c>
      <c r="G106" s="137">
        <v>0</v>
      </c>
      <c r="H106" s="137">
        <v>0</v>
      </c>
      <c r="I106" s="137">
        <v>0</v>
      </c>
      <c r="J106" s="137">
        <v>241</v>
      </c>
      <c r="K106" s="190"/>
      <c r="L106" s="190">
        <v>2760.6</v>
      </c>
      <c r="M106" s="190">
        <v>1027.04</v>
      </c>
      <c r="N106" s="190"/>
      <c r="O106" s="36">
        <v>2332.7999999999997</v>
      </c>
      <c r="P106" s="36">
        <v>2332.7999999999997</v>
      </c>
      <c r="Q106" s="37">
        <f t="shared" si="29"/>
        <v>4028.64</v>
      </c>
      <c r="R106" s="42">
        <f t="shared" si="32"/>
        <v>8694.24</v>
      </c>
      <c r="S106" s="75">
        <f t="shared" si="33"/>
        <v>5971.3600000000006</v>
      </c>
      <c r="T106" s="75">
        <f t="shared" si="30"/>
        <v>2985.6800000000003</v>
      </c>
      <c r="U106" s="26">
        <f t="shared" si="31"/>
        <v>1305.7600000000002</v>
      </c>
      <c r="V106" s="26"/>
    </row>
    <row r="107" spans="1:23" s="8" customFormat="1" ht="8.25" customHeight="1" x14ac:dyDescent="0.2">
      <c r="A107" s="12"/>
      <c r="B107" s="53"/>
      <c r="C107" s="77"/>
      <c r="D107" s="140"/>
      <c r="E107" s="140"/>
      <c r="F107" s="140"/>
      <c r="G107" s="140"/>
      <c r="H107" s="140"/>
      <c r="I107" s="140"/>
      <c r="J107" s="140"/>
      <c r="K107" s="195"/>
      <c r="L107" s="195"/>
      <c r="M107" s="195"/>
      <c r="N107" s="195"/>
      <c r="O107" s="44"/>
      <c r="P107" s="44"/>
      <c r="Q107" s="37">
        <f t="shared" si="29"/>
        <v>0</v>
      </c>
      <c r="R107" s="42"/>
      <c r="S107" s="75">
        <f t="shared" si="33"/>
        <v>0</v>
      </c>
      <c r="T107" s="75">
        <f t="shared" si="30"/>
        <v>0</v>
      </c>
      <c r="U107" s="26">
        <f t="shared" si="31"/>
        <v>0</v>
      </c>
      <c r="V107" s="26"/>
    </row>
    <row r="108" spans="1:23" s="8" customFormat="1" ht="15" customHeight="1" x14ac:dyDescent="0.2">
      <c r="A108" s="12" t="s">
        <v>75</v>
      </c>
      <c r="B108" s="53" t="s">
        <v>75</v>
      </c>
      <c r="C108" s="77">
        <v>15000</v>
      </c>
      <c r="D108" s="137">
        <v>0</v>
      </c>
      <c r="E108" s="137">
        <v>615.69000000000005</v>
      </c>
      <c r="F108" s="137">
        <v>330.22</v>
      </c>
      <c r="G108" s="137">
        <v>2497.2600000000002</v>
      </c>
      <c r="H108" s="137">
        <v>0</v>
      </c>
      <c r="I108" s="137">
        <v>0</v>
      </c>
      <c r="J108" s="137">
        <v>0</v>
      </c>
      <c r="K108" s="190">
        <v>10822.36</v>
      </c>
      <c r="L108" s="190">
        <v>85</v>
      </c>
      <c r="M108" s="190">
        <v>303.5</v>
      </c>
      <c r="N108" s="190"/>
      <c r="O108" s="36"/>
      <c r="P108" s="36">
        <v>345.96999999999935</v>
      </c>
      <c r="Q108" s="37">
        <f t="shared" si="29"/>
        <v>14654.03</v>
      </c>
      <c r="R108" s="42">
        <f t="shared" si="32"/>
        <v>15000</v>
      </c>
      <c r="S108" s="75">
        <f t="shared" si="33"/>
        <v>345.96999999999935</v>
      </c>
      <c r="T108" s="75">
        <f t="shared" si="30"/>
        <v>172.98499999999967</v>
      </c>
      <c r="U108" s="26">
        <f t="shared" si="31"/>
        <v>0</v>
      </c>
      <c r="V108" s="26"/>
    </row>
    <row r="109" spans="1:23" s="8" customFormat="1" ht="15" customHeight="1" x14ac:dyDescent="0.2">
      <c r="A109" s="12" t="s">
        <v>306</v>
      </c>
      <c r="B109" s="53" t="s">
        <v>264</v>
      </c>
      <c r="C109" s="77">
        <v>32000</v>
      </c>
      <c r="D109" s="137"/>
      <c r="E109" s="137"/>
      <c r="F109" s="137"/>
      <c r="G109" s="137"/>
      <c r="H109" s="137"/>
      <c r="I109" s="137"/>
      <c r="J109" s="137">
        <v>10013.9</v>
      </c>
      <c r="K109" s="190"/>
      <c r="L109" s="190"/>
      <c r="M109" s="190"/>
      <c r="N109" s="190"/>
      <c r="O109" s="36">
        <v>5000</v>
      </c>
      <c r="P109" s="36">
        <v>5000</v>
      </c>
      <c r="Q109" s="37">
        <f t="shared" si="29"/>
        <v>10013.9</v>
      </c>
      <c r="R109" s="42">
        <f t="shared" si="32"/>
        <v>20013.900000000001</v>
      </c>
      <c r="S109" s="75">
        <f t="shared" si="33"/>
        <v>21986.1</v>
      </c>
      <c r="T109" s="75">
        <f t="shared" si="30"/>
        <v>10993.05</v>
      </c>
      <c r="U109" s="26">
        <f t="shared" si="31"/>
        <v>11986.099999999999</v>
      </c>
      <c r="V109" s="26"/>
    </row>
    <row r="110" spans="1:23" s="8" customFormat="1" ht="15" customHeight="1" x14ac:dyDescent="0.2">
      <c r="A110" s="12" t="s">
        <v>263</v>
      </c>
      <c r="B110" s="53" t="s">
        <v>264</v>
      </c>
      <c r="C110" s="77">
        <v>300000</v>
      </c>
      <c r="D110" s="137"/>
      <c r="E110" s="137"/>
      <c r="F110" s="137"/>
      <c r="G110" s="137"/>
      <c r="H110" s="137"/>
      <c r="I110" s="137"/>
      <c r="J110" s="137"/>
      <c r="K110" s="190">
        <v>70070</v>
      </c>
      <c r="L110" s="190">
        <v>86470</v>
      </c>
      <c r="M110" s="190">
        <v>39420</v>
      </c>
      <c r="N110" s="190"/>
      <c r="O110" s="36">
        <v>52020</v>
      </c>
      <c r="P110" s="36">
        <v>52020</v>
      </c>
      <c r="Q110" s="37">
        <f t="shared" si="29"/>
        <v>195960</v>
      </c>
      <c r="R110" s="42">
        <f t="shared" si="32"/>
        <v>300000</v>
      </c>
      <c r="S110" s="75">
        <f t="shared" si="33"/>
        <v>104040</v>
      </c>
      <c r="T110" s="75">
        <f t="shared" si="30"/>
        <v>52020</v>
      </c>
      <c r="U110" s="26">
        <f t="shared" si="31"/>
        <v>0</v>
      </c>
      <c r="V110" s="26">
        <f>300000-R110</f>
        <v>0</v>
      </c>
      <c r="W110" s="210"/>
    </row>
    <row r="111" spans="1:23" s="8" customFormat="1" ht="15" customHeight="1" x14ac:dyDescent="0.2">
      <c r="A111" s="12" t="s">
        <v>307</v>
      </c>
      <c r="B111" s="53" t="s">
        <v>264</v>
      </c>
      <c r="C111" s="77">
        <v>14000</v>
      </c>
      <c r="D111" s="137">
        <v>0</v>
      </c>
      <c r="E111" s="137">
        <v>0</v>
      </c>
      <c r="F111" s="137">
        <v>0</v>
      </c>
      <c r="G111" s="137">
        <v>0</v>
      </c>
      <c r="H111" s="137">
        <v>0</v>
      </c>
      <c r="I111" s="137">
        <v>0</v>
      </c>
      <c r="J111" s="137"/>
      <c r="K111" s="190">
        <v>14040</v>
      </c>
      <c r="L111" s="190"/>
      <c r="M111" s="190"/>
      <c r="N111" s="190"/>
      <c r="O111" s="36"/>
      <c r="P111" s="36"/>
      <c r="Q111" s="37">
        <f t="shared" si="29"/>
        <v>14040</v>
      </c>
      <c r="R111" s="42">
        <f t="shared" si="32"/>
        <v>14040</v>
      </c>
      <c r="S111" s="75">
        <f t="shared" si="33"/>
        <v>-40</v>
      </c>
      <c r="T111" s="75">
        <f t="shared" si="30"/>
        <v>-20</v>
      </c>
      <c r="U111" s="26">
        <f t="shared" si="31"/>
        <v>-40</v>
      </c>
      <c r="V111" s="26"/>
      <c r="W111" s="211"/>
    </row>
    <row r="112" spans="1:23" s="8" customFormat="1" ht="15" customHeight="1" x14ac:dyDescent="0.2">
      <c r="A112" s="12" t="s">
        <v>308</v>
      </c>
      <c r="B112" s="53" t="s">
        <v>264</v>
      </c>
      <c r="C112" s="77">
        <v>65000</v>
      </c>
      <c r="D112" s="137"/>
      <c r="E112" s="137"/>
      <c r="F112" s="137"/>
      <c r="G112" s="137"/>
      <c r="H112" s="137"/>
      <c r="I112" s="137"/>
      <c r="J112" s="137"/>
      <c r="K112" s="190"/>
      <c r="L112" s="190"/>
      <c r="M112" s="190"/>
      <c r="N112" s="190"/>
      <c r="O112" s="36"/>
      <c r="P112" s="36">
        <v>65000</v>
      </c>
      <c r="Q112" s="37">
        <f t="shared" si="29"/>
        <v>0</v>
      </c>
      <c r="R112" s="42">
        <f t="shared" si="32"/>
        <v>65000</v>
      </c>
      <c r="S112" s="75">
        <f t="shared" si="33"/>
        <v>65000</v>
      </c>
      <c r="T112" s="75">
        <f t="shared" si="30"/>
        <v>32500</v>
      </c>
      <c r="U112" s="26">
        <f t="shared" si="31"/>
        <v>0</v>
      </c>
      <c r="V112" s="26"/>
      <c r="W112" s="211"/>
    </row>
    <row r="113" spans="1:23" s="8" customFormat="1" ht="15" customHeight="1" x14ac:dyDescent="0.2">
      <c r="A113" s="12" t="s">
        <v>265</v>
      </c>
      <c r="B113" s="53" t="s">
        <v>264</v>
      </c>
      <c r="C113" s="77">
        <v>42000</v>
      </c>
      <c r="D113" s="137"/>
      <c r="E113" s="137"/>
      <c r="F113" s="137"/>
      <c r="G113" s="137"/>
      <c r="H113" s="137"/>
      <c r="I113" s="137"/>
      <c r="J113" s="137"/>
      <c r="K113" s="190"/>
      <c r="L113" s="190"/>
      <c r="M113" s="190">
        <v>41552.76</v>
      </c>
      <c r="N113" s="190"/>
      <c r="O113" s="36"/>
      <c r="P113" s="36"/>
      <c r="Q113" s="37">
        <f t="shared" si="29"/>
        <v>41552.76</v>
      </c>
      <c r="R113" s="42">
        <f t="shared" si="32"/>
        <v>41552.76</v>
      </c>
      <c r="S113" s="75">
        <f t="shared" si="33"/>
        <v>447.23999999999796</v>
      </c>
      <c r="T113" s="75">
        <f t="shared" si="30"/>
        <v>223.61999999999898</v>
      </c>
      <c r="U113" s="26">
        <f t="shared" si="31"/>
        <v>447.23999999999796</v>
      </c>
      <c r="V113" s="26"/>
      <c r="W113" s="159"/>
    </row>
    <row r="114" spans="1:23" s="8" customFormat="1" ht="15" customHeight="1" x14ac:dyDescent="0.2">
      <c r="A114" s="12" t="s">
        <v>266</v>
      </c>
      <c r="B114" s="53" t="s">
        <v>264</v>
      </c>
      <c r="C114" s="77">
        <v>250000</v>
      </c>
      <c r="D114" s="137"/>
      <c r="E114" s="137"/>
      <c r="F114" s="137"/>
      <c r="G114" s="137"/>
      <c r="H114" s="137"/>
      <c r="I114" s="137"/>
      <c r="J114" s="137"/>
      <c r="K114" s="190"/>
      <c r="L114" s="190"/>
      <c r="M114" s="190"/>
      <c r="N114" s="190"/>
      <c r="O114" s="36"/>
      <c r="P114" s="36">
        <v>250000</v>
      </c>
      <c r="Q114" s="37">
        <f t="shared" si="29"/>
        <v>0</v>
      </c>
      <c r="R114" s="42">
        <f t="shared" si="32"/>
        <v>250000</v>
      </c>
      <c r="S114" s="75">
        <f t="shared" si="33"/>
        <v>250000</v>
      </c>
      <c r="T114" s="75">
        <f t="shared" si="30"/>
        <v>125000</v>
      </c>
      <c r="U114" s="26">
        <f t="shared" si="31"/>
        <v>0</v>
      </c>
      <c r="V114" s="26"/>
      <c r="W114" s="159"/>
    </row>
    <row r="115" spans="1:23" s="8" customFormat="1" ht="15" customHeight="1" x14ac:dyDescent="0.2">
      <c r="A115" s="12" t="s">
        <v>309</v>
      </c>
      <c r="B115" s="53" t="s">
        <v>264</v>
      </c>
      <c r="C115" s="77">
        <v>600000</v>
      </c>
      <c r="D115" s="137"/>
      <c r="E115" s="137"/>
      <c r="F115" s="137"/>
      <c r="G115" s="137"/>
      <c r="H115" s="137"/>
      <c r="I115" s="137"/>
      <c r="J115" s="137"/>
      <c r="K115" s="190"/>
      <c r="L115" s="190"/>
      <c r="M115" s="190"/>
      <c r="N115" s="190"/>
      <c r="O115" s="36"/>
      <c r="P115" s="36">
        <v>600000</v>
      </c>
      <c r="Q115" s="37">
        <f t="shared" si="29"/>
        <v>0</v>
      </c>
      <c r="R115" s="42">
        <f t="shared" si="32"/>
        <v>600000</v>
      </c>
      <c r="S115" s="75">
        <f t="shared" si="33"/>
        <v>600000</v>
      </c>
      <c r="T115" s="75">
        <f t="shared" si="30"/>
        <v>300000</v>
      </c>
      <c r="U115" s="26">
        <f t="shared" si="31"/>
        <v>0</v>
      </c>
      <c r="V115" s="26"/>
      <c r="W115" s="159"/>
    </row>
    <row r="116" spans="1:23" s="8" customFormat="1" ht="15" customHeight="1" x14ac:dyDescent="0.2">
      <c r="A116" s="12" t="s">
        <v>310</v>
      </c>
      <c r="B116" s="53" t="s">
        <v>264</v>
      </c>
      <c r="C116" s="77">
        <v>600000</v>
      </c>
      <c r="D116" s="137"/>
      <c r="E116" s="137"/>
      <c r="F116" s="137"/>
      <c r="G116" s="137"/>
      <c r="H116" s="137"/>
      <c r="I116" s="137"/>
      <c r="J116" s="137"/>
      <c r="K116" s="190"/>
      <c r="L116" s="190"/>
      <c r="M116" s="190"/>
      <c r="N116" s="190"/>
      <c r="O116" s="36"/>
      <c r="P116" s="36">
        <v>600000</v>
      </c>
      <c r="Q116" s="37">
        <f t="shared" si="29"/>
        <v>0</v>
      </c>
      <c r="R116" s="42">
        <f t="shared" si="32"/>
        <v>600000</v>
      </c>
      <c r="S116" s="75">
        <f t="shared" si="33"/>
        <v>600000</v>
      </c>
      <c r="T116" s="75">
        <f t="shared" si="30"/>
        <v>300000</v>
      </c>
      <c r="U116" s="26">
        <f t="shared" si="31"/>
        <v>0</v>
      </c>
      <c r="V116" s="26"/>
      <c r="W116" s="159"/>
    </row>
    <row r="117" spans="1:23" s="8" customFormat="1" ht="15" customHeight="1" x14ac:dyDescent="0.2">
      <c r="A117" s="12" t="s">
        <v>311</v>
      </c>
      <c r="B117" s="53" t="s">
        <v>264</v>
      </c>
      <c r="C117" s="77">
        <v>550000</v>
      </c>
      <c r="D117" s="137"/>
      <c r="E117" s="137"/>
      <c r="F117" s="137"/>
      <c r="G117" s="137"/>
      <c r="H117" s="137"/>
      <c r="I117" s="137"/>
      <c r="J117" s="137"/>
      <c r="K117" s="190"/>
      <c r="L117" s="190"/>
      <c r="M117" s="190">
        <v>175000</v>
      </c>
      <c r="N117" s="190"/>
      <c r="O117" s="36"/>
      <c r="P117" s="36">
        <v>375000</v>
      </c>
      <c r="Q117" s="37">
        <f t="shared" si="29"/>
        <v>175000</v>
      </c>
      <c r="R117" s="42">
        <f t="shared" si="32"/>
        <v>550000</v>
      </c>
      <c r="S117" s="75">
        <f t="shared" si="33"/>
        <v>375000</v>
      </c>
      <c r="T117" s="75">
        <f t="shared" si="30"/>
        <v>187500</v>
      </c>
      <c r="U117" s="26">
        <f t="shared" si="31"/>
        <v>0</v>
      </c>
      <c r="V117" s="26"/>
      <c r="W117" s="159"/>
    </row>
    <row r="118" spans="1:23" s="8" customFormat="1" ht="15" customHeight="1" x14ac:dyDescent="0.2">
      <c r="A118" s="12" t="s">
        <v>305</v>
      </c>
      <c r="B118" s="53" t="s">
        <v>264</v>
      </c>
      <c r="C118" s="77">
        <v>80000</v>
      </c>
      <c r="D118" s="137"/>
      <c r="E118" s="137"/>
      <c r="F118" s="137"/>
      <c r="G118" s="137"/>
      <c r="H118" s="137"/>
      <c r="I118" s="137"/>
      <c r="J118" s="137"/>
      <c r="K118" s="190"/>
      <c r="L118" s="190"/>
      <c r="M118" s="190">
        <v>40000</v>
      </c>
      <c r="N118" s="190"/>
      <c r="O118" s="36">
        <v>20000</v>
      </c>
      <c r="P118" s="36">
        <v>20000</v>
      </c>
      <c r="Q118" s="37">
        <f t="shared" si="29"/>
        <v>40000</v>
      </c>
      <c r="R118" s="42">
        <f t="shared" si="32"/>
        <v>80000</v>
      </c>
      <c r="S118" s="75">
        <f t="shared" si="33"/>
        <v>40000</v>
      </c>
      <c r="T118" s="75">
        <f t="shared" si="30"/>
        <v>20000</v>
      </c>
      <c r="U118" s="26">
        <f t="shared" si="31"/>
        <v>0</v>
      </c>
      <c r="V118" s="26"/>
      <c r="W118" s="159"/>
    </row>
    <row r="119" spans="1:23" s="8" customFormat="1" ht="15" customHeight="1" x14ac:dyDescent="0.2">
      <c r="A119" s="12" t="s">
        <v>312</v>
      </c>
      <c r="B119" s="53" t="s">
        <v>264</v>
      </c>
      <c r="C119" s="77">
        <v>150000</v>
      </c>
      <c r="D119" s="137"/>
      <c r="E119" s="137"/>
      <c r="F119" s="137"/>
      <c r="G119" s="137"/>
      <c r="H119" s="137"/>
      <c r="I119" s="137"/>
      <c r="J119" s="137"/>
      <c r="K119" s="190"/>
      <c r="L119" s="190"/>
      <c r="M119" s="190"/>
      <c r="N119" s="190"/>
      <c r="O119" s="36"/>
      <c r="P119" s="36">
        <v>150000</v>
      </c>
      <c r="Q119" s="37">
        <f t="shared" si="29"/>
        <v>0</v>
      </c>
      <c r="R119" s="42">
        <f t="shared" si="32"/>
        <v>150000</v>
      </c>
      <c r="S119" s="75">
        <f t="shared" si="33"/>
        <v>150000</v>
      </c>
      <c r="T119" s="75">
        <f t="shared" si="30"/>
        <v>75000</v>
      </c>
      <c r="U119" s="26">
        <f t="shared" si="31"/>
        <v>0</v>
      </c>
      <c r="V119" s="26"/>
      <c r="W119" s="159"/>
    </row>
    <row r="120" spans="1:23" s="8" customFormat="1" ht="15" customHeight="1" x14ac:dyDescent="0.2">
      <c r="A120" s="12" t="s">
        <v>313</v>
      </c>
      <c r="B120" s="53" t="s">
        <v>271</v>
      </c>
      <c r="C120" s="77">
        <v>80000</v>
      </c>
      <c r="D120" s="137"/>
      <c r="E120" s="137"/>
      <c r="F120" s="137"/>
      <c r="G120" s="137"/>
      <c r="H120" s="137"/>
      <c r="I120" s="137"/>
      <c r="J120" s="137"/>
      <c r="K120" s="190"/>
      <c r="L120" s="190"/>
      <c r="M120" s="190"/>
      <c r="N120" s="190"/>
      <c r="O120" s="36"/>
      <c r="P120" s="36">
        <v>80000</v>
      </c>
      <c r="Q120" s="37">
        <f t="shared" si="29"/>
        <v>0</v>
      </c>
      <c r="R120" s="42">
        <f t="shared" si="32"/>
        <v>80000</v>
      </c>
      <c r="S120" s="75">
        <f t="shared" si="33"/>
        <v>80000</v>
      </c>
      <c r="T120" s="75">
        <f t="shared" si="30"/>
        <v>40000</v>
      </c>
      <c r="U120" s="26">
        <f t="shared" si="31"/>
        <v>0</v>
      </c>
      <c r="V120" s="26"/>
      <c r="W120" s="159"/>
    </row>
    <row r="121" spans="1:23" s="8" customFormat="1" ht="15" customHeight="1" x14ac:dyDescent="0.2">
      <c r="A121" s="12" t="s">
        <v>268</v>
      </c>
      <c r="B121" s="53" t="s">
        <v>128</v>
      </c>
      <c r="C121" s="77">
        <v>35000</v>
      </c>
      <c r="D121" s="137"/>
      <c r="E121" s="137"/>
      <c r="F121" s="137"/>
      <c r="G121" s="137"/>
      <c r="H121" s="137"/>
      <c r="I121" s="137"/>
      <c r="J121" s="137"/>
      <c r="K121" s="190"/>
      <c r="L121" s="190"/>
      <c r="M121" s="190">
        <v>30000</v>
      </c>
      <c r="N121" s="190"/>
      <c r="O121" s="36"/>
      <c r="P121" s="36"/>
      <c r="Q121" s="37">
        <f t="shared" si="29"/>
        <v>30000</v>
      </c>
      <c r="R121" s="42">
        <f t="shared" si="32"/>
        <v>30000</v>
      </c>
      <c r="S121" s="75">
        <f t="shared" si="33"/>
        <v>5000</v>
      </c>
      <c r="T121" s="75">
        <f t="shared" si="30"/>
        <v>2500</v>
      </c>
      <c r="U121" s="26">
        <f t="shared" si="31"/>
        <v>5000</v>
      </c>
      <c r="V121" s="26"/>
      <c r="W121" s="159"/>
    </row>
    <row r="122" spans="1:23" s="165" customFormat="1" ht="15" customHeight="1" x14ac:dyDescent="0.2">
      <c r="A122" s="161" t="s">
        <v>267</v>
      </c>
      <c r="B122" s="162" t="s">
        <v>287</v>
      </c>
      <c r="C122" s="163">
        <v>0</v>
      </c>
      <c r="D122" s="137">
        <v>-10400</v>
      </c>
      <c r="E122" s="137">
        <v>0</v>
      </c>
      <c r="F122" s="137">
        <v>-1600</v>
      </c>
      <c r="G122" s="137">
        <v>0</v>
      </c>
      <c r="H122" s="137">
        <v>0</v>
      </c>
      <c r="I122" s="137">
        <v>800</v>
      </c>
      <c r="J122" s="137">
        <v>11200</v>
      </c>
      <c r="K122" s="190"/>
      <c r="L122" s="190"/>
      <c r="M122" s="190">
        <v>0</v>
      </c>
      <c r="N122" s="190"/>
      <c r="O122" s="36"/>
      <c r="P122" s="36"/>
      <c r="Q122" s="37">
        <f t="shared" si="29"/>
        <v>0</v>
      </c>
      <c r="R122" s="135">
        <f t="shared" si="32"/>
        <v>0</v>
      </c>
      <c r="S122" s="147">
        <f t="shared" si="33"/>
        <v>0</v>
      </c>
      <c r="T122" s="75">
        <f t="shared" si="30"/>
        <v>0</v>
      </c>
      <c r="U122" s="147">
        <f t="shared" si="31"/>
        <v>0</v>
      </c>
      <c r="V122" s="147"/>
      <c r="W122" s="164"/>
    </row>
    <row r="123" spans="1:23" s="165" customFormat="1" ht="15" customHeight="1" x14ac:dyDescent="0.2">
      <c r="A123" s="161" t="s">
        <v>269</v>
      </c>
      <c r="B123" s="162" t="s">
        <v>287</v>
      </c>
      <c r="C123" s="163">
        <v>180000</v>
      </c>
      <c r="D123" s="137">
        <v>0</v>
      </c>
      <c r="E123" s="137">
        <v>84688</v>
      </c>
      <c r="F123" s="137">
        <v>601.20000000000005</v>
      </c>
      <c r="G123" s="137">
        <v>0</v>
      </c>
      <c r="H123" s="137">
        <v>48691.75</v>
      </c>
      <c r="I123" s="137">
        <v>1400</v>
      </c>
      <c r="J123" s="137">
        <v>0</v>
      </c>
      <c r="K123" s="190">
        <v>2497.2600000000002</v>
      </c>
      <c r="L123" s="190"/>
      <c r="M123" s="190">
        <v>0</v>
      </c>
      <c r="N123" s="190"/>
      <c r="O123" s="36">
        <v>0</v>
      </c>
      <c r="P123" s="36">
        <v>0</v>
      </c>
      <c r="Q123" s="37">
        <f t="shared" si="29"/>
        <v>137878.21000000002</v>
      </c>
      <c r="R123" s="135">
        <f t="shared" si="32"/>
        <v>137878.21000000002</v>
      </c>
      <c r="S123" s="147">
        <f t="shared" si="33"/>
        <v>42121.789999999979</v>
      </c>
      <c r="T123" s="75">
        <f t="shared" si="30"/>
        <v>21060.89499999999</v>
      </c>
      <c r="U123" s="147">
        <f t="shared" si="31"/>
        <v>42121.789999999979</v>
      </c>
      <c r="V123" s="147"/>
      <c r="W123" s="164"/>
    </row>
    <row r="124" spans="1:23" s="8" customFormat="1" ht="15" customHeight="1" x14ac:dyDescent="0.2">
      <c r="A124" s="12" t="s">
        <v>270</v>
      </c>
      <c r="B124" s="53" t="s">
        <v>128</v>
      </c>
      <c r="C124" s="77">
        <v>0</v>
      </c>
      <c r="D124" s="137"/>
      <c r="E124" s="137"/>
      <c r="F124" s="137"/>
      <c r="G124" s="137"/>
      <c r="H124" s="137"/>
      <c r="I124" s="137"/>
      <c r="J124" s="137"/>
      <c r="K124" s="190"/>
      <c r="L124" s="190"/>
      <c r="M124" s="190">
        <v>0</v>
      </c>
      <c r="N124" s="190"/>
      <c r="O124" s="36">
        <v>0</v>
      </c>
      <c r="P124" s="36">
        <v>0</v>
      </c>
      <c r="Q124" s="37">
        <f t="shared" si="29"/>
        <v>0</v>
      </c>
      <c r="R124" s="42">
        <f t="shared" si="32"/>
        <v>0</v>
      </c>
      <c r="S124" s="75">
        <f t="shared" si="33"/>
        <v>0</v>
      </c>
      <c r="T124" s="75">
        <f t="shared" si="30"/>
        <v>0</v>
      </c>
      <c r="U124" s="26">
        <f t="shared" si="31"/>
        <v>0</v>
      </c>
      <c r="V124" s="26"/>
      <c r="W124" s="159"/>
    </row>
    <row r="125" spans="1:23" s="8" customFormat="1" ht="15" customHeight="1" x14ac:dyDescent="0.2">
      <c r="A125" s="12" t="s">
        <v>76</v>
      </c>
      <c r="B125" s="53" t="s">
        <v>128</v>
      </c>
      <c r="C125" s="77">
        <v>35000</v>
      </c>
      <c r="D125" s="137">
        <v>0</v>
      </c>
      <c r="E125" s="137">
        <v>32589</v>
      </c>
      <c r="F125" s="137">
        <v>2112.41</v>
      </c>
      <c r="G125" s="137">
        <v>0</v>
      </c>
      <c r="H125" s="137">
        <v>2510.4299999999998</v>
      </c>
      <c r="I125" s="137">
        <v>0</v>
      </c>
      <c r="J125" s="137">
        <v>0</v>
      </c>
      <c r="K125" s="190">
        <v>-1398</v>
      </c>
      <c r="L125" s="190"/>
      <c r="M125" s="190">
        <v>0</v>
      </c>
      <c r="N125" s="190"/>
      <c r="O125" s="36">
        <v>0</v>
      </c>
      <c r="P125" s="36">
        <v>0</v>
      </c>
      <c r="Q125" s="37">
        <f t="shared" si="29"/>
        <v>35813.840000000004</v>
      </c>
      <c r="R125" s="42">
        <f t="shared" si="32"/>
        <v>35813.840000000004</v>
      </c>
      <c r="S125" s="75">
        <f t="shared" si="33"/>
        <v>-813.84000000000378</v>
      </c>
      <c r="T125" s="75">
        <f t="shared" si="30"/>
        <v>-406.92000000000189</v>
      </c>
      <c r="U125" s="26">
        <f t="shared" si="31"/>
        <v>-813.84000000000378</v>
      </c>
      <c r="V125" s="26"/>
    </row>
    <row r="126" spans="1:23" s="8" customFormat="1" ht="15" customHeight="1" x14ac:dyDescent="0.2">
      <c r="A126" s="12" t="s">
        <v>314</v>
      </c>
      <c r="B126" s="53" t="s">
        <v>129</v>
      </c>
      <c r="C126" s="77">
        <v>100000</v>
      </c>
      <c r="D126" s="137"/>
      <c r="E126" s="137"/>
      <c r="F126" s="137"/>
      <c r="G126" s="137"/>
      <c r="H126" s="137"/>
      <c r="I126" s="137"/>
      <c r="J126" s="137">
        <v>0</v>
      </c>
      <c r="K126" s="190"/>
      <c r="L126" s="190"/>
      <c r="M126" s="190">
        <v>0</v>
      </c>
      <c r="N126" s="190"/>
      <c r="O126" s="36"/>
      <c r="P126" s="36">
        <v>100000</v>
      </c>
      <c r="Q126" s="37">
        <f t="shared" si="29"/>
        <v>0</v>
      </c>
      <c r="R126" s="42">
        <f t="shared" si="32"/>
        <v>100000</v>
      </c>
      <c r="S126" s="75">
        <f t="shared" si="33"/>
        <v>100000</v>
      </c>
      <c r="T126" s="75">
        <f>S126/2</f>
        <v>50000</v>
      </c>
      <c r="U126" s="26">
        <f t="shared" si="31"/>
        <v>0</v>
      </c>
      <c r="V126" s="26"/>
    </row>
    <row r="127" spans="1:23" s="8" customFormat="1" ht="15" customHeight="1" x14ac:dyDescent="0.2">
      <c r="A127" s="12" t="s">
        <v>321</v>
      </c>
      <c r="B127" s="53" t="s">
        <v>129</v>
      </c>
      <c r="C127" s="77">
        <v>282000</v>
      </c>
      <c r="D127" s="137">
        <v>0</v>
      </c>
      <c r="E127" s="137">
        <v>0</v>
      </c>
      <c r="F127" s="137">
        <v>0</v>
      </c>
      <c r="G127" s="137">
        <v>0</v>
      </c>
      <c r="H127" s="137">
        <v>31750</v>
      </c>
      <c r="I127" s="137">
        <v>0</v>
      </c>
      <c r="J127" s="137">
        <v>0</v>
      </c>
      <c r="K127" s="190"/>
      <c r="L127" s="190"/>
      <c r="M127" s="190">
        <v>0</v>
      </c>
      <c r="N127" s="190"/>
      <c r="O127" s="36"/>
      <c r="P127" s="36">
        <v>250000</v>
      </c>
      <c r="Q127" s="37">
        <f t="shared" si="29"/>
        <v>31750</v>
      </c>
      <c r="R127" s="42">
        <f>SUM(D127:P127)</f>
        <v>281750</v>
      </c>
      <c r="S127" s="75">
        <f t="shared" si="33"/>
        <v>250250</v>
      </c>
      <c r="T127" s="75">
        <f t="shared" si="30"/>
        <v>125125</v>
      </c>
      <c r="U127" s="26">
        <f>C127-R127</f>
        <v>250</v>
      </c>
      <c r="V127" s="26"/>
    </row>
    <row r="128" spans="1:23" s="173" customFormat="1" ht="15" customHeight="1" x14ac:dyDescent="0.2">
      <c r="A128" s="167" t="s">
        <v>272</v>
      </c>
      <c r="B128" s="168" t="s">
        <v>271</v>
      </c>
      <c r="C128" s="169">
        <v>400000</v>
      </c>
      <c r="D128" s="170"/>
      <c r="E128" s="170">
        <f>190+350030</f>
        <v>350220</v>
      </c>
      <c r="F128" s="170">
        <v>0.01</v>
      </c>
      <c r="G128" s="170"/>
      <c r="H128" s="170"/>
      <c r="I128" s="170"/>
      <c r="J128" s="170"/>
      <c r="K128" s="190"/>
      <c r="L128" s="190"/>
      <c r="M128" s="190">
        <v>0</v>
      </c>
      <c r="N128" s="190"/>
      <c r="O128" s="36"/>
      <c r="P128" s="36"/>
      <c r="Q128" s="37">
        <f t="shared" si="29"/>
        <v>350220.01</v>
      </c>
      <c r="R128" s="171">
        <f t="shared" si="32"/>
        <v>350220.01</v>
      </c>
      <c r="S128" s="172">
        <f t="shared" si="33"/>
        <v>49779.989999999991</v>
      </c>
      <c r="T128" s="75">
        <f t="shared" si="30"/>
        <v>24889.994999999995</v>
      </c>
      <c r="U128" s="172">
        <f t="shared" si="31"/>
        <v>49779.989999999991</v>
      </c>
      <c r="V128" s="172"/>
    </row>
    <row r="129" spans="1:22" s="173" customFormat="1" ht="15" customHeight="1" x14ac:dyDescent="0.2">
      <c r="A129" s="167" t="s">
        <v>273</v>
      </c>
      <c r="B129" s="168" t="s">
        <v>271</v>
      </c>
      <c r="C129" s="169">
        <v>600000</v>
      </c>
      <c r="D129" s="170"/>
      <c r="E129" s="170"/>
      <c r="F129" s="170"/>
      <c r="G129" s="170"/>
      <c r="H129" s="170"/>
      <c r="I129" s="170">
        <v>197909.05</v>
      </c>
      <c r="J129" s="170"/>
      <c r="K129" s="190"/>
      <c r="L129" s="190"/>
      <c r="M129" s="190">
        <v>0</v>
      </c>
      <c r="N129" s="190"/>
      <c r="O129" s="36"/>
      <c r="P129" s="36"/>
      <c r="Q129" s="37">
        <f t="shared" si="29"/>
        <v>197909.05</v>
      </c>
      <c r="R129" s="171">
        <f t="shared" si="32"/>
        <v>197909.05</v>
      </c>
      <c r="S129" s="172">
        <f t="shared" si="33"/>
        <v>402090.95</v>
      </c>
      <c r="T129" s="75">
        <f t="shared" si="30"/>
        <v>201045.47500000001</v>
      </c>
      <c r="U129" s="172">
        <f t="shared" si="31"/>
        <v>402090.95</v>
      </c>
      <c r="V129" s="172"/>
    </row>
    <row r="130" spans="1:22" s="8" customFormat="1" ht="15" customHeight="1" x14ac:dyDescent="0.2">
      <c r="A130" s="12" t="s">
        <v>320</v>
      </c>
      <c r="B130" s="53" t="s">
        <v>129</v>
      </c>
      <c r="C130" s="77">
        <v>150000</v>
      </c>
      <c r="D130" s="137"/>
      <c r="E130" s="137"/>
      <c r="F130" s="137"/>
      <c r="G130" s="137"/>
      <c r="H130" s="137"/>
      <c r="I130" s="137"/>
      <c r="J130" s="137"/>
      <c r="K130" s="190"/>
      <c r="L130" s="190"/>
      <c r="M130" s="190">
        <v>0</v>
      </c>
      <c r="N130" s="190"/>
      <c r="O130" s="36"/>
      <c r="P130" s="36">
        <v>150000</v>
      </c>
      <c r="Q130" s="37">
        <f t="shared" si="29"/>
        <v>0</v>
      </c>
      <c r="R130" s="42">
        <f t="shared" si="32"/>
        <v>150000</v>
      </c>
      <c r="S130" s="75">
        <f t="shared" si="33"/>
        <v>150000</v>
      </c>
      <c r="T130" s="75">
        <f t="shared" si="30"/>
        <v>75000</v>
      </c>
      <c r="U130" s="26">
        <f t="shared" si="31"/>
        <v>0</v>
      </c>
      <c r="V130" s="26"/>
    </row>
    <row r="131" spans="1:22" s="8" customFormat="1" ht="25.5" x14ac:dyDescent="0.2">
      <c r="A131" s="25" t="s">
        <v>319</v>
      </c>
      <c r="B131" s="53" t="s">
        <v>129</v>
      </c>
      <c r="C131" s="77">
        <v>100000</v>
      </c>
      <c r="D131" s="137"/>
      <c r="E131" s="137"/>
      <c r="F131" s="137"/>
      <c r="G131" s="137"/>
      <c r="H131" s="137"/>
      <c r="I131" s="137"/>
      <c r="J131" s="137"/>
      <c r="K131" s="190"/>
      <c r="L131" s="190"/>
      <c r="M131" s="190">
        <v>0</v>
      </c>
      <c r="N131" s="190"/>
      <c r="O131" s="36"/>
      <c r="P131" s="36">
        <v>100000</v>
      </c>
      <c r="Q131" s="37">
        <f t="shared" si="29"/>
        <v>0</v>
      </c>
      <c r="R131" s="42">
        <f t="shared" si="32"/>
        <v>100000</v>
      </c>
      <c r="S131" s="75">
        <f t="shared" si="33"/>
        <v>100000</v>
      </c>
      <c r="T131" s="75">
        <f t="shared" si="30"/>
        <v>50000</v>
      </c>
      <c r="U131" s="26">
        <f t="shared" si="31"/>
        <v>0</v>
      </c>
      <c r="V131" s="26"/>
    </row>
    <row r="132" spans="1:22" s="173" customFormat="1" ht="15" customHeight="1" x14ac:dyDescent="0.2">
      <c r="A132" s="167" t="s">
        <v>183</v>
      </c>
      <c r="B132" s="168" t="s">
        <v>129</v>
      </c>
      <c r="C132" s="169">
        <v>100000</v>
      </c>
      <c r="D132" s="170"/>
      <c r="E132" s="170"/>
      <c r="F132" s="170"/>
      <c r="G132" s="170"/>
      <c r="H132" s="170"/>
      <c r="I132" s="170"/>
      <c r="J132" s="170"/>
      <c r="K132" s="190"/>
      <c r="L132" s="190"/>
      <c r="M132" s="190">
        <v>0</v>
      </c>
      <c r="N132" s="190"/>
      <c r="O132" s="36"/>
      <c r="P132" s="36"/>
      <c r="Q132" s="37">
        <f t="shared" si="29"/>
        <v>0</v>
      </c>
      <c r="R132" s="171">
        <f t="shared" si="32"/>
        <v>0</v>
      </c>
      <c r="S132" s="172">
        <f t="shared" si="33"/>
        <v>100000</v>
      </c>
      <c r="T132" s="75">
        <f t="shared" si="30"/>
        <v>50000</v>
      </c>
      <c r="U132" s="172">
        <f t="shared" si="31"/>
        <v>100000</v>
      </c>
      <c r="V132" s="172"/>
    </row>
    <row r="133" spans="1:22" s="8" customFormat="1" ht="15" customHeight="1" x14ac:dyDescent="0.2">
      <c r="A133" s="12" t="s">
        <v>318</v>
      </c>
      <c r="B133" s="53" t="s">
        <v>129</v>
      </c>
      <c r="C133" s="77">
        <v>210000</v>
      </c>
      <c r="D133" s="137"/>
      <c r="E133" s="137">
        <v>2305.87</v>
      </c>
      <c r="F133" s="137"/>
      <c r="G133" s="137"/>
      <c r="H133" s="137"/>
      <c r="I133" s="137"/>
      <c r="J133" s="137"/>
      <c r="K133" s="190"/>
      <c r="L133" s="190"/>
      <c r="M133" s="190">
        <v>0</v>
      </c>
      <c r="N133" s="190"/>
      <c r="O133" s="36"/>
      <c r="P133" s="36">
        <v>210000</v>
      </c>
      <c r="Q133" s="37">
        <f t="shared" si="29"/>
        <v>2305.87</v>
      </c>
      <c r="R133" s="42">
        <f t="shared" si="32"/>
        <v>212305.87</v>
      </c>
      <c r="S133" s="75">
        <f t="shared" si="33"/>
        <v>207694.13</v>
      </c>
      <c r="T133" s="75">
        <f t="shared" si="30"/>
        <v>103847.065</v>
      </c>
      <c r="U133" s="26">
        <f t="shared" si="31"/>
        <v>-2305.8699999999953</v>
      </c>
      <c r="V133" s="26"/>
    </row>
    <row r="134" spans="1:22" s="8" customFormat="1" ht="15" customHeight="1" x14ac:dyDescent="0.2">
      <c r="A134" s="12" t="s">
        <v>317</v>
      </c>
      <c r="B134" s="53" t="s">
        <v>129</v>
      </c>
      <c r="C134" s="77">
        <v>120000</v>
      </c>
      <c r="D134" s="137"/>
      <c r="E134" s="137"/>
      <c r="F134" s="137"/>
      <c r="G134" s="137"/>
      <c r="H134" s="137"/>
      <c r="I134" s="137"/>
      <c r="J134" s="137"/>
      <c r="K134" s="190"/>
      <c r="L134" s="190"/>
      <c r="M134" s="190">
        <v>0</v>
      </c>
      <c r="N134" s="190"/>
      <c r="O134" s="36"/>
      <c r="P134" s="36">
        <v>120000</v>
      </c>
      <c r="Q134" s="37">
        <f t="shared" si="29"/>
        <v>0</v>
      </c>
      <c r="R134" s="42">
        <f t="shared" si="32"/>
        <v>120000</v>
      </c>
      <c r="S134" s="75">
        <f t="shared" si="33"/>
        <v>120000</v>
      </c>
      <c r="T134" s="75">
        <f t="shared" si="30"/>
        <v>60000</v>
      </c>
      <c r="U134" s="26">
        <f t="shared" si="31"/>
        <v>0</v>
      </c>
      <c r="V134" s="26"/>
    </row>
    <row r="135" spans="1:22" s="8" customFormat="1" ht="15" customHeight="1" x14ac:dyDescent="0.2">
      <c r="A135" s="12" t="s">
        <v>315</v>
      </c>
      <c r="B135" s="53" t="s">
        <v>129</v>
      </c>
      <c r="C135" s="77">
        <v>150000</v>
      </c>
      <c r="D135" s="137"/>
      <c r="E135" s="137"/>
      <c r="F135" s="137"/>
      <c r="G135" s="137"/>
      <c r="H135" s="137"/>
      <c r="I135" s="137"/>
      <c r="J135" s="137"/>
      <c r="K135" s="190"/>
      <c r="L135" s="190"/>
      <c r="M135" s="190">
        <v>0</v>
      </c>
      <c r="N135" s="190"/>
      <c r="O135" s="36"/>
      <c r="P135" s="36">
        <v>150000</v>
      </c>
      <c r="Q135" s="37">
        <f t="shared" si="29"/>
        <v>0</v>
      </c>
      <c r="R135" s="42">
        <f t="shared" si="32"/>
        <v>150000</v>
      </c>
      <c r="S135" s="75">
        <f t="shared" si="33"/>
        <v>150000</v>
      </c>
      <c r="T135" s="75">
        <f t="shared" si="30"/>
        <v>75000</v>
      </c>
      <c r="U135" s="26">
        <f t="shared" si="31"/>
        <v>0</v>
      </c>
      <c r="V135" s="26"/>
    </row>
    <row r="136" spans="1:22" s="8" customFormat="1" ht="15" customHeight="1" x14ac:dyDescent="0.2">
      <c r="A136" s="12" t="s">
        <v>316</v>
      </c>
      <c r="B136" s="53" t="s">
        <v>129</v>
      </c>
      <c r="C136" s="77">
        <v>150000</v>
      </c>
      <c r="D136" s="137"/>
      <c r="E136" s="137"/>
      <c r="F136" s="137"/>
      <c r="G136" s="137"/>
      <c r="H136" s="137"/>
      <c r="I136" s="137"/>
      <c r="J136" s="137"/>
      <c r="K136" s="190"/>
      <c r="L136" s="190"/>
      <c r="M136" s="190">
        <v>0</v>
      </c>
      <c r="N136" s="190"/>
      <c r="O136" s="36"/>
      <c r="P136" s="36">
        <v>150000</v>
      </c>
      <c r="Q136" s="37">
        <f t="shared" si="29"/>
        <v>0</v>
      </c>
      <c r="R136" s="42">
        <f t="shared" si="32"/>
        <v>150000</v>
      </c>
      <c r="S136" s="75">
        <f t="shared" si="33"/>
        <v>150000</v>
      </c>
      <c r="T136" s="75">
        <f t="shared" si="30"/>
        <v>75000</v>
      </c>
      <c r="U136" s="26">
        <f t="shared" si="31"/>
        <v>0</v>
      </c>
      <c r="V136" s="26"/>
    </row>
    <row r="137" spans="1:22" s="8" customFormat="1" ht="15" customHeight="1" x14ac:dyDescent="0.2">
      <c r="A137" s="12" t="s">
        <v>274</v>
      </c>
      <c r="B137" s="53" t="s">
        <v>128</v>
      </c>
      <c r="C137" s="77">
        <v>230000</v>
      </c>
      <c r="D137" s="137">
        <v>186204.14</v>
      </c>
      <c r="E137" s="137">
        <v>9501.68</v>
      </c>
      <c r="F137" s="137">
        <v>0</v>
      </c>
      <c r="G137" s="137">
        <v>0</v>
      </c>
      <c r="H137" s="137">
        <v>4000</v>
      </c>
      <c r="I137" s="137">
        <v>0</v>
      </c>
      <c r="J137" s="137">
        <v>0</v>
      </c>
      <c r="K137" s="190"/>
      <c r="L137" s="190"/>
      <c r="M137" s="190">
        <v>20290</v>
      </c>
      <c r="N137" s="190"/>
      <c r="O137" s="36"/>
      <c r="P137" s="36">
        <v>0</v>
      </c>
      <c r="Q137" s="37">
        <f t="shared" si="29"/>
        <v>219995.82</v>
      </c>
      <c r="R137" s="42">
        <f t="shared" si="32"/>
        <v>219995.82</v>
      </c>
      <c r="S137" s="75">
        <f t="shared" si="33"/>
        <v>10004.179999999993</v>
      </c>
      <c r="T137" s="75">
        <f t="shared" si="30"/>
        <v>5002.0899999999965</v>
      </c>
      <c r="U137" s="26">
        <f t="shared" si="31"/>
        <v>10004.179999999993</v>
      </c>
      <c r="V137" s="26"/>
    </row>
    <row r="138" spans="1:22" s="8" customFormat="1" ht="15" customHeight="1" x14ac:dyDescent="0.2">
      <c r="A138" s="12" t="s">
        <v>322</v>
      </c>
      <c r="B138" s="53" t="s">
        <v>128</v>
      </c>
      <c r="C138" s="77">
        <v>1000</v>
      </c>
      <c r="D138" s="137"/>
      <c r="E138" s="137"/>
      <c r="F138" s="137"/>
      <c r="G138" s="137"/>
      <c r="H138" s="137"/>
      <c r="I138" s="137"/>
      <c r="J138" s="137"/>
      <c r="K138" s="190">
        <v>430.01</v>
      </c>
      <c r="L138" s="190"/>
      <c r="M138" s="190">
        <v>0</v>
      </c>
      <c r="N138" s="190"/>
      <c r="O138" s="36"/>
      <c r="P138" s="36">
        <v>0</v>
      </c>
      <c r="Q138" s="37">
        <f t="shared" si="29"/>
        <v>430.01</v>
      </c>
      <c r="R138" s="42">
        <f t="shared" si="32"/>
        <v>430.01</v>
      </c>
      <c r="S138" s="75">
        <f t="shared" si="33"/>
        <v>569.99</v>
      </c>
      <c r="T138" s="75">
        <f t="shared" si="30"/>
        <v>284.995</v>
      </c>
      <c r="U138" s="26">
        <f t="shared" si="31"/>
        <v>569.99</v>
      </c>
      <c r="V138" s="26"/>
    </row>
    <row r="139" spans="1:22" s="7" customFormat="1" ht="15" customHeight="1" x14ac:dyDescent="0.2">
      <c r="A139" s="12" t="s">
        <v>182</v>
      </c>
      <c r="B139" s="53" t="s">
        <v>129</v>
      </c>
      <c r="C139" s="77">
        <v>150000</v>
      </c>
      <c r="D139" s="137"/>
      <c r="E139" s="137"/>
      <c r="F139" s="137"/>
      <c r="G139" s="137"/>
      <c r="H139" s="137"/>
      <c r="I139" s="137"/>
      <c r="J139" s="137"/>
      <c r="K139" s="190"/>
      <c r="L139" s="190"/>
      <c r="M139" s="190">
        <v>0</v>
      </c>
      <c r="N139" s="190"/>
      <c r="O139" s="36"/>
      <c r="P139" s="36">
        <v>150000</v>
      </c>
      <c r="Q139" s="37">
        <f t="shared" si="29"/>
        <v>0</v>
      </c>
      <c r="R139" s="42">
        <f t="shared" si="32"/>
        <v>150000</v>
      </c>
      <c r="S139" s="75">
        <f t="shared" si="33"/>
        <v>150000</v>
      </c>
      <c r="T139" s="75">
        <f t="shared" si="30"/>
        <v>75000</v>
      </c>
      <c r="U139" s="26">
        <f t="shared" si="31"/>
        <v>0</v>
      </c>
      <c r="V139" s="75"/>
    </row>
    <row r="140" spans="1:22" s="7" customFormat="1" ht="15" customHeight="1" x14ac:dyDescent="0.2">
      <c r="A140" s="12" t="s">
        <v>323</v>
      </c>
      <c r="B140" s="53" t="s">
        <v>129</v>
      </c>
      <c r="C140" s="77">
        <v>90000</v>
      </c>
      <c r="D140" s="137"/>
      <c r="E140" s="137"/>
      <c r="F140" s="137"/>
      <c r="G140" s="137"/>
      <c r="H140" s="137"/>
      <c r="I140" s="137"/>
      <c r="J140" s="137"/>
      <c r="K140" s="190"/>
      <c r="L140" s="190"/>
      <c r="M140" s="190">
        <v>0</v>
      </c>
      <c r="N140" s="190"/>
      <c r="O140" s="36"/>
      <c r="P140" s="36">
        <v>90000</v>
      </c>
      <c r="Q140" s="37">
        <f t="shared" si="29"/>
        <v>0</v>
      </c>
      <c r="R140" s="42">
        <f t="shared" si="32"/>
        <v>90000</v>
      </c>
      <c r="S140" s="75">
        <f t="shared" si="33"/>
        <v>90000</v>
      </c>
      <c r="T140" s="75">
        <f t="shared" si="30"/>
        <v>45000</v>
      </c>
      <c r="U140" s="26">
        <f t="shared" si="31"/>
        <v>0</v>
      </c>
      <c r="V140" s="75"/>
    </row>
    <row r="141" spans="1:22" s="7" customFormat="1" ht="15" customHeight="1" x14ac:dyDescent="0.2">
      <c r="A141" s="12" t="s">
        <v>257</v>
      </c>
      <c r="B141" s="53" t="s">
        <v>129</v>
      </c>
      <c r="C141" s="77"/>
      <c r="D141" s="137"/>
      <c r="E141" s="137"/>
      <c r="F141" s="137"/>
      <c r="G141" s="137"/>
      <c r="H141" s="137"/>
      <c r="I141" s="137"/>
      <c r="J141" s="137"/>
      <c r="K141" s="190"/>
      <c r="L141" s="190"/>
      <c r="M141" s="190">
        <v>0</v>
      </c>
      <c r="N141" s="190"/>
      <c r="O141" s="36"/>
      <c r="P141" s="36"/>
      <c r="Q141" s="37">
        <f t="shared" si="29"/>
        <v>0</v>
      </c>
      <c r="R141" s="42">
        <f t="shared" si="32"/>
        <v>0</v>
      </c>
      <c r="S141" s="75">
        <f t="shared" si="33"/>
        <v>0</v>
      </c>
      <c r="T141" s="75">
        <f t="shared" si="30"/>
        <v>0</v>
      </c>
      <c r="U141" s="26">
        <f t="shared" si="31"/>
        <v>0</v>
      </c>
      <c r="V141" s="75"/>
    </row>
    <row r="142" spans="1:22" s="173" customFormat="1" ht="15" customHeight="1" x14ac:dyDescent="0.2">
      <c r="A142" s="167" t="s">
        <v>275</v>
      </c>
      <c r="B142" s="168" t="s">
        <v>129</v>
      </c>
      <c r="C142" s="169">
        <v>150000</v>
      </c>
      <c r="D142" s="170">
        <v>0</v>
      </c>
      <c r="E142" s="170">
        <v>0</v>
      </c>
      <c r="F142" s="170">
        <v>0</v>
      </c>
      <c r="G142" s="170">
        <v>0</v>
      </c>
      <c r="H142" s="170">
        <v>0</v>
      </c>
      <c r="I142" s="170">
        <v>0</v>
      </c>
      <c r="J142" s="170">
        <v>0</v>
      </c>
      <c r="K142" s="190"/>
      <c r="L142" s="190"/>
      <c r="M142" s="190"/>
      <c r="N142" s="190"/>
      <c r="O142" s="36"/>
      <c r="P142" s="36"/>
      <c r="Q142" s="37">
        <f t="shared" si="29"/>
        <v>0</v>
      </c>
      <c r="R142" s="171">
        <f t="shared" si="32"/>
        <v>0</v>
      </c>
      <c r="S142" s="172">
        <f t="shared" si="33"/>
        <v>150000</v>
      </c>
      <c r="T142" s="75">
        <f t="shared" si="30"/>
        <v>75000</v>
      </c>
      <c r="U142" s="172">
        <f t="shared" si="31"/>
        <v>150000</v>
      </c>
      <c r="V142" s="172"/>
    </row>
    <row r="143" spans="1:22" s="8" customFormat="1" ht="15" customHeight="1" x14ac:dyDescent="0.2">
      <c r="A143" s="12" t="s">
        <v>276</v>
      </c>
      <c r="B143" s="53" t="s">
        <v>129</v>
      </c>
      <c r="C143" s="77">
        <v>6200</v>
      </c>
      <c r="D143" s="137"/>
      <c r="E143" s="137"/>
      <c r="F143" s="190">
        <v>6200</v>
      </c>
      <c r="G143" s="137"/>
      <c r="H143" s="137"/>
      <c r="I143" s="137"/>
      <c r="J143" s="137"/>
      <c r="K143" s="190"/>
      <c r="L143" s="190"/>
      <c r="M143" s="190">
        <v>0</v>
      </c>
      <c r="N143" s="190"/>
      <c r="O143" s="36"/>
      <c r="P143" s="36"/>
      <c r="Q143" s="37">
        <f t="shared" si="29"/>
        <v>6200</v>
      </c>
      <c r="R143" s="42">
        <f t="shared" si="32"/>
        <v>6200</v>
      </c>
      <c r="S143" s="75">
        <f t="shared" si="33"/>
        <v>0</v>
      </c>
      <c r="T143" s="75">
        <f t="shared" si="30"/>
        <v>0</v>
      </c>
      <c r="U143" s="26">
        <f t="shared" si="31"/>
        <v>0</v>
      </c>
      <c r="V143" s="26"/>
    </row>
    <row r="144" spans="1:22" s="8" customFormat="1" ht="15" customHeight="1" x14ac:dyDescent="0.2">
      <c r="A144" s="12" t="s">
        <v>277</v>
      </c>
      <c r="B144" s="53" t="s">
        <v>128</v>
      </c>
      <c r="C144" s="77">
        <v>30000</v>
      </c>
      <c r="D144" s="137">
        <v>0</v>
      </c>
      <c r="E144" s="137">
        <v>21737.8</v>
      </c>
      <c r="F144" s="137">
        <v>1279.94</v>
      </c>
      <c r="G144" s="137">
        <v>0</v>
      </c>
      <c r="H144" s="137">
        <v>2435.88</v>
      </c>
      <c r="I144" s="137">
        <v>0</v>
      </c>
      <c r="J144" s="137">
        <v>0</v>
      </c>
      <c r="K144" s="190"/>
      <c r="L144" s="190"/>
      <c r="M144" s="190">
        <v>0</v>
      </c>
      <c r="N144" s="190"/>
      <c r="O144" s="137"/>
      <c r="P144" s="137"/>
      <c r="Q144" s="37">
        <f t="shared" si="29"/>
        <v>25453.62</v>
      </c>
      <c r="R144" s="42">
        <f t="shared" si="32"/>
        <v>25453.62</v>
      </c>
      <c r="S144" s="75">
        <f t="shared" si="33"/>
        <v>4546.380000000001</v>
      </c>
      <c r="T144" s="75">
        <f t="shared" si="30"/>
        <v>2273.1900000000005</v>
      </c>
      <c r="U144" s="26">
        <f t="shared" si="31"/>
        <v>4546.380000000001</v>
      </c>
      <c r="V144" s="26"/>
    </row>
    <row r="145" spans="1:22" s="8" customFormat="1" ht="15" customHeight="1" x14ac:dyDescent="0.2">
      <c r="A145" s="12" t="s">
        <v>303</v>
      </c>
      <c r="B145" s="53" t="s">
        <v>128</v>
      </c>
      <c r="C145" s="77">
        <v>0</v>
      </c>
      <c r="D145" s="137">
        <v>0</v>
      </c>
      <c r="E145" s="137">
        <v>0</v>
      </c>
      <c r="F145" s="137">
        <v>0</v>
      </c>
      <c r="G145" s="137">
        <v>0</v>
      </c>
      <c r="H145" s="137">
        <v>0</v>
      </c>
      <c r="I145" s="137">
        <v>0</v>
      </c>
      <c r="J145" s="137">
        <v>433.97</v>
      </c>
      <c r="K145" s="190"/>
      <c r="L145" s="190"/>
      <c r="M145" s="190"/>
      <c r="N145" s="190"/>
      <c r="O145" s="36"/>
      <c r="P145" s="36"/>
      <c r="Q145" s="37">
        <f t="shared" si="29"/>
        <v>433.97</v>
      </c>
      <c r="R145" s="42">
        <f t="shared" si="32"/>
        <v>433.97</v>
      </c>
      <c r="S145" s="75">
        <f t="shared" si="33"/>
        <v>-433.97</v>
      </c>
      <c r="T145" s="75">
        <f t="shared" si="30"/>
        <v>-216.98500000000001</v>
      </c>
      <c r="U145" s="26">
        <f t="shared" si="31"/>
        <v>-433.97</v>
      </c>
      <c r="V145" s="26"/>
    </row>
    <row r="146" spans="1:22" s="8" customFormat="1" ht="15" customHeight="1" x14ac:dyDescent="0.2">
      <c r="A146" s="12" t="s">
        <v>174</v>
      </c>
      <c r="B146" s="53" t="s">
        <v>127</v>
      </c>
      <c r="C146" s="77">
        <v>40000</v>
      </c>
      <c r="D146" s="137">
        <v>0</v>
      </c>
      <c r="E146" s="137">
        <v>0</v>
      </c>
      <c r="F146" s="137">
        <v>0</v>
      </c>
      <c r="G146" s="137">
        <v>0</v>
      </c>
      <c r="H146" s="137">
        <v>0</v>
      </c>
      <c r="I146" s="137">
        <v>0</v>
      </c>
      <c r="J146" s="137">
        <v>40000</v>
      </c>
      <c r="K146" s="190"/>
      <c r="L146" s="190"/>
      <c r="M146" s="190">
        <v>0</v>
      </c>
      <c r="N146" s="190"/>
      <c r="O146" s="137"/>
      <c r="P146" s="137"/>
      <c r="Q146" s="37">
        <f t="shared" si="29"/>
        <v>40000</v>
      </c>
      <c r="R146" s="42">
        <f t="shared" si="32"/>
        <v>40000</v>
      </c>
      <c r="S146" s="75">
        <f t="shared" si="33"/>
        <v>0</v>
      </c>
      <c r="T146" s="75">
        <f t="shared" si="30"/>
        <v>0</v>
      </c>
      <c r="U146" s="26">
        <f t="shared" si="31"/>
        <v>0</v>
      </c>
      <c r="V146" s="26"/>
    </row>
    <row r="147" spans="1:22" s="8" customFormat="1" ht="9.75" customHeight="1" x14ac:dyDescent="0.2">
      <c r="A147" s="12"/>
      <c r="B147" s="53"/>
      <c r="C147" s="77"/>
      <c r="D147" s="140"/>
      <c r="E147" s="140"/>
      <c r="F147" s="140"/>
      <c r="G147" s="140"/>
      <c r="H147" s="140"/>
      <c r="I147" s="140"/>
      <c r="J147" s="140"/>
      <c r="K147" s="195"/>
      <c r="L147" s="195"/>
      <c r="M147" s="195"/>
      <c r="N147" s="195"/>
      <c r="O147" s="44"/>
      <c r="P147" s="44"/>
      <c r="Q147" s="42"/>
      <c r="R147" s="42"/>
      <c r="S147" s="75">
        <f t="shared" si="33"/>
        <v>0</v>
      </c>
      <c r="T147" s="75">
        <f t="shared" si="30"/>
        <v>0</v>
      </c>
      <c r="U147" s="26">
        <f t="shared" si="31"/>
        <v>0</v>
      </c>
      <c r="V147" s="26"/>
    </row>
    <row r="148" spans="1:22" s="7" customFormat="1" ht="15" customHeight="1" x14ac:dyDescent="0.2">
      <c r="A148" s="12" t="s">
        <v>77</v>
      </c>
      <c r="B148" s="53" t="s">
        <v>129</v>
      </c>
      <c r="C148" s="77">
        <v>64000</v>
      </c>
      <c r="D148" s="137"/>
      <c r="E148" s="137"/>
      <c r="F148" s="137"/>
      <c r="G148" s="137"/>
      <c r="H148" s="137"/>
      <c r="I148" s="137"/>
      <c r="J148" s="137"/>
      <c r="K148" s="190"/>
      <c r="L148" s="190"/>
      <c r="M148" s="190">
        <v>0</v>
      </c>
      <c r="N148" s="190"/>
      <c r="O148" s="137"/>
      <c r="P148" s="137"/>
      <c r="Q148" s="37">
        <f t="shared" si="29"/>
        <v>0</v>
      </c>
      <c r="R148" s="42">
        <f t="shared" si="32"/>
        <v>0</v>
      </c>
      <c r="S148" s="75">
        <f t="shared" si="33"/>
        <v>64000</v>
      </c>
      <c r="T148" s="75">
        <f t="shared" si="30"/>
        <v>32000</v>
      </c>
      <c r="U148" s="75">
        <f t="shared" si="31"/>
        <v>64000</v>
      </c>
      <c r="V148" s="75"/>
    </row>
    <row r="149" spans="1:22" s="8" customFormat="1" ht="6.95" customHeight="1" x14ac:dyDescent="0.2">
      <c r="A149" s="12"/>
      <c r="B149" s="53"/>
      <c r="C149" s="77"/>
      <c r="D149" s="133"/>
      <c r="E149" s="133"/>
      <c r="F149" s="133"/>
      <c r="G149" s="133"/>
      <c r="H149" s="133"/>
      <c r="I149" s="133"/>
      <c r="J149" s="133"/>
      <c r="K149" s="186"/>
      <c r="L149" s="186"/>
      <c r="M149" s="186"/>
      <c r="N149" s="186"/>
      <c r="O149" s="38"/>
      <c r="P149" s="38"/>
      <c r="Q149" s="42"/>
      <c r="R149" s="42"/>
      <c r="S149" s="26"/>
      <c r="T149" s="75"/>
      <c r="U149" s="26"/>
    </row>
    <row r="150" spans="1:22" s="7" customFormat="1" ht="15" customHeight="1" x14ac:dyDescent="0.2">
      <c r="A150" s="15" t="str">
        <f>"TOTAL "&amp;A101</f>
        <v>TOTAL MARKETING/TOURISM PROMOTION</v>
      </c>
      <c r="B150" s="57"/>
      <c r="C150" s="86">
        <f t="shared" ref="C150:P150" si="34">SUM(C103:C148)</f>
        <v>6346700</v>
      </c>
      <c r="D150" s="138">
        <f t="shared" si="34"/>
        <v>181127.08000000002</v>
      </c>
      <c r="E150" s="138">
        <f t="shared" si="34"/>
        <v>524454.04</v>
      </c>
      <c r="F150" s="138">
        <f t="shared" si="34"/>
        <v>12381.08</v>
      </c>
      <c r="G150" s="138">
        <f t="shared" si="34"/>
        <v>2497.2600000000002</v>
      </c>
      <c r="H150" s="138">
        <f t="shared" si="34"/>
        <v>89788.06</v>
      </c>
      <c r="I150" s="138">
        <f t="shared" si="34"/>
        <v>204348.05</v>
      </c>
      <c r="J150" s="138">
        <f t="shared" si="34"/>
        <v>67248.87</v>
      </c>
      <c r="K150" s="193">
        <f t="shared" si="34"/>
        <v>145856.63</v>
      </c>
      <c r="L150" s="193">
        <f t="shared" si="34"/>
        <v>119715.6</v>
      </c>
      <c r="M150" s="193">
        <f t="shared" si="34"/>
        <v>377914.30000000005</v>
      </c>
      <c r="N150" s="193"/>
      <c r="O150" s="39">
        <f t="shared" si="34"/>
        <v>95498.346666666679</v>
      </c>
      <c r="P150" s="39">
        <f t="shared" si="34"/>
        <v>3686344.3166666664</v>
      </c>
      <c r="Q150" s="39">
        <f>SUM(D150:M150)</f>
        <v>1725330.97</v>
      </c>
      <c r="R150" s="39">
        <f>SUM(R103:R148)</f>
        <v>5507173.6333333328</v>
      </c>
      <c r="S150" s="26">
        <f t="shared" ref="S150:S205" si="35">C150-Q150</f>
        <v>4621369.03</v>
      </c>
      <c r="T150" s="75">
        <f>S150/2</f>
        <v>2310684.5150000001</v>
      </c>
      <c r="U150" s="75">
        <f t="shared" si="31"/>
        <v>839526.36666666716</v>
      </c>
      <c r="V150" s="160"/>
    </row>
    <row r="151" spans="1:22" s="7" customFormat="1" ht="6.95" customHeight="1" x14ac:dyDescent="0.2">
      <c r="A151" s="11"/>
      <c r="B151" s="59"/>
      <c r="C151" s="88"/>
      <c r="D151" s="139"/>
      <c r="E151" s="139"/>
      <c r="F151" s="139"/>
      <c r="G151" s="139"/>
      <c r="H151" s="139"/>
      <c r="I151" s="139"/>
      <c r="J151" s="139"/>
      <c r="K151" s="194"/>
      <c r="L151" s="194"/>
      <c r="M151" s="194"/>
      <c r="N151" s="194"/>
      <c r="O151" s="68"/>
      <c r="P151" s="68"/>
      <c r="Q151" s="40"/>
      <c r="R151" s="40"/>
      <c r="S151" s="26"/>
      <c r="T151" s="75"/>
      <c r="U151" s="75"/>
    </row>
    <row r="152" spans="1:22" s="7" customFormat="1" ht="18" customHeight="1" x14ac:dyDescent="0.2">
      <c r="A152" s="220" t="s">
        <v>78</v>
      </c>
      <c r="B152" s="220"/>
      <c r="C152" s="220"/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6"/>
      <c r="T152" s="75"/>
      <c r="U152" s="75"/>
    </row>
    <row r="153" spans="1:22" s="7" customFormat="1" ht="6.95" customHeight="1" x14ac:dyDescent="0.2">
      <c r="A153" s="10"/>
      <c r="B153" s="56"/>
      <c r="C153" s="85"/>
      <c r="D153" s="136"/>
      <c r="E153" s="136"/>
      <c r="F153" s="136"/>
      <c r="G153" s="136"/>
      <c r="H153" s="136"/>
      <c r="I153" s="136"/>
      <c r="J153" s="136"/>
      <c r="K153" s="189"/>
      <c r="L153" s="189"/>
      <c r="M153" s="189"/>
      <c r="N153" s="189"/>
      <c r="O153" s="67"/>
      <c r="P153" s="67"/>
      <c r="Q153" s="35"/>
      <c r="R153" s="35"/>
      <c r="S153" s="26"/>
      <c r="T153" s="75"/>
      <c r="U153" s="75"/>
    </row>
    <row r="154" spans="1:22" s="8" customFormat="1" ht="15" customHeight="1" x14ac:dyDescent="0.2">
      <c r="A154" s="12" t="s">
        <v>181</v>
      </c>
      <c r="B154" s="53" t="s">
        <v>130</v>
      </c>
      <c r="C154" s="77">
        <v>65000</v>
      </c>
      <c r="D154" s="137">
        <v>0</v>
      </c>
      <c r="E154" s="137">
        <v>1120</v>
      </c>
      <c r="F154" s="137">
        <v>11845</v>
      </c>
      <c r="G154" s="137">
        <v>5000</v>
      </c>
      <c r="H154" s="137">
        <v>6976.5</v>
      </c>
      <c r="I154" s="158">
        <v>6182.7</v>
      </c>
      <c r="J154" s="158">
        <v>6115.6</v>
      </c>
      <c r="K154" s="192">
        <v>11122</v>
      </c>
      <c r="L154" s="192">
        <v>10160.549999999999</v>
      </c>
      <c r="M154" s="192">
        <v>6542.6</v>
      </c>
      <c r="N154" s="192"/>
      <c r="O154" s="109">
        <v>7000</v>
      </c>
      <c r="P154" s="109">
        <v>12000</v>
      </c>
      <c r="Q154" s="42">
        <f t="shared" ref="Q154:Q182" si="36">SUM(D154:M154)</f>
        <v>65064.950000000004</v>
      </c>
      <c r="R154" s="42">
        <f t="shared" ref="R154:R182" si="37">SUM(D154:P154)</f>
        <v>84064.950000000012</v>
      </c>
      <c r="S154" s="75">
        <f>C154-Q154</f>
        <v>-64.950000000004366</v>
      </c>
      <c r="T154" s="75">
        <f>S154/2</f>
        <v>-32.475000000002183</v>
      </c>
      <c r="U154" s="26">
        <f t="shared" ref="U154:U184" si="38">C154-R154</f>
        <v>-19064.950000000012</v>
      </c>
      <c r="V154" s="159"/>
    </row>
    <row r="155" spans="1:22" s="8" customFormat="1" ht="15" customHeight="1" x14ac:dyDescent="0.2">
      <c r="A155" s="12" t="s">
        <v>79</v>
      </c>
      <c r="B155" s="53" t="s">
        <v>131</v>
      </c>
      <c r="C155" s="77">
        <v>15000</v>
      </c>
      <c r="D155" s="137">
        <v>0</v>
      </c>
      <c r="E155" s="137">
        <v>1948</v>
      </c>
      <c r="F155" s="137">
        <v>400</v>
      </c>
      <c r="G155" s="137">
        <v>0</v>
      </c>
      <c r="H155" s="137">
        <v>0</v>
      </c>
      <c r="I155" s="137">
        <v>0</v>
      </c>
      <c r="J155" s="137">
        <v>180</v>
      </c>
      <c r="K155" s="190"/>
      <c r="L155" s="190">
        <v>150</v>
      </c>
      <c r="M155" s="190">
        <v>650</v>
      </c>
      <c r="N155" s="190"/>
      <c r="O155" s="36">
        <v>1000</v>
      </c>
      <c r="P155" s="36">
        <v>1000</v>
      </c>
      <c r="Q155" s="42">
        <f t="shared" si="36"/>
        <v>3328</v>
      </c>
      <c r="R155" s="42">
        <f t="shared" si="37"/>
        <v>5328</v>
      </c>
      <c r="S155" s="75">
        <f t="shared" ref="S155:S182" si="39">C155-Q155</f>
        <v>11672</v>
      </c>
      <c r="T155" s="75">
        <f t="shared" ref="T155:T182" si="40">S155/2</f>
        <v>5836</v>
      </c>
      <c r="U155" s="26">
        <f t="shared" si="38"/>
        <v>9672</v>
      </c>
      <c r="V155" s="159"/>
    </row>
    <row r="156" spans="1:22" s="8" customFormat="1" ht="15" customHeight="1" x14ac:dyDescent="0.2">
      <c r="A156" s="12" t="s">
        <v>148</v>
      </c>
      <c r="B156" s="53" t="s">
        <v>148</v>
      </c>
      <c r="C156" s="77">
        <v>160000</v>
      </c>
      <c r="D156" s="137">
        <v>1800</v>
      </c>
      <c r="E156" s="137">
        <v>6000</v>
      </c>
      <c r="F156" s="137">
        <v>39080</v>
      </c>
      <c r="G156" s="137">
        <v>0</v>
      </c>
      <c r="H156" s="137">
        <v>1800</v>
      </c>
      <c r="I156" s="137">
        <v>21850</v>
      </c>
      <c r="J156" s="137">
        <v>7618.21</v>
      </c>
      <c r="K156" s="190">
        <v>56300</v>
      </c>
      <c r="L156" s="190">
        <v>15350</v>
      </c>
      <c r="M156" s="190"/>
      <c r="N156" s="190"/>
      <c r="O156" s="36"/>
      <c r="P156" s="36">
        <v>10000</v>
      </c>
      <c r="Q156" s="42">
        <f t="shared" si="36"/>
        <v>149798.21000000002</v>
      </c>
      <c r="R156" s="42">
        <f t="shared" si="37"/>
        <v>159798.21000000002</v>
      </c>
      <c r="S156" s="75">
        <f t="shared" si="39"/>
        <v>10201.789999999979</v>
      </c>
      <c r="T156" s="75">
        <f t="shared" si="40"/>
        <v>5100.8949999999895</v>
      </c>
      <c r="U156" s="26">
        <f t="shared" si="38"/>
        <v>201.78999999997905</v>
      </c>
      <c r="V156" s="159"/>
    </row>
    <row r="157" spans="1:22" s="8" customFormat="1" ht="15" customHeight="1" x14ac:dyDescent="0.2">
      <c r="A157" s="12" t="s">
        <v>324</v>
      </c>
      <c r="B157" s="53" t="s">
        <v>148</v>
      </c>
      <c r="C157" s="77">
        <v>65000</v>
      </c>
      <c r="D157" s="137"/>
      <c r="E157" s="137"/>
      <c r="F157" s="137"/>
      <c r="G157" s="137"/>
      <c r="H157" s="137"/>
      <c r="I157" s="137"/>
      <c r="J157" s="137"/>
      <c r="K157" s="190"/>
      <c r="L157" s="190"/>
      <c r="M157" s="190"/>
      <c r="N157" s="190"/>
      <c r="O157" s="36"/>
      <c r="P157" s="36">
        <v>65000</v>
      </c>
      <c r="Q157" s="42">
        <f t="shared" si="36"/>
        <v>0</v>
      </c>
      <c r="R157" s="42">
        <f t="shared" si="37"/>
        <v>65000</v>
      </c>
      <c r="S157" s="75">
        <f t="shared" si="39"/>
        <v>65000</v>
      </c>
      <c r="T157" s="75">
        <f t="shared" si="40"/>
        <v>32500</v>
      </c>
      <c r="U157" s="26">
        <f t="shared" si="38"/>
        <v>0</v>
      </c>
      <c r="V157" s="159"/>
    </row>
    <row r="158" spans="1:22" s="8" customFormat="1" ht="18" customHeight="1" x14ac:dyDescent="0.2">
      <c r="A158" s="25" t="s">
        <v>278</v>
      </c>
      <c r="B158" s="60" t="s">
        <v>132</v>
      </c>
      <c r="C158" s="89">
        <v>25000</v>
      </c>
      <c r="D158" s="137">
        <v>0</v>
      </c>
      <c r="E158" s="137">
        <v>150</v>
      </c>
      <c r="F158" s="137">
        <v>0</v>
      </c>
      <c r="G158" s="137">
        <v>0</v>
      </c>
      <c r="H158" s="137">
        <v>500</v>
      </c>
      <c r="I158" s="137">
        <v>150</v>
      </c>
      <c r="J158" s="137">
        <v>0</v>
      </c>
      <c r="K158" s="190">
        <v>1550</v>
      </c>
      <c r="L158" s="190">
        <v>7535</v>
      </c>
      <c r="M158" s="190"/>
      <c r="N158" s="190"/>
      <c r="O158" s="36"/>
      <c r="P158" s="36">
        <v>5000</v>
      </c>
      <c r="Q158" s="42">
        <f t="shared" si="36"/>
        <v>9885</v>
      </c>
      <c r="R158" s="42">
        <f t="shared" si="37"/>
        <v>14885</v>
      </c>
      <c r="S158" s="75">
        <f t="shared" si="39"/>
        <v>15115</v>
      </c>
      <c r="T158" s="75">
        <f t="shared" si="40"/>
        <v>7557.5</v>
      </c>
      <c r="U158" s="26">
        <f t="shared" si="38"/>
        <v>10115</v>
      </c>
      <c r="V158" s="159"/>
    </row>
    <row r="159" spans="1:22" s="8" customFormat="1" ht="18" customHeight="1" x14ac:dyDescent="0.2">
      <c r="A159" s="25" t="s">
        <v>169</v>
      </c>
      <c r="B159" s="60" t="s">
        <v>169</v>
      </c>
      <c r="C159" s="89">
        <v>15000</v>
      </c>
      <c r="D159" s="137">
        <v>0</v>
      </c>
      <c r="E159" s="137">
        <v>3180</v>
      </c>
      <c r="F159" s="137">
        <v>0</v>
      </c>
      <c r="G159" s="137">
        <v>0</v>
      </c>
      <c r="H159" s="137">
        <v>0</v>
      </c>
      <c r="I159" s="137">
        <v>0</v>
      </c>
      <c r="J159" s="137">
        <v>6360</v>
      </c>
      <c r="K159" s="190"/>
      <c r="L159" s="190"/>
      <c r="M159" s="190">
        <v>3180</v>
      </c>
      <c r="N159" s="190"/>
      <c r="O159" s="36">
        <v>0</v>
      </c>
      <c r="P159" s="36">
        <v>0</v>
      </c>
      <c r="Q159" s="42">
        <f t="shared" si="36"/>
        <v>12720</v>
      </c>
      <c r="R159" s="42">
        <f t="shared" si="37"/>
        <v>12720</v>
      </c>
      <c r="S159" s="75">
        <f t="shared" si="39"/>
        <v>2280</v>
      </c>
      <c r="T159" s="75">
        <f t="shared" si="40"/>
        <v>1140</v>
      </c>
      <c r="U159" s="26">
        <f t="shared" si="38"/>
        <v>2280</v>
      </c>
      <c r="V159" s="159"/>
    </row>
    <row r="160" spans="1:22" s="8" customFormat="1" ht="16.5" customHeight="1" x14ac:dyDescent="0.2">
      <c r="A160" s="25" t="s">
        <v>139</v>
      </c>
      <c r="B160" s="60" t="s">
        <v>175</v>
      </c>
      <c r="C160" s="89">
        <v>636</v>
      </c>
      <c r="D160" s="137"/>
      <c r="E160" s="137"/>
      <c r="F160" s="137"/>
      <c r="G160" s="137"/>
      <c r="H160" s="137"/>
      <c r="I160" s="137"/>
      <c r="J160" s="137"/>
      <c r="K160" s="190"/>
      <c r="L160" s="190"/>
      <c r="M160" s="190">
        <v>634.94000000000005</v>
      </c>
      <c r="N160" s="190"/>
      <c r="O160" s="36">
        <v>0</v>
      </c>
      <c r="P160" s="36">
        <v>0</v>
      </c>
      <c r="Q160" s="42">
        <f t="shared" si="36"/>
        <v>634.94000000000005</v>
      </c>
      <c r="R160" s="42">
        <f t="shared" si="37"/>
        <v>634.94000000000005</v>
      </c>
      <c r="S160" s="75">
        <f t="shared" si="39"/>
        <v>1.0599999999999454</v>
      </c>
      <c r="T160" s="75">
        <f t="shared" si="40"/>
        <v>0.52999999999997272</v>
      </c>
      <c r="U160" s="26">
        <f t="shared" si="38"/>
        <v>1.0599999999999454</v>
      </c>
      <c r="V160" s="159"/>
    </row>
    <row r="161" spans="1:22" s="8" customFormat="1" ht="15" customHeight="1" x14ac:dyDescent="0.2">
      <c r="A161" s="12" t="s">
        <v>80</v>
      </c>
      <c r="B161" s="53" t="s">
        <v>133</v>
      </c>
      <c r="C161" s="77">
        <v>220000</v>
      </c>
      <c r="D161" s="137">
        <v>6000</v>
      </c>
      <c r="E161" s="137">
        <v>64118.8</v>
      </c>
      <c r="F161" s="137">
        <v>106061.33</v>
      </c>
      <c r="G161" s="137"/>
      <c r="H161" s="137">
        <v>40532.730000000003</v>
      </c>
      <c r="I161" s="137"/>
      <c r="J161" s="137">
        <v>800</v>
      </c>
      <c r="K161" s="190">
        <v>800</v>
      </c>
      <c r="L161" s="190"/>
      <c r="M161" s="190"/>
      <c r="N161" s="190"/>
      <c r="O161" s="36">
        <v>0</v>
      </c>
      <c r="P161" s="36">
        <v>0</v>
      </c>
      <c r="Q161" s="42">
        <f t="shared" si="36"/>
        <v>218312.86000000002</v>
      </c>
      <c r="R161" s="42">
        <f t="shared" si="37"/>
        <v>218312.86000000002</v>
      </c>
      <c r="S161" s="75">
        <f t="shared" si="39"/>
        <v>1687.1399999999849</v>
      </c>
      <c r="T161" s="75">
        <f t="shared" si="40"/>
        <v>843.56999999999243</v>
      </c>
      <c r="U161" s="26">
        <f t="shared" si="38"/>
        <v>1687.1399999999849</v>
      </c>
      <c r="V161" s="159"/>
    </row>
    <row r="162" spans="1:22" s="165" customFormat="1" ht="15" customHeight="1" x14ac:dyDescent="0.2">
      <c r="A162" s="161" t="s">
        <v>279</v>
      </c>
      <c r="B162" s="162" t="s">
        <v>287</v>
      </c>
      <c r="C162" s="163">
        <v>364485</v>
      </c>
      <c r="D162" s="137"/>
      <c r="E162" s="137"/>
      <c r="F162" s="137"/>
      <c r="G162" s="137"/>
      <c r="H162" s="137"/>
      <c r="I162" s="137"/>
      <c r="J162" s="137">
        <v>378095.97</v>
      </c>
      <c r="K162" s="137"/>
      <c r="L162" s="137"/>
      <c r="M162" s="137">
        <v>0</v>
      </c>
      <c r="N162" s="137"/>
      <c r="O162" s="137">
        <v>0</v>
      </c>
      <c r="P162" s="137">
        <v>0</v>
      </c>
      <c r="Q162" s="135">
        <f t="shared" si="36"/>
        <v>378095.97</v>
      </c>
      <c r="R162" s="135">
        <f t="shared" si="37"/>
        <v>378095.97</v>
      </c>
      <c r="S162" s="147">
        <f t="shared" si="39"/>
        <v>-13610.969999999972</v>
      </c>
      <c r="T162" s="147">
        <f t="shared" si="40"/>
        <v>-6805.484999999986</v>
      </c>
      <c r="U162" s="147">
        <f t="shared" si="38"/>
        <v>-13610.969999999972</v>
      </c>
      <c r="V162" s="164"/>
    </row>
    <row r="163" spans="1:22" s="165" customFormat="1" ht="15" customHeight="1" x14ac:dyDescent="0.2">
      <c r="A163" s="161" t="s">
        <v>298</v>
      </c>
      <c r="B163" s="162" t="s">
        <v>299</v>
      </c>
      <c r="C163" s="163">
        <v>0</v>
      </c>
      <c r="D163" s="137">
        <v>89799.66</v>
      </c>
      <c r="E163" s="137">
        <v>89004.4</v>
      </c>
      <c r="F163" s="137"/>
      <c r="G163" s="137"/>
      <c r="H163" s="137">
        <v>20877.5</v>
      </c>
      <c r="I163" s="137"/>
      <c r="J163" s="137"/>
      <c r="K163" s="137"/>
      <c r="L163" s="137"/>
      <c r="M163" s="137">
        <v>0</v>
      </c>
      <c r="N163" s="137"/>
      <c r="O163" s="137">
        <v>0</v>
      </c>
      <c r="P163" s="137">
        <v>0</v>
      </c>
      <c r="Q163" s="135">
        <f t="shared" si="36"/>
        <v>199681.56</v>
      </c>
      <c r="R163" s="135">
        <f t="shared" si="37"/>
        <v>199681.56</v>
      </c>
      <c r="S163" s="147">
        <f t="shared" si="39"/>
        <v>-199681.56</v>
      </c>
      <c r="T163" s="147">
        <f t="shared" si="40"/>
        <v>-99840.78</v>
      </c>
      <c r="U163" s="147">
        <f t="shared" si="38"/>
        <v>-199681.56</v>
      </c>
      <c r="V163" s="164"/>
    </row>
    <row r="164" spans="1:22" s="8" customFormat="1" ht="15" customHeight="1" x14ac:dyDescent="0.2">
      <c r="A164" s="12" t="s">
        <v>81</v>
      </c>
      <c r="B164" s="53" t="s">
        <v>167</v>
      </c>
      <c r="C164" s="77">
        <v>27000</v>
      </c>
      <c r="D164" s="137">
        <v>0</v>
      </c>
      <c r="E164" s="137">
        <v>400</v>
      </c>
      <c r="F164" s="137">
        <v>0</v>
      </c>
      <c r="G164" s="137">
        <v>0</v>
      </c>
      <c r="H164" s="137">
        <v>2442.4</v>
      </c>
      <c r="I164" s="137">
        <v>0</v>
      </c>
      <c r="J164" s="137">
        <v>0</v>
      </c>
      <c r="K164" s="190">
        <v>869.2</v>
      </c>
      <c r="L164" s="190"/>
      <c r="M164" s="190"/>
      <c r="N164" s="190"/>
      <c r="O164" s="36">
        <v>10000</v>
      </c>
      <c r="P164" s="36">
        <v>13288.4</v>
      </c>
      <c r="Q164" s="42">
        <f>SUM(D164:M164)</f>
        <v>3711.6000000000004</v>
      </c>
      <c r="R164" s="42">
        <f t="shared" si="37"/>
        <v>27000</v>
      </c>
      <c r="S164" s="75">
        <f t="shared" si="39"/>
        <v>23288.400000000001</v>
      </c>
      <c r="T164" s="75">
        <f t="shared" si="40"/>
        <v>11644.2</v>
      </c>
      <c r="U164" s="26">
        <f t="shared" si="38"/>
        <v>0</v>
      </c>
      <c r="V164" s="159"/>
    </row>
    <row r="165" spans="1:22" s="165" customFormat="1" ht="15" customHeight="1" x14ac:dyDescent="0.2">
      <c r="A165" s="161" t="s">
        <v>280</v>
      </c>
      <c r="B165" s="162" t="s">
        <v>287</v>
      </c>
      <c r="C165" s="163">
        <v>560000</v>
      </c>
      <c r="D165" s="137">
        <v>0</v>
      </c>
      <c r="E165" s="137">
        <v>0</v>
      </c>
      <c r="F165" s="137">
        <v>0</v>
      </c>
      <c r="G165" s="137">
        <v>0</v>
      </c>
      <c r="H165" s="137">
        <v>0</v>
      </c>
      <c r="I165" s="137">
        <v>0</v>
      </c>
      <c r="J165" s="137">
        <v>564234.63</v>
      </c>
      <c r="K165" s="137"/>
      <c r="L165" s="137"/>
      <c r="M165" s="137">
        <v>0</v>
      </c>
      <c r="N165" s="137"/>
      <c r="O165" s="137">
        <v>0</v>
      </c>
      <c r="P165" s="137">
        <v>0</v>
      </c>
      <c r="Q165" s="135">
        <f t="shared" si="36"/>
        <v>564234.63</v>
      </c>
      <c r="R165" s="135">
        <f t="shared" si="37"/>
        <v>564234.63</v>
      </c>
      <c r="S165" s="147">
        <f t="shared" si="39"/>
        <v>-4234.6300000000047</v>
      </c>
      <c r="T165" s="147">
        <f t="shared" si="40"/>
        <v>-2117.3150000000023</v>
      </c>
      <c r="U165" s="147">
        <f t="shared" si="38"/>
        <v>-4234.6300000000047</v>
      </c>
      <c r="V165" s="164"/>
    </row>
    <row r="166" spans="1:22" s="165" customFormat="1" ht="15" customHeight="1" x14ac:dyDescent="0.2">
      <c r="A166" s="161" t="s">
        <v>281</v>
      </c>
      <c r="B166" s="162" t="s">
        <v>287</v>
      </c>
      <c r="C166" s="163">
        <v>450000</v>
      </c>
      <c r="D166" s="137">
        <v>0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477743</v>
      </c>
      <c r="K166" s="137"/>
      <c r="L166" s="137"/>
      <c r="M166" s="137">
        <v>0</v>
      </c>
      <c r="N166" s="137"/>
      <c r="O166" s="137">
        <v>0</v>
      </c>
      <c r="P166" s="137">
        <v>0</v>
      </c>
      <c r="Q166" s="135">
        <f t="shared" si="36"/>
        <v>477743</v>
      </c>
      <c r="R166" s="135">
        <f t="shared" si="37"/>
        <v>477743</v>
      </c>
      <c r="S166" s="147">
        <f t="shared" si="39"/>
        <v>-27743</v>
      </c>
      <c r="T166" s="147">
        <f t="shared" si="40"/>
        <v>-13871.5</v>
      </c>
      <c r="U166" s="147">
        <f t="shared" si="38"/>
        <v>-27743</v>
      </c>
      <c r="V166" s="164"/>
    </row>
    <row r="167" spans="1:22" s="165" customFormat="1" ht="15" customHeight="1" x14ac:dyDescent="0.2">
      <c r="A167" s="161" t="s">
        <v>325</v>
      </c>
      <c r="B167" s="162" t="s">
        <v>326</v>
      </c>
      <c r="C167" s="163">
        <v>8000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>
        <v>8000</v>
      </c>
      <c r="Q167" s="135">
        <f t="shared" si="36"/>
        <v>0</v>
      </c>
      <c r="R167" s="135">
        <f t="shared" si="37"/>
        <v>8000</v>
      </c>
      <c r="S167" s="147">
        <f t="shared" si="39"/>
        <v>8000</v>
      </c>
      <c r="T167" s="147">
        <f t="shared" si="40"/>
        <v>4000</v>
      </c>
      <c r="U167" s="147">
        <f t="shared" si="38"/>
        <v>0</v>
      </c>
      <c r="V167" s="164"/>
    </row>
    <row r="168" spans="1:22" s="7" customFormat="1" ht="15" customHeight="1" x14ac:dyDescent="0.2">
      <c r="A168" s="12" t="s">
        <v>327</v>
      </c>
      <c r="B168" s="53" t="s">
        <v>326</v>
      </c>
      <c r="C168" s="77">
        <v>160000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>
        <v>160000</v>
      </c>
      <c r="Q168" s="32">
        <f t="shared" si="36"/>
        <v>0</v>
      </c>
      <c r="R168" s="32">
        <f t="shared" si="37"/>
        <v>160000</v>
      </c>
      <c r="S168" s="75">
        <f t="shared" si="39"/>
        <v>160000</v>
      </c>
      <c r="T168" s="75">
        <f t="shared" si="40"/>
        <v>80000</v>
      </c>
      <c r="U168" s="75">
        <f t="shared" si="38"/>
        <v>0</v>
      </c>
      <c r="V168" s="160"/>
    </row>
    <row r="169" spans="1:22" s="8" customFormat="1" ht="15" customHeight="1" x14ac:dyDescent="0.2">
      <c r="A169" s="12" t="s">
        <v>153</v>
      </c>
      <c r="B169" s="53" t="s">
        <v>134</v>
      </c>
      <c r="C169" s="77">
        <v>15000</v>
      </c>
      <c r="D169" s="137">
        <v>190.8</v>
      </c>
      <c r="E169" s="137">
        <v>3200</v>
      </c>
      <c r="F169" s="137">
        <v>0</v>
      </c>
      <c r="G169" s="137">
        <v>0</v>
      </c>
      <c r="H169" s="137">
        <v>9851.6</v>
      </c>
      <c r="I169" s="137">
        <v>0</v>
      </c>
      <c r="J169" s="137">
        <v>0</v>
      </c>
      <c r="K169" s="190"/>
      <c r="L169" s="190"/>
      <c r="M169" s="190">
        <v>0</v>
      </c>
      <c r="N169" s="190"/>
      <c r="O169" s="36">
        <v>0</v>
      </c>
      <c r="P169" s="36">
        <v>0</v>
      </c>
      <c r="Q169" s="42">
        <f t="shared" si="36"/>
        <v>13242.400000000001</v>
      </c>
      <c r="R169" s="42">
        <f t="shared" si="37"/>
        <v>13242.400000000001</v>
      </c>
      <c r="S169" s="75">
        <f t="shared" si="39"/>
        <v>1757.5999999999985</v>
      </c>
      <c r="T169" s="75">
        <f t="shared" si="40"/>
        <v>878.79999999999927</v>
      </c>
      <c r="U169" s="26">
        <f t="shared" si="38"/>
        <v>1757.5999999999985</v>
      </c>
      <c r="V169" s="159"/>
    </row>
    <row r="170" spans="1:22" s="8" customFormat="1" ht="15" customHeight="1" x14ac:dyDescent="0.2">
      <c r="A170" s="12" t="s">
        <v>161</v>
      </c>
      <c r="B170" s="53" t="s">
        <v>134</v>
      </c>
      <c r="C170" s="77">
        <v>100000</v>
      </c>
      <c r="D170" s="137">
        <v>11800</v>
      </c>
      <c r="E170" s="137">
        <v>23792</v>
      </c>
      <c r="F170" s="137">
        <v>7500</v>
      </c>
      <c r="G170" s="137">
        <v>0</v>
      </c>
      <c r="H170" s="137">
        <v>0</v>
      </c>
      <c r="I170" s="137">
        <v>8250</v>
      </c>
      <c r="J170" s="137">
        <v>0</v>
      </c>
      <c r="K170" s="190"/>
      <c r="L170" s="190">
        <v>500</v>
      </c>
      <c r="M170" s="190">
        <v>0</v>
      </c>
      <c r="N170" s="190"/>
      <c r="O170" s="36">
        <v>0</v>
      </c>
      <c r="P170" s="36">
        <v>0</v>
      </c>
      <c r="Q170" s="42">
        <f t="shared" si="36"/>
        <v>51842</v>
      </c>
      <c r="R170" s="42">
        <f t="shared" si="37"/>
        <v>51842</v>
      </c>
      <c r="S170" s="75">
        <f>C170-Q170</f>
        <v>48158</v>
      </c>
      <c r="T170" s="75">
        <f t="shared" si="40"/>
        <v>24079</v>
      </c>
      <c r="U170" s="26">
        <f t="shared" si="38"/>
        <v>48158</v>
      </c>
      <c r="V170" s="159"/>
    </row>
    <row r="171" spans="1:22" s="8" customFormat="1" ht="15" customHeight="1" x14ac:dyDescent="0.2">
      <c r="A171" s="12" t="s">
        <v>282</v>
      </c>
      <c r="B171" s="53" t="s">
        <v>134</v>
      </c>
      <c r="C171" s="77">
        <v>30000</v>
      </c>
      <c r="D171" s="137"/>
      <c r="E171" s="137"/>
      <c r="F171" s="137"/>
      <c r="G171" s="137"/>
      <c r="H171" s="137"/>
      <c r="I171" s="137"/>
      <c r="J171" s="137"/>
      <c r="K171" s="190"/>
      <c r="L171" s="190"/>
      <c r="M171" s="190">
        <v>0</v>
      </c>
      <c r="N171" s="190"/>
      <c r="O171" s="36">
        <v>0</v>
      </c>
      <c r="P171" s="36">
        <v>0</v>
      </c>
      <c r="Q171" s="42">
        <f t="shared" si="36"/>
        <v>0</v>
      </c>
      <c r="R171" s="42">
        <f t="shared" si="37"/>
        <v>0</v>
      </c>
      <c r="S171" s="75">
        <f t="shared" si="39"/>
        <v>30000</v>
      </c>
      <c r="T171" s="75">
        <f t="shared" si="40"/>
        <v>15000</v>
      </c>
      <c r="U171" s="26">
        <f t="shared" si="38"/>
        <v>30000</v>
      </c>
      <c r="V171" s="159"/>
    </row>
    <row r="172" spans="1:22" s="8" customFormat="1" ht="15" customHeight="1" x14ac:dyDescent="0.2">
      <c r="A172" s="12" t="s">
        <v>254</v>
      </c>
      <c r="B172" s="53" t="s">
        <v>134</v>
      </c>
      <c r="C172" s="77">
        <v>30000</v>
      </c>
      <c r="D172" s="137">
        <v>360.4</v>
      </c>
      <c r="E172" s="137">
        <v>0</v>
      </c>
      <c r="F172" s="137">
        <v>0</v>
      </c>
      <c r="G172" s="137">
        <v>0</v>
      </c>
      <c r="H172" s="137">
        <v>0</v>
      </c>
      <c r="I172" s="137">
        <v>0</v>
      </c>
      <c r="J172" s="137">
        <v>0</v>
      </c>
      <c r="K172" s="190">
        <v>96</v>
      </c>
      <c r="L172" s="190"/>
      <c r="M172" s="190">
        <v>0</v>
      </c>
      <c r="N172" s="190"/>
      <c r="O172" s="36">
        <v>0</v>
      </c>
      <c r="P172" s="36">
        <v>0</v>
      </c>
      <c r="Q172" s="42">
        <f t="shared" si="36"/>
        <v>456.4</v>
      </c>
      <c r="R172" s="42">
        <f t="shared" si="37"/>
        <v>456.4</v>
      </c>
      <c r="S172" s="75">
        <f t="shared" si="39"/>
        <v>29543.599999999999</v>
      </c>
      <c r="T172" s="75">
        <f t="shared" si="40"/>
        <v>14771.8</v>
      </c>
      <c r="U172" s="26">
        <f t="shared" si="38"/>
        <v>29543.599999999999</v>
      </c>
      <c r="V172" s="159"/>
    </row>
    <row r="173" spans="1:22" s="8" customFormat="1" ht="15" customHeight="1" x14ac:dyDescent="0.2">
      <c r="A173" s="12" t="s">
        <v>178</v>
      </c>
      <c r="B173" s="53" t="s">
        <v>134</v>
      </c>
      <c r="C173" s="77">
        <v>42000</v>
      </c>
      <c r="D173" s="137">
        <v>320</v>
      </c>
      <c r="E173" s="137">
        <v>150</v>
      </c>
      <c r="F173" s="137">
        <v>0</v>
      </c>
      <c r="G173" s="137">
        <v>0</v>
      </c>
      <c r="H173" s="137">
        <v>0</v>
      </c>
      <c r="I173" s="137">
        <v>0</v>
      </c>
      <c r="J173" s="137">
        <v>0</v>
      </c>
      <c r="K173" s="190"/>
      <c r="L173" s="190"/>
      <c r="M173" s="190">
        <v>0</v>
      </c>
      <c r="N173" s="190"/>
      <c r="O173" s="36">
        <v>5000</v>
      </c>
      <c r="P173" s="36">
        <v>5000</v>
      </c>
      <c r="Q173" s="42">
        <f t="shared" si="36"/>
        <v>470</v>
      </c>
      <c r="R173" s="42">
        <f t="shared" si="37"/>
        <v>10470</v>
      </c>
      <c r="S173" s="75">
        <f t="shared" si="39"/>
        <v>41530</v>
      </c>
      <c r="T173" s="75">
        <f t="shared" si="40"/>
        <v>20765</v>
      </c>
      <c r="U173" s="26">
        <f t="shared" si="38"/>
        <v>31530</v>
      </c>
      <c r="V173" s="159"/>
    </row>
    <row r="174" spans="1:22" s="8" customFormat="1" ht="15" customHeight="1" x14ac:dyDescent="0.2">
      <c r="A174" s="12" t="s">
        <v>83</v>
      </c>
      <c r="B174" s="53" t="s">
        <v>135</v>
      </c>
      <c r="C174" s="77">
        <v>160000</v>
      </c>
      <c r="D174" s="137">
        <v>11010</v>
      </c>
      <c r="E174" s="137">
        <v>31150</v>
      </c>
      <c r="F174" s="137">
        <v>11010</v>
      </c>
      <c r="G174" s="137"/>
      <c r="H174" s="137"/>
      <c r="I174" s="137">
        <v>500</v>
      </c>
      <c r="J174" s="137">
        <v>11010</v>
      </c>
      <c r="K174" s="190">
        <v>11010</v>
      </c>
      <c r="L174" s="190">
        <v>11010</v>
      </c>
      <c r="M174" s="190">
        <v>11010</v>
      </c>
      <c r="N174" s="190"/>
      <c r="O174" s="36">
        <v>11010</v>
      </c>
      <c r="P174" s="36">
        <v>11010</v>
      </c>
      <c r="Q174" s="42">
        <f t="shared" si="36"/>
        <v>97710</v>
      </c>
      <c r="R174" s="42">
        <f t="shared" si="37"/>
        <v>119730</v>
      </c>
      <c r="S174" s="75">
        <f t="shared" si="39"/>
        <v>62290</v>
      </c>
      <c r="T174" s="75">
        <f t="shared" si="40"/>
        <v>31145</v>
      </c>
      <c r="U174" s="26">
        <f t="shared" si="38"/>
        <v>40270</v>
      </c>
      <c r="V174" s="159"/>
    </row>
    <row r="175" spans="1:22" s="165" customFormat="1" ht="15" customHeight="1" x14ac:dyDescent="0.2">
      <c r="A175" s="161" t="s">
        <v>283</v>
      </c>
      <c r="B175" s="162" t="s">
        <v>287</v>
      </c>
      <c r="C175" s="163">
        <v>270000</v>
      </c>
      <c r="D175" s="137"/>
      <c r="E175" s="137"/>
      <c r="F175" s="137"/>
      <c r="G175" s="137"/>
      <c r="H175" s="137"/>
      <c r="I175" s="137"/>
      <c r="J175" s="137">
        <v>263855.2</v>
      </c>
      <c r="K175" s="190"/>
      <c r="L175" s="190"/>
      <c r="M175" s="190">
        <v>0</v>
      </c>
      <c r="N175" s="190"/>
      <c r="O175" s="36">
        <v>0</v>
      </c>
      <c r="P175" s="36">
        <v>0</v>
      </c>
      <c r="Q175" s="135">
        <f t="shared" si="36"/>
        <v>263855.2</v>
      </c>
      <c r="R175" s="135">
        <f t="shared" si="37"/>
        <v>263855.2</v>
      </c>
      <c r="S175" s="75">
        <f t="shared" si="39"/>
        <v>6144.7999999999884</v>
      </c>
      <c r="T175" s="75">
        <f t="shared" si="40"/>
        <v>3072.3999999999942</v>
      </c>
      <c r="U175" s="26">
        <f t="shared" si="38"/>
        <v>6144.7999999999884</v>
      </c>
      <c r="V175" s="164"/>
    </row>
    <row r="176" spans="1:22" s="7" customFormat="1" ht="15" customHeight="1" x14ac:dyDescent="0.2">
      <c r="A176" s="12" t="s">
        <v>328</v>
      </c>
      <c r="B176" s="53" t="s">
        <v>135</v>
      </c>
      <c r="C176" s="77">
        <v>140000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>
        <v>140000</v>
      </c>
      <c r="Q176" s="32">
        <f t="shared" si="36"/>
        <v>0</v>
      </c>
      <c r="R176" s="32">
        <f t="shared" si="37"/>
        <v>140000</v>
      </c>
      <c r="S176" s="75">
        <f t="shared" si="39"/>
        <v>140000</v>
      </c>
      <c r="T176" s="75">
        <f t="shared" si="40"/>
        <v>70000</v>
      </c>
      <c r="U176" s="75">
        <f t="shared" si="38"/>
        <v>0</v>
      </c>
      <c r="V176" s="160"/>
    </row>
    <row r="177" spans="1:22" s="7" customFormat="1" ht="15" customHeight="1" x14ac:dyDescent="0.2">
      <c r="A177" s="12" t="s">
        <v>329</v>
      </c>
      <c r="B177" s="53" t="s">
        <v>135</v>
      </c>
      <c r="C177" s="77">
        <v>53000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>
        <v>53000</v>
      </c>
      <c r="Q177" s="32">
        <f t="shared" si="36"/>
        <v>0</v>
      </c>
      <c r="R177" s="32">
        <f t="shared" si="37"/>
        <v>53000</v>
      </c>
      <c r="S177" s="75">
        <f t="shared" si="39"/>
        <v>53000</v>
      </c>
      <c r="T177" s="75">
        <f t="shared" si="40"/>
        <v>26500</v>
      </c>
      <c r="U177" s="75">
        <f t="shared" si="38"/>
        <v>0</v>
      </c>
      <c r="V177" s="160"/>
    </row>
    <row r="178" spans="1:22" s="7" customFormat="1" ht="15" customHeight="1" x14ac:dyDescent="0.2">
      <c r="A178" s="12" t="s">
        <v>330</v>
      </c>
      <c r="B178" s="53" t="s">
        <v>135</v>
      </c>
      <c r="C178" s="77">
        <v>60000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>
        <v>60000</v>
      </c>
      <c r="Q178" s="32">
        <f t="shared" si="36"/>
        <v>0</v>
      </c>
      <c r="R178" s="32">
        <f t="shared" si="37"/>
        <v>60000</v>
      </c>
      <c r="S178" s="75">
        <f t="shared" si="39"/>
        <v>60000</v>
      </c>
      <c r="T178" s="75">
        <f t="shared" si="40"/>
        <v>30000</v>
      </c>
      <c r="U178" s="75">
        <f t="shared" si="38"/>
        <v>0</v>
      </c>
      <c r="V178" s="160"/>
    </row>
    <row r="179" spans="1:22" s="8" customFormat="1" ht="15" customHeight="1" x14ac:dyDescent="0.2">
      <c r="A179" s="12" t="s">
        <v>333</v>
      </c>
      <c r="B179" s="53" t="s">
        <v>136</v>
      </c>
      <c r="C179" s="77">
        <v>55000</v>
      </c>
      <c r="D179" s="137">
        <v>0</v>
      </c>
      <c r="E179" s="137">
        <v>8689</v>
      </c>
      <c r="F179" s="137">
        <v>2113.9699999999998</v>
      </c>
      <c r="G179" s="137">
        <v>2931.73</v>
      </c>
      <c r="H179" s="137">
        <v>952.76</v>
      </c>
      <c r="I179" s="137">
        <v>106</v>
      </c>
      <c r="J179" s="137">
        <v>6319.84</v>
      </c>
      <c r="K179" s="190">
        <v>7297.39</v>
      </c>
      <c r="L179" s="190">
        <v>6686.17</v>
      </c>
      <c r="M179" s="190">
        <v>2642.41</v>
      </c>
      <c r="N179" s="190"/>
      <c r="O179" s="36">
        <v>10000</v>
      </c>
      <c r="P179" s="36">
        <v>7260.7299999999959</v>
      </c>
      <c r="Q179" s="42">
        <f t="shared" si="36"/>
        <v>37739.270000000004</v>
      </c>
      <c r="R179" s="42">
        <f t="shared" si="37"/>
        <v>55000</v>
      </c>
      <c r="S179" s="75">
        <f t="shared" si="39"/>
        <v>17260.729999999996</v>
      </c>
      <c r="T179" s="75">
        <f>S179/2</f>
        <v>8630.364999999998</v>
      </c>
      <c r="U179" s="26">
        <f t="shared" si="38"/>
        <v>0</v>
      </c>
      <c r="V179" s="159"/>
    </row>
    <row r="180" spans="1:22" s="8" customFormat="1" ht="15" customHeight="1" x14ac:dyDescent="0.2">
      <c r="A180" s="12" t="s">
        <v>331</v>
      </c>
      <c r="B180" s="53" t="s">
        <v>136</v>
      </c>
      <c r="C180" s="77">
        <v>80000</v>
      </c>
      <c r="D180" s="137"/>
      <c r="E180" s="137"/>
      <c r="F180" s="137"/>
      <c r="G180" s="137"/>
      <c r="H180" s="137"/>
      <c r="I180" s="137"/>
      <c r="J180" s="137"/>
      <c r="K180" s="190"/>
      <c r="L180" s="190"/>
      <c r="M180" s="190"/>
      <c r="N180" s="190"/>
      <c r="O180" s="36">
        <v>77317.5</v>
      </c>
      <c r="P180" s="36">
        <v>0</v>
      </c>
      <c r="Q180" s="42">
        <f t="shared" si="36"/>
        <v>0</v>
      </c>
      <c r="R180" s="42">
        <f t="shared" si="37"/>
        <v>77317.5</v>
      </c>
      <c r="S180" s="75">
        <f t="shared" si="39"/>
        <v>80000</v>
      </c>
      <c r="T180" s="75">
        <f t="shared" si="40"/>
        <v>40000</v>
      </c>
      <c r="U180" s="26">
        <f t="shared" si="38"/>
        <v>2682.5</v>
      </c>
      <c r="V180" s="159"/>
    </row>
    <row r="181" spans="1:22" s="8" customFormat="1" ht="15" customHeight="1" x14ac:dyDescent="0.2">
      <c r="A181" s="12" t="s">
        <v>332</v>
      </c>
      <c r="B181" s="53" t="s">
        <v>136</v>
      </c>
      <c r="C181" s="77">
        <v>50000</v>
      </c>
      <c r="D181" s="137"/>
      <c r="E181" s="137"/>
      <c r="F181" s="137"/>
      <c r="G181" s="137"/>
      <c r="H181" s="137"/>
      <c r="I181" s="137"/>
      <c r="J181" s="137"/>
      <c r="K181" s="190"/>
      <c r="L181" s="190"/>
      <c r="M181" s="190"/>
      <c r="N181" s="190"/>
      <c r="O181" s="36"/>
      <c r="P181" s="36">
        <v>50000</v>
      </c>
      <c r="Q181" s="42">
        <f t="shared" si="36"/>
        <v>0</v>
      </c>
      <c r="R181" s="42">
        <f t="shared" si="37"/>
        <v>50000</v>
      </c>
      <c r="S181" s="75">
        <f t="shared" si="39"/>
        <v>50000</v>
      </c>
      <c r="T181" s="75">
        <f t="shared" si="40"/>
        <v>25000</v>
      </c>
      <c r="U181" s="26">
        <f t="shared" si="38"/>
        <v>0</v>
      </c>
      <c r="V181" s="159"/>
    </row>
    <row r="182" spans="1:22" s="8" customFormat="1" ht="15" customHeight="1" x14ac:dyDescent="0.2">
      <c r="A182" s="12" t="s">
        <v>84</v>
      </c>
      <c r="B182" s="53" t="s">
        <v>134</v>
      </c>
      <c r="C182" s="77">
        <v>0</v>
      </c>
      <c r="D182" s="137"/>
      <c r="E182" s="137"/>
      <c r="F182" s="137"/>
      <c r="G182" s="137"/>
      <c r="H182" s="137"/>
      <c r="I182" s="137"/>
      <c r="J182" s="137"/>
      <c r="K182" s="190"/>
      <c r="L182" s="190"/>
      <c r="M182" s="190"/>
      <c r="N182" s="190"/>
      <c r="O182" s="36"/>
      <c r="P182" s="36">
        <v>0</v>
      </c>
      <c r="Q182" s="42">
        <f t="shared" si="36"/>
        <v>0</v>
      </c>
      <c r="R182" s="42">
        <f t="shared" si="37"/>
        <v>0</v>
      </c>
      <c r="S182" s="75">
        <f t="shared" si="39"/>
        <v>0</v>
      </c>
      <c r="T182" s="75">
        <f t="shared" si="40"/>
        <v>0</v>
      </c>
      <c r="U182" s="26">
        <f t="shared" si="38"/>
        <v>0</v>
      </c>
      <c r="V182" s="159"/>
    </row>
    <row r="183" spans="1:22" s="8" customFormat="1" ht="6.95" customHeight="1" x14ac:dyDescent="0.2">
      <c r="A183" s="12"/>
      <c r="B183" s="53"/>
      <c r="C183" s="77"/>
      <c r="D183" s="133"/>
      <c r="E183" s="133"/>
      <c r="F183" s="133"/>
      <c r="G183" s="133"/>
      <c r="H183" s="133"/>
      <c r="I183" s="133"/>
      <c r="J183" s="133"/>
      <c r="K183" s="186"/>
      <c r="L183" s="186"/>
      <c r="M183" s="186"/>
      <c r="N183" s="186"/>
      <c r="O183" s="38"/>
      <c r="P183" s="38"/>
      <c r="Q183" s="42"/>
      <c r="R183" s="37"/>
      <c r="S183" s="26"/>
      <c r="T183" s="75"/>
      <c r="U183" s="26"/>
    </row>
    <row r="184" spans="1:22" s="7" customFormat="1" ht="15" customHeight="1" x14ac:dyDescent="0.2">
      <c r="A184" s="15" t="str">
        <f>"TOTAL "&amp;A152</f>
        <v>TOTAL COMMUNICATIONS</v>
      </c>
      <c r="B184" s="57"/>
      <c r="C184" s="86">
        <f>SUM(C154:C183)</f>
        <v>3220121</v>
      </c>
      <c r="D184" s="138">
        <f t="shared" ref="D184:P184" si="41">SUM(D154:D182)</f>
        <v>121280.86</v>
      </c>
      <c r="E184" s="138">
        <f t="shared" si="41"/>
        <v>232902.2</v>
      </c>
      <c r="F184" s="138">
        <f t="shared" si="41"/>
        <v>178010.30000000002</v>
      </c>
      <c r="G184" s="138">
        <f t="shared" si="41"/>
        <v>7931.73</v>
      </c>
      <c r="H184" s="138">
        <f t="shared" si="41"/>
        <v>83933.49</v>
      </c>
      <c r="I184" s="138">
        <f t="shared" si="41"/>
        <v>37038.699999999997</v>
      </c>
      <c r="J184" s="138">
        <f t="shared" si="41"/>
        <v>1722332.45</v>
      </c>
      <c r="K184" s="193">
        <f t="shared" si="41"/>
        <v>89044.59</v>
      </c>
      <c r="L184" s="193">
        <f t="shared" si="41"/>
        <v>51391.72</v>
      </c>
      <c r="M184" s="193">
        <f t="shared" si="41"/>
        <v>24659.95</v>
      </c>
      <c r="N184" s="193"/>
      <c r="O184" s="39">
        <f t="shared" si="41"/>
        <v>121327.5</v>
      </c>
      <c r="P184" s="39">
        <f t="shared" si="41"/>
        <v>600559.13</v>
      </c>
      <c r="Q184" s="207">
        <f>SUM(D184:M184)</f>
        <v>2548525.9900000002</v>
      </c>
      <c r="R184" s="39">
        <f>SUM(R154:R182)</f>
        <v>3270412.62</v>
      </c>
      <c r="S184" s="26">
        <f>C184-Q184</f>
        <v>671595.00999999978</v>
      </c>
      <c r="T184" s="75">
        <f>S184/2</f>
        <v>335797.50499999989</v>
      </c>
      <c r="U184" s="75">
        <f t="shared" si="38"/>
        <v>-50291.620000000112</v>
      </c>
      <c r="V184" s="160"/>
    </row>
    <row r="185" spans="1:22" s="7" customFormat="1" ht="6.95" customHeight="1" x14ac:dyDescent="0.2">
      <c r="A185" s="11"/>
      <c r="B185" s="59"/>
      <c r="C185" s="88"/>
      <c r="D185" s="139"/>
      <c r="E185" s="139"/>
      <c r="F185" s="139"/>
      <c r="G185" s="139"/>
      <c r="H185" s="139"/>
      <c r="I185" s="139"/>
      <c r="J185" s="139"/>
      <c r="K185" s="194"/>
      <c r="L185" s="194"/>
      <c r="M185" s="194"/>
      <c r="N185" s="194"/>
      <c r="O185" s="68"/>
      <c r="P185" s="68"/>
      <c r="Q185" s="40"/>
      <c r="R185" s="40"/>
      <c r="S185" s="26"/>
      <c r="T185" s="75"/>
      <c r="U185" s="75"/>
    </row>
    <row r="186" spans="1:22" s="7" customFormat="1" ht="18" customHeight="1" x14ac:dyDescent="0.2">
      <c r="A186" s="220" t="s">
        <v>85</v>
      </c>
      <c r="B186" s="220"/>
      <c r="C186" s="220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6"/>
      <c r="T186" s="75"/>
      <c r="U186" s="75"/>
    </row>
    <row r="187" spans="1:22" s="7" customFormat="1" ht="6.95" customHeight="1" x14ac:dyDescent="0.2">
      <c r="A187" s="10"/>
      <c r="B187" s="56"/>
      <c r="C187" s="85"/>
      <c r="D187" s="136"/>
      <c r="E187" s="136"/>
      <c r="F187" s="136"/>
      <c r="G187" s="136"/>
      <c r="H187" s="136"/>
      <c r="I187" s="136"/>
      <c r="J187" s="136"/>
      <c r="K187" s="189"/>
      <c r="L187" s="189"/>
      <c r="M187" s="189"/>
      <c r="N187" s="189"/>
      <c r="O187" s="67"/>
      <c r="P187" s="67"/>
      <c r="Q187" s="35"/>
      <c r="R187" s="35"/>
      <c r="S187" s="26"/>
      <c r="T187" s="75"/>
      <c r="U187" s="75"/>
    </row>
    <row r="188" spans="1:22" s="8" customFormat="1" ht="15" customHeight="1" x14ac:dyDescent="0.2">
      <c r="A188" s="12" t="s">
        <v>255</v>
      </c>
      <c r="B188" s="53" t="s">
        <v>127</v>
      </c>
      <c r="C188" s="77">
        <v>50000</v>
      </c>
      <c r="D188" s="141"/>
      <c r="E188" s="141">
        <v>1800</v>
      </c>
      <c r="F188" s="141"/>
      <c r="G188" s="141"/>
      <c r="H188" s="141"/>
      <c r="I188" s="141"/>
      <c r="J188" s="141"/>
      <c r="K188" s="196"/>
      <c r="L188" s="196"/>
      <c r="M188" s="196"/>
      <c r="N188" s="196"/>
      <c r="O188" s="41">
        <v>0</v>
      </c>
      <c r="P188" s="41">
        <v>0</v>
      </c>
      <c r="Q188" s="42">
        <f t="shared" ref="Q188:Q192" si="42">SUM(D188:M188)</f>
        <v>1800</v>
      </c>
      <c r="R188" s="42">
        <f t="shared" ref="R188:R192" si="43">SUM(D188:P188)</f>
        <v>1800</v>
      </c>
      <c r="S188" s="75">
        <f>C188-Q188</f>
        <v>48200</v>
      </c>
      <c r="T188" s="75">
        <f t="shared" ref="T188:T194" si="44">S188/2</f>
        <v>24100</v>
      </c>
      <c r="U188" s="26">
        <f t="shared" ref="U188:U194" si="45">C188-R188</f>
        <v>48200</v>
      </c>
    </row>
    <row r="189" spans="1:22" s="8" customFormat="1" ht="15" customHeight="1" x14ac:dyDescent="0.2">
      <c r="A189" s="12" t="s">
        <v>86</v>
      </c>
      <c r="B189" s="53" t="s">
        <v>127</v>
      </c>
      <c r="C189" s="77">
        <v>180000</v>
      </c>
      <c r="D189" s="141">
        <v>0</v>
      </c>
      <c r="E189" s="141">
        <v>0</v>
      </c>
      <c r="F189" s="141">
        <v>2895.6</v>
      </c>
      <c r="G189" s="141">
        <v>0</v>
      </c>
      <c r="H189" s="141">
        <v>0</v>
      </c>
      <c r="I189" s="141">
        <v>0</v>
      </c>
      <c r="J189" s="141">
        <v>0</v>
      </c>
      <c r="K189" s="196"/>
      <c r="L189" s="196"/>
      <c r="M189" s="196">
        <v>0</v>
      </c>
      <c r="N189" s="196"/>
      <c r="O189" s="41">
        <v>0</v>
      </c>
      <c r="P189" s="41">
        <v>0</v>
      </c>
      <c r="Q189" s="42">
        <f t="shared" si="42"/>
        <v>2895.6</v>
      </c>
      <c r="R189" s="42">
        <f t="shared" si="43"/>
        <v>2895.6</v>
      </c>
      <c r="S189" s="75">
        <f t="shared" si="35"/>
        <v>177104.4</v>
      </c>
      <c r="T189" s="75">
        <f t="shared" si="44"/>
        <v>88552.2</v>
      </c>
      <c r="U189" s="26">
        <f t="shared" si="45"/>
        <v>177104.4</v>
      </c>
    </row>
    <row r="190" spans="1:22" s="173" customFormat="1" ht="15" customHeight="1" x14ac:dyDescent="0.2">
      <c r="A190" s="167" t="s">
        <v>284</v>
      </c>
      <c r="B190" s="168" t="s">
        <v>286</v>
      </c>
      <c r="C190" s="169">
        <v>0</v>
      </c>
      <c r="D190" s="213">
        <v>0</v>
      </c>
      <c r="E190" s="213">
        <v>700000</v>
      </c>
      <c r="F190" s="213">
        <v>0</v>
      </c>
      <c r="G190" s="213">
        <v>0</v>
      </c>
      <c r="H190" s="213">
        <v>0</v>
      </c>
      <c r="I190" s="213">
        <v>0</v>
      </c>
      <c r="J190" s="213">
        <v>0</v>
      </c>
      <c r="K190" s="213"/>
      <c r="L190" s="213"/>
      <c r="M190" s="213">
        <v>0</v>
      </c>
      <c r="N190" s="213"/>
      <c r="O190" s="213">
        <v>0</v>
      </c>
      <c r="P190" s="213">
        <v>0</v>
      </c>
      <c r="Q190" s="171">
        <f t="shared" si="42"/>
        <v>700000</v>
      </c>
      <c r="R190" s="171">
        <f t="shared" si="43"/>
        <v>700000</v>
      </c>
      <c r="S190" s="172">
        <f t="shared" si="35"/>
        <v>-700000</v>
      </c>
      <c r="T190" s="172">
        <f t="shared" si="44"/>
        <v>-350000</v>
      </c>
      <c r="U190" s="172">
        <f t="shared" si="45"/>
        <v>-700000</v>
      </c>
    </row>
    <row r="191" spans="1:22" s="173" customFormat="1" ht="15" customHeight="1" x14ac:dyDescent="0.2">
      <c r="A191" s="167" t="s">
        <v>285</v>
      </c>
      <c r="B191" s="168" t="s">
        <v>286</v>
      </c>
      <c r="C191" s="169">
        <v>1200000</v>
      </c>
      <c r="D191" s="213">
        <v>744745.8</v>
      </c>
      <c r="E191" s="213">
        <v>253289.75</v>
      </c>
      <c r="F191" s="213">
        <v>800</v>
      </c>
      <c r="G191" s="213">
        <v>0</v>
      </c>
      <c r="H191" s="213">
        <v>0</v>
      </c>
      <c r="I191" s="213">
        <v>0</v>
      </c>
      <c r="J191" s="213">
        <v>0</v>
      </c>
      <c r="K191" s="213">
        <v>2430</v>
      </c>
      <c r="L191" s="213">
        <v>5700</v>
      </c>
      <c r="M191" s="213">
        <v>0</v>
      </c>
      <c r="N191" s="213"/>
      <c r="O191" s="213">
        <v>0</v>
      </c>
      <c r="P191" s="213">
        <v>0</v>
      </c>
      <c r="Q191" s="171">
        <f t="shared" si="42"/>
        <v>1006965.55</v>
      </c>
      <c r="R191" s="171">
        <f t="shared" si="43"/>
        <v>1006965.55</v>
      </c>
      <c r="S191" s="172">
        <f t="shared" si="35"/>
        <v>193034.44999999995</v>
      </c>
      <c r="T191" s="172">
        <f t="shared" si="44"/>
        <v>96517.224999999977</v>
      </c>
      <c r="U191" s="172">
        <f t="shared" si="45"/>
        <v>193034.44999999995</v>
      </c>
    </row>
    <row r="192" spans="1:22" s="173" customFormat="1" ht="15" customHeight="1" x14ac:dyDescent="0.2">
      <c r="A192" s="167" t="s">
        <v>335</v>
      </c>
      <c r="B192" s="168" t="s">
        <v>127</v>
      </c>
      <c r="C192" s="169">
        <v>0</v>
      </c>
      <c r="D192" s="213">
        <v>0</v>
      </c>
      <c r="E192" s="213">
        <v>0</v>
      </c>
      <c r="F192" s="213">
        <v>360000</v>
      </c>
      <c r="G192" s="213">
        <v>0</v>
      </c>
      <c r="H192" s="213">
        <v>0</v>
      </c>
      <c r="I192" s="213">
        <v>0</v>
      </c>
      <c r="J192" s="213">
        <v>0</v>
      </c>
      <c r="K192" s="213"/>
      <c r="L192" s="213"/>
      <c r="M192" s="213">
        <v>0</v>
      </c>
      <c r="N192" s="213"/>
      <c r="O192" s="213">
        <v>0</v>
      </c>
      <c r="P192" s="41">
        <v>185500</v>
      </c>
      <c r="Q192" s="171">
        <f t="shared" si="42"/>
        <v>360000</v>
      </c>
      <c r="R192" s="171">
        <f t="shared" si="43"/>
        <v>545500</v>
      </c>
      <c r="S192" s="172">
        <f t="shared" si="35"/>
        <v>-360000</v>
      </c>
      <c r="T192" s="172">
        <f t="shared" si="44"/>
        <v>-180000</v>
      </c>
      <c r="U192" s="172">
        <f t="shared" si="45"/>
        <v>-545500</v>
      </c>
    </row>
    <row r="193" spans="1:22" s="7" customFormat="1" ht="6.95" customHeight="1" x14ac:dyDescent="0.2">
      <c r="A193" s="13"/>
      <c r="B193" s="53"/>
      <c r="C193" s="77"/>
      <c r="D193" s="142"/>
      <c r="E193" s="142"/>
      <c r="F193" s="142"/>
      <c r="G193" s="142"/>
      <c r="H193" s="142"/>
      <c r="I193" s="142"/>
      <c r="J193" s="142"/>
      <c r="K193" s="197"/>
      <c r="L193" s="197"/>
      <c r="M193" s="197"/>
      <c r="N193" s="197"/>
      <c r="O193" s="43"/>
      <c r="P193" s="43"/>
      <c r="Q193" s="42"/>
      <c r="R193" s="42"/>
      <c r="S193" s="26"/>
      <c r="T193" s="75">
        <f t="shared" si="44"/>
        <v>0</v>
      </c>
      <c r="U193" s="26">
        <f t="shared" si="45"/>
        <v>0</v>
      </c>
    </row>
    <row r="194" spans="1:22" s="8" customFormat="1" ht="15" customHeight="1" x14ac:dyDescent="0.2">
      <c r="A194" s="16" t="str">
        <f>"TOTAL "&amp;A186</f>
        <v>TOTAL EVENTS</v>
      </c>
      <c r="B194" s="166" t="s">
        <v>286</v>
      </c>
      <c r="C194" s="86">
        <f>SUM(C188:C193)</f>
        <v>1430000</v>
      </c>
      <c r="D194" s="138">
        <f>SUM(D188:D192)</f>
        <v>744745.8</v>
      </c>
      <c r="E194" s="138">
        <f t="shared" ref="E194:O194" si="46">SUM(E188:E192)</f>
        <v>955089.75</v>
      </c>
      <c r="F194" s="138">
        <f t="shared" si="46"/>
        <v>363695.6</v>
      </c>
      <c r="G194" s="138">
        <f t="shared" si="46"/>
        <v>0</v>
      </c>
      <c r="H194" s="138">
        <f t="shared" si="46"/>
        <v>0</v>
      </c>
      <c r="I194" s="138">
        <f t="shared" si="46"/>
        <v>0</v>
      </c>
      <c r="J194" s="138">
        <f t="shared" si="46"/>
        <v>0</v>
      </c>
      <c r="K194" s="193">
        <f>SUM(K188:K192)</f>
        <v>2430</v>
      </c>
      <c r="L194" s="193">
        <f t="shared" si="46"/>
        <v>5700</v>
      </c>
      <c r="M194" s="193">
        <f t="shared" si="46"/>
        <v>0</v>
      </c>
      <c r="N194" s="193"/>
      <c r="O194" s="193">
        <f t="shared" si="46"/>
        <v>0</v>
      </c>
      <c r="P194" s="193">
        <f>SUM(P188:P192)</f>
        <v>185500</v>
      </c>
      <c r="Q194" s="39">
        <f>SUM(D194:M194)</f>
        <v>2071661.15</v>
      </c>
      <c r="R194" s="39">
        <f>SUM(R188:R192)</f>
        <v>2257161.15</v>
      </c>
      <c r="S194" s="26">
        <f t="shared" si="35"/>
        <v>-641661.14999999991</v>
      </c>
      <c r="T194" s="75">
        <f t="shared" si="44"/>
        <v>-320830.57499999995</v>
      </c>
      <c r="U194" s="26">
        <f t="shared" si="45"/>
        <v>-827161.14999999991</v>
      </c>
      <c r="V194" s="160"/>
    </row>
    <row r="195" spans="1:22" s="7" customFormat="1" ht="6.95" customHeight="1" x14ac:dyDescent="0.2">
      <c r="A195" s="11"/>
      <c r="B195" s="53"/>
      <c r="C195" s="88"/>
      <c r="D195" s="139"/>
      <c r="E195" s="139"/>
      <c r="F195" s="139"/>
      <c r="G195" s="139"/>
      <c r="H195" s="139"/>
      <c r="I195" s="139"/>
      <c r="J195" s="139"/>
      <c r="K195" s="194"/>
      <c r="L195" s="194"/>
      <c r="M195" s="194"/>
      <c r="N195" s="194"/>
      <c r="O195" s="68"/>
      <c r="P195" s="68"/>
      <c r="Q195" s="40"/>
      <c r="R195" s="40"/>
      <c r="S195" s="26"/>
      <c r="T195" s="75">
        <f t="shared" ref="T195" si="47">S195/3</f>
        <v>0</v>
      </c>
      <c r="U195" s="75"/>
    </row>
    <row r="196" spans="1:22" s="7" customFormat="1" ht="18" customHeight="1" x14ac:dyDescent="0.2">
      <c r="A196" s="220" t="s">
        <v>301</v>
      </c>
      <c r="B196" s="220"/>
      <c r="C196" s="220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6"/>
      <c r="T196" s="75"/>
      <c r="U196" s="75"/>
    </row>
    <row r="197" spans="1:22" s="7" customFormat="1" ht="6.95" customHeight="1" x14ac:dyDescent="0.2">
      <c r="A197" s="10"/>
      <c r="B197" s="56"/>
      <c r="C197" s="85"/>
      <c r="D197" s="136"/>
      <c r="E197" s="136"/>
      <c r="F197" s="136"/>
      <c r="G197" s="136"/>
      <c r="H197" s="136"/>
      <c r="I197" s="136"/>
      <c r="J197" s="136"/>
      <c r="K197" s="189"/>
      <c r="L197" s="189"/>
      <c r="M197" s="189"/>
      <c r="N197" s="189"/>
      <c r="O197" s="67"/>
      <c r="P197" s="67"/>
      <c r="Q197" s="35"/>
      <c r="R197" s="35"/>
      <c r="S197" s="26"/>
      <c r="T197" s="75"/>
      <c r="U197" s="75"/>
    </row>
    <row r="198" spans="1:22" s="8" customFormat="1" ht="15" customHeight="1" x14ac:dyDescent="0.2">
      <c r="A198" s="12" t="s">
        <v>87</v>
      </c>
      <c r="B198" s="53" t="s">
        <v>138</v>
      </c>
      <c r="C198" s="77">
        <v>170000</v>
      </c>
      <c r="D198" s="137">
        <v>0</v>
      </c>
      <c r="E198" s="137">
        <v>566.4</v>
      </c>
      <c r="F198" s="137">
        <v>850</v>
      </c>
      <c r="G198" s="137">
        <v>0</v>
      </c>
      <c r="H198" s="137">
        <v>15250</v>
      </c>
      <c r="I198" s="137">
        <v>49.8</v>
      </c>
      <c r="J198" s="137">
        <v>322</v>
      </c>
      <c r="K198" s="190"/>
      <c r="L198" s="190"/>
      <c r="M198" s="190">
        <v>4788</v>
      </c>
      <c r="N198" s="190"/>
      <c r="O198" s="36">
        <f>2900+6700+9500</f>
        <v>19100</v>
      </c>
      <c r="P198" s="36">
        <f>8525+19000+10000</f>
        <v>37525</v>
      </c>
      <c r="Q198" s="42">
        <f t="shared" ref="Q198:Q221" si="48">SUM(D198:M198)</f>
        <v>21826.2</v>
      </c>
      <c r="R198" s="42">
        <f t="shared" ref="R198:R221" si="49">SUM(D198:P198)</f>
        <v>78451.199999999997</v>
      </c>
      <c r="S198" s="75">
        <f>C198-Q198</f>
        <v>148173.79999999999</v>
      </c>
      <c r="T198" s="75">
        <f t="shared" ref="T198:T223" si="50">S198/2</f>
        <v>74086.899999999994</v>
      </c>
      <c r="U198" s="26">
        <f t="shared" ref="U198:U223" si="51">C198-R198</f>
        <v>91548.800000000003</v>
      </c>
    </row>
    <row r="199" spans="1:22" s="8" customFormat="1" ht="15" customHeight="1" x14ac:dyDescent="0.2">
      <c r="A199" s="12" t="s">
        <v>88</v>
      </c>
      <c r="B199" s="53" t="s">
        <v>127</v>
      </c>
      <c r="C199" s="77">
        <v>25000</v>
      </c>
      <c r="D199" s="137">
        <v>720</v>
      </c>
      <c r="E199" s="137">
        <v>1620</v>
      </c>
      <c r="F199" s="137">
        <v>810</v>
      </c>
      <c r="G199" s="137">
        <v>0</v>
      </c>
      <c r="H199" s="137">
        <v>0</v>
      </c>
      <c r="I199" s="137">
        <v>630</v>
      </c>
      <c r="J199" s="137">
        <v>0</v>
      </c>
      <c r="K199" s="190"/>
      <c r="L199" s="190"/>
      <c r="M199" s="190">
        <v>0</v>
      </c>
      <c r="N199" s="190"/>
      <c r="O199" s="36">
        <v>0</v>
      </c>
      <c r="P199" s="36">
        <v>0</v>
      </c>
      <c r="Q199" s="42">
        <f t="shared" si="48"/>
        <v>3780</v>
      </c>
      <c r="R199" s="42">
        <f t="shared" si="49"/>
        <v>3780</v>
      </c>
      <c r="S199" s="75">
        <f>C199-Q199</f>
        <v>21220</v>
      </c>
      <c r="T199" s="75">
        <f t="shared" si="50"/>
        <v>10610</v>
      </c>
      <c r="U199" s="26">
        <f t="shared" si="51"/>
        <v>21220</v>
      </c>
    </row>
    <row r="200" spans="1:22" s="8" customFormat="1" ht="15" customHeight="1" x14ac:dyDescent="0.2">
      <c r="A200" s="12" t="s">
        <v>300</v>
      </c>
      <c r="B200" s="53" t="s">
        <v>127</v>
      </c>
      <c r="C200" s="77">
        <v>60000</v>
      </c>
      <c r="D200" s="137">
        <v>120</v>
      </c>
      <c r="E200" s="137">
        <v>6690</v>
      </c>
      <c r="F200" s="137">
        <v>9820</v>
      </c>
      <c r="G200" s="137">
        <v>0</v>
      </c>
      <c r="H200" s="137">
        <v>0</v>
      </c>
      <c r="I200" s="137">
        <v>0</v>
      </c>
      <c r="J200" s="137">
        <v>0</v>
      </c>
      <c r="K200" s="190"/>
      <c r="L200" s="190"/>
      <c r="M200" s="190">
        <v>1000</v>
      </c>
      <c r="N200" s="190"/>
      <c r="O200" s="36">
        <v>0</v>
      </c>
      <c r="P200" s="36">
        <v>0</v>
      </c>
      <c r="Q200" s="42">
        <f t="shared" si="48"/>
        <v>17630</v>
      </c>
      <c r="R200" s="42">
        <f t="shared" si="49"/>
        <v>17630</v>
      </c>
      <c r="S200" s="75">
        <f t="shared" si="35"/>
        <v>42370</v>
      </c>
      <c r="T200" s="75">
        <f t="shared" si="50"/>
        <v>21185</v>
      </c>
      <c r="U200" s="26">
        <f t="shared" si="51"/>
        <v>42370</v>
      </c>
    </row>
    <row r="201" spans="1:22" s="8" customFormat="1" ht="15" customHeight="1" x14ac:dyDescent="0.2">
      <c r="A201" s="12" t="s">
        <v>177</v>
      </c>
      <c r="B201" s="53" t="s">
        <v>126</v>
      </c>
      <c r="C201" s="77">
        <v>10000</v>
      </c>
      <c r="D201" s="137"/>
      <c r="E201" s="137"/>
      <c r="F201" s="137"/>
      <c r="G201" s="137"/>
      <c r="H201" s="137"/>
      <c r="I201" s="137"/>
      <c r="J201" s="137"/>
      <c r="K201" s="190"/>
      <c r="L201" s="190"/>
      <c r="M201" s="190">
        <v>0</v>
      </c>
      <c r="N201" s="190"/>
      <c r="O201" s="36">
        <v>0</v>
      </c>
      <c r="P201" s="36">
        <v>10000</v>
      </c>
      <c r="Q201" s="42">
        <f t="shared" si="48"/>
        <v>0</v>
      </c>
      <c r="R201" s="42">
        <f t="shared" si="49"/>
        <v>10000</v>
      </c>
      <c r="S201" s="75">
        <f t="shared" si="35"/>
        <v>10000</v>
      </c>
      <c r="T201" s="75">
        <f t="shared" si="50"/>
        <v>5000</v>
      </c>
      <c r="U201" s="26">
        <f t="shared" si="51"/>
        <v>0</v>
      </c>
    </row>
    <row r="202" spans="1:22" s="8" customFormat="1" ht="15" customHeight="1" x14ac:dyDescent="0.2">
      <c r="A202" s="12" t="s">
        <v>245</v>
      </c>
      <c r="B202" s="53" t="s">
        <v>126</v>
      </c>
      <c r="C202" s="77">
        <v>50000</v>
      </c>
      <c r="D202" s="137"/>
      <c r="E202" s="137"/>
      <c r="F202" s="137"/>
      <c r="G202" s="137"/>
      <c r="H202" s="137"/>
      <c r="I202" s="137"/>
      <c r="J202" s="137"/>
      <c r="K202" s="190"/>
      <c r="L202" s="190"/>
      <c r="M202" s="190"/>
      <c r="N202" s="190"/>
      <c r="O202" s="36">
        <v>9250</v>
      </c>
      <c r="P202" s="36">
        <v>9250</v>
      </c>
      <c r="Q202" s="42">
        <f t="shared" si="48"/>
        <v>0</v>
      </c>
      <c r="R202" s="42">
        <f t="shared" si="49"/>
        <v>18500</v>
      </c>
      <c r="S202" s="75">
        <f t="shared" si="35"/>
        <v>50000</v>
      </c>
      <c r="T202" s="75">
        <f t="shared" si="50"/>
        <v>25000</v>
      </c>
      <c r="U202" s="26">
        <f t="shared" si="51"/>
        <v>31500</v>
      </c>
    </row>
    <row r="203" spans="1:22" s="8" customFormat="1" ht="15" customHeight="1" x14ac:dyDescent="0.2">
      <c r="A203" s="12" t="s">
        <v>244</v>
      </c>
      <c r="B203" s="53" t="s">
        <v>126</v>
      </c>
      <c r="C203" s="77">
        <v>70000</v>
      </c>
      <c r="D203" s="137">
        <v>0</v>
      </c>
      <c r="E203" s="137">
        <v>0</v>
      </c>
      <c r="F203" s="137">
        <v>3590</v>
      </c>
      <c r="G203" s="137">
        <v>0</v>
      </c>
      <c r="H203" s="137">
        <v>0</v>
      </c>
      <c r="I203" s="137">
        <v>0</v>
      </c>
      <c r="J203" s="137">
        <v>0</v>
      </c>
      <c r="K203" s="190"/>
      <c r="L203" s="190"/>
      <c r="M203" s="190">
        <v>0</v>
      </c>
      <c r="N203" s="190"/>
      <c r="O203" s="137"/>
      <c r="P203" s="36"/>
      <c r="Q203" s="42">
        <f t="shared" si="48"/>
        <v>3590</v>
      </c>
      <c r="R203" s="42">
        <f t="shared" si="49"/>
        <v>3590</v>
      </c>
      <c r="S203" s="75">
        <f t="shared" si="35"/>
        <v>66410</v>
      </c>
      <c r="T203" s="75">
        <f t="shared" si="50"/>
        <v>33205</v>
      </c>
      <c r="U203" s="26">
        <f t="shared" si="51"/>
        <v>66410</v>
      </c>
    </row>
    <row r="204" spans="1:22" s="8" customFormat="1" ht="15" customHeight="1" x14ac:dyDescent="0.2">
      <c r="A204" s="12" t="s">
        <v>246</v>
      </c>
      <c r="B204" s="53" t="s">
        <v>126</v>
      </c>
      <c r="C204" s="77">
        <v>33000</v>
      </c>
      <c r="D204" s="137">
        <v>0</v>
      </c>
      <c r="E204" s="137">
        <v>0</v>
      </c>
      <c r="F204" s="137">
        <v>0</v>
      </c>
      <c r="G204" s="137">
        <v>0</v>
      </c>
      <c r="H204" s="137">
        <v>9500</v>
      </c>
      <c r="I204" s="137">
        <v>4000</v>
      </c>
      <c r="J204" s="137">
        <v>0</v>
      </c>
      <c r="K204" s="190"/>
      <c r="L204" s="190"/>
      <c r="M204" s="190"/>
      <c r="N204" s="190"/>
      <c r="O204" s="36">
        <v>5700</v>
      </c>
      <c r="P204" s="36">
        <v>5700</v>
      </c>
      <c r="Q204" s="42">
        <f t="shared" si="48"/>
        <v>13500</v>
      </c>
      <c r="R204" s="42">
        <f t="shared" si="49"/>
        <v>24900</v>
      </c>
      <c r="S204" s="75">
        <f t="shared" si="35"/>
        <v>19500</v>
      </c>
      <c r="T204" s="75">
        <f t="shared" si="50"/>
        <v>9750</v>
      </c>
      <c r="U204" s="26">
        <f t="shared" si="51"/>
        <v>8100</v>
      </c>
    </row>
    <row r="205" spans="1:22" s="8" customFormat="1" ht="15" customHeight="1" x14ac:dyDescent="0.2">
      <c r="A205" s="12" t="s">
        <v>89</v>
      </c>
      <c r="B205" s="53" t="s">
        <v>126</v>
      </c>
      <c r="C205" s="77">
        <v>33000</v>
      </c>
      <c r="D205" s="137">
        <v>0</v>
      </c>
      <c r="E205" s="137">
        <v>0</v>
      </c>
      <c r="F205" s="137">
        <v>5650</v>
      </c>
      <c r="G205" s="137">
        <v>0</v>
      </c>
      <c r="H205" s="137">
        <v>0</v>
      </c>
      <c r="I205" s="137">
        <v>0</v>
      </c>
      <c r="J205" s="137">
        <v>0</v>
      </c>
      <c r="K205" s="190"/>
      <c r="L205" s="190"/>
      <c r="M205" s="190"/>
      <c r="N205" s="190"/>
      <c r="O205" s="36"/>
      <c r="P205" s="36"/>
      <c r="Q205" s="42">
        <f t="shared" si="48"/>
        <v>5650</v>
      </c>
      <c r="R205" s="42">
        <f t="shared" si="49"/>
        <v>5650</v>
      </c>
      <c r="S205" s="75">
        <f t="shared" si="35"/>
        <v>27350</v>
      </c>
      <c r="T205" s="75">
        <f t="shared" si="50"/>
        <v>13675</v>
      </c>
      <c r="U205" s="26">
        <f t="shared" si="51"/>
        <v>27350</v>
      </c>
    </row>
    <row r="206" spans="1:22" s="8" customFormat="1" ht="15" customHeight="1" x14ac:dyDescent="0.2">
      <c r="A206" s="12" t="s">
        <v>140</v>
      </c>
      <c r="B206" s="53" t="s">
        <v>126</v>
      </c>
      <c r="C206" s="77">
        <v>20000</v>
      </c>
      <c r="D206" s="137"/>
      <c r="E206" s="137"/>
      <c r="F206" s="137"/>
      <c r="G206" s="137"/>
      <c r="H206" s="137"/>
      <c r="I206" s="137"/>
      <c r="J206" s="137"/>
      <c r="K206" s="190"/>
      <c r="L206" s="190"/>
      <c r="M206" s="190">
        <v>0</v>
      </c>
      <c r="N206" s="190"/>
      <c r="O206" s="36"/>
      <c r="P206" s="36"/>
      <c r="Q206" s="42">
        <f t="shared" si="48"/>
        <v>0</v>
      </c>
      <c r="R206" s="42">
        <f t="shared" si="49"/>
        <v>0</v>
      </c>
      <c r="S206" s="75">
        <f t="shared" ref="S206:S237" si="52">C206-Q206</f>
        <v>20000</v>
      </c>
      <c r="T206" s="75">
        <f t="shared" si="50"/>
        <v>10000</v>
      </c>
      <c r="U206" s="26">
        <f t="shared" si="51"/>
        <v>20000</v>
      </c>
    </row>
    <row r="207" spans="1:22" s="8" customFormat="1" ht="15" customHeight="1" x14ac:dyDescent="0.2">
      <c r="A207" s="12" t="s">
        <v>90</v>
      </c>
      <c r="B207" s="53" t="s">
        <v>126</v>
      </c>
      <c r="C207" s="77">
        <v>3000</v>
      </c>
      <c r="D207" s="137"/>
      <c r="E207" s="137"/>
      <c r="F207" s="137"/>
      <c r="G207" s="137"/>
      <c r="H207" s="137"/>
      <c r="I207" s="137"/>
      <c r="J207" s="137"/>
      <c r="K207" s="190"/>
      <c r="L207" s="190"/>
      <c r="M207" s="190"/>
      <c r="N207" s="190"/>
      <c r="O207" s="36"/>
      <c r="P207" s="36"/>
      <c r="Q207" s="42">
        <f t="shared" si="48"/>
        <v>0</v>
      </c>
      <c r="R207" s="42">
        <f t="shared" si="49"/>
        <v>0</v>
      </c>
      <c r="S207" s="75">
        <f t="shared" si="52"/>
        <v>3000</v>
      </c>
      <c r="T207" s="75">
        <f t="shared" si="50"/>
        <v>1500</v>
      </c>
      <c r="U207" s="26">
        <f t="shared" si="51"/>
        <v>3000</v>
      </c>
    </row>
    <row r="208" spans="1:22" s="8" customFormat="1" ht="15" customHeight="1" x14ac:dyDescent="0.2">
      <c r="A208" s="12" t="s">
        <v>250</v>
      </c>
      <c r="B208" s="53" t="s">
        <v>126</v>
      </c>
      <c r="C208" s="77">
        <v>4000</v>
      </c>
      <c r="D208" s="137"/>
      <c r="E208" s="137"/>
      <c r="F208" s="137"/>
      <c r="G208" s="137"/>
      <c r="H208" s="137"/>
      <c r="I208" s="137"/>
      <c r="J208" s="137"/>
      <c r="K208" s="190"/>
      <c r="L208" s="190"/>
      <c r="M208" s="190">
        <v>0</v>
      </c>
      <c r="N208" s="190"/>
      <c r="O208" s="36"/>
      <c r="P208" s="36"/>
      <c r="Q208" s="42">
        <f t="shared" si="48"/>
        <v>0</v>
      </c>
      <c r="R208" s="42">
        <f t="shared" si="49"/>
        <v>0</v>
      </c>
      <c r="S208" s="75">
        <f t="shared" si="52"/>
        <v>4000</v>
      </c>
      <c r="T208" s="75">
        <f t="shared" si="50"/>
        <v>2000</v>
      </c>
      <c r="U208" s="26">
        <f t="shared" si="51"/>
        <v>4000</v>
      </c>
    </row>
    <row r="209" spans="1:22" s="8" customFormat="1" ht="15" customHeight="1" x14ac:dyDescent="0.2">
      <c r="A209" s="12" t="s">
        <v>247</v>
      </c>
      <c r="B209" s="53" t="s">
        <v>126</v>
      </c>
      <c r="C209" s="77">
        <v>60000</v>
      </c>
      <c r="D209" s="137">
        <v>0</v>
      </c>
      <c r="E209" s="137">
        <v>9250</v>
      </c>
      <c r="F209" s="137">
        <v>0</v>
      </c>
      <c r="G209" s="137">
        <v>0</v>
      </c>
      <c r="H209" s="137">
        <v>0</v>
      </c>
      <c r="I209" s="137">
        <v>4000</v>
      </c>
      <c r="J209" s="137">
        <v>0</v>
      </c>
      <c r="K209" s="190"/>
      <c r="L209" s="190"/>
      <c r="M209" s="190"/>
      <c r="N209" s="190"/>
      <c r="O209" s="36">
        <v>9250</v>
      </c>
      <c r="P209" s="36">
        <v>9250</v>
      </c>
      <c r="Q209" s="42">
        <f t="shared" si="48"/>
        <v>13250</v>
      </c>
      <c r="R209" s="42">
        <f t="shared" si="49"/>
        <v>31750</v>
      </c>
      <c r="S209" s="75">
        <f t="shared" si="52"/>
        <v>46750</v>
      </c>
      <c r="T209" s="75">
        <f t="shared" si="50"/>
        <v>23375</v>
      </c>
      <c r="U209" s="26">
        <f t="shared" si="51"/>
        <v>28250</v>
      </c>
    </row>
    <row r="210" spans="1:22" s="8" customFormat="1" ht="15" customHeight="1" x14ac:dyDescent="0.2">
      <c r="A210" s="12" t="s">
        <v>248</v>
      </c>
      <c r="B210" s="53" t="s">
        <v>126</v>
      </c>
      <c r="C210" s="77">
        <v>60000</v>
      </c>
      <c r="D210" s="137">
        <v>0</v>
      </c>
      <c r="E210" s="137">
        <v>0</v>
      </c>
      <c r="F210" s="137">
        <v>5650</v>
      </c>
      <c r="G210" s="137">
        <v>0</v>
      </c>
      <c r="H210" s="137">
        <v>0</v>
      </c>
      <c r="I210" s="137">
        <v>0</v>
      </c>
      <c r="J210" s="137">
        <v>0</v>
      </c>
      <c r="K210" s="190"/>
      <c r="L210" s="190"/>
      <c r="M210" s="190"/>
      <c r="N210" s="190"/>
      <c r="O210" s="36">
        <v>9130</v>
      </c>
      <c r="P210" s="36">
        <v>9130</v>
      </c>
      <c r="Q210" s="42">
        <f t="shared" si="48"/>
        <v>5650</v>
      </c>
      <c r="R210" s="42">
        <f t="shared" si="49"/>
        <v>23910</v>
      </c>
      <c r="S210" s="75">
        <f t="shared" si="52"/>
        <v>54350</v>
      </c>
      <c r="T210" s="75">
        <f t="shared" si="50"/>
        <v>27175</v>
      </c>
      <c r="U210" s="26">
        <f t="shared" si="51"/>
        <v>36090</v>
      </c>
    </row>
    <row r="211" spans="1:22" s="8" customFormat="1" ht="15" customHeight="1" x14ac:dyDescent="0.2">
      <c r="A211" s="12" t="s">
        <v>249</v>
      </c>
      <c r="B211" s="53" t="s">
        <v>126</v>
      </c>
      <c r="C211" s="77">
        <v>10000</v>
      </c>
      <c r="D211" s="137">
        <v>0</v>
      </c>
      <c r="E211" s="137">
        <v>0</v>
      </c>
      <c r="F211" s="137">
        <v>9640</v>
      </c>
      <c r="G211" s="137">
        <v>0</v>
      </c>
      <c r="H211" s="137">
        <v>0</v>
      </c>
      <c r="I211" s="137">
        <v>0</v>
      </c>
      <c r="J211" s="137">
        <v>0</v>
      </c>
      <c r="K211" s="190"/>
      <c r="L211" s="190"/>
      <c r="M211" s="190"/>
      <c r="N211" s="190"/>
      <c r="O211" s="137"/>
      <c r="P211" s="137"/>
      <c r="Q211" s="42">
        <f t="shared" si="48"/>
        <v>9640</v>
      </c>
      <c r="R211" s="42">
        <f t="shared" si="49"/>
        <v>9640</v>
      </c>
      <c r="S211" s="75">
        <f t="shared" si="52"/>
        <v>360</v>
      </c>
      <c r="T211" s="75">
        <f t="shared" si="50"/>
        <v>180</v>
      </c>
      <c r="U211" s="26">
        <f t="shared" si="51"/>
        <v>360</v>
      </c>
    </row>
    <row r="212" spans="1:22" s="8" customFormat="1" ht="15" customHeight="1" x14ac:dyDescent="0.2">
      <c r="A212" s="12" t="s">
        <v>253</v>
      </c>
      <c r="B212" s="53" t="s">
        <v>126</v>
      </c>
      <c r="C212" s="77">
        <v>7000</v>
      </c>
      <c r="D212" s="137">
        <v>0</v>
      </c>
      <c r="E212" s="137">
        <v>0</v>
      </c>
      <c r="F212" s="137">
        <v>0</v>
      </c>
      <c r="G212" s="137">
        <v>0</v>
      </c>
      <c r="H212" s="137">
        <v>0</v>
      </c>
      <c r="I212" s="137">
        <v>0</v>
      </c>
      <c r="J212" s="137">
        <v>0</v>
      </c>
      <c r="K212" s="190"/>
      <c r="L212" s="190"/>
      <c r="M212" s="190"/>
      <c r="N212" s="190"/>
      <c r="O212" s="36"/>
      <c r="P212" s="137"/>
      <c r="Q212" s="42">
        <f t="shared" si="48"/>
        <v>0</v>
      </c>
      <c r="R212" s="42">
        <f t="shared" si="49"/>
        <v>0</v>
      </c>
      <c r="S212" s="75">
        <f t="shared" si="52"/>
        <v>7000</v>
      </c>
      <c r="T212" s="75">
        <f t="shared" si="50"/>
        <v>3500</v>
      </c>
      <c r="U212" s="26">
        <f t="shared" si="51"/>
        <v>7000</v>
      </c>
    </row>
    <row r="213" spans="1:22" s="8" customFormat="1" ht="15" customHeight="1" x14ac:dyDescent="0.2">
      <c r="A213" s="12" t="s">
        <v>288</v>
      </c>
      <c r="B213" s="53" t="s">
        <v>126</v>
      </c>
      <c r="C213" s="77">
        <v>10000</v>
      </c>
      <c r="D213" s="137">
        <v>0</v>
      </c>
      <c r="E213" s="137">
        <v>0</v>
      </c>
      <c r="F213" s="137">
        <v>0</v>
      </c>
      <c r="G213" s="137">
        <v>0</v>
      </c>
      <c r="H213" s="137">
        <v>5650</v>
      </c>
      <c r="I213" s="137">
        <v>0</v>
      </c>
      <c r="J213" s="137">
        <v>0</v>
      </c>
      <c r="K213" s="190"/>
      <c r="L213" s="190"/>
      <c r="M213" s="190"/>
      <c r="N213" s="190"/>
      <c r="O213" s="36">
        <v>9130</v>
      </c>
      <c r="P213" s="36"/>
      <c r="Q213" s="42">
        <f t="shared" si="48"/>
        <v>5650</v>
      </c>
      <c r="R213" s="42">
        <f t="shared" si="49"/>
        <v>14780</v>
      </c>
      <c r="S213" s="75">
        <f t="shared" si="52"/>
        <v>4350</v>
      </c>
      <c r="T213" s="75">
        <f t="shared" si="50"/>
        <v>2175</v>
      </c>
      <c r="U213" s="26">
        <f t="shared" si="51"/>
        <v>-4780</v>
      </c>
    </row>
    <row r="214" spans="1:22" s="8" customFormat="1" ht="15" customHeight="1" x14ac:dyDescent="0.2">
      <c r="A214" s="12" t="s">
        <v>289</v>
      </c>
      <c r="B214" s="53" t="s">
        <v>126</v>
      </c>
      <c r="C214" s="77">
        <v>10000</v>
      </c>
      <c r="D214" s="137">
        <v>0</v>
      </c>
      <c r="E214" s="137">
        <v>0</v>
      </c>
      <c r="F214" s="137">
        <v>0</v>
      </c>
      <c r="G214" s="137">
        <v>0</v>
      </c>
      <c r="H214" s="137">
        <v>5650</v>
      </c>
      <c r="I214" s="137">
        <v>0</v>
      </c>
      <c r="J214" s="137">
        <v>0</v>
      </c>
      <c r="K214" s="190"/>
      <c r="L214" s="190"/>
      <c r="M214" s="190"/>
      <c r="N214" s="190"/>
      <c r="O214" s="36"/>
      <c r="P214" s="36">
        <v>9130</v>
      </c>
      <c r="Q214" s="42">
        <f t="shared" si="48"/>
        <v>5650</v>
      </c>
      <c r="R214" s="42">
        <f t="shared" si="49"/>
        <v>14780</v>
      </c>
      <c r="S214" s="75">
        <f t="shared" si="52"/>
        <v>4350</v>
      </c>
      <c r="T214" s="75">
        <f t="shared" si="50"/>
        <v>2175</v>
      </c>
      <c r="U214" s="26">
        <f t="shared" si="51"/>
        <v>-4780</v>
      </c>
    </row>
    <row r="215" spans="1:22" s="8" customFormat="1" ht="15" customHeight="1" x14ac:dyDescent="0.2">
      <c r="A215" s="12" t="s">
        <v>91</v>
      </c>
      <c r="B215" s="53" t="s">
        <v>127</v>
      </c>
      <c r="C215" s="77">
        <v>5000</v>
      </c>
      <c r="D215" s="137">
        <v>0</v>
      </c>
      <c r="E215" s="143">
        <v>0</v>
      </c>
      <c r="F215" s="143">
        <v>549.85</v>
      </c>
      <c r="G215" s="143">
        <v>0</v>
      </c>
      <c r="H215" s="143">
        <v>0</v>
      </c>
      <c r="I215" s="143">
        <v>0</v>
      </c>
      <c r="J215" s="143">
        <v>0</v>
      </c>
      <c r="K215" s="198"/>
      <c r="L215" s="198"/>
      <c r="M215" s="198"/>
      <c r="N215" s="198"/>
      <c r="O215" s="125">
        <v>0</v>
      </c>
      <c r="P215" s="106">
        <v>0</v>
      </c>
      <c r="Q215" s="42">
        <f t="shared" si="48"/>
        <v>549.85</v>
      </c>
      <c r="R215" s="42">
        <f t="shared" si="49"/>
        <v>549.85</v>
      </c>
      <c r="S215" s="75">
        <f>C215-Q215</f>
        <v>4450.1499999999996</v>
      </c>
      <c r="T215" s="75">
        <f t="shared" si="50"/>
        <v>2225.0749999999998</v>
      </c>
      <c r="U215" s="26">
        <f t="shared" si="51"/>
        <v>4450.1499999999996</v>
      </c>
    </row>
    <row r="216" spans="1:22" s="7" customFormat="1" ht="15" customHeight="1" x14ac:dyDescent="0.2">
      <c r="A216" s="12" t="s">
        <v>141</v>
      </c>
      <c r="B216" s="53" t="s">
        <v>142</v>
      </c>
      <c r="C216" s="77">
        <v>35000</v>
      </c>
      <c r="D216" s="137">
        <v>2800</v>
      </c>
      <c r="E216" s="137">
        <v>2800</v>
      </c>
      <c r="F216" s="137">
        <v>0</v>
      </c>
      <c r="G216" s="137">
        <v>1535.48</v>
      </c>
      <c r="H216" s="137">
        <v>0</v>
      </c>
      <c r="I216" s="137">
        <v>0</v>
      </c>
      <c r="J216" s="137">
        <v>2800</v>
      </c>
      <c r="K216" s="190">
        <v>2800</v>
      </c>
      <c r="L216" s="190">
        <v>2800</v>
      </c>
      <c r="M216" s="190">
        <v>2800</v>
      </c>
      <c r="N216" s="190"/>
      <c r="O216" s="36">
        <v>2800</v>
      </c>
      <c r="P216" s="36">
        <v>2800</v>
      </c>
      <c r="Q216" s="42">
        <f t="shared" si="48"/>
        <v>18335.48</v>
      </c>
      <c r="R216" s="42">
        <f t="shared" si="49"/>
        <v>23935.48</v>
      </c>
      <c r="S216" s="75">
        <f t="shared" si="52"/>
        <v>16664.52</v>
      </c>
      <c r="T216" s="75">
        <f t="shared" si="50"/>
        <v>8332.26</v>
      </c>
      <c r="U216" s="26">
        <f t="shared" si="51"/>
        <v>11064.52</v>
      </c>
    </row>
    <row r="217" spans="1:22" s="7" customFormat="1" ht="15" customHeight="1" x14ac:dyDescent="0.2">
      <c r="A217" s="12" t="s">
        <v>302</v>
      </c>
      <c r="B217" s="53" t="s">
        <v>127</v>
      </c>
      <c r="C217" s="77">
        <v>10000</v>
      </c>
      <c r="D217" s="137">
        <v>0</v>
      </c>
      <c r="E217" s="137">
        <v>0</v>
      </c>
      <c r="F217" s="137">
        <v>0</v>
      </c>
      <c r="G217" s="137">
        <v>0</v>
      </c>
      <c r="H217" s="137">
        <v>0</v>
      </c>
      <c r="I217" s="137">
        <v>0</v>
      </c>
      <c r="J217" s="137">
        <v>4136.95</v>
      </c>
      <c r="K217" s="190">
        <v>3935</v>
      </c>
      <c r="L217" s="190"/>
      <c r="M217" s="190"/>
      <c r="N217" s="190"/>
      <c r="O217" s="36">
        <v>0</v>
      </c>
      <c r="P217" s="36">
        <v>0</v>
      </c>
      <c r="Q217" s="42">
        <f t="shared" si="48"/>
        <v>8071.95</v>
      </c>
      <c r="R217" s="42">
        <f t="shared" si="49"/>
        <v>8071.95</v>
      </c>
      <c r="S217" s="75">
        <f t="shared" si="52"/>
        <v>1928.0500000000002</v>
      </c>
      <c r="T217" s="75">
        <f t="shared" si="50"/>
        <v>964.02500000000009</v>
      </c>
      <c r="U217" s="26">
        <f t="shared" si="51"/>
        <v>1928.0500000000002</v>
      </c>
    </row>
    <row r="218" spans="1:22" s="7" customFormat="1" ht="15" customHeight="1" x14ac:dyDescent="0.2">
      <c r="A218" s="12" t="s">
        <v>334</v>
      </c>
      <c r="B218" s="53" t="s">
        <v>304</v>
      </c>
      <c r="C218" s="77">
        <v>0</v>
      </c>
      <c r="D218" s="137"/>
      <c r="E218" s="137"/>
      <c r="F218" s="137"/>
      <c r="G218" s="137"/>
      <c r="H218" s="137"/>
      <c r="I218" s="137"/>
      <c r="J218" s="137"/>
      <c r="K218" s="190">
        <v>280</v>
      </c>
      <c r="L218" s="190"/>
      <c r="M218" s="190">
        <v>0</v>
      </c>
      <c r="N218" s="190"/>
      <c r="O218" s="36">
        <v>0</v>
      </c>
      <c r="P218" s="36">
        <v>11500</v>
      </c>
      <c r="Q218" s="42">
        <f t="shared" si="48"/>
        <v>280</v>
      </c>
      <c r="R218" s="42">
        <f t="shared" si="49"/>
        <v>11780</v>
      </c>
      <c r="S218" s="75"/>
      <c r="T218" s="75">
        <f t="shared" si="50"/>
        <v>0</v>
      </c>
      <c r="U218" s="26">
        <f t="shared" si="51"/>
        <v>-11780</v>
      </c>
    </row>
    <row r="219" spans="1:22" s="7" customFormat="1" ht="15" customHeight="1" x14ac:dyDescent="0.2">
      <c r="A219" s="12" t="s">
        <v>77</v>
      </c>
      <c r="B219" s="53" t="s">
        <v>127</v>
      </c>
      <c r="C219" s="77">
        <v>10000</v>
      </c>
      <c r="D219" s="137"/>
      <c r="E219" s="137"/>
      <c r="F219" s="137"/>
      <c r="G219" s="137"/>
      <c r="H219" s="137"/>
      <c r="I219" s="137"/>
      <c r="J219" s="137"/>
      <c r="K219" s="190"/>
      <c r="L219" s="190"/>
      <c r="M219" s="190">
        <v>0</v>
      </c>
      <c r="N219" s="190"/>
      <c r="O219" s="36">
        <v>0</v>
      </c>
      <c r="P219" s="36">
        <v>10000</v>
      </c>
      <c r="Q219" s="42">
        <f t="shared" si="48"/>
        <v>0</v>
      </c>
      <c r="R219" s="42">
        <f t="shared" si="49"/>
        <v>10000</v>
      </c>
      <c r="S219" s="75">
        <f t="shared" si="52"/>
        <v>10000</v>
      </c>
      <c r="T219" s="75">
        <f t="shared" si="50"/>
        <v>5000</v>
      </c>
      <c r="U219" s="26">
        <f t="shared" si="51"/>
        <v>0</v>
      </c>
    </row>
    <row r="220" spans="1:22" s="180" customFormat="1" ht="15" customHeight="1" x14ac:dyDescent="0.2">
      <c r="A220" s="174" t="s">
        <v>290</v>
      </c>
      <c r="B220" s="175" t="s">
        <v>292</v>
      </c>
      <c r="C220" s="176">
        <v>0</v>
      </c>
      <c r="D220" s="177">
        <v>0</v>
      </c>
      <c r="E220" s="177">
        <v>4217.5200000000004</v>
      </c>
      <c r="F220" s="177">
        <v>0</v>
      </c>
      <c r="G220" s="177">
        <v>0</v>
      </c>
      <c r="H220" s="177">
        <v>5618</v>
      </c>
      <c r="I220" s="177">
        <v>0</v>
      </c>
      <c r="J220" s="177">
        <v>0</v>
      </c>
      <c r="K220" s="190"/>
      <c r="L220" s="190">
        <v>4500</v>
      </c>
      <c r="M220" s="190">
        <v>0</v>
      </c>
      <c r="N220" s="190"/>
      <c r="O220" s="36">
        <v>0</v>
      </c>
      <c r="P220" s="36">
        <v>0</v>
      </c>
      <c r="Q220" s="178">
        <f t="shared" si="48"/>
        <v>14335.52</v>
      </c>
      <c r="R220" s="178">
        <f t="shared" si="49"/>
        <v>14335.52</v>
      </c>
      <c r="S220" s="179">
        <f t="shared" si="52"/>
        <v>-14335.52</v>
      </c>
      <c r="T220" s="75">
        <f t="shared" si="50"/>
        <v>-7167.76</v>
      </c>
      <c r="U220" s="26">
        <f t="shared" si="51"/>
        <v>-14335.52</v>
      </c>
    </row>
    <row r="221" spans="1:22" s="180" customFormat="1" ht="15" customHeight="1" x14ac:dyDescent="0.2">
      <c r="A221" s="174" t="s">
        <v>291</v>
      </c>
      <c r="B221" s="175" t="s">
        <v>287</v>
      </c>
      <c r="C221" s="176">
        <v>413940</v>
      </c>
      <c r="D221" s="177">
        <v>103485</v>
      </c>
      <c r="E221" s="177"/>
      <c r="F221" s="177">
        <v>103485</v>
      </c>
      <c r="G221" s="177">
        <v>0</v>
      </c>
      <c r="H221" s="177">
        <v>-42024.56</v>
      </c>
      <c r="I221" s="177">
        <v>103485</v>
      </c>
      <c r="J221" s="177">
        <v>0</v>
      </c>
      <c r="K221" s="190"/>
      <c r="L221" s="190">
        <v>103485</v>
      </c>
      <c r="M221" s="190"/>
      <c r="N221" s="190"/>
      <c r="O221" s="36">
        <v>0</v>
      </c>
      <c r="P221" s="36">
        <v>0</v>
      </c>
      <c r="Q221" s="178">
        <f t="shared" si="48"/>
        <v>371915.44</v>
      </c>
      <c r="R221" s="178">
        <f t="shared" si="49"/>
        <v>371915.44</v>
      </c>
      <c r="S221" s="179">
        <f t="shared" si="52"/>
        <v>42024.56</v>
      </c>
      <c r="T221" s="75">
        <f t="shared" si="50"/>
        <v>21012.28</v>
      </c>
      <c r="U221" s="26">
        <f t="shared" si="51"/>
        <v>42024.56</v>
      </c>
    </row>
    <row r="222" spans="1:22" s="8" customFormat="1" ht="6.95" customHeight="1" x14ac:dyDescent="0.2">
      <c r="A222" s="12"/>
      <c r="B222" s="53"/>
      <c r="C222" s="77"/>
      <c r="D222" s="133"/>
      <c r="E222" s="133"/>
      <c r="F222" s="133"/>
      <c r="G222" s="133"/>
      <c r="H222" s="133"/>
      <c r="I222" s="133"/>
      <c r="J222" s="133"/>
      <c r="K222" s="186"/>
      <c r="L222" s="186"/>
      <c r="M222" s="186"/>
      <c r="N222" s="186"/>
      <c r="O222" s="38"/>
      <c r="P222" s="38"/>
      <c r="Q222" s="42"/>
      <c r="R222" s="42"/>
      <c r="S222" s="26">
        <f t="shared" si="52"/>
        <v>0</v>
      </c>
      <c r="T222" s="75">
        <f t="shared" si="50"/>
        <v>0</v>
      </c>
      <c r="U222" s="26">
        <f t="shared" si="51"/>
        <v>0</v>
      </c>
    </row>
    <row r="223" spans="1:22" s="7" customFormat="1" ht="15" customHeight="1" x14ac:dyDescent="0.2">
      <c r="A223" s="15" t="str">
        <f>"TOTAL "&amp;A196</f>
        <v>TOTAL TOURISM SERVICES</v>
      </c>
      <c r="B223" s="57"/>
      <c r="C223" s="86">
        <f>SUM(C198:C222)</f>
        <v>1108940</v>
      </c>
      <c r="D223" s="138">
        <f t="shared" ref="D223:P223" si="53">SUM(D198:D221)</f>
        <v>107125</v>
      </c>
      <c r="E223" s="138">
        <f t="shared" si="53"/>
        <v>25143.920000000002</v>
      </c>
      <c r="F223" s="138">
        <f t="shared" si="53"/>
        <v>140044.85</v>
      </c>
      <c r="G223" s="138">
        <f t="shared" si="53"/>
        <v>1535.48</v>
      </c>
      <c r="H223" s="138">
        <f t="shared" si="53"/>
        <v>-356.55999999999767</v>
      </c>
      <c r="I223" s="138">
        <f t="shared" si="53"/>
        <v>112164.8</v>
      </c>
      <c r="J223" s="138">
        <f t="shared" si="53"/>
        <v>7258.95</v>
      </c>
      <c r="K223" s="193">
        <f t="shared" si="53"/>
        <v>7015</v>
      </c>
      <c r="L223" s="193">
        <f t="shared" si="53"/>
        <v>110785</v>
      </c>
      <c r="M223" s="193">
        <f t="shared" si="53"/>
        <v>8588</v>
      </c>
      <c r="N223" s="193"/>
      <c r="O223" s="39">
        <f t="shared" si="53"/>
        <v>64360</v>
      </c>
      <c r="P223" s="39">
        <f t="shared" si="53"/>
        <v>114285</v>
      </c>
      <c r="Q223" s="39">
        <f>SUM(D223:M223)</f>
        <v>519304.44</v>
      </c>
      <c r="R223" s="39">
        <f>SUM(D223:P223)</f>
        <v>697949.44</v>
      </c>
      <c r="S223" s="43">
        <f>C223-Q223</f>
        <v>589635.56000000006</v>
      </c>
      <c r="T223" s="75">
        <f t="shared" si="50"/>
        <v>294817.78000000003</v>
      </c>
      <c r="U223" s="26">
        <f t="shared" si="51"/>
        <v>410990.56000000006</v>
      </c>
      <c r="V223" s="160"/>
    </row>
    <row r="224" spans="1:22" s="7" customFormat="1" ht="6.95" customHeight="1" x14ac:dyDescent="0.2">
      <c r="A224" s="11"/>
      <c r="B224" s="59"/>
      <c r="C224" s="88"/>
      <c r="D224" s="139"/>
      <c r="E224" s="139"/>
      <c r="F224" s="139"/>
      <c r="G224" s="139"/>
      <c r="H224" s="139"/>
      <c r="I224" s="139"/>
      <c r="J224" s="139"/>
      <c r="K224" s="194"/>
      <c r="L224" s="194"/>
      <c r="M224" s="194"/>
      <c r="N224" s="194"/>
      <c r="O224" s="68"/>
      <c r="P224" s="68"/>
      <c r="Q224" s="40"/>
      <c r="R224" s="40"/>
      <c r="S224" s="26"/>
      <c r="T224" s="75"/>
      <c r="U224" s="75"/>
    </row>
    <row r="225" spans="1:22" s="7" customFormat="1" ht="18" customHeight="1" x14ac:dyDescent="0.2">
      <c r="A225" s="220" t="s">
        <v>92</v>
      </c>
      <c r="B225" s="220"/>
      <c r="C225" s="220"/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6"/>
      <c r="T225" s="75"/>
      <c r="U225" s="75"/>
    </row>
    <row r="226" spans="1:22" s="7" customFormat="1" ht="6.95" customHeight="1" x14ac:dyDescent="0.2">
      <c r="A226" s="10"/>
      <c r="B226" s="56"/>
      <c r="C226" s="85"/>
      <c r="D226" s="136"/>
      <c r="E226" s="136"/>
      <c r="F226" s="136"/>
      <c r="G226" s="136"/>
      <c r="H226" s="136"/>
      <c r="I226" s="136"/>
      <c r="J226" s="136"/>
      <c r="K226" s="189"/>
      <c r="L226" s="189"/>
      <c r="M226" s="189"/>
      <c r="N226" s="189"/>
      <c r="O226" s="67"/>
      <c r="P226" s="67"/>
      <c r="Q226" s="35"/>
      <c r="R226" s="35"/>
      <c r="S226" s="26"/>
      <c r="T226" s="75"/>
      <c r="U226" s="75"/>
    </row>
    <row r="227" spans="1:22" s="8" customFormat="1" ht="15" customHeight="1" x14ac:dyDescent="0.2">
      <c r="A227" s="12" t="s">
        <v>158</v>
      </c>
      <c r="B227" s="53" t="s">
        <v>179</v>
      </c>
      <c r="C227" s="77">
        <v>75000</v>
      </c>
      <c r="D227" s="137">
        <v>1462.8</v>
      </c>
      <c r="E227" s="137">
        <v>2253.5700000000002</v>
      </c>
      <c r="F227" s="137">
        <v>0</v>
      </c>
      <c r="G227" s="137">
        <v>0</v>
      </c>
      <c r="H227" s="137">
        <v>0</v>
      </c>
      <c r="I227" s="137">
        <v>1500</v>
      </c>
      <c r="J227" s="137">
        <v>1704</v>
      </c>
      <c r="K227" s="190">
        <v>3340</v>
      </c>
      <c r="L227" s="190">
        <v>16765.11</v>
      </c>
      <c r="M227" s="190">
        <v>1540</v>
      </c>
      <c r="N227" s="190"/>
      <c r="O227" s="36">
        <v>23217.260000000002</v>
      </c>
      <c r="P227" s="36">
        <v>23217.260000000002</v>
      </c>
      <c r="Q227" s="42">
        <f t="shared" ref="Q227:Q228" si="54">SUM(D227:M227)</f>
        <v>28565.48</v>
      </c>
      <c r="R227" s="42">
        <f t="shared" ref="R227:R228" si="55">SUM(D227:P227)</f>
        <v>75000</v>
      </c>
      <c r="S227" s="75">
        <f t="shared" si="52"/>
        <v>46434.520000000004</v>
      </c>
      <c r="T227" s="75">
        <f t="shared" ref="T227:T230" si="56">S227/2</f>
        <v>23217.260000000002</v>
      </c>
      <c r="U227" s="26">
        <f t="shared" ref="U227:U230" si="57">C227-R227</f>
        <v>0</v>
      </c>
    </row>
    <row r="228" spans="1:22" s="7" customFormat="1" ht="15" customHeight="1" x14ac:dyDescent="0.2">
      <c r="A228" s="12" t="s">
        <v>93</v>
      </c>
      <c r="B228" s="53" t="s">
        <v>179</v>
      </c>
      <c r="C228" s="77"/>
      <c r="D228" s="137"/>
      <c r="E228" s="137"/>
      <c r="F228" s="137"/>
      <c r="G228" s="137"/>
      <c r="H228" s="137"/>
      <c r="I228" s="137"/>
      <c r="J228" s="137"/>
      <c r="K228" s="190">
        <v>-2750</v>
      </c>
      <c r="L228" s="190">
        <v>-1875</v>
      </c>
      <c r="M228" s="190"/>
      <c r="N228" s="190"/>
      <c r="O228" s="36"/>
      <c r="P228" s="36"/>
      <c r="Q228" s="42">
        <f t="shared" si="54"/>
        <v>-4625</v>
      </c>
      <c r="R228" s="32">
        <f t="shared" si="55"/>
        <v>-4625</v>
      </c>
      <c r="S228" s="75">
        <f t="shared" si="52"/>
        <v>4625</v>
      </c>
      <c r="T228" s="75">
        <f t="shared" si="56"/>
        <v>2312.5</v>
      </c>
      <c r="U228" s="75">
        <f t="shared" si="57"/>
        <v>4625</v>
      </c>
    </row>
    <row r="229" spans="1:22" s="8" customFormat="1" ht="6.95" customHeight="1" x14ac:dyDescent="0.2">
      <c r="A229" s="12"/>
      <c r="B229" s="53"/>
      <c r="C229" s="77"/>
      <c r="D229" s="133"/>
      <c r="E229" s="133"/>
      <c r="F229" s="133"/>
      <c r="G229" s="133"/>
      <c r="H229" s="133"/>
      <c r="I229" s="133"/>
      <c r="J229" s="133"/>
      <c r="K229" s="186"/>
      <c r="L229" s="186"/>
      <c r="M229" s="186"/>
      <c r="N229" s="186"/>
      <c r="O229" s="38"/>
      <c r="P229" s="38"/>
      <c r="Q229" s="42"/>
      <c r="R229" s="42"/>
      <c r="S229" s="26">
        <f t="shared" si="52"/>
        <v>0</v>
      </c>
      <c r="T229" s="75">
        <f t="shared" si="56"/>
        <v>0</v>
      </c>
      <c r="U229" s="26">
        <f t="shared" si="57"/>
        <v>0</v>
      </c>
    </row>
    <row r="230" spans="1:22" s="7" customFormat="1" ht="15" customHeight="1" x14ac:dyDescent="0.2">
      <c r="A230" s="15" t="str">
        <f>"TOTAL "&amp;A225</f>
        <v xml:space="preserve">TOTAL PENANG CENTRE OF EDUCATION TOURISM </v>
      </c>
      <c r="B230" s="57"/>
      <c r="C230" s="86">
        <f>SUM(C227:C229)</f>
        <v>75000</v>
      </c>
      <c r="D230" s="138">
        <f>SUM(D227:D228)</f>
        <v>1462.8</v>
      </c>
      <c r="E230" s="138">
        <f t="shared" ref="E230:K230" si="58">SUM(E227:E228)</f>
        <v>2253.5700000000002</v>
      </c>
      <c r="F230" s="138">
        <f t="shared" si="58"/>
        <v>0</v>
      </c>
      <c r="G230" s="138">
        <f t="shared" si="58"/>
        <v>0</v>
      </c>
      <c r="H230" s="138">
        <f t="shared" si="58"/>
        <v>0</v>
      </c>
      <c r="I230" s="138">
        <f t="shared" si="58"/>
        <v>1500</v>
      </c>
      <c r="J230" s="138">
        <f t="shared" si="58"/>
        <v>1704</v>
      </c>
      <c r="K230" s="193">
        <f t="shared" si="58"/>
        <v>590</v>
      </c>
      <c r="L230" s="193">
        <f>SUM(L227:L228)</f>
        <v>14890.11</v>
      </c>
      <c r="M230" s="193">
        <f>SUM(M227:M228)</f>
        <v>1540</v>
      </c>
      <c r="N230" s="193"/>
      <c r="O230" s="39">
        <f>SUM(O227:O228)</f>
        <v>23217.260000000002</v>
      </c>
      <c r="P230" s="39">
        <f t="shared" ref="P230" si="59">SUM(P227:P228)</f>
        <v>23217.260000000002</v>
      </c>
      <c r="Q230" s="39">
        <f>SUM(D230:M230)</f>
        <v>23940.48</v>
      </c>
      <c r="R230" s="39">
        <f t="shared" ref="R230" si="60">SUM(D230:P230)</f>
        <v>70375</v>
      </c>
      <c r="S230" s="26">
        <f>C230-Q230</f>
        <v>51059.520000000004</v>
      </c>
      <c r="T230" s="75">
        <f t="shared" si="56"/>
        <v>25529.760000000002</v>
      </c>
      <c r="U230" s="75">
        <f t="shared" si="57"/>
        <v>4625</v>
      </c>
      <c r="V230" s="160"/>
    </row>
    <row r="231" spans="1:22" s="7" customFormat="1" ht="6.95" customHeight="1" x14ac:dyDescent="0.2">
      <c r="A231" s="11"/>
      <c r="B231" s="59"/>
      <c r="C231" s="88"/>
      <c r="D231" s="139"/>
      <c r="E231" s="139"/>
      <c r="F231" s="139"/>
      <c r="G231" s="139"/>
      <c r="H231" s="139"/>
      <c r="I231" s="139"/>
      <c r="J231" s="139"/>
      <c r="K231" s="194"/>
      <c r="L231" s="194"/>
      <c r="M231" s="194"/>
      <c r="N231" s="194"/>
      <c r="O231" s="68"/>
      <c r="P231" s="68"/>
      <c r="Q231" s="40"/>
      <c r="R231" s="40"/>
      <c r="S231" s="26"/>
      <c r="T231" s="75"/>
      <c r="U231" s="75"/>
    </row>
    <row r="232" spans="1:22" s="7" customFormat="1" ht="18" customHeight="1" x14ac:dyDescent="0.2">
      <c r="A232" s="220" t="s">
        <v>143</v>
      </c>
      <c r="B232" s="220"/>
      <c r="C232" s="220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6"/>
      <c r="T232" s="75"/>
      <c r="U232" s="75"/>
    </row>
    <row r="233" spans="1:22" s="7" customFormat="1" ht="6.95" customHeight="1" x14ac:dyDescent="0.2">
      <c r="A233" s="10"/>
      <c r="B233" s="56"/>
      <c r="C233" s="85"/>
      <c r="D233" s="136"/>
      <c r="E233" s="136"/>
      <c r="F233" s="136"/>
      <c r="G233" s="136"/>
      <c r="H233" s="136"/>
      <c r="I233" s="136"/>
      <c r="J233" s="136"/>
      <c r="K233" s="189"/>
      <c r="L233" s="189"/>
      <c r="M233" s="189"/>
      <c r="N233" s="189"/>
      <c r="O233" s="67"/>
      <c r="P233" s="67"/>
      <c r="Q233" s="35"/>
      <c r="R233" s="35"/>
      <c r="S233" s="26"/>
      <c r="T233" s="75"/>
      <c r="U233" s="75"/>
    </row>
    <row r="234" spans="1:22" s="8" customFormat="1" ht="15" customHeight="1" x14ac:dyDescent="0.2">
      <c r="A234" s="12" t="s">
        <v>144</v>
      </c>
      <c r="B234" s="53" t="s">
        <v>180</v>
      </c>
      <c r="C234" s="77">
        <v>125000</v>
      </c>
      <c r="D234" s="137">
        <v>3002.8</v>
      </c>
      <c r="E234" s="137">
        <v>14110</v>
      </c>
      <c r="F234" s="137">
        <v>1800</v>
      </c>
      <c r="G234" s="137">
        <v>7685.75</v>
      </c>
      <c r="H234" s="137">
        <v>1620</v>
      </c>
      <c r="I234" s="137">
        <v>1850</v>
      </c>
      <c r="J234" s="137">
        <v>2454</v>
      </c>
      <c r="K234" s="190">
        <v>1500</v>
      </c>
      <c r="L234" s="190">
        <v>12750</v>
      </c>
      <c r="M234" s="190">
        <v>2454</v>
      </c>
      <c r="N234" s="190"/>
      <c r="O234" s="36">
        <v>25773.449999999997</v>
      </c>
      <c r="P234" s="36">
        <v>50000</v>
      </c>
      <c r="Q234" s="42">
        <f t="shared" ref="Q234:Q235" si="61">SUM(D234:M234)</f>
        <v>49226.55</v>
      </c>
      <c r="R234" s="42">
        <f t="shared" ref="R234:R235" si="62">SUM(D234:P234)</f>
        <v>125000</v>
      </c>
      <c r="S234" s="75">
        <f>C234-Q234</f>
        <v>75773.45</v>
      </c>
      <c r="T234" s="75">
        <f t="shared" ref="T234:T237" si="63">S234/2</f>
        <v>37886.724999999999</v>
      </c>
      <c r="U234" s="26">
        <f t="shared" ref="U234:U237" si="64">C234-R234</f>
        <v>0</v>
      </c>
    </row>
    <row r="235" spans="1:22" s="7" customFormat="1" ht="15" customHeight="1" x14ac:dyDescent="0.2">
      <c r="A235" s="12" t="s">
        <v>93</v>
      </c>
      <c r="B235" s="53" t="s">
        <v>180</v>
      </c>
      <c r="C235" s="77"/>
      <c r="D235" s="137">
        <v>-36000</v>
      </c>
      <c r="E235" s="137"/>
      <c r="F235" s="137">
        <v>-1000</v>
      </c>
      <c r="G235" s="137"/>
      <c r="H235" s="137"/>
      <c r="I235" s="137"/>
      <c r="J235" s="137"/>
      <c r="K235" s="190"/>
      <c r="L235" s="190">
        <v>-2000</v>
      </c>
      <c r="M235" s="190"/>
      <c r="N235" s="190"/>
      <c r="O235" s="36"/>
      <c r="P235" s="36"/>
      <c r="Q235" s="32">
        <f t="shared" si="61"/>
        <v>-39000</v>
      </c>
      <c r="R235" s="32">
        <f t="shared" si="62"/>
        <v>-39000</v>
      </c>
      <c r="S235" s="75">
        <f t="shared" si="52"/>
        <v>39000</v>
      </c>
      <c r="T235" s="75">
        <f t="shared" si="63"/>
        <v>19500</v>
      </c>
      <c r="U235" s="75">
        <f t="shared" si="64"/>
        <v>39000</v>
      </c>
    </row>
    <row r="236" spans="1:22" s="8" customFormat="1" ht="6.95" customHeight="1" x14ac:dyDescent="0.2">
      <c r="A236" s="12"/>
      <c r="B236" s="53"/>
      <c r="C236" s="77"/>
      <c r="D236" s="133"/>
      <c r="E236" s="133"/>
      <c r="F236" s="133"/>
      <c r="G236" s="133"/>
      <c r="H236" s="133"/>
      <c r="I236" s="133"/>
      <c r="J236" s="133"/>
      <c r="K236" s="186"/>
      <c r="L236" s="186"/>
      <c r="M236" s="186"/>
      <c r="N236" s="186"/>
      <c r="O236" s="38"/>
      <c r="P236" s="38"/>
      <c r="Q236" s="42"/>
      <c r="R236" s="42"/>
      <c r="S236" s="26">
        <f t="shared" si="52"/>
        <v>0</v>
      </c>
      <c r="T236" s="75">
        <f t="shared" si="63"/>
        <v>0</v>
      </c>
      <c r="U236" s="26">
        <f t="shared" si="64"/>
        <v>0</v>
      </c>
    </row>
    <row r="237" spans="1:22" s="7" customFormat="1" ht="15" customHeight="1" x14ac:dyDescent="0.2">
      <c r="A237" s="15" t="str">
        <f>"TOTAL "&amp;A232</f>
        <v xml:space="preserve">TOTAL PENANG CENTRE MEDICAL TOURISM </v>
      </c>
      <c r="B237" s="57"/>
      <c r="C237" s="86">
        <f>SUM(C234:C236)</f>
        <v>125000</v>
      </c>
      <c r="D237" s="138">
        <f>SUM(D234:D235)</f>
        <v>-32997.199999999997</v>
      </c>
      <c r="E237" s="138">
        <f t="shared" ref="E237:L237" si="65">SUM(E234:E235)</f>
        <v>14110</v>
      </c>
      <c r="F237" s="138">
        <f t="shared" si="65"/>
        <v>800</v>
      </c>
      <c r="G237" s="138">
        <f t="shared" si="65"/>
        <v>7685.75</v>
      </c>
      <c r="H237" s="138">
        <f t="shared" si="65"/>
        <v>1620</v>
      </c>
      <c r="I237" s="138">
        <f t="shared" si="65"/>
        <v>1850</v>
      </c>
      <c r="J237" s="138">
        <f t="shared" si="65"/>
        <v>2454</v>
      </c>
      <c r="K237" s="193">
        <f t="shared" si="65"/>
        <v>1500</v>
      </c>
      <c r="L237" s="193">
        <f t="shared" si="65"/>
        <v>10750</v>
      </c>
      <c r="M237" s="193">
        <f>SUM(M234:M235)</f>
        <v>2454</v>
      </c>
      <c r="N237" s="193"/>
      <c r="O237" s="39">
        <f>SUM(O234:O235)</f>
        <v>25773.449999999997</v>
      </c>
      <c r="P237" s="39">
        <f t="shared" ref="P237" si="66">SUM(P234:P235)</f>
        <v>50000</v>
      </c>
      <c r="Q237" s="39">
        <f>SUM(D237:M237)</f>
        <v>10226.550000000003</v>
      </c>
      <c r="R237" s="39">
        <f t="shared" ref="R237" si="67">SUM(D237:P237)</f>
        <v>86000</v>
      </c>
      <c r="S237" s="26">
        <f t="shared" si="52"/>
        <v>114773.45</v>
      </c>
      <c r="T237" s="75">
        <f t="shared" si="63"/>
        <v>57386.724999999999</v>
      </c>
      <c r="U237" s="75">
        <f t="shared" si="64"/>
        <v>39000</v>
      </c>
      <c r="V237" s="160"/>
    </row>
    <row r="238" spans="1:22" ht="6.95" customHeight="1" x14ac:dyDescent="0.2">
      <c r="S238" s="26"/>
    </row>
    <row r="239" spans="1:22" ht="10.5" customHeight="1" x14ac:dyDescent="0.2">
      <c r="S239" s="26"/>
    </row>
    <row r="240" spans="1:22" s="7" customFormat="1" ht="18" customHeight="1" x14ac:dyDescent="0.2">
      <c r="A240" s="220" t="s">
        <v>152</v>
      </c>
      <c r="B240" s="220"/>
      <c r="C240" s="220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6"/>
      <c r="T240" s="75"/>
      <c r="U240" s="75"/>
    </row>
    <row r="241" spans="1:21" s="7" customFormat="1" ht="9.75" customHeight="1" x14ac:dyDescent="0.2">
      <c r="A241" s="72"/>
      <c r="B241" s="72"/>
      <c r="C241" s="91"/>
      <c r="D241" s="145"/>
      <c r="E241" s="145"/>
      <c r="F241" s="145"/>
      <c r="G241" s="145"/>
      <c r="H241" s="145"/>
      <c r="I241" s="145"/>
      <c r="J241" s="145"/>
      <c r="K241" s="200"/>
      <c r="L241" s="200"/>
      <c r="M241" s="200"/>
      <c r="N241" s="200"/>
      <c r="O241" s="110"/>
      <c r="P241" s="110"/>
      <c r="Q241" s="73"/>
      <c r="R241" s="73"/>
      <c r="S241" s="26"/>
      <c r="T241" s="75"/>
      <c r="U241" s="75"/>
    </row>
    <row r="242" spans="1:21" s="8" customFormat="1" ht="15" customHeight="1" x14ac:dyDescent="0.2">
      <c r="A242" s="12" t="s">
        <v>157</v>
      </c>
      <c r="B242" s="53" t="s">
        <v>162</v>
      </c>
      <c r="C242" s="77"/>
      <c r="D242" s="137"/>
      <c r="E242" s="137"/>
      <c r="F242" s="137"/>
      <c r="G242" s="137"/>
      <c r="H242" s="137"/>
      <c r="I242" s="137"/>
      <c r="J242" s="137"/>
      <c r="K242" s="190"/>
      <c r="L242" s="190"/>
      <c r="M242" s="190"/>
      <c r="N242" s="190"/>
      <c r="O242" s="36"/>
      <c r="P242" s="36"/>
      <c r="Q242" s="37">
        <f t="shared" ref="Q242:Q243" si="68">SUM(D242:M242)</f>
        <v>0</v>
      </c>
      <c r="R242" s="42">
        <f>SUM(D242:P242)</f>
        <v>0</v>
      </c>
      <c r="S242" s="26"/>
      <c r="T242" s="75"/>
      <c r="U242" s="26"/>
    </row>
    <row r="243" spans="1:21" s="8" customFormat="1" ht="15" customHeight="1" x14ac:dyDescent="0.2">
      <c r="A243" s="12" t="s">
        <v>147</v>
      </c>
      <c r="B243" s="53" t="s">
        <v>146</v>
      </c>
      <c r="C243" s="77"/>
      <c r="D243" s="137"/>
      <c r="E243" s="137"/>
      <c r="F243" s="137"/>
      <c r="G243" s="137"/>
      <c r="H243" s="137"/>
      <c r="I243" s="137"/>
      <c r="J243" s="137"/>
      <c r="K243" s="190"/>
      <c r="L243" s="190"/>
      <c r="M243" s="190"/>
      <c r="N243" s="190"/>
      <c r="O243" s="36"/>
      <c r="P243" s="36">
        <v>70291.98</v>
      </c>
      <c r="Q243" s="37">
        <f t="shared" si="68"/>
        <v>0</v>
      </c>
      <c r="R243" s="42">
        <f>SUM(D243:P243)</f>
        <v>70291.98</v>
      </c>
      <c r="S243" s="26"/>
      <c r="T243" s="75"/>
      <c r="U243" s="26"/>
    </row>
    <row r="244" spans="1:21" s="8" customFormat="1" ht="15" customHeight="1" x14ac:dyDescent="0.2">
      <c r="A244" s="12"/>
      <c r="B244" s="53"/>
      <c r="C244" s="77"/>
      <c r="D244" s="133"/>
      <c r="E244" s="133"/>
      <c r="F244" s="133"/>
      <c r="G244" s="133"/>
      <c r="H244" s="133"/>
      <c r="I244" s="133"/>
      <c r="J244" s="133"/>
      <c r="K244" s="186"/>
      <c r="L244" s="186"/>
      <c r="M244" s="186"/>
      <c r="N244" s="186"/>
      <c r="O244" s="38"/>
      <c r="P244" s="38"/>
      <c r="Q244" s="42"/>
      <c r="R244" s="42"/>
      <c r="S244" s="26"/>
      <c r="T244" s="75"/>
      <c r="U244" s="26"/>
    </row>
    <row r="245" spans="1:21" s="7" customFormat="1" ht="15" customHeight="1" x14ac:dyDescent="0.2">
      <c r="A245" s="15" t="str">
        <f>"TOTAL "&amp;A240</f>
        <v>TOTAL OTHERS</v>
      </c>
      <c r="B245" s="15"/>
      <c r="C245" s="86">
        <f>SUM(C242:C244)</f>
        <v>0</v>
      </c>
      <c r="D245" s="146">
        <f>SUM(D242:D243)</f>
        <v>0</v>
      </c>
      <c r="E245" s="146">
        <f t="shared" ref="E245:P245" si="69">SUM(E242:E244)</f>
        <v>0</v>
      </c>
      <c r="F245" s="146">
        <f t="shared" si="69"/>
        <v>0</v>
      </c>
      <c r="G245" s="146">
        <f t="shared" si="69"/>
        <v>0</v>
      </c>
      <c r="H245" s="146">
        <f t="shared" si="69"/>
        <v>0</v>
      </c>
      <c r="I245" s="146">
        <f t="shared" si="69"/>
        <v>0</v>
      </c>
      <c r="J245" s="146">
        <f t="shared" si="69"/>
        <v>0</v>
      </c>
      <c r="K245" s="201">
        <f t="shared" si="69"/>
        <v>0</v>
      </c>
      <c r="L245" s="201">
        <f t="shared" si="69"/>
        <v>0</v>
      </c>
      <c r="M245" s="201">
        <f t="shared" si="69"/>
        <v>0</v>
      </c>
      <c r="N245" s="201"/>
      <c r="O245" s="76">
        <f t="shared" si="69"/>
        <v>0</v>
      </c>
      <c r="P245" s="76">
        <f t="shared" si="69"/>
        <v>70291.98</v>
      </c>
      <c r="Q245" s="76">
        <f>SUM(D245:P245)</f>
        <v>70291.98</v>
      </c>
      <c r="R245" s="76">
        <f>SUM(R242:R244)</f>
        <v>70291.98</v>
      </c>
      <c r="S245" s="75"/>
      <c r="T245" s="75"/>
      <c r="U245" s="75"/>
    </row>
    <row r="246" spans="1:21" ht="6.95" customHeight="1" x14ac:dyDescent="0.2">
      <c r="S246" s="26"/>
    </row>
    <row r="247" spans="1:21" s="8" customFormat="1" ht="15" customHeight="1" x14ac:dyDescent="0.2">
      <c r="A247" s="24" t="s">
        <v>165</v>
      </c>
      <c r="B247" s="74"/>
      <c r="C247" s="92">
        <f>C65+C81+C90+C99+C150+C184+C194+C223+C227+C234</f>
        <v>14586823.505650001</v>
      </c>
      <c r="D247" s="147"/>
      <c r="E247" s="147"/>
      <c r="F247" s="147"/>
      <c r="G247" s="147"/>
      <c r="H247" s="147"/>
      <c r="I247" s="147"/>
      <c r="J247" s="147"/>
      <c r="K247" s="181"/>
      <c r="L247" s="181"/>
      <c r="M247" s="181"/>
      <c r="N247" s="181"/>
      <c r="O247" s="75"/>
      <c r="P247" s="75"/>
      <c r="Q247" s="26"/>
      <c r="R247" s="68">
        <f>R65+R81+R90+R99+R150+R184+R194+R223</f>
        <v>13457586.822222222</v>
      </c>
      <c r="S247" s="26"/>
      <c r="T247" s="75"/>
      <c r="U247" s="26"/>
    </row>
    <row r="248" spans="1:21" s="7" customFormat="1" ht="20.100000000000001" customHeight="1" x14ac:dyDescent="0.2">
      <c r="A248" s="218" t="s">
        <v>14</v>
      </c>
      <c r="B248" s="218"/>
      <c r="C248" s="218"/>
      <c r="D248" s="219"/>
      <c r="E248" s="219"/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6"/>
      <c r="T248" s="75"/>
      <c r="U248" s="75"/>
    </row>
    <row r="249" spans="1:21" ht="6.95" customHeight="1" x14ac:dyDescent="0.2">
      <c r="A249" s="18"/>
      <c r="B249" s="62"/>
      <c r="C249" s="93"/>
      <c r="D249" s="148"/>
      <c r="E249" s="148"/>
      <c r="F249" s="148"/>
      <c r="G249" s="148"/>
      <c r="H249" s="148"/>
      <c r="I249" s="148"/>
      <c r="J249" s="148"/>
      <c r="K249" s="202"/>
      <c r="L249" s="202"/>
      <c r="M249" s="202"/>
      <c r="N249" s="202"/>
      <c r="O249" s="69"/>
      <c r="P249" s="69"/>
      <c r="Q249" s="46"/>
      <c r="R249" s="46"/>
      <c r="S249" s="26"/>
    </row>
    <row r="250" spans="1:21" s="8" customFormat="1" ht="15" customHeight="1" x14ac:dyDescent="0.2">
      <c r="A250" s="19" t="s">
        <v>1</v>
      </c>
      <c r="B250" s="63"/>
      <c r="C250" s="94"/>
      <c r="D250" s="149">
        <f>D14</f>
        <v>0</v>
      </c>
      <c r="E250" s="149">
        <f>E14</f>
        <v>0</v>
      </c>
      <c r="F250" s="149"/>
      <c r="G250" s="149"/>
      <c r="H250" s="149"/>
      <c r="I250" s="149">
        <f>I14</f>
        <v>0</v>
      </c>
      <c r="J250" s="149"/>
      <c r="K250" s="203"/>
      <c r="L250" s="203"/>
      <c r="M250" s="203"/>
      <c r="N250" s="203"/>
      <c r="O250" s="70"/>
      <c r="P250" s="70"/>
      <c r="Q250" s="47">
        <f t="shared" ref="Q250:Q252" si="70">SUM(D250:K250)</f>
        <v>0</v>
      </c>
      <c r="R250" s="47">
        <f>SUM(D250:F250)</f>
        <v>0</v>
      </c>
      <c r="S250" s="26"/>
      <c r="T250" s="75"/>
      <c r="U250" s="26"/>
    </row>
    <row r="251" spans="1:21" s="8" customFormat="1" ht="15" customHeight="1" x14ac:dyDescent="0.2">
      <c r="A251" s="71" t="s">
        <v>256</v>
      </c>
      <c r="B251" s="63"/>
      <c r="C251" s="94"/>
      <c r="D251" s="149">
        <f t="shared" ref="D251:P251" si="71">SUM(D65,D81,D99,D90,D150,D184,D194,D223,D230,D237,D245)</f>
        <v>1289711.1900000002</v>
      </c>
      <c r="E251" s="149">
        <f t="shared" si="71"/>
        <v>1883903.19</v>
      </c>
      <c r="F251" s="149">
        <f t="shared" si="71"/>
        <v>810532.15</v>
      </c>
      <c r="G251" s="149">
        <f t="shared" si="71"/>
        <v>118474.16999999998</v>
      </c>
      <c r="H251" s="149">
        <f t="shared" si="71"/>
        <v>328954.11</v>
      </c>
      <c r="I251" s="149">
        <f t="shared" si="71"/>
        <v>476555.67</v>
      </c>
      <c r="J251" s="149">
        <f t="shared" si="71"/>
        <v>1918159.23</v>
      </c>
      <c r="K251" s="203">
        <f t="shared" si="71"/>
        <v>372551.45000000007</v>
      </c>
      <c r="L251" s="203">
        <f t="shared" si="71"/>
        <v>483592.02999999991</v>
      </c>
      <c r="M251" s="203">
        <f t="shared" si="71"/>
        <v>535911.68000000005</v>
      </c>
      <c r="N251" s="203"/>
      <c r="O251" s="70">
        <f t="shared" si="71"/>
        <v>461203.09777777782</v>
      </c>
      <c r="P251" s="70">
        <f t="shared" si="71"/>
        <v>4994982.2844444448</v>
      </c>
      <c r="Q251" s="47">
        <f>SUM(D251:M251)</f>
        <v>8218344.8699999992</v>
      </c>
      <c r="R251" s="47">
        <f>SUM(D251:P251)</f>
        <v>13674530.252222221</v>
      </c>
      <c r="S251" s="26"/>
      <c r="T251" s="75">
        <v>1656718.0950000002</v>
      </c>
      <c r="U251" s="26" t="e">
        <f>#REF!-T251</f>
        <v>#REF!</v>
      </c>
    </row>
    <row r="252" spans="1:21" s="8" customFormat="1" ht="15" customHeight="1" x14ac:dyDescent="0.2">
      <c r="A252" s="71" t="s">
        <v>150</v>
      </c>
      <c r="B252" s="63"/>
      <c r="C252" s="94"/>
      <c r="D252" s="149">
        <f>D243</f>
        <v>0</v>
      </c>
      <c r="E252" s="149">
        <f>E243</f>
        <v>0</v>
      </c>
      <c r="F252" s="149">
        <f t="shared" ref="F252:I252" si="72">F243</f>
        <v>0</v>
      </c>
      <c r="G252" s="149">
        <f t="shared" si="72"/>
        <v>0</v>
      </c>
      <c r="H252" s="149">
        <f t="shared" si="72"/>
        <v>0</v>
      </c>
      <c r="I252" s="149">
        <f t="shared" si="72"/>
        <v>0</v>
      </c>
      <c r="J252" s="149">
        <f>J243</f>
        <v>0</v>
      </c>
      <c r="K252" s="203">
        <f>K243</f>
        <v>0</v>
      </c>
      <c r="L252" s="203">
        <f>L243</f>
        <v>0</v>
      </c>
      <c r="M252" s="203">
        <f t="shared" ref="M252" si="73">M243</f>
        <v>0</v>
      </c>
      <c r="N252" s="203"/>
      <c r="O252" s="70">
        <f>O243</f>
        <v>0</v>
      </c>
      <c r="P252" s="70">
        <f>P243</f>
        <v>70291.98</v>
      </c>
      <c r="Q252" s="47">
        <f t="shared" si="70"/>
        <v>0</v>
      </c>
      <c r="R252" s="47">
        <f>SUM(D252:P252)</f>
        <v>70291.98</v>
      </c>
      <c r="S252" s="26"/>
      <c r="T252" s="75">
        <f>P251+P252</f>
        <v>5065274.2644444453</v>
      </c>
      <c r="U252" s="26"/>
    </row>
    <row r="253" spans="1:21" x14ac:dyDescent="0.2">
      <c r="A253" s="18"/>
      <c r="B253" s="62"/>
      <c r="C253" s="93"/>
      <c r="D253" s="148"/>
      <c r="E253" s="148"/>
      <c r="F253" s="148"/>
      <c r="G253" s="148"/>
      <c r="H253" s="148"/>
      <c r="I253" s="148"/>
      <c r="J253" s="148"/>
      <c r="K253" s="202"/>
      <c r="L253" s="202"/>
      <c r="M253" s="202"/>
      <c r="N253" s="202"/>
      <c r="O253" s="69"/>
      <c r="P253" s="69"/>
      <c r="Q253" s="46">
        <f t="shared" ref="Q253" si="74">SUM(D253:L253)</f>
        <v>0</v>
      </c>
      <c r="R253" s="46"/>
      <c r="S253" s="75"/>
    </row>
    <row r="254" spans="1:21" s="8" customFormat="1" ht="18" customHeight="1" x14ac:dyDescent="0.2">
      <c r="A254" s="20" t="s">
        <v>94</v>
      </c>
      <c r="B254" s="64"/>
      <c r="C254" s="95"/>
      <c r="D254" s="150">
        <f>D250-D251-D252</f>
        <v>-1289711.1900000002</v>
      </c>
      <c r="E254" s="150">
        <f t="shared" ref="E254:P254" si="75">E250-E251</f>
        <v>-1883903.19</v>
      </c>
      <c r="F254" s="150">
        <f t="shared" si="75"/>
        <v>-810532.15</v>
      </c>
      <c r="G254" s="150">
        <f t="shared" ref="G254:H254" si="76">G250-G251</f>
        <v>-118474.16999999998</v>
      </c>
      <c r="H254" s="150">
        <f t="shared" si="76"/>
        <v>-328954.11</v>
      </c>
      <c r="I254" s="150">
        <f t="shared" si="75"/>
        <v>-476555.67</v>
      </c>
      <c r="J254" s="150">
        <f t="shared" si="75"/>
        <v>-1918159.23</v>
      </c>
      <c r="K254" s="204">
        <f t="shared" si="75"/>
        <v>-372551.45000000007</v>
      </c>
      <c r="L254" s="204">
        <f t="shared" si="75"/>
        <v>-483592.02999999991</v>
      </c>
      <c r="M254" s="204">
        <f t="shared" si="75"/>
        <v>-535911.68000000005</v>
      </c>
      <c r="N254" s="204"/>
      <c r="O254" s="48">
        <f t="shared" si="75"/>
        <v>-461203.09777777782</v>
      </c>
      <c r="P254" s="48">
        <f t="shared" si="75"/>
        <v>-4994982.2844444448</v>
      </c>
      <c r="Q254" s="48">
        <f t="shared" ref="Q254" si="77">SUM(D254:J254)</f>
        <v>-6826289.709999999</v>
      </c>
      <c r="R254" s="48">
        <f>R250-R251</f>
        <v>-13674530.252222221</v>
      </c>
      <c r="S254" s="75"/>
      <c r="T254" s="75"/>
      <c r="U254" s="26"/>
    </row>
    <row r="256" spans="1:21" x14ac:dyDescent="0.2">
      <c r="C256" s="65">
        <f t="shared" ref="C256:P256" si="78">SUBTOTAL(9,C8:C245)</f>
        <v>29173647.011299998</v>
      </c>
      <c r="D256" s="144">
        <f t="shared" si="78"/>
        <v>2579422.3799999994</v>
      </c>
      <c r="E256" s="144">
        <f t="shared" si="78"/>
        <v>3767806.38</v>
      </c>
      <c r="F256" s="144">
        <f t="shared" si="78"/>
        <v>1621064.3</v>
      </c>
      <c r="G256" s="144">
        <f t="shared" si="78"/>
        <v>236948.34000000005</v>
      </c>
      <c r="H256" s="144">
        <f t="shared" si="78"/>
        <v>657908.22</v>
      </c>
      <c r="I256" s="144">
        <f t="shared" si="78"/>
        <v>953111.34000000008</v>
      </c>
      <c r="J256" s="144">
        <f t="shared" si="78"/>
        <v>3836318.46</v>
      </c>
      <c r="K256" s="199">
        <f t="shared" si="78"/>
        <v>745102.9</v>
      </c>
      <c r="L256" s="199">
        <f t="shared" si="78"/>
        <v>967184.06</v>
      </c>
      <c r="M256" s="199">
        <f t="shared" si="78"/>
        <v>1071823.3599999999</v>
      </c>
      <c r="O256" s="65">
        <f t="shared" si="78"/>
        <v>922406.1955555554</v>
      </c>
      <c r="P256" s="65">
        <f t="shared" si="78"/>
        <v>9989964.5688888896</v>
      </c>
      <c r="Q256" s="45">
        <f t="shared" ref="Q256" si="79">SUM(D256:J256)</f>
        <v>13652579.419999998</v>
      </c>
      <c r="R256" s="45">
        <f>SUBTOTAL(9,R8:R245)</f>
        <v>27469844.264444444</v>
      </c>
    </row>
    <row r="257" spans="1:21" x14ac:dyDescent="0.2">
      <c r="D257" s="151"/>
    </row>
    <row r="259" spans="1:21" s="7" customFormat="1" ht="18" customHeight="1" x14ac:dyDescent="0.2">
      <c r="A259" s="227" t="s">
        <v>297</v>
      </c>
      <c r="B259" s="227"/>
      <c r="C259" s="227"/>
      <c r="D259" s="228"/>
      <c r="E259" s="228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75"/>
      <c r="T259" s="75"/>
      <c r="U259" s="75"/>
    </row>
    <row r="260" spans="1:21" s="7" customFormat="1" ht="13.5" customHeight="1" x14ac:dyDescent="0.2">
      <c r="A260" s="72"/>
      <c r="B260" s="72"/>
      <c r="C260" s="91"/>
      <c r="D260" s="145"/>
      <c r="E260" s="145"/>
      <c r="F260" s="145"/>
      <c r="G260" s="145"/>
      <c r="H260" s="145"/>
      <c r="I260" s="145"/>
      <c r="J260" s="145"/>
      <c r="K260" s="200"/>
      <c r="L260" s="200"/>
      <c r="M260" s="200"/>
      <c r="N260" s="200"/>
      <c r="O260" s="110"/>
      <c r="P260" s="110"/>
      <c r="Q260" s="73"/>
      <c r="R260" s="73"/>
      <c r="S260" s="75"/>
      <c r="T260" s="75"/>
      <c r="U260" s="75"/>
    </row>
    <row r="261" spans="1:21" s="8" customFormat="1" ht="15" customHeight="1" x14ac:dyDescent="0.2">
      <c r="A261" s="12" t="s">
        <v>294</v>
      </c>
      <c r="B261" s="53"/>
      <c r="C261" s="77">
        <v>160000</v>
      </c>
      <c r="D261" s="137"/>
      <c r="E261" s="137"/>
      <c r="F261" s="137"/>
      <c r="G261" s="137"/>
      <c r="H261" s="137"/>
      <c r="I261" s="137"/>
      <c r="J261" s="137"/>
      <c r="K261" s="190"/>
      <c r="L261" s="190"/>
      <c r="M261" s="190"/>
      <c r="N261" s="190"/>
      <c r="O261" s="36"/>
      <c r="P261" s="36"/>
      <c r="Q261" s="42"/>
      <c r="R261" s="42"/>
      <c r="S261" s="75"/>
      <c r="T261" s="75"/>
      <c r="U261" s="26"/>
    </row>
    <row r="262" spans="1:21" s="8" customFormat="1" ht="15" customHeight="1" x14ac:dyDescent="0.2">
      <c r="A262" s="12" t="s">
        <v>293</v>
      </c>
      <c r="B262" s="53"/>
      <c r="C262" s="77">
        <v>60000</v>
      </c>
      <c r="D262" s="137"/>
      <c r="E262" s="137"/>
      <c r="F262" s="137"/>
      <c r="G262" s="137"/>
      <c r="H262" s="137"/>
      <c r="I262" s="137">
        <v>19200</v>
      </c>
      <c r="J262" s="137">
        <v>4361.2</v>
      </c>
      <c r="K262" s="190">
        <v>850</v>
      </c>
      <c r="L262" s="190"/>
      <c r="M262" s="190"/>
      <c r="N262" s="190"/>
      <c r="O262" s="36"/>
      <c r="P262" s="36"/>
      <c r="Q262" s="42"/>
      <c r="R262" s="42"/>
      <c r="S262" s="75"/>
      <c r="T262" s="75"/>
      <c r="U262" s="26"/>
    </row>
    <row r="263" spans="1:21" s="8" customFormat="1" ht="15" customHeight="1" x14ac:dyDescent="0.2">
      <c r="A263" s="12" t="s">
        <v>295</v>
      </c>
      <c r="B263" s="53"/>
      <c r="C263" s="77">
        <v>30000</v>
      </c>
      <c r="D263" s="137"/>
      <c r="E263" s="137"/>
      <c r="F263" s="137"/>
      <c r="G263" s="137"/>
      <c r="H263" s="137"/>
      <c r="I263" s="137"/>
      <c r="J263" s="137"/>
      <c r="K263" s="190"/>
      <c r="L263" s="190"/>
      <c r="M263" s="190"/>
      <c r="N263" s="190"/>
      <c r="O263" s="36"/>
      <c r="P263" s="36"/>
      <c r="Q263" s="42"/>
      <c r="R263" s="42"/>
      <c r="S263" s="75"/>
      <c r="T263" s="75"/>
      <c r="U263" s="26"/>
    </row>
    <row r="264" spans="1:21" s="8" customFormat="1" ht="15" customHeight="1" x14ac:dyDescent="0.2">
      <c r="A264" s="12" t="s">
        <v>296</v>
      </c>
      <c r="B264" s="53"/>
      <c r="C264" s="77">
        <v>200000</v>
      </c>
      <c r="D264" s="137"/>
      <c r="E264" s="137"/>
      <c r="F264" s="137"/>
      <c r="G264" s="137"/>
      <c r="H264" s="137"/>
      <c r="I264" s="137"/>
      <c r="J264" s="137"/>
      <c r="K264" s="190"/>
      <c r="L264" s="190"/>
      <c r="M264" s="190"/>
      <c r="N264" s="190"/>
      <c r="O264" s="36"/>
      <c r="P264" s="36"/>
      <c r="Q264" s="42"/>
      <c r="R264" s="42"/>
      <c r="S264" s="75"/>
      <c r="T264" s="75"/>
      <c r="U264" s="26"/>
    </row>
    <row r="265" spans="1:21" s="8" customFormat="1" ht="15" customHeight="1" x14ac:dyDescent="0.2">
      <c r="A265" s="12"/>
      <c r="B265" s="53"/>
      <c r="C265" s="77"/>
      <c r="D265" s="133"/>
      <c r="E265" s="133"/>
      <c r="F265" s="133"/>
      <c r="G265" s="133"/>
      <c r="H265" s="133"/>
      <c r="I265" s="133"/>
      <c r="J265" s="133"/>
      <c r="K265" s="186"/>
      <c r="L265" s="186"/>
      <c r="M265" s="186"/>
      <c r="N265" s="186"/>
      <c r="O265" s="38"/>
      <c r="P265" s="38"/>
      <c r="Q265" s="42"/>
      <c r="R265" s="42"/>
      <c r="S265" s="75"/>
      <c r="T265" s="75">
        <f t="shared" ref="T265" si="80">SUM(M265:P265)</f>
        <v>0</v>
      </c>
      <c r="U265" s="26"/>
    </row>
    <row r="266" spans="1:21" ht="13.5" customHeight="1" x14ac:dyDescent="0.2">
      <c r="A266" s="99" t="s">
        <v>164</v>
      </c>
      <c r="B266" s="100"/>
      <c r="C266" s="101">
        <f>SUM(C261:C265)</f>
        <v>450000</v>
      </c>
      <c r="D266" s="152">
        <f>SUM(D261:D264)</f>
        <v>0</v>
      </c>
      <c r="E266" s="152">
        <f t="shared" ref="E266:I266" si="81">SUM(E261:E264)</f>
        <v>0</v>
      </c>
      <c r="F266" s="152">
        <f t="shared" si="81"/>
        <v>0</v>
      </c>
      <c r="G266" s="152">
        <f t="shared" si="81"/>
        <v>0</v>
      </c>
      <c r="H266" s="152">
        <f t="shared" si="81"/>
        <v>0</v>
      </c>
      <c r="I266" s="152">
        <f t="shared" si="81"/>
        <v>19200</v>
      </c>
      <c r="J266" s="152">
        <f>SUM(J261:J264)</f>
        <v>4361.2</v>
      </c>
      <c r="K266" s="152">
        <f>SUM(K261:K264)</f>
        <v>850</v>
      </c>
      <c r="L266" s="208">
        <f>SUM(L261:L264)+L230+L237</f>
        <v>25640.11</v>
      </c>
      <c r="M266" s="208">
        <f>SUM(M261:M264)+M230+M237</f>
        <v>3994</v>
      </c>
      <c r="N266" s="208"/>
      <c r="O266" s="102">
        <f>SUM(O261:O264)+O230+O237</f>
        <v>48990.71</v>
      </c>
      <c r="P266" s="102">
        <f t="shared" ref="P266" si="82">SUM(P261:P264)+P230+P237</f>
        <v>73217.260000000009</v>
      </c>
      <c r="Q266" s="103">
        <f t="shared" ref="Q266" si="83">SUM(D266:J266)</f>
        <v>23561.200000000001</v>
      </c>
      <c r="R266" s="103">
        <f>SUM(D266:P266)</f>
        <v>176253.28</v>
      </c>
    </row>
    <row r="267" spans="1:21" ht="13.5" customHeight="1" x14ac:dyDescent="0.2">
      <c r="A267" s="12"/>
      <c r="Q267" s="42"/>
      <c r="R267" s="42"/>
    </row>
    <row r="268" spans="1:21" ht="14.25" customHeight="1" x14ac:dyDescent="0.2"/>
    <row r="269" spans="1:21" s="96" customFormat="1" ht="18.75" customHeight="1" thickBot="1" x14ac:dyDescent="0.25">
      <c r="A269" s="96" t="s">
        <v>163</v>
      </c>
      <c r="B269" s="97"/>
      <c r="C269" s="98">
        <f>C247+C266</f>
        <v>15036823.505650001</v>
      </c>
      <c r="D269" s="153">
        <f>D251+D266</f>
        <v>1289711.1900000002</v>
      </c>
      <c r="E269" s="153">
        <f t="shared" ref="E269:J269" si="84">E251+E266</f>
        <v>1883903.19</v>
      </c>
      <c r="F269" s="153">
        <f t="shared" si="84"/>
        <v>810532.15</v>
      </c>
      <c r="G269" s="153">
        <f t="shared" si="84"/>
        <v>118474.16999999998</v>
      </c>
      <c r="H269" s="153">
        <f t="shared" si="84"/>
        <v>328954.11</v>
      </c>
      <c r="I269" s="153">
        <f t="shared" si="84"/>
        <v>495755.67</v>
      </c>
      <c r="J269" s="153">
        <f t="shared" si="84"/>
        <v>1922520.43</v>
      </c>
      <c r="K269" s="205">
        <f>K251+K266</f>
        <v>373401.45000000007</v>
      </c>
      <c r="L269" s="205">
        <f>L251+L266</f>
        <v>509232.1399999999</v>
      </c>
      <c r="M269" s="212">
        <f>M251+M266</f>
        <v>539905.68000000005</v>
      </c>
      <c r="N269" s="212"/>
      <c r="O269" s="98">
        <f>O251</f>
        <v>461203.09777777782</v>
      </c>
      <c r="P269" s="98">
        <f>P251+P252</f>
        <v>5065274.2644444453</v>
      </c>
      <c r="Q269" s="98">
        <f>SUM(D269:J269)</f>
        <v>6849850.9099999992</v>
      </c>
      <c r="R269" s="98">
        <f>SUM(D269:Q269)</f>
        <v>20648718.452222221</v>
      </c>
      <c r="S269" s="98"/>
      <c r="T269" s="98"/>
      <c r="U269" s="98"/>
    </row>
    <row r="272" spans="1:21" x14ac:dyDescent="0.2">
      <c r="D272" s="144">
        <v>1289711.19</v>
      </c>
      <c r="E272" s="144">
        <v>1883903.19</v>
      </c>
      <c r="F272" s="144">
        <v>810532.15</v>
      </c>
      <c r="G272" s="144">
        <v>118474.17</v>
      </c>
      <c r="H272" s="144">
        <v>328954.11</v>
      </c>
      <c r="I272" s="144">
        <v>495755.67</v>
      </c>
      <c r="J272" s="144">
        <v>1922520.43</v>
      </c>
      <c r="K272" s="199">
        <v>373401.45</v>
      </c>
      <c r="L272" s="199">
        <v>483592.03</v>
      </c>
      <c r="M272" s="199">
        <v>534004.67999999993</v>
      </c>
      <c r="Q272" s="45" t="e">
        <f>Q266-Q230-Q234+#REF!</f>
        <v>#REF!</v>
      </c>
    </row>
    <row r="273" spans="4:17" x14ac:dyDescent="0.2">
      <c r="D273" s="151">
        <f>D269-D272</f>
        <v>0</v>
      </c>
      <c r="E273" s="151">
        <f t="shared" ref="E273:I273" si="85">E269-E272</f>
        <v>0</v>
      </c>
      <c r="F273" s="151">
        <f>F269-F272</f>
        <v>0</v>
      </c>
      <c r="G273" s="151">
        <f t="shared" si="85"/>
        <v>0</v>
      </c>
      <c r="H273" s="151">
        <f t="shared" si="85"/>
        <v>0</v>
      </c>
      <c r="I273" s="151">
        <f t="shared" si="85"/>
        <v>0</v>
      </c>
      <c r="J273" s="151">
        <f>J269-J272</f>
        <v>0</v>
      </c>
      <c r="K273" s="206">
        <f>K269-K272</f>
        <v>0</v>
      </c>
      <c r="L273" s="206"/>
      <c r="M273" s="206"/>
      <c r="N273" s="206"/>
      <c r="O273" s="206"/>
      <c r="P273" s="105"/>
    </row>
    <row r="274" spans="4:17" x14ac:dyDescent="0.2">
      <c r="O274" s="65">
        <f>O269-O21-O25-O26-O27-O230-O237-O69-O71-O72-O73</f>
        <v>314122.3877777778</v>
      </c>
      <c r="P274" s="65">
        <f>P269-P21-P25-P26-P27-P230-P237-P69-P71-P72-P73</f>
        <v>4890677.0044444455</v>
      </c>
    </row>
    <row r="275" spans="4:17" x14ac:dyDescent="0.2">
      <c r="Q275" s="154"/>
    </row>
    <row r="278" spans="4:17" x14ac:dyDescent="0.2">
      <c r="Q278" s="124"/>
    </row>
  </sheetData>
  <autoFilter ref="A4:R252" xr:uid="{00000000-0009-0000-0000-000000000000}"/>
  <mergeCells count="20">
    <mergeCell ref="A92:R92"/>
    <mergeCell ref="A259:R259"/>
    <mergeCell ref="A248:R248"/>
    <mergeCell ref="A196:R196"/>
    <mergeCell ref="A225:R225"/>
    <mergeCell ref="A101:R101"/>
    <mergeCell ref="A152:R152"/>
    <mergeCell ref="A186:R186"/>
    <mergeCell ref="A232:R232"/>
    <mergeCell ref="A240:R240"/>
    <mergeCell ref="A1:R1"/>
    <mergeCell ref="A6:R6"/>
    <mergeCell ref="A17:R17"/>
    <mergeCell ref="A19:R19"/>
    <mergeCell ref="A83:R83"/>
    <mergeCell ref="A67:R67"/>
    <mergeCell ref="Q3:Q4"/>
    <mergeCell ref="R3:R4"/>
    <mergeCell ref="O3:P3"/>
    <mergeCell ref="D3:M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5" max="15" man="1"/>
    <brk id="184" max="16383" man="1"/>
    <brk id="237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33" sqref="D33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13" customWidth="1"/>
    <col min="4" max="4" width="12.5703125" customWidth="1"/>
    <col min="7" max="17" width="9.140625" customWidth="1"/>
    <col min="18" max="18" width="10.28515625" style="115" bestFit="1" customWidth="1"/>
  </cols>
  <sheetData>
    <row r="1" spans="1:18" x14ac:dyDescent="0.2">
      <c r="A1" s="111" t="s">
        <v>184</v>
      </c>
      <c r="B1" s="111"/>
      <c r="C1" s="112"/>
    </row>
    <row r="3" spans="1:18" x14ac:dyDescent="0.2">
      <c r="A3" s="111" t="s">
        <v>187</v>
      </c>
      <c r="B3" s="111" t="s">
        <v>186</v>
      </c>
      <c r="C3" s="113">
        <v>20000</v>
      </c>
      <c r="D3" s="111" t="s">
        <v>185</v>
      </c>
    </row>
    <row r="4" spans="1:18" x14ac:dyDescent="0.2">
      <c r="A4" s="111" t="s">
        <v>188</v>
      </c>
      <c r="B4" s="111" t="s">
        <v>189</v>
      </c>
      <c r="C4" s="114">
        <v>74000</v>
      </c>
      <c r="D4" s="111" t="s">
        <v>190</v>
      </c>
    </row>
    <row r="5" spans="1:18" x14ac:dyDescent="0.2">
      <c r="A5" s="111" t="s">
        <v>191</v>
      </c>
      <c r="B5" s="111" t="s">
        <v>192</v>
      </c>
      <c r="C5" s="113">
        <v>50000</v>
      </c>
      <c r="D5" s="111" t="s">
        <v>193</v>
      </c>
      <c r="F5" s="111" t="s">
        <v>194</v>
      </c>
    </row>
    <row r="6" spans="1:18" x14ac:dyDescent="0.2">
      <c r="A6" s="111"/>
    </row>
    <row r="8" spans="1:18" x14ac:dyDescent="0.2">
      <c r="A8" s="111" t="s">
        <v>221</v>
      </c>
      <c r="B8" s="121" t="s">
        <v>222</v>
      </c>
      <c r="C8" s="113">
        <v>806</v>
      </c>
      <c r="D8" s="113"/>
      <c r="E8" s="113"/>
      <c r="F8" s="113"/>
      <c r="G8" s="113"/>
      <c r="H8" s="113"/>
      <c r="R8" s="116">
        <f t="shared" ref="R8:R33" si="0">SUM(C8:Q8)</f>
        <v>806</v>
      </c>
    </row>
    <row r="9" spans="1:18" x14ac:dyDescent="0.2">
      <c r="A9" s="111" t="s">
        <v>208</v>
      </c>
      <c r="B9" s="121" t="s">
        <v>209</v>
      </c>
      <c r="C9" s="113">
        <v>470.09</v>
      </c>
      <c r="D9" s="113"/>
      <c r="E9" s="113"/>
      <c r="F9" s="113"/>
      <c r="G9" s="113"/>
      <c r="H9" s="113"/>
      <c r="R9" s="116">
        <f t="shared" si="0"/>
        <v>470.09</v>
      </c>
    </row>
    <row r="10" spans="1:18" x14ac:dyDescent="0.2">
      <c r="A10" s="111" t="s">
        <v>238</v>
      </c>
      <c r="B10" s="121" t="s">
        <v>239</v>
      </c>
      <c r="C10" s="113">
        <v>270</v>
      </c>
      <c r="R10" s="116">
        <f t="shared" si="0"/>
        <v>270</v>
      </c>
    </row>
    <row r="11" spans="1:18" x14ac:dyDescent="0.2">
      <c r="A11" s="111" t="s">
        <v>218</v>
      </c>
      <c r="B11" s="121" t="s">
        <v>131</v>
      </c>
      <c r="C11" s="113">
        <v>1500</v>
      </c>
      <c r="D11" s="113">
        <v>3500</v>
      </c>
      <c r="E11" s="113">
        <v>4000</v>
      </c>
      <c r="F11" s="113"/>
      <c r="G11" s="113"/>
      <c r="H11" s="113"/>
      <c r="R11" s="116">
        <f t="shared" si="0"/>
        <v>9000</v>
      </c>
    </row>
    <row r="12" spans="1:18" x14ac:dyDescent="0.2">
      <c r="A12" s="111" t="s">
        <v>219</v>
      </c>
      <c r="B12" s="121" t="s">
        <v>110</v>
      </c>
      <c r="C12" s="113">
        <v>480</v>
      </c>
      <c r="D12" s="113">
        <v>145</v>
      </c>
      <c r="E12" s="113">
        <v>850</v>
      </c>
      <c r="F12" s="113"/>
      <c r="G12" s="113"/>
      <c r="H12" s="113"/>
      <c r="R12" s="116">
        <f t="shared" si="0"/>
        <v>1475</v>
      </c>
    </row>
    <row r="13" spans="1:18" x14ac:dyDescent="0.2">
      <c r="A13" s="111" t="s">
        <v>205</v>
      </c>
      <c r="B13" s="121" t="s">
        <v>220</v>
      </c>
      <c r="C13" s="113">
        <v>450</v>
      </c>
      <c r="D13" s="113">
        <v>200</v>
      </c>
      <c r="E13" s="113"/>
      <c r="F13" s="113"/>
      <c r="G13" s="113"/>
      <c r="H13" s="113"/>
      <c r="R13" s="116">
        <f t="shared" si="0"/>
        <v>650</v>
      </c>
    </row>
    <row r="14" spans="1:18" x14ac:dyDescent="0.2">
      <c r="A14" s="111" t="s">
        <v>214</v>
      </c>
      <c r="B14" s="121" t="s">
        <v>217</v>
      </c>
      <c r="C14" s="113">
        <v>10000</v>
      </c>
      <c r="D14" s="113"/>
      <c r="E14" s="113"/>
      <c r="F14" s="113"/>
      <c r="G14" s="113"/>
      <c r="H14" s="113"/>
      <c r="L14" s="111" t="s">
        <v>243</v>
      </c>
      <c r="R14" s="116">
        <f t="shared" si="0"/>
        <v>10000</v>
      </c>
    </row>
    <row r="15" spans="1:18" x14ac:dyDescent="0.2">
      <c r="A15" s="111" t="s">
        <v>211</v>
      </c>
      <c r="B15" s="121" t="s">
        <v>135</v>
      </c>
      <c r="C15" s="113">
        <v>5300</v>
      </c>
      <c r="D15" s="113">
        <v>3710</v>
      </c>
      <c r="E15" s="113"/>
      <c r="F15" s="113"/>
      <c r="G15" s="113"/>
      <c r="H15" s="113"/>
      <c r="R15" s="116">
        <f t="shared" si="0"/>
        <v>9010</v>
      </c>
    </row>
    <row r="16" spans="1:18" x14ac:dyDescent="0.2">
      <c r="A16" s="111" t="s">
        <v>210</v>
      </c>
      <c r="B16" s="121" t="s">
        <v>137</v>
      </c>
      <c r="C16" s="113">
        <v>52925.8</v>
      </c>
      <c r="D16" s="113"/>
      <c r="E16" s="113"/>
      <c r="F16" s="113"/>
      <c r="G16" s="113"/>
      <c r="H16" s="113"/>
      <c r="R16" s="116">
        <f t="shared" si="0"/>
        <v>52925.8</v>
      </c>
    </row>
    <row r="17" spans="1:18" x14ac:dyDescent="0.2">
      <c r="A17" s="111" t="s">
        <v>225</v>
      </c>
      <c r="B17" s="121" t="s">
        <v>207</v>
      </c>
      <c r="C17" s="113">
        <v>275</v>
      </c>
      <c r="D17" s="113"/>
      <c r="E17" s="113"/>
      <c r="F17" s="113"/>
      <c r="G17" s="113"/>
      <c r="H17" s="113"/>
      <c r="R17" s="116">
        <f t="shared" si="0"/>
        <v>275</v>
      </c>
    </row>
    <row r="18" spans="1:18" x14ac:dyDescent="0.2">
      <c r="A18" s="111" t="s">
        <v>224</v>
      </c>
      <c r="B18" s="121" t="s">
        <v>138</v>
      </c>
      <c r="C18" s="113">
        <v>39000</v>
      </c>
      <c r="D18" s="113">
        <v>3150</v>
      </c>
      <c r="E18" s="113">
        <v>6300</v>
      </c>
      <c r="F18" s="113"/>
      <c r="G18" s="113"/>
      <c r="H18" s="113"/>
      <c r="R18" s="116">
        <f t="shared" si="0"/>
        <v>48450</v>
      </c>
    </row>
    <row r="19" spans="1:18" s="119" customFormat="1" x14ac:dyDescent="0.2">
      <c r="A19" s="117" t="s">
        <v>223</v>
      </c>
      <c r="B19" s="122" t="s">
        <v>82</v>
      </c>
      <c r="C19" s="118">
        <v>68000</v>
      </c>
      <c r="D19" s="118"/>
      <c r="E19" s="118"/>
      <c r="F19" s="118"/>
      <c r="G19" s="118"/>
      <c r="H19" s="118"/>
      <c r="R19" s="120">
        <f t="shared" si="0"/>
        <v>68000</v>
      </c>
    </row>
    <row r="20" spans="1:18" x14ac:dyDescent="0.2">
      <c r="A20" s="111" t="s">
        <v>230</v>
      </c>
      <c r="B20" s="121" t="s">
        <v>231</v>
      </c>
      <c r="C20" s="113">
        <v>46784.76</v>
      </c>
      <c r="R20" s="116">
        <f t="shared" si="0"/>
        <v>46784.76</v>
      </c>
    </row>
    <row r="21" spans="1:18" s="119" customFormat="1" x14ac:dyDescent="0.2">
      <c r="A21" s="117" t="s">
        <v>215</v>
      </c>
      <c r="B21" s="122" t="s">
        <v>216</v>
      </c>
      <c r="C21" s="118">
        <v>28830</v>
      </c>
      <c r="D21" s="118">
        <v>28830</v>
      </c>
      <c r="E21" s="118"/>
      <c r="F21" s="118"/>
      <c r="G21" s="118"/>
      <c r="H21" s="118"/>
      <c r="R21" s="120">
        <f t="shared" si="0"/>
        <v>57660</v>
      </c>
    </row>
    <row r="22" spans="1:18" x14ac:dyDescent="0.2">
      <c r="A22" s="111" t="s">
        <v>232</v>
      </c>
      <c r="B22" s="121" t="s">
        <v>233</v>
      </c>
      <c r="C22" s="113">
        <v>4800</v>
      </c>
      <c r="D22">
        <v>300</v>
      </c>
      <c r="R22" s="116">
        <f t="shared" si="0"/>
        <v>5100</v>
      </c>
    </row>
    <row r="23" spans="1:18" x14ac:dyDescent="0.2">
      <c r="A23" s="111" t="s">
        <v>200</v>
      </c>
      <c r="B23" s="123" t="s">
        <v>204</v>
      </c>
      <c r="C23" s="113">
        <v>2038</v>
      </c>
      <c r="D23" s="113">
        <v>4385</v>
      </c>
      <c r="E23" s="113"/>
      <c r="F23" s="113"/>
      <c r="G23" s="113"/>
      <c r="H23" s="113"/>
      <c r="R23" s="116">
        <f t="shared" si="0"/>
        <v>6423</v>
      </c>
    </row>
    <row r="24" spans="1:18" x14ac:dyDescent="0.2">
      <c r="A24" s="111" t="s">
        <v>234</v>
      </c>
      <c r="B24" s="121" t="s">
        <v>235</v>
      </c>
      <c r="C24" s="113">
        <v>5245</v>
      </c>
      <c r="R24" s="116">
        <f t="shared" si="0"/>
        <v>5245</v>
      </c>
    </row>
    <row r="25" spans="1:18" x14ac:dyDescent="0.2">
      <c r="A25" s="111" t="s">
        <v>188</v>
      </c>
      <c r="B25" s="121" t="s">
        <v>229</v>
      </c>
      <c r="C25" s="113">
        <v>18778.5</v>
      </c>
      <c r="D25" s="113"/>
      <c r="E25" s="113"/>
      <c r="F25" s="113"/>
      <c r="G25" s="113"/>
      <c r="H25" s="113"/>
      <c r="R25" s="116">
        <f t="shared" si="0"/>
        <v>18778.5</v>
      </c>
    </row>
    <row r="26" spans="1:18" x14ac:dyDescent="0.2">
      <c r="A26" s="111" t="s">
        <v>226</v>
      </c>
      <c r="B26" s="121" t="s">
        <v>130</v>
      </c>
      <c r="C26" s="113">
        <v>800</v>
      </c>
      <c r="D26" s="113"/>
      <c r="E26" s="113"/>
      <c r="F26" s="113"/>
      <c r="G26" s="113"/>
      <c r="H26" s="113"/>
      <c r="R26" s="116">
        <f t="shared" si="0"/>
        <v>800</v>
      </c>
    </row>
    <row r="27" spans="1:18" x14ac:dyDescent="0.2">
      <c r="A27" s="111" t="s">
        <v>206</v>
      </c>
      <c r="B27" s="121" t="s">
        <v>207</v>
      </c>
      <c r="C27" s="113">
        <v>270</v>
      </c>
      <c r="D27" s="113">
        <v>90</v>
      </c>
      <c r="E27" s="113">
        <v>270</v>
      </c>
      <c r="F27" s="113"/>
      <c r="G27" s="113"/>
      <c r="H27" s="113"/>
      <c r="R27" s="116">
        <f t="shared" si="0"/>
        <v>630</v>
      </c>
    </row>
    <row r="28" spans="1:18" x14ac:dyDescent="0.2">
      <c r="A28" s="111" t="s">
        <v>198</v>
      </c>
      <c r="B28" s="123" t="s">
        <v>202</v>
      </c>
      <c r="C28" s="113">
        <v>8009</v>
      </c>
      <c r="D28" s="113">
        <v>14090</v>
      </c>
      <c r="E28" s="113">
        <v>400</v>
      </c>
      <c r="F28" s="113">
        <v>1810.8</v>
      </c>
      <c r="G28" s="113">
        <v>3320</v>
      </c>
      <c r="H28" s="113">
        <v>6206.4</v>
      </c>
      <c r="I28" s="113">
        <v>8695</v>
      </c>
      <c r="J28" s="113">
        <v>408.52</v>
      </c>
      <c r="K28" s="113">
        <v>1050</v>
      </c>
      <c r="L28" s="113">
        <v>357.9</v>
      </c>
      <c r="M28" s="113">
        <v>4350</v>
      </c>
      <c r="N28" s="113">
        <v>2649.6</v>
      </c>
      <c r="R28" s="116">
        <f t="shared" si="0"/>
        <v>51347.219999999994</v>
      </c>
    </row>
    <row r="29" spans="1:18" x14ac:dyDescent="0.2">
      <c r="A29" s="111" t="s">
        <v>197</v>
      </c>
      <c r="B29" s="123" t="s">
        <v>201</v>
      </c>
      <c r="C29" s="113">
        <v>78</v>
      </c>
      <c r="D29" s="113">
        <v>1400</v>
      </c>
      <c r="E29" s="113">
        <v>720</v>
      </c>
      <c r="F29" s="113">
        <v>4000</v>
      </c>
      <c r="G29" s="113">
        <v>120</v>
      </c>
      <c r="H29" s="113">
        <v>1400</v>
      </c>
      <c r="I29" s="113">
        <v>3465</v>
      </c>
      <c r="J29" s="113">
        <v>8000</v>
      </c>
      <c r="K29" s="113">
        <v>1400</v>
      </c>
      <c r="L29" s="113">
        <v>1400</v>
      </c>
      <c r="M29" s="113">
        <v>4000</v>
      </c>
      <c r="N29" s="113">
        <v>240</v>
      </c>
      <c r="O29" s="113">
        <v>600</v>
      </c>
      <c r="P29" s="113">
        <v>600</v>
      </c>
      <c r="Q29" s="113">
        <v>240</v>
      </c>
      <c r="R29" s="116">
        <f>SUM(C29:Q29)</f>
        <v>27663</v>
      </c>
    </row>
    <row r="30" spans="1:18" x14ac:dyDescent="0.2">
      <c r="A30" s="111" t="s">
        <v>227</v>
      </c>
      <c r="B30" s="121" t="s">
        <v>228</v>
      </c>
      <c r="C30" s="113">
        <v>8500</v>
      </c>
      <c r="D30" s="113">
        <v>1720</v>
      </c>
      <c r="E30" s="113"/>
      <c r="F30" s="113"/>
      <c r="G30" s="113"/>
      <c r="H30" s="113"/>
      <c r="R30" s="116">
        <f t="shared" si="0"/>
        <v>10220</v>
      </c>
    </row>
    <row r="31" spans="1:18" x14ac:dyDescent="0.2">
      <c r="A31" s="111" t="s">
        <v>236</v>
      </c>
      <c r="B31" s="121" t="s">
        <v>237</v>
      </c>
      <c r="C31" s="113">
        <v>900</v>
      </c>
      <c r="R31" s="116">
        <f t="shared" si="0"/>
        <v>900</v>
      </c>
    </row>
    <row r="32" spans="1:18" x14ac:dyDescent="0.2">
      <c r="A32" s="111" t="s">
        <v>212</v>
      </c>
      <c r="B32" s="121" t="s">
        <v>213</v>
      </c>
      <c r="C32" s="113">
        <v>35000</v>
      </c>
      <c r="D32" s="113"/>
      <c r="E32" s="113"/>
      <c r="F32" s="113"/>
      <c r="G32" s="113"/>
      <c r="H32" s="113"/>
      <c r="R32" s="116">
        <f>SUM(C32:Q32)</f>
        <v>35000</v>
      </c>
    </row>
    <row r="33" spans="1:18" x14ac:dyDescent="0.2">
      <c r="A33" s="111" t="s">
        <v>199</v>
      </c>
      <c r="B33" s="123" t="s">
        <v>203</v>
      </c>
      <c r="C33" s="113">
        <v>5290</v>
      </c>
      <c r="D33" s="113">
        <v>12000</v>
      </c>
      <c r="E33" s="113">
        <v>2500</v>
      </c>
      <c r="F33" s="113"/>
      <c r="G33" s="113"/>
      <c r="H33" s="113"/>
      <c r="R33" s="116">
        <f t="shared" si="0"/>
        <v>19790</v>
      </c>
    </row>
    <row r="34" spans="1:18" x14ac:dyDescent="0.2">
      <c r="A34" s="111" t="s">
        <v>242</v>
      </c>
      <c r="B34" s="121" t="s">
        <v>75</v>
      </c>
      <c r="C34" s="113">
        <v>337.96</v>
      </c>
      <c r="R34" s="116">
        <f t="shared" ref="R34:R35" si="1">SUM(C34:Q34)</f>
        <v>337.96</v>
      </c>
    </row>
    <row r="35" spans="1:18" x14ac:dyDescent="0.2">
      <c r="A35" s="111" t="s">
        <v>241</v>
      </c>
      <c r="B35" s="121" t="s">
        <v>240</v>
      </c>
      <c r="C35" s="113">
        <v>3468.09</v>
      </c>
      <c r="R35" s="116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215" t="s">
        <v>13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7" s="3" customFormat="1" x14ac:dyDescent="0.2">
      <c r="A2" s="230"/>
      <c r="B2" s="230"/>
      <c r="C2" s="230"/>
      <c r="D2" s="230"/>
      <c r="E2" s="230"/>
      <c r="F2" s="230"/>
      <c r="G2" s="230"/>
      <c r="H2" s="230"/>
      <c r="Q2" s="4"/>
    </row>
    <row r="4" spans="1:17" s="21" customFormat="1" ht="20.100000000000001" customHeight="1" x14ac:dyDescent="0.2">
      <c r="A4" s="229" t="s">
        <v>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22" spans="1:17" s="21" customFormat="1" ht="20.100000000000001" customHeight="1" x14ac:dyDescent="0.2">
      <c r="A22" s="229" t="s">
        <v>2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</row>
    <row r="25" spans="1:17" x14ac:dyDescent="0.2">
      <c r="C25" s="22" t="str">
        <f>'Budget Tracking for 2020'!D4</f>
        <v>JAN</v>
      </c>
      <c r="D25" s="22" t="str">
        <f>'Budget Tracking for 2020'!E4</f>
        <v>FEB</v>
      </c>
      <c r="E25" s="22" t="e">
        <f>'Budget Tracking for 2020'!#REF!</f>
        <v>#REF!</v>
      </c>
      <c r="F25" s="22" t="str">
        <f>'Budget Tracking for 2020'!G4</f>
        <v>APR</v>
      </c>
      <c r="G25" s="22" t="str">
        <f>'Budget Tracking for 2020'!H4</f>
        <v>MAY</v>
      </c>
      <c r="H25" s="22" t="str">
        <f>'Budget Tracking for 2020'!I4</f>
        <v>JUN</v>
      </c>
      <c r="I25" s="22" t="e">
        <f>'Budget Tracking for 2020'!#REF!</f>
        <v>#REF!</v>
      </c>
      <c r="J25" s="22" t="e">
        <f>'Budget Tracking for 2020'!#REF!</f>
        <v>#REF!</v>
      </c>
      <c r="K25" s="22" t="e">
        <f>'Budget Tracking for 2020'!#REF!</f>
        <v>#REF!</v>
      </c>
      <c r="L25" s="22" t="e">
        <f>'Budget Tracking for 2020'!#REF!</f>
        <v>#REF!</v>
      </c>
      <c r="M25" s="22" t="e">
        <f>'Budget Tracking for 2020'!#REF!</f>
        <v>#REF!</v>
      </c>
      <c r="N25" s="22" t="e">
        <f>'Budget Tracking for 2020'!#REF!</f>
        <v>#REF!</v>
      </c>
      <c r="O25" s="22" t="str">
        <f>'Budget Tracking for 2020'!R3</f>
        <v>TOTAL (YEARLY)</v>
      </c>
    </row>
    <row r="26" spans="1:17" x14ac:dyDescent="0.2">
      <c r="B26" s="2" t="str">
        <f>'Budget Tracking for 2020'!A19</f>
        <v>OPERATING EXPENSES (OPEX) - PGT</v>
      </c>
      <c r="C26" s="23">
        <f>'Budget Tracking for 2020'!D65+'Budget Tracking for 2020'!D81</f>
        <v>166966.85</v>
      </c>
      <c r="D26" s="23">
        <f>'Budget Tracking for 2020'!E65+'Budget Tracking for 2020'!E81</f>
        <v>129949.71</v>
      </c>
      <c r="E26" s="23">
        <f>'Budget Tracking for 2020'!F65+'Budget Tracking for 2020'!F81</f>
        <v>115600.31999999998</v>
      </c>
      <c r="F26" s="23">
        <f>'Budget Tracking for 2020'!G65+'Budget Tracking for 2020'!G81</f>
        <v>98823.95</v>
      </c>
      <c r="G26" s="23">
        <f>'Budget Tracking for 2020'!H65+'Budget Tracking for 2020'!H81</f>
        <v>153969.11999999997</v>
      </c>
      <c r="H26" s="23">
        <f>'Budget Tracking for 2020'!I65+'Budget Tracking for 2020'!I81</f>
        <v>119654.12000000001</v>
      </c>
      <c r="I26" s="23">
        <f>'Budget Tracking for 2020'!J65+'Budget Tracking for 2020'!J81</f>
        <v>117160.95999999999</v>
      </c>
      <c r="J26" s="23" t="e">
        <f>'Budget Tracking for 2020'!#REF!+'Budget Tracking for 2020'!#REF!</f>
        <v>#REF!</v>
      </c>
      <c r="K26" s="23" t="e">
        <f>'Budget Tracking for 2020'!#REF!+'Budget Tracking for 2020'!#REF!</f>
        <v>#REF!</v>
      </c>
      <c r="L26" s="23" t="e">
        <f>'Budget Tracking for 2020'!#REF!+'Budget Tracking for 2020'!#REF!</f>
        <v>#REF!</v>
      </c>
      <c r="M26" s="23" t="e">
        <f>'Budget Tracking for 2020'!#REF!+'Budget Tracking for 2020'!#REF!</f>
        <v>#REF!</v>
      </c>
      <c r="N26" s="23" t="e">
        <f>'Budget Tracking for 2020'!#REF!+'Budget Tracking for 2020'!#REF!</f>
        <v>#REF!</v>
      </c>
      <c r="O26" s="23">
        <f>'Budget Tracking for 2020'!R65</f>
        <v>1484311.4688888891</v>
      </c>
    </row>
    <row r="27" spans="1:17" x14ac:dyDescent="0.2">
      <c r="B27" s="2" t="str">
        <f>'Budget Tracking for 2020'!A83</f>
        <v>CAPITAL EXPENDITURE (CAPEX) - PGT</v>
      </c>
      <c r="C27" s="23">
        <f>'Budget Tracking for 2020'!D90</f>
        <v>0</v>
      </c>
      <c r="D27" s="23">
        <f>'Budget Tracking for 2020'!E90</f>
        <v>0</v>
      </c>
      <c r="E27" s="23" t="e">
        <f>'Budget Tracking for 2020'!#REF!</f>
        <v>#REF!</v>
      </c>
      <c r="F27" s="23">
        <f>'Budget Tracking for 2020'!G90</f>
        <v>0</v>
      </c>
      <c r="G27" s="23">
        <f>'Budget Tracking for 2020'!H90</f>
        <v>0</v>
      </c>
      <c r="H27" s="23">
        <f>'Budget Tracking for 2020'!I90</f>
        <v>0</v>
      </c>
      <c r="I27" s="23" t="e">
        <f>'Budget Tracking for 2020'!#REF!</f>
        <v>#REF!</v>
      </c>
      <c r="J27" s="23" t="e">
        <f>'Budget Tracking for 2020'!#REF!</f>
        <v>#REF!</v>
      </c>
      <c r="K27" s="23" t="e">
        <f>'Budget Tracking for 2020'!#REF!</f>
        <v>#REF!</v>
      </c>
      <c r="L27" s="23" t="e">
        <f>'Budget Tracking for 2020'!#REF!</f>
        <v>#REF!</v>
      </c>
      <c r="M27" s="23" t="e">
        <f>'Budget Tracking for 2020'!#REF!</f>
        <v>#REF!</v>
      </c>
      <c r="N27" s="23" t="e">
        <f>'Budget Tracking for 2020'!#REF!</f>
        <v>#REF!</v>
      </c>
      <c r="O27" s="23">
        <f>'Budget Tracking for 2020'!R90</f>
        <v>24500</v>
      </c>
    </row>
    <row r="28" spans="1:17" x14ac:dyDescent="0.2">
      <c r="B28" s="2" t="str">
        <f>'Budget Tracking for 2020'!A101</f>
        <v>MARKETING/TOURISM PROMOTION</v>
      </c>
      <c r="C28" s="23">
        <f>'Budget Tracking for 2020'!D150</f>
        <v>181127.08000000002</v>
      </c>
      <c r="D28" s="23">
        <f>'Budget Tracking for 2020'!E150</f>
        <v>524454.04</v>
      </c>
      <c r="E28" s="23" t="e">
        <f>'Budget Tracking for 2020'!#REF!</f>
        <v>#REF!</v>
      </c>
      <c r="F28" s="23">
        <f>'Budget Tracking for 2020'!G150</f>
        <v>2497.2600000000002</v>
      </c>
      <c r="G28" s="23">
        <f>'Budget Tracking for 2020'!H150</f>
        <v>89788.06</v>
      </c>
      <c r="H28" s="23">
        <f>'Budget Tracking for 2020'!I150</f>
        <v>204348.05</v>
      </c>
      <c r="I28" s="23" t="e">
        <f>'Budget Tracking for 2020'!#REF!</f>
        <v>#REF!</v>
      </c>
      <c r="J28" s="23" t="e">
        <f>'Budget Tracking for 2020'!#REF!</f>
        <v>#REF!</v>
      </c>
      <c r="K28" s="23" t="e">
        <f>'Budget Tracking for 2020'!#REF!</f>
        <v>#REF!</v>
      </c>
      <c r="L28" s="23" t="e">
        <f>'Budget Tracking for 2020'!#REF!</f>
        <v>#REF!</v>
      </c>
      <c r="M28" s="23" t="e">
        <f>'Budget Tracking for 2020'!#REF!</f>
        <v>#REF!</v>
      </c>
      <c r="N28" s="23" t="e">
        <f>'Budget Tracking for 2020'!#REF!</f>
        <v>#REF!</v>
      </c>
      <c r="O28" s="23">
        <f>'Budget Tracking for 2020'!R150</f>
        <v>5507173.6333333328</v>
      </c>
    </row>
    <row r="29" spans="1:17" x14ac:dyDescent="0.2">
      <c r="B29" s="2" t="str">
        <f>'Budget Tracking for 2020'!A152</f>
        <v>COMMUNICATIONS</v>
      </c>
      <c r="C29" s="23">
        <f>'Budget Tracking for 2020'!D184</f>
        <v>121280.86</v>
      </c>
      <c r="D29" s="23">
        <f>'Budget Tracking for 2020'!E184</f>
        <v>232902.2</v>
      </c>
      <c r="E29" s="23" t="e">
        <f>'Budget Tracking for 2020'!#REF!</f>
        <v>#REF!</v>
      </c>
      <c r="F29" s="23">
        <f>'Budget Tracking for 2020'!G184</f>
        <v>7931.73</v>
      </c>
      <c r="G29" s="23">
        <f>'Budget Tracking for 2020'!H184</f>
        <v>83933.49</v>
      </c>
      <c r="H29" s="23">
        <f>'Budget Tracking for 2020'!I184</f>
        <v>37038.699999999997</v>
      </c>
      <c r="I29" s="23" t="e">
        <f>'Budget Tracking for 2020'!#REF!</f>
        <v>#REF!</v>
      </c>
      <c r="J29" s="23" t="e">
        <f>'Budget Tracking for 2020'!#REF!</f>
        <v>#REF!</v>
      </c>
      <c r="K29" s="23" t="e">
        <f>'Budget Tracking for 2020'!#REF!</f>
        <v>#REF!</v>
      </c>
      <c r="L29" s="23" t="e">
        <f>'Budget Tracking for 2020'!#REF!</f>
        <v>#REF!</v>
      </c>
      <c r="M29" s="23" t="e">
        <f>'Budget Tracking for 2020'!#REF!</f>
        <v>#REF!</v>
      </c>
      <c r="N29" s="23" t="e">
        <f>'Budget Tracking for 2020'!#REF!</f>
        <v>#REF!</v>
      </c>
      <c r="O29" s="23">
        <f>'Budget Tracking for 2020'!R184</f>
        <v>3270412.62</v>
      </c>
    </row>
    <row r="30" spans="1:17" x14ac:dyDescent="0.2">
      <c r="B30" s="2" t="str">
        <f>'Budget Tracking for 2020'!A186</f>
        <v>EVENTS</v>
      </c>
      <c r="C30" s="23">
        <f>'Budget Tracking for 2020'!D194</f>
        <v>744745.8</v>
      </c>
      <c r="D30" s="23">
        <f>'Budget Tracking for 2020'!E194</f>
        <v>955089.75</v>
      </c>
      <c r="E30" s="23" t="e">
        <f>'Budget Tracking for 2020'!#REF!</f>
        <v>#REF!</v>
      </c>
      <c r="F30" s="23">
        <f>'Budget Tracking for 2020'!G194</f>
        <v>0</v>
      </c>
      <c r="G30" s="23">
        <f>'Budget Tracking for 2020'!H194</f>
        <v>0</v>
      </c>
      <c r="H30" s="23">
        <f>'Budget Tracking for 2020'!I194</f>
        <v>0</v>
      </c>
      <c r="I30" s="23" t="e">
        <f>'Budget Tracking for 2020'!#REF!</f>
        <v>#REF!</v>
      </c>
      <c r="J30" s="23" t="e">
        <f>'Budget Tracking for 2020'!#REF!</f>
        <v>#REF!</v>
      </c>
      <c r="K30" s="23" t="e">
        <f>'Budget Tracking for 2020'!#REF!</f>
        <v>#REF!</v>
      </c>
      <c r="L30" s="23" t="e">
        <f>'Budget Tracking for 2020'!#REF!</f>
        <v>#REF!</v>
      </c>
      <c r="M30" s="23" t="e">
        <f>'Budget Tracking for 2020'!#REF!</f>
        <v>#REF!</v>
      </c>
      <c r="N30" s="23" t="e">
        <f>'Budget Tracking for 2020'!#REF!</f>
        <v>#REF!</v>
      </c>
      <c r="O30" s="23">
        <f>'Budget Tracking for 2020'!R194</f>
        <v>2257161.15</v>
      </c>
    </row>
    <row r="31" spans="1:17" x14ac:dyDescent="0.2">
      <c r="B31" s="2" t="str">
        <f>'Budget Tracking for 2020'!A196</f>
        <v>TOURISM SERVICES</v>
      </c>
      <c r="C31" s="23">
        <f>'Budget Tracking for 2020'!D223</f>
        <v>107125</v>
      </c>
      <c r="D31" s="23">
        <f>'Budget Tracking for 2020'!E223</f>
        <v>25143.920000000002</v>
      </c>
      <c r="E31" s="23" t="e">
        <f>'Budget Tracking for 2020'!#REF!</f>
        <v>#REF!</v>
      </c>
      <c r="F31" s="23">
        <f>'Budget Tracking for 2020'!G223</f>
        <v>1535.48</v>
      </c>
      <c r="G31" s="23">
        <f>'Budget Tracking for 2020'!H223</f>
        <v>-356.55999999999767</v>
      </c>
      <c r="H31" s="23">
        <f>'Budget Tracking for 2020'!I223</f>
        <v>112164.8</v>
      </c>
      <c r="I31" s="23" t="e">
        <f>'Budget Tracking for 2020'!#REF!</f>
        <v>#REF!</v>
      </c>
      <c r="J31" s="23" t="e">
        <f>'Budget Tracking for 2020'!#REF!</f>
        <v>#REF!</v>
      </c>
      <c r="K31" s="23" t="e">
        <f>'Budget Tracking for 2020'!#REF!</f>
        <v>#REF!</v>
      </c>
      <c r="L31" s="23" t="e">
        <f>'Budget Tracking for 2020'!#REF!</f>
        <v>#REF!</v>
      </c>
      <c r="M31" s="23" t="e">
        <f>'Budget Tracking for 2020'!#REF!</f>
        <v>#REF!</v>
      </c>
      <c r="N31" s="23" t="e">
        <f>'Budget Tracking for 2020'!#REF!</f>
        <v>#REF!</v>
      </c>
      <c r="O31" s="23">
        <f>'Budget Tracking for 2020'!R223</f>
        <v>697949.44</v>
      </c>
    </row>
    <row r="32" spans="1:17" x14ac:dyDescent="0.2">
      <c r="B32" s="2" t="str">
        <f>'Budget Tracking for 2020'!A225</f>
        <v xml:space="preserve">PENANG CENTRE OF EDUCATION TOURISM </v>
      </c>
      <c r="C32" s="23">
        <f>'Budget Tracking for 2020'!D230</f>
        <v>1462.8</v>
      </c>
      <c r="D32" s="23">
        <f>'Budget Tracking for 2020'!E230</f>
        <v>2253.5700000000002</v>
      </c>
      <c r="E32" s="23" t="e">
        <f>'Budget Tracking for 2020'!#REF!</f>
        <v>#REF!</v>
      </c>
      <c r="F32" s="23">
        <f>'Budget Tracking for 2020'!G230</f>
        <v>0</v>
      </c>
      <c r="G32" s="23">
        <f>'Budget Tracking for 2020'!H230</f>
        <v>0</v>
      </c>
      <c r="H32" s="23">
        <f>'Budget Tracking for 2020'!I230</f>
        <v>1500</v>
      </c>
      <c r="I32" s="23" t="e">
        <f>'Budget Tracking for 2020'!#REF!</f>
        <v>#REF!</v>
      </c>
      <c r="J32" s="23" t="e">
        <f>'Budget Tracking for 2020'!#REF!</f>
        <v>#REF!</v>
      </c>
      <c r="K32" s="23" t="e">
        <f>'Budget Tracking for 2020'!#REF!</f>
        <v>#REF!</v>
      </c>
      <c r="L32" s="23" t="e">
        <f>'Budget Tracking for 2020'!#REF!</f>
        <v>#REF!</v>
      </c>
      <c r="M32" s="23" t="e">
        <f>'Budget Tracking for 2020'!#REF!</f>
        <v>#REF!</v>
      </c>
      <c r="N32" s="23" t="e">
        <f>'Budget Tracking for 2020'!#REF!</f>
        <v>#REF!</v>
      </c>
      <c r="O32" s="23">
        <f>'Budget Tracking for 2020'!R230</f>
        <v>70375</v>
      </c>
    </row>
    <row r="33" spans="2:15" x14ac:dyDescent="0.2">
      <c r="B33" s="2" t="str">
        <f>'Budget Tracking for 2020'!A232</f>
        <v xml:space="preserve">PENANG CENTRE MEDICAL TOURISM </v>
      </c>
      <c r="C33" s="23">
        <f>'Budget Tracking for 2020'!D237</f>
        <v>-32997.199999999997</v>
      </c>
      <c r="D33" s="23">
        <f>'Budget Tracking for 2020'!E237</f>
        <v>14110</v>
      </c>
      <c r="E33" s="23" t="e">
        <f>'Budget Tracking for 2020'!#REF!</f>
        <v>#REF!</v>
      </c>
      <c r="F33" s="23">
        <f>'Budget Tracking for 2020'!G237</f>
        <v>7685.75</v>
      </c>
      <c r="G33" s="23">
        <f>'Budget Tracking for 2020'!H237</f>
        <v>1620</v>
      </c>
      <c r="H33" s="23">
        <f>'Budget Tracking for 2020'!I237</f>
        <v>1850</v>
      </c>
      <c r="I33" s="23" t="e">
        <f>'Budget Tracking for 2020'!#REF!</f>
        <v>#REF!</v>
      </c>
      <c r="J33" s="23" t="e">
        <f>'Budget Tracking for 2020'!#REF!</f>
        <v>#REF!</v>
      </c>
      <c r="K33" s="23" t="e">
        <f>'Budget Tracking for 2020'!#REF!</f>
        <v>#REF!</v>
      </c>
      <c r="L33" s="23" t="e">
        <f>'Budget Tracking for 2020'!#REF!</f>
        <v>#REF!</v>
      </c>
      <c r="M33" s="23" t="e">
        <f>'Budget Tracking for 2020'!#REF!</f>
        <v>#REF!</v>
      </c>
      <c r="N33" s="23" t="e">
        <f>'Budget Tracking for 2020'!#REF!</f>
        <v>#REF!</v>
      </c>
      <c r="O33" s="23">
        <f>'Budget Tracking for 2020'!R237</f>
        <v>86000</v>
      </c>
    </row>
    <row r="34" spans="2:15" x14ac:dyDescent="0.2">
      <c r="B34" s="22" t="str">
        <f>'Budget Tracking for 2020'!A240</f>
        <v>OTHERS</v>
      </c>
      <c r="C34" s="23">
        <f>'Budget Tracking for 2020'!D245</f>
        <v>0</v>
      </c>
      <c r="D34" s="23">
        <f>'Budget Tracking for 2020'!E245</f>
        <v>0</v>
      </c>
      <c r="E34" s="23" t="e">
        <f>'Budget Tracking for 2020'!#REF!</f>
        <v>#REF!</v>
      </c>
      <c r="F34" s="23">
        <f>'Budget Tracking for 2020'!G245</f>
        <v>0</v>
      </c>
      <c r="G34" s="23">
        <f>'Budget Tracking for 2020'!H245</f>
        <v>0</v>
      </c>
      <c r="H34" s="23">
        <f>'Budget Tracking for 2020'!I245</f>
        <v>0</v>
      </c>
      <c r="I34" s="23" t="e">
        <f>'Budget Tracking for 2020'!#REF!</f>
        <v>#REF!</v>
      </c>
      <c r="J34" s="23" t="e">
        <f>'Budget Tracking for 2020'!#REF!</f>
        <v>#REF!</v>
      </c>
      <c r="K34" s="23" t="e">
        <f>'Budget Tracking for 2020'!#REF!</f>
        <v>#REF!</v>
      </c>
      <c r="L34" s="23" t="e">
        <f>'Budget Tracking for 2020'!#REF!</f>
        <v>#REF!</v>
      </c>
      <c r="M34" s="23" t="e">
        <f>'Budget Tracking for 2020'!#REF!</f>
        <v>#REF!</v>
      </c>
      <c r="N34" s="23" t="e">
        <f>'Budget Tracking for 2020'!#REF!</f>
        <v>#REF!</v>
      </c>
      <c r="O34" s="23">
        <f>'Budget Tracking for 2020'!R245</f>
        <v>70291.98</v>
      </c>
    </row>
    <row r="35" spans="2:15" x14ac:dyDescent="0.2">
      <c r="B35" s="2" t="e">
        <f>'Budget Tracking for 2020'!#REF!</f>
        <v>#REF!</v>
      </c>
      <c r="C35" s="23" t="e">
        <f>'Budget Tracking for 2020'!#REF!</f>
        <v>#REF!</v>
      </c>
      <c r="D35" s="23" t="e">
        <f>'Budget Tracking for 2020'!#REF!</f>
        <v>#REF!</v>
      </c>
      <c r="E35" s="23" t="e">
        <f>'Budget Tracking for 2020'!#REF!</f>
        <v>#REF!</v>
      </c>
      <c r="F35" s="23" t="e">
        <f>'Budget Tracking for 2020'!#REF!</f>
        <v>#REF!</v>
      </c>
      <c r="G35" s="23" t="e">
        <f>'Budget Tracking for 2020'!#REF!</f>
        <v>#REF!</v>
      </c>
      <c r="H35" s="23" t="e">
        <f>'Budget Tracking for 2020'!#REF!</f>
        <v>#REF!</v>
      </c>
      <c r="I35" s="23" t="e">
        <f>'Budget Tracking for 2020'!#REF!</f>
        <v>#REF!</v>
      </c>
      <c r="J35" s="23" t="e">
        <f>'Budget Tracking for 2020'!#REF!</f>
        <v>#REF!</v>
      </c>
      <c r="K35" s="23" t="e">
        <f>'Budget Tracking for 2020'!#REF!</f>
        <v>#REF!</v>
      </c>
      <c r="L35" s="23" t="e">
        <f>'Budget Tracking for 2020'!#REF!</f>
        <v>#REF!</v>
      </c>
      <c r="M35" s="23" t="e">
        <f>'Budget Tracking for 2020'!#REF!</f>
        <v>#REF!</v>
      </c>
      <c r="N35" s="23" t="e">
        <f>'Budget Tracking for 2020'!#REF!</f>
        <v>#REF!</v>
      </c>
      <c r="O35" s="23" t="e">
        <f>'Budget Tracking for 2020'!#REF!</f>
        <v>#REF!</v>
      </c>
    </row>
    <row r="36" spans="2:15" x14ac:dyDescent="0.2">
      <c r="B36" s="2" t="e">
        <f>'Budget Tracking for 2020'!#REF!</f>
        <v>#REF!</v>
      </c>
      <c r="C36" s="23" t="e">
        <f>'Budget Tracking for 2020'!#REF!</f>
        <v>#REF!</v>
      </c>
      <c r="D36" s="23" t="e">
        <f>'Budget Tracking for 2020'!#REF!</f>
        <v>#REF!</v>
      </c>
      <c r="E36" s="23" t="e">
        <f>'Budget Tracking for 2020'!#REF!</f>
        <v>#REF!</v>
      </c>
      <c r="F36" s="23" t="e">
        <f>'Budget Tracking for 2020'!#REF!</f>
        <v>#REF!</v>
      </c>
      <c r="G36" s="23" t="e">
        <f>'Budget Tracking for 2020'!#REF!</f>
        <v>#REF!</v>
      </c>
      <c r="H36" s="23" t="e">
        <f>'Budget Tracking for 2020'!#REF!</f>
        <v>#REF!</v>
      </c>
      <c r="I36" s="23" t="e">
        <f>'Budget Tracking for 2020'!#REF!</f>
        <v>#REF!</v>
      </c>
      <c r="J36" s="23" t="e">
        <f>'Budget Tracking for 2020'!#REF!</f>
        <v>#REF!</v>
      </c>
      <c r="K36" s="23" t="e">
        <f>'Budget Tracking for 2020'!#REF!</f>
        <v>#REF!</v>
      </c>
      <c r="L36" s="23" t="e">
        <f>'Budget Tracking for 2020'!#REF!</f>
        <v>#REF!</v>
      </c>
      <c r="M36" s="23" t="e">
        <f>'Budget Tracking for 2020'!#REF!</f>
        <v>#REF!</v>
      </c>
      <c r="N36" s="23" t="e">
        <f>'Budget Tracking for 2020'!#REF!</f>
        <v>#REF!</v>
      </c>
      <c r="O36" s="23" t="e">
        <f>'Budget Tracking for 2020'!#REF!</f>
        <v>#REF!</v>
      </c>
    </row>
    <row r="93" spans="1:17" s="21" customFormat="1" ht="20.100000000000001" customHeight="1" x14ac:dyDescent="0.2">
      <c r="A93" s="229" t="s">
        <v>15</v>
      </c>
      <c r="B93" s="229"/>
      <c r="C93" s="229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</row>
    <row r="117" spans="1:17" s="21" customFormat="1" ht="20.100000000000001" customHeight="1" x14ac:dyDescent="0.2">
      <c r="A117" s="229" t="s">
        <v>95</v>
      </c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2020</vt:lpstr>
      <vt:lpstr>Sheet1</vt:lpstr>
      <vt:lpstr>Dashboards</vt:lpstr>
      <vt:lpstr>'Budget Tracking for 2020'!Print_Area</vt:lpstr>
      <vt:lpstr>Dashboards!Print_Area</vt:lpstr>
      <vt:lpstr>'Budget Tracking for 2020'!Print_Titles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2020-10-19T08:10:29Z</cp:lastPrinted>
  <dcterms:created xsi:type="dcterms:W3CDTF">2001-05-18T00:29:33Z</dcterms:created>
  <dcterms:modified xsi:type="dcterms:W3CDTF">2020-12-15T05:13:36Z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