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1\"/>
    </mc:Choice>
  </mc:AlternateContent>
  <xr:revisionPtr revIDLastSave="0" documentId="13_ncr:1_{B934D93A-C1DC-4D02-8F43-95735A7A8A03}" xr6:coauthVersionLast="45" xr6:coauthVersionMax="45" xr10:uidLastSave="{00000000-0000-0000-0000-000000000000}"/>
  <bookViews>
    <workbookView xWindow="-120" yWindow="-120" windowWidth="20730" windowHeight="11160" firstSheet="1" activeTab="1" xr2:uid="{F6510750-6F56-4E02-9E2E-261BF3F7AC29}"/>
  </bookViews>
  <sheets>
    <sheet name="Summary" sheetId="1" r:id="rId1"/>
    <sheet name="Budget 2021" sheetId="2" r:id="rId2"/>
    <sheet name="Graph" sheetId="3" r:id="rId3"/>
    <sheet name="Graph (2)" sheetId="4" r:id="rId4"/>
    <sheet name="Summary (2)" sheetId="5" r:id="rId5"/>
  </sheets>
  <definedNames>
    <definedName name="_xlnm._FilterDatabase" localSheetId="1" hidden="1">'Budget 2021'!$A$1:$L$336</definedName>
    <definedName name="_xlnm.Print_Area" localSheetId="1">'Budget 2021'!$A$1:$L$333</definedName>
    <definedName name="_xlnm.Print_Area" localSheetId="2">Graph!$A$1:$C$22</definedName>
    <definedName name="_xlnm.Print_Area" localSheetId="3">'Graph (2)'!$A$1:$C$21</definedName>
    <definedName name="_xlnm.Print_Area" localSheetId="0">Summary!$A$1:$J$42</definedName>
    <definedName name="_xlnm.Print_Area" localSheetId="4">'Summary (2)'!$A$1:$J$36</definedName>
    <definedName name="_xlnm.Print_Titles" localSheetId="1">'Budget 2021'!$1:$6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266" i="2" l="1"/>
  <c r="I266" i="2"/>
  <c r="G266" i="2"/>
  <c r="E266" i="2"/>
  <c r="C266" i="2"/>
  <c r="K131" i="2" l="1"/>
  <c r="D34" i="5" l="1"/>
  <c r="B32" i="5"/>
  <c r="B31" i="5"/>
  <c r="B30" i="5"/>
  <c r="B34" i="5" l="1"/>
  <c r="B37" i="1"/>
  <c r="B40" i="1" s="1"/>
  <c r="C320" i="2"/>
  <c r="B38" i="1"/>
  <c r="B36" i="1"/>
  <c r="G319" i="2"/>
  <c r="E26" i="4" l="1"/>
  <c r="E27" i="4"/>
  <c r="E28" i="4"/>
  <c r="E29" i="4"/>
  <c r="E30" i="4"/>
  <c r="E31" i="4"/>
  <c r="E32" i="4"/>
  <c r="E33" i="4"/>
  <c r="E34" i="4"/>
  <c r="E25" i="4"/>
  <c r="D26" i="4"/>
  <c r="D27" i="4"/>
  <c r="D28" i="4"/>
  <c r="D29" i="4"/>
  <c r="D30" i="4"/>
  <c r="D31" i="4"/>
  <c r="D32" i="4"/>
  <c r="D33" i="4"/>
  <c r="D25" i="4"/>
  <c r="C34" i="4"/>
  <c r="B34" i="4"/>
  <c r="H24" i="3"/>
  <c r="C30" i="3"/>
  <c r="D30" i="3"/>
  <c r="E30" i="3"/>
  <c r="F30" i="3"/>
  <c r="C28" i="3"/>
  <c r="D28" i="3"/>
  <c r="E28" i="3"/>
  <c r="F28" i="3"/>
  <c r="B28" i="3"/>
  <c r="I19" i="3"/>
  <c r="J19" i="3"/>
  <c r="K19" i="3"/>
  <c r="H19" i="3"/>
  <c r="L17" i="3"/>
  <c r="L19" i="3" s="1"/>
  <c r="M16" i="3" l="1"/>
  <c r="G295" i="2" l="1"/>
  <c r="G225" i="2"/>
  <c r="G211" i="2"/>
  <c r="I211" i="2" s="1"/>
  <c r="G137" i="2"/>
  <c r="G138" i="2"/>
  <c r="G226" i="2" l="1"/>
  <c r="C41" i="3" l="1"/>
  <c r="D41" i="3"/>
  <c r="E41" i="3"/>
  <c r="F41" i="3"/>
  <c r="B41" i="3"/>
  <c r="G320" i="2" l="1"/>
  <c r="F19" i="4" l="1"/>
  <c r="E19" i="4"/>
  <c r="C19" i="4"/>
  <c r="B19" i="4"/>
  <c r="D18" i="4"/>
  <c r="D19" i="4" s="1"/>
  <c r="F14" i="4"/>
  <c r="E14" i="4"/>
  <c r="D14" i="4"/>
  <c r="C14" i="4"/>
  <c r="C19" i="3"/>
  <c r="E19" i="3"/>
  <c r="F19" i="3"/>
  <c r="B19" i="3"/>
  <c r="F14" i="3"/>
  <c r="C14" i="3"/>
  <c r="D14" i="3"/>
  <c r="E14" i="3"/>
  <c r="D18" i="3"/>
  <c r="D19" i="3" s="1"/>
  <c r="E21" i="4" l="1"/>
  <c r="D21" i="4"/>
  <c r="D21" i="3"/>
  <c r="F21" i="4"/>
  <c r="C21" i="4"/>
  <c r="I14" i="4"/>
  <c r="F21" i="3"/>
  <c r="C21" i="3"/>
  <c r="E21" i="3"/>
  <c r="G331" i="2" l="1"/>
  <c r="I331" i="2" s="1"/>
  <c r="G330" i="2"/>
  <c r="I330" i="2" s="1"/>
  <c r="G329" i="2"/>
  <c r="I329" i="2" s="1"/>
  <c r="G328" i="2"/>
  <c r="I328" i="2" s="1"/>
  <c r="G327" i="2"/>
  <c r="I327" i="2" s="1"/>
  <c r="G326" i="2"/>
  <c r="I326" i="2" s="1"/>
  <c r="G325" i="2"/>
  <c r="I325" i="2" s="1"/>
  <c r="G324" i="2"/>
  <c r="I324" i="2" s="1"/>
  <c r="G323" i="2"/>
  <c r="I323" i="2" s="1"/>
  <c r="G322" i="2"/>
  <c r="I322" i="2" s="1"/>
  <c r="G321" i="2"/>
  <c r="I321" i="2" s="1"/>
  <c r="G318" i="2"/>
  <c r="I318" i="2" s="1"/>
  <c r="G317" i="2"/>
  <c r="G316" i="2"/>
  <c r="I316" i="2" s="1"/>
  <c r="G315" i="2"/>
  <c r="I315" i="2" s="1"/>
  <c r="G307" i="2"/>
  <c r="G306" i="2"/>
  <c r="I306" i="2" s="1"/>
  <c r="G302" i="2"/>
  <c r="I302" i="2" s="1"/>
  <c r="G297" i="2"/>
  <c r="I297" i="2" s="1"/>
  <c r="G296" i="2"/>
  <c r="I296" i="2" s="1"/>
  <c r="G294" i="2"/>
  <c r="G293" i="2"/>
  <c r="I293" i="2" s="1"/>
  <c r="G292" i="2"/>
  <c r="I292" i="2" s="1"/>
  <c r="G291" i="2"/>
  <c r="I291" i="2" s="1"/>
  <c r="G290" i="2"/>
  <c r="I290" i="2" s="1"/>
  <c r="G289" i="2"/>
  <c r="I289" i="2" s="1"/>
  <c r="G288" i="2"/>
  <c r="I288" i="2" s="1"/>
  <c r="G287" i="2"/>
  <c r="I287" i="2" s="1"/>
  <c r="G286" i="2"/>
  <c r="I286" i="2" s="1"/>
  <c r="G285" i="2"/>
  <c r="I285" i="2" s="1"/>
  <c r="G284" i="2"/>
  <c r="G283" i="2"/>
  <c r="G282" i="2"/>
  <c r="I282" i="2" s="1"/>
  <c r="G281" i="2"/>
  <c r="I281" i="2" s="1"/>
  <c r="G280" i="2"/>
  <c r="I280" i="2" s="1"/>
  <c r="G279" i="2"/>
  <c r="I279" i="2" s="1"/>
  <c r="G278" i="2"/>
  <c r="I278" i="2" s="1"/>
  <c r="G277" i="2"/>
  <c r="I277" i="2" s="1"/>
  <c r="G276" i="2"/>
  <c r="I276" i="2" s="1"/>
  <c r="G275" i="2"/>
  <c r="I275" i="2" s="1"/>
  <c r="G274" i="2"/>
  <c r="G273" i="2"/>
  <c r="I273" i="2" s="1"/>
  <c r="G272" i="2"/>
  <c r="I272" i="2" s="1"/>
  <c r="G271" i="2"/>
  <c r="I271" i="2" s="1"/>
  <c r="G264" i="2"/>
  <c r="G263" i="2"/>
  <c r="I263" i="2" s="1"/>
  <c r="G262" i="2"/>
  <c r="G261" i="2"/>
  <c r="G260" i="2"/>
  <c r="I260" i="2" s="1"/>
  <c r="G259" i="2"/>
  <c r="I259" i="2" s="1"/>
  <c r="G252" i="2"/>
  <c r="G250" i="2"/>
  <c r="G247" i="2"/>
  <c r="I247" i="2" s="1"/>
  <c r="G242" i="2"/>
  <c r="G241" i="2"/>
  <c r="G240" i="2"/>
  <c r="G238" i="2"/>
  <c r="I238" i="2" s="1"/>
  <c r="G237" i="2"/>
  <c r="I237" i="2" s="1"/>
  <c r="G236" i="2"/>
  <c r="I236" i="2" s="1"/>
  <c r="G235" i="2"/>
  <c r="I235" i="2" s="1"/>
  <c r="G234" i="2"/>
  <c r="G233" i="2"/>
  <c r="G232" i="2"/>
  <c r="G231" i="2"/>
  <c r="G230" i="2"/>
  <c r="G229" i="2"/>
  <c r="G228" i="2"/>
  <c r="I228" i="2" s="1"/>
  <c r="G224" i="2"/>
  <c r="G223" i="2"/>
  <c r="G222" i="2"/>
  <c r="G221" i="2"/>
  <c r="G220" i="2"/>
  <c r="G218" i="2"/>
  <c r="I218" i="2" s="1"/>
  <c r="G217" i="2"/>
  <c r="I217" i="2" s="1"/>
  <c r="G216" i="2"/>
  <c r="G215" i="2"/>
  <c r="I215" i="2" s="1"/>
  <c r="G214" i="2"/>
  <c r="I214" i="2" s="1"/>
  <c r="G213" i="2"/>
  <c r="I213" i="2" s="1"/>
  <c r="G212" i="2"/>
  <c r="I212" i="2" s="1"/>
  <c r="G210" i="2"/>
  <c r="I210" i="2" s="1"/>
  <c r="G209" i="2"/>
  <c r="I209" i="2" s="1"/>
  <c r="G208" i="2"/>
  <c r="I208" i="2" s="1"/>
  <c r="G197" i="2" l="1"/>
  <c r="I197" i="2" s="1"/>
  <c r="G195" i="2"/>
  <c r="G193" i="2"/>
  <c r="I193" i="2" s="1"/>
  <c r="G191" i="2"/>
  <c r="G189" i="2"/>
  <c r="I189" i="2" s="1"/>
  <c r="G187" i="2"/>
  <c r="G184" i="2"/>
  <c r="I184" i="2" s="1"/>
  <c r="G185" i="2"/>
  <c r="I185" i="2" s="1"/>
  <c r="G183" i="2"/>
  <c r="I183" i="2" s="1"/>
  <c r="G182" i="2"/>
  <c r="G178" i="2"/>
  <c r="I178" i="2" s="1"/>
  <c r="G177" i="2"/>
  <c r="G175" i="2"/>
  <c r="I175" i="2" s="1"/>
  <c r="G174" i="2"/>
  <c r="I174" i="2" s="1"/>
  <c r="G172" i="2"/>
  <c r="I172" i="2" s="1"/>
  <c r="G171" i="2"/>
  <c r="G169" i="2"/>
  <c r="I169" i="2" s="1"/>
  <c r="G167" i="2"/>
  <c r="I167" i="2" s="1"/>
  <c r="G164" i="2"/>
  <c r="I164" i="2" s="1"/>
  <c r="G162" i="2"/>
  <c r="I162" i="2" s="1"/>
  <c r="G160" i="2"/>
  <c r="I160" i="2" s="1"/>
  <c r="G157" i="2"/>
  <c r="I157" i="2" s="1"/>
  <c r="G155" i="2"/>
  <c r="I155" i="2" s="1"/>
  <c r="G153" i="2"/>
  <c r="I153" i="2" s="1"/>
  <c r="G151" i="2"/>
  <c r="G148" i="2"/>
  <c r="I148" i="2" s="1"/>
  <c r="G147" i="2"/>
  <c r="I147" i="2" s="1"/>
  <c r="G146" i="2"/>
  <c r="G142" i="2"/>
  <c r="I142" i="2" s="1"/>
  <c r="G141" i="2"/>
  <c r="I141" i="2" s="1"/>
  <c r="G136" i="2"/>
  <c r="I136" i="2" s="1"/>
  <c r="G135" i="2"/>
  <c r="I135" i="2" s="1"/>
  <c r="G134" i="2"/>
  <c r="I134" i="2" s="1"/>
  <c r="G133" i="2"/>
  <c r="I133" i="2" s="1"/>
  <c r="G132" i="2"/>
  <c r="G131" i="2"/>
  <c r="I131" i="2" s="1"/>
  <c r="G130" i="2"/>
  <c r="I130" i="2" s="1"/>
  <c r="G129" i="2"/>
  <c r="I129" i="2" s="1"/>
  <c r="G128" i="2"/>
  <c r="I128" i="2" s="1"/>
  <c r="G123" i="2"/>
  <c r="I123" i="2" s="1"/>
  <c r="G122" i="2"/>
  <c r="I122" i="2" s="1"/>
  <c r="G121" i="2"/>
  <c r="I121" i="2" s="1"/>
  <c r="G120" i="2"/>
  <c r="I120" i="2" s="1"/>
  <c r="G111" i="2" l="1"/>
  <c r="G110" i="2"/>
  <c r="I110" i="2" s="1"/>
  <c r="G109" i="2"/>
  <c r="I109" i="2" s="1"/>
  <c r="G108" i="2"/>
  <c r="I108" i="2" s="1"/>
  <c r="G105" i="2"/>
  <c r="I105" i="2" s="1"/>
  <c r="G104" i="2"/>
  <c r="I104" i="2" s="1"/>
  <c r="G103" i="2"/>
  <c r="G102" i="2"/>
  <c r="I102" i="2" s="1"/>
  <c r="G101" i="2"/>
  <c r="I101" i="2" s="1"/>
  <c r="G100" i="2"/>
  <c r="I100" i="2" s="1"/>
  <c r="G92" i="2"/>
  <c r="G90" i="2"/>
  <c r="G87" i="2"/>
  <c r="I87" i="2" s="1"/>
  <c r="G86" i="2"/>
  <c r="I86" i="2" s="1"/>
  <c r="G85" i="2"/>
  <c r="I85" i="2" s="1"/>
  <c r="G84" i="2"/>
  <c r="I84" i="2" s="1"/>
  <c r="G83" i="2"/>
  <c r="I83" i="2" s="1"/>
  <c r="G82" i="2"/>
  <c r="I82" i="2" s="1"/>
  <c r="G81" i="2"/>
  <c r="I81" i="2" s="1"/>
  <c r="G79" i="2"/>
  <c r="I79" i="2" s="1"/>
  <c r="G78" i="2"/>
  <c r="I78" i="2" s="1"/>
  <c r="G77" i="2"/>
  <c r="I77" i="2" s="1"/>
  <c r="G73" i="2"/>
  <c r="I73" i="2" s="1"/>
  <c r="G72" i="2"/>
  <c r="I72" i="2" s="1"/>
  <c r="G71" i="2"/>
  <c r="G70" i="2"/>
  <c r="I70" i="2" s="1"/>
  <c r="G69" i="2"/>
  <c r="I69" i="2" s="1"/>
  <c r="G68" i="2"/>
  <c r="I68" i="2" s="1"/>
  <c r="G67" i="2"/>
  <c r="I67" i="2" s="1"/>
  <c r="G65" i="2"/>
  <c r="I65" i="2" s="1"/>
  <c r="G64" i="2"/>
  <c r="I64" i="2" s="1"/>
  <c r="G63" i="2"/>
  <c r="I63" i="2" s="1"/>
  <c r="G62" i="2"/>
  <c r="I62" i="2" s="1"/>
  <c r="G61" i="2"/>
  <c r="I61" i="2" s="1"/>
  <c r="G57" i="2"/>
  <c r="I57" i="2" s="1"/>
  <c r="G56" i="2"/>
  <c r="I56" i="2" s="1"/>
  <c r="G53" i="2"/>
  <c r="I53" i="2" s="1"/>
  <c r="G50" i="2"/>
  <c r="I50" i="2" s="1"/>
  <c r="G43" i="2"/>
  <c r="I43" i="2" s="1"/>
  <c r="G42" i="2"/>
  <c r="I42" i="2" s="1"/>
  <c r="G38" i="2"/>
  <c r="I38" i="2" s="1"/>
  <c r="G37" i="2"/>
  <c r="I37" i="2" s="1"/>
  <c r="G30" i="2"/>
  <c r="I30" i="2" s="1"/>
  <c r="G29" i="2"/>
  <c r="I29" i="2" s="1"/>
  <c r="G28" i="2"/>
  <c r="I28" i="2" s="1"/>
  <c r="G27" i="2"/>
  <c r="I27" i="2" s="1"/>
  <c r="G26" i="2"/>
  <c r="I26" i="2" s="1"/>
  <c r="G25" i="2"/>
  <c r="I25" i="2" s="1"/>
  <c r="G24" i="2"/>
  <c r="I24" i="2" s="1"/>
  <c r="G23" i="2"/>
  <c r="I23" i="2" s="1"/>
  <c r="G20" i="2"/>
  <c r="I20" i="2" s="1"/>
  <c r="G19" i="2"/>
  <c r="I19" i="2" s="1"/>
  <c r="G18" i="2"/>
  <c r="I18" i="2" s="1"/>
  <c r="G17" i="2"/>
  <c r="I17" i="2" s="1"/>
  <c r="G16" i="2"/>
  <c r="I16" i="2" s="1"/>
  <c r="G15" i="2"/>
  <c r="I15" i="2" s="1"/>
  <c r="G14" i="2"/>
  <c r="I14" i="2" s="1"/>
  <c r="G13" i="2"/>
  <c r="I13" i="2" s="1"/>
  <c r="G12" i="2"/>
  <c r="I12" i="2" s="1"/>
  <c r="G11" i="2"/>
  <c r="I11" i="2" s="1"/>
  <c r="G10" i="2"/>
  <c r="I10" i="2" s="1"/>
  <c r="G9" i="2"/>
  <c r="I9" i="2" s="1"/>
  <c r="K332" i="2" l="1"/>
  <c r="J24" i="5" s="1"/>
  <c r="E332" i="2"/>
  <c r="C332" i="2"/>
  <c r="B24" i="5" s="1"/>
  <c r="N308" i="2"/>
  <c r="K308" i="2"/>
  <c r="E308" i="2"/>
  <c r="D19" i="5" s="1"/>
  <c r="C308" i="2"/>
  <c r="B19" i="5" s="1"/>
  <c r="N304" i="2"/>
  <c r="K304" i="2"/>
  <c r="E304" i="2"/>
  <c r="D18" i="5" s="1"/>
  <c r="C304" i="2"/>
  <c r="B18" i="5" s="1"/>
  <c r="N298" i="2"/>
  <c r="K298" i="2"/>
  <c r="K300" i="2" s="1"/>
  <c r="E298" i="2"/>
  <c r="E300" i="2" s="1"/>
  <c r="D14" i="5" s="1"/>
  <c r="C298" i="2"/>
  <c r="N300" i="2"/>
  <c r="K268" i="2"/>
  <c r="N260" i="2"/>
  <c r="N256" i="2"/>
  <c r="K254" i="2"/>
  <c r="K256" i="2" s="1"/>
  <c r="E254" i="2"/>
  <c r="C254" i="2"/>
  <c r="E199" i="2"/>
  <c r="C199" i="2"/>
  <c r="K199" i="2"/>
  <c r="O199" i="2" s="1"/>
  <c r="K143" i="2"/>
  <c r="E143" i="2"/>
  <c r="C143" i="2"/>
  <c r="K124" i="2"/>
  <c r="E124" i="2"/>
  <c r="C124" i="2"/>
  <c r="K112" i="2"/>
  <c r="E112" i="2"/>
  <c r="C112" i="2"/>
  <c r="K106" i="2"/>
  <c r="E106" i="2"/>
  <c r="C106" i="2"/>
  <c r="K88" i="2"/>
  <c r="E80" i="2"/>
  <c r="G80" i="2" s="1"/>
  <c r="I80" i="2" s="1"/>
  <c r="C88" i="2"/>
  <c r="K74" i="2"/>
  <c r="E66" i="2"/>
  <c r="C74" i="2"/>
  <c r="K58" i="2"/>
  <c r="E58" i="2"/>
  <c r="C58" i="2"/>
  <c r="K44" i="2"/>
  <c r="E44" i="2"/>
  <c r="C44" i="2"/>
  <c r="K39" i="2"/>
  <c r="E39" i="2"/>
  <c r="C39" i="2"/>
  <c r="K31" i="2"/>
  <c r="E31" i="2"/>
  <c r="C31" i="2"/>
  <c r="K21" i="2"/>
  <c r="E21" i="2"/>
  <c r="C21" i="2"/>
  <c r="D40" i="1"/>
  <c r="J30" i="1"/>
  <c r="J15" i="1" l="1"/>
  <c r="J12" i="5"/>
  <c r="D30" i="1"/>
  <c r="D24" i="5"/>
  <c r="J17" i="1"/>
  <c r="J13" i="5"/>
  <c r="J19" i="1"/>
  <c r="J14" i="5"/>
  <c r="J23" i="1"/>
  <c r="J18" i="5"/>
  <c r="J25" i="1"/>
  <c r="J19" i="5"/>
  <c r="C300" i="2"/>
  <c r="B14" i="5" s="1"/>
  <c r="G298" i="2"/>
  <c r="I298" i="2" s="1"/>
  <c r="B23" i="1"/>
  <c r="B25" i="1"/>
  <c r="G308" i="2"/>
  <c r="F19" i="5" s="1"/>
  <c r="G143" i="2"/>
  <c r="I143" i="2" s="1"/>
  <c r="C256" i="2"/>
  <c r="B12" i="5" s="1"/>
  <c r="G254" i="2"/>
  <c r="I254" i="2" s="1"/>
  <c r="B30" i="1"/>
  <c r="G332" i="2"/>
  <c r="I332" i="2" s="1"/>
  <c r="C268" i="2"/>
  <c r="B13" i="5" s="1"/>
  <c r="F13" i="5"/>
  <c r="D23" i="1"/>
  <c r="G304" i="2"/>
  <c r="F18" i="5" s="1"/>
  <c r="G199" i="2"/>
  <c r="I199" i="2" s="1"/>
  <c r="G124" i="2"/>
  <c r="I124" i="2" s="1"/>
  <c r="E201" i="2"/>
  <c r="E203" i="2" s="1"/>
  <c r="G39" i="2"/>
  <c r="I39" i="2" s="1"/>
  <c r="C201" i="2"/>
  <c r="C203" i="2" s="1"/>
  <c r="B11" i="5" s="1"/>
  <c r="G106" i="2"/>
  <c r="I106" i="2" s="1"/>
  <c r="G31" i="2"/>
  <c r="I31" i="2" s="1"/>
  <c r="E114" i="2"/>
  <c r="G21" i="2"/>
  <c r="I21" i="2" s="1"/>
  <c r="G58" i="2"/>
  <c r="I58" i="2" s="1"/>
  <c r="K201" i="2"/>
  <c r="K203" i="2" s="1"/>
  <c r="K46" i="2"/>
  <c r="E74" i="2"/>
  <c r="G74" i="2" s="1"/>
  <c r="I74" i="2" s="1"/>
  <c r="G66" i="2"/>
  <c r="I66" i="2" s="1"/>
  <c r="E88" i="2"/>
  <c r="G88" i="2" s="1"/>
  <c r="I88" i="2" s="1"/>
  <c r="G44" i="2"/>
  <c r="I44" i="2" s="1"/>
  <c r="G112" i="2"/>
  <c r="I112" i="2" s="1"/>
  <c r="C114" i="2"/>
  <c r="B10" i="5" s="1"/>
  <c r="C33" i="2"/>
  <c r="K33" i="2"/>
  <c r="K94" i="2" s="1"/>
  <c r="J9" i="5" s="1"/>
  <c r="C46" i="2"/>
  <c r="N203" i="2"/>
  <c r="E268" i="2"/>
  <c r="D13" i="5" s="1"/>
  <c r="E46" i="2"/>
  <c r="E256" i="2"/>
  <c r="D12" i="5" s="1"/>
  <c r="N268" i="2"/>
  <c r="E33" i="2"/>
  <c r="K114" i="2"/>
  <c r="O300" i="2"/>
  <c r="D19" i="1"/>
  <c r="D25" i="1"/>
  <c r="D11" i="1" l="1"/>
  <c r="D10" i="5"/>
  <c r="D13" i="1"/>
  <c r="D11" i="5"/>
  <c r="J13" i="1"/>
  <c r="J11" i="5"/>
  <c r="J11" i="1"/>
  <c r="J10" i="5"/>
  <c r="B7" i="4"/>
  <c r="B7" i="3"/>
  <c r="B11" i="1"/>
  <c r="I308" i="2"/>
  <c r="F25" i="1"/>
  <c r="C270" i="2"/>
  <c r="F23" i="1"/>
  <c r="I304" i="2"/>
  <c r="B11" i="4"/>
  <c r="B11" i="3"/>
  <c r="B19" i="1"/>
  <c r="G300" i="2"/>
  <c r="F14" i="5" s="1"/>
  <c r="B9" i="4"/>
  <c r="G256" i="2"/>
  <c r="F12" i="5" s="1"/>
  <c r="B15" i="1"/>
  <c r="G203" i="2"/>
  <c r="B8" i="4"/>
  <c r="B8" i="3"/>
  <c r="B13" i="1"/>
  <c r="F17" i="1"/>
  <c r="B10" i="4"/>
  <c r="B17" i="1"/>
  <c r="G268" i="2"/>
  <c r="I268" i="2" s="1"/>
  <c r="G201" i="2"/>
  <c r="I201" i="2" s="1"/>
  <c r="G114" i="2"/>
  <c r="F10" i="5" s="1"/>
  <c r="G46" i="2"/>
  <c r="I46" i="2" s="1"/>
  <c r="G33" i="2"/>
  <c r="I33" i="2" s="1"/>
  <c r="C94" i="2"/>
  <c r="B9" i="5" s="1"/>
  <c r="B16" i="5" s="1"/>
  <c r="B21" i="5" s="1"/>
  <c r="B26" i="5" s="1"/>
  <c r="N116" i="2"/>
  <c r="E94" i="2"/>
  <c r="D9" i="5" s="1"/>
  <c r="D15" i="1"/>
  <c r="J9" i="1"/>
  <c r="K311" i="2"/>
  <c r="O311" i="2" s="1"/>
  <c r="K116" i="2"/>
  <c r="D17" i="1"/>
  <c r="J16" i="5" l="1"/>
  <c r="J21" i="5" s="1"/>
  <c r="J26" i="5" s="1"/>
  <c r="D16" i="5"/>
  <c r="D21" i="5" s="1"/>
  <c r="D36" i="5" s="1"/>
  <c r="H17" i="1"/>
  <c r="H13" i="5"/>
  <c r="H23" i="1"/>
  <c r="H18" i="5"/>
  <c r="H25" i="1"/>
  <c r="H19" i="5"/>
  <c r="B36" i="5"/>
  <c r="I203" i="2"/>
  <c r="F11" i="5"/>
  <c r="J21" i="1"/>
  <c r="J27" i="1" s="1"/>
  <c r="J32" i="1" s="1"/>
  <c r="C311" i="2"/>
  <c r="B6" i="4"/>
  <c r="B14" i="4" s="1"/>
  <c r="B21" i="4" s="1"/>
  <c r="B6" i="3"/>
  <c r="B14" i="3" s="1"/>
  <c r="B30" i="3" s="1"/>
  <c r="B9" i="1"/>
  <c r="B21" i="1" s="1"/>
  <c r="B27" i="1" s="1"/>
  <c r="F19" i="1"/>
  <c r="I300" i="2"/>
  <c r="F11" i="1"/>
  <c r="I114" i="2"/>
  <c r="F15" i="1"/>
  <c r="I256" i="2"/>
  <c r="F13" i="1"/>
  <c r="G94" i="2"/>
  <c r="F9" i="5" s="1"/>
  <c r="C116" i="2"/>
  <c r="E311" i="2"/>
  <c r="E116" i="2"/>
  <c r="D9" i="1"/>
  <c r="F16" i="5" l="1"/>
  <c r="F21" i="5" s="1"/>
  <c r="H15" i="1"/>
  <c r="H12" i="5"/>
  <c r="H19" i="1"/>
  <c r="H14" i="5"/>
  <c r="H11" i="1"/>
  <c r="H10" i="5"/>
  <c r="H13" i="1"/>
  <c r="H11" i="5"/>
  <c r="B32" i="1"/>
  <c r="B42" i="1"/>
  <c r="G311" i="2"/>
  <c r="I311" i="2" s="1"/>
  <c r="F9" i="1"/>
  <c r="F21" i="1" s="1"/>
  <c r="F27" i="1" s="1"/>
  <c r="I94" i="2"/>
  <c r="G116" i="2"/>
  <c r="I116" i="2" s="1"/>
  <c r="D21" i="1"/>
  <c r="H9" i="1" l="1"/>
  <c r="H21" i="1" s="1"/>
  <c r="H9" i="5"/>
  <c r="H16" i="5"/>
  <c r="H27" i="1"/>
  <c r="H21" i="5"/>
  <c r="D27" i="1"/>
  <c r="D4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E122" authorId="0" shapeId="0" xr:uid="{56E73124-AB1A-4D52-910B-609706FF96AE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RM150k for recovery plan</t>
        </r>
      </text>
    </comment>
  </commentList>
</comments>
</file>

<file path=xl/sharedStrings.xml><?xml version="1.0" encoding="utf-8"?>
<sst xmlns="http://schemas.openxmlformats.org/spreadsheetml/2006/main" count="457" uniqueCount="327">
  <si>
    <t>PENANG GLOBAL TOURISM SDN BHD</t>
  </si>
  <si>
    <t>SUMMARY</t>
  </si>
  <si>
    <t>PROPOSED</t>
  </si>
  <si>
    <t>REVISED</t>
  </si>
  <si>
    <t>VARIANCE</t>
  </si>
  <si>
    <t xml:space="preserve">ACTUAL </t>
  </si>
  <si>
    <t>ACTUAL</t>
  </si>
  <si>
    <t>BUDGET</t>
  </si>
  <si>
    <t>EXPENDITURE</t>
  </si>
  <si>
    <t>2020</t>
  </si>
  <si>
    <t>RM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</si>
  <si>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</si>
  <si>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</si>
  <si>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</si>
  <si>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</si>
  <si>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</si>
  <si>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</si>
  <si>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</si>
  <si>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</si>
  <si>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</si>
  <si>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Grant From State Government</t>
  </si>
  <si>
    <t>Grant from Hotel Fee</t>
  </si>
  <si>
    <t>TOTAL</t>
  </si>
  <si>
    <t xml:space="preserve">REVISED </t>
  </si>
  <si>
    <t>DETAILS OF BUDGET</t>
  </si>
  <si>
    <t>(BOD No.1/2020)</t>
  </si>
  <si>
    <t>OPERATING EXPENDITURE (OPEX)</t>
  </si>
  <si>
    <t>Personnel - PGT</t>
  </si>
  <si>
    <t xml:space="preserve"> - Salary</t>
  </si>
  <si>
    <t xml:space="preserve"> - Allowance</t>
  </si>
  <si>
    <t xml:space="preserve"> - Gratuity</t>
  </si>
  <si>
    <t xml:space="preserve"> - Bantuan Kewangan Khas</t>
  </si>
  <si>
    <t xml:space="preserve"> - EPF</t>
  </si>
  <si>
    <t xml:space="preserve"> - Socso</t>
  </si>
  <si>
    <t xml:space="preserve"> - Socso (EIS)</t>
  </si>
  <si>
    <t xml:space="preserve"> - Medical fee</t>
  </si>
  <si>
    <t xml:space="preserve"> - Overtime</t>
  </si>
  <si>
    <r>
      <t xml:space="preserve"> - Insurance </t>
    </r>
    <r>
      <rPr>
        <sz val="10"/>
        <rFont val="Arial"/>
        <family val="2"/>
      </rPr>
      <t>(Office/GHS/GTL/GOPC/Travel Insurance/MV insurance)</t>
    </r>
  </si>
  <si>
    <t xml:space="preserve"> - Trainer &amp; Trainee Allowance</t>
  </si>
  <si>
    <t xml:space="preserve"> - Mileage /Toll claims/Petrol</t>
  </si>
  <si>
    <t xml:space="preserve">Personnel - TIC 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</si>
  <si>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</si>
  <si>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</si>
  <si>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</si>
  <si>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</si>
  <si>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</si>
  <si>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</si>
  <si>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</si>
  <si>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</si>
  <si>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</si>
  <si>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</si>
  <si>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</si>
  <si>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</si>
  <si>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</si>
  <si>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</si>
  <si>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</si>
  <si>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</si>
  <si>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Annual Dinner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</si>
  <si>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</si>
  <si>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</si>
  <si>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</si>
  <si>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</si>
  <si>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</si>
  <si>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</si>
  <si>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</si>
  <si>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</si>
  <si>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</si>
  <si>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Miscellaneous Expenses</t>
  </si>
  <si>
    <t xml:space="preserve"> - Advertisement - Vacancy</t>
  </si>
  <si>
    <t xml:space="preserve"> - Trade Mark Application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</si>
  <si>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</si>
  <si>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</si>
  <si>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</si>
  <si>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</si>
  <si>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Allowance for BOD (attending meeting)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</si>
  <si>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</si>
  <si>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</si>
  <si>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</si>
  <si>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</si>
  <si>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</si>
  <si>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</si>
  <si>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</si>
  <si>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</si>
  <si>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</si>
  <si>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</si>
  <si>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</si>
  <si>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</si>
  <si>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</si>
  <si>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</si>
  <si>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</si>
  <si>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</si>
  <si>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</si>
  <si>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</si>
  <si>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</si>
  <si>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</si>
  <si>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</si>
  <si>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</si>
  <si>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</si>
  <si>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</si>
  <si>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</si>
  <si>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 xml:space="preserve"> - Printing of Business Card</t>
  </si>
  <si>
    <r>
      <t xml:space="preserve"> - FAM Trip </t>
    </r>
    <r>
      <rPr>
        <i/>
        <sz val="11"/>
        <color indexed="8"/>
        <rFont val="Arial"/>
        <family val="2"/>
      </rPr>
      <t>(Additional RM100k taken from Comms Dept)</t>
    </r>
  </si>
  <si>
    <t xml:space="preserve"> - Lunch/Dinner hosting</t>
  </si>
  <si>
    <t>Trade Fairs &amp; Roadshows</t>
  </si>
  <si>
    <t xml:space="preserve"> - Local </t>
  </si>
  <si>
    <t xml:space="preserve"> - Local Travel</t>
  </si>
  <si>
    <t xml:space="preserve"> - Jom!Experience Penang Campaign</t>
  </si>
  <si>
    <t xml:space="preserve"> - Europe/US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</si>
  <si>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 (London)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</si>
  <si>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</si>
  <si>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t xml:space="preserve"> - China</t>
  </si>
  <si>
    <t xml:space="preserve"> - Hong Kong</t>
  </si>
  <si>
    <t xml:space="preserve"> - Singapore</t>
  </si>
  <si>
    <t xml:space="preserve"> - Australia</t>
  </si>
  <si>
    <t xml:space="preserve"> - Taiwan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</si>
  <si>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</si>
  <si>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t xml:space="preserve"> - Indonesia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</si>
  <si>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</t>
    </r>
  </si>
  <si>
    <t xml:space="preserve"> - Thailand</t>
  </si>
  <si>
    <t xml:space="preserve"> - Korea</t>
  </si>
  <si>
    <t xml:space="preserve"> - Brunei</t>
  </si>
  <si>
    <t xml:space="preserve"> - Japan</t>
  </si>
  <si>
    <t xml:space="preserve"> - Vietnam</t>
  </si>
  <si>
    <t xml:space="preserve"> - Middle East</t>
  </si>
  <si>
    <t xml:space="preserve"> - Wedding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</si>
  <si>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- Asia</t>
    </r>
  </si>
  <si>
    <t xml:space="preserve"> - Cruise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</si>
  <si>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Conference</t>
    </r>
  </si>
  <si>
    <t xml:space="preserve"> - PATA Virtual Travel Mart</t>
  </si>
  <si>
    <t xml:space="preserve">State Exco - Trade fairs &amp; Roadshow </t>
  </si>
  <si>
    <t xml:space="preserve"> - Provisional </t>
  </si>
  <si>
    <t>Total for Trade Fairs &amp; Roadshows (International)</t>
  </si>
  <si>
    <t>Total for Trade Fairs &amp; Roadshows (Local &amp; International)</t>
  </si>
  <si>
    <t xml:space="preserve">TOTAL MARKETING/PROMOTION </t>
  </si>
  <si>
    <t>COMMUNICATIONS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</si>
  <si>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</si>
  <si>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</si>
  <si>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t xml:space="preserve">  - Ebuzz - EDMs/Newsletter</t>
  </si>
  <si>
    <t xml:space="preserve"> - Production cost of ads on Billboards / CAT buses / CUBE </t>
  </si>
  <si>
    <t xml:space="preserve"> - International Media Campaigns</t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</si>
  <si>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</si>
  <si>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2020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</si>
  <si>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</si>
  <si>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</si>
  <si>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Heritage Celebration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</si>
  <si>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Butterworth Fringe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</si>
  <si>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Hill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</si>
  <si>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</si>
  <si>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Other Events (Adhoc Events)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</si>
  <si>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</si>
  <si>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</t>
    </r>
  </si>
  <si>
    <t xml:space="preserve"> - Online Advertising</t>
  </si>
  <si>
    <t xml:space="preserve"> - Radio Advertising</t>
  </si>
  <si>
    <t xml:space="preserve"> - Provisional</t>
  </si>
  <si>
    <t xml:space="preserve">TOTAL COMMUNICATIONS </t>
  </si>
  <si>
    <t>EVENTS</t>
  </si>
  <si>
    <t xml:space="preserve"> - Contribution/sponsor</t>
  </si>
  <si>
    <t xml:space="preserve"> - Last Fri, Sat &amp; Sun for the month (12 months)</t>
  </si>
  <si>
    <t xml:space="preserve"> - Penang Anime Matusri (Hotel Fee)</t>
  </si>
  <si>
    <t xml:space="preserve"> - Penang International Food Festival (Hotel Fee)</t>
  </si>
  <si>
    <t xml:space="preserve"> - Penang Hot Air Balloon Fiesta (Hotel Fee)</t>
  </si>
  <si>
    <t xml:space="preserve"> - Penang Arts Container (2019-2020)</t>
  </si>
  <si>
    <t>TOTAL EVENTS</t>
  </si>
  <si>
    <t>TOURISM SERVICES</t>
  </si>
  <si>
    <r>
      <t xml:space="preserve"> - Souvenirs/Gifts</t>
    </r>
    <r>
      <rPr>
        <i/>
        <sz val="11"/>
        <rFont val="Arial"/>
        <family val="2"/>
      </rPr>
      <t xml:space="preserve"> </t>
    </r>
  </si>
  <si>
    <t xml:space="preserve"> - Heritage walk &amp; tour / Car Free Day Event </t>
  </si>
  <si>
    <t xml:space="preserve"> - Welcoming reception &amp; Conference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</si>
  <si>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</si>
  <si>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</si>
  <si>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</si>
  <si>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&amp; Foldable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</si>
  <si>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</si>
  <si>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</si>
  <si>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</si>
  <si>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Penang Traveller's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</si>
  <si>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Food Trail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</si>
  <si>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Map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</si>
  <si>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Food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</si>
  <si>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Calender Of Event 2020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</si>
  <si>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Here &amp; Now</t>
    </r>
  </si>
  <si>
    <t xml:space="preserve"> - PGT Networking with Tourism Players</t>
  </si>
  <si>
    <t xml:space="preserve"> - Safety Accreditation Programme</t>
  </si>
  <si>
    <t xml:space="preserve"> - Professional fee for Brochure Distribution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</si>
  <si>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</si>
  <si>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 xml:space="preserve"> - Tourism Master Plan </t>
  </si>
  <si>
    <t xml:space="preserve"> - Penang Asian Comic Museum (Rental) (Tourism Tax)</t>
  </si>
  <si>
    <t>TOTAL TOURISM SERVICES</t>
  </si>
  <si>
    <t>STUDY PENANG (HOTEL FEE)</t>
  </si>
  <si>
    <t>Membership (8 Ordinary, 2 Associate)</t>
  </si>
  <si>
    <t>TOTAL STUDY PENANG</t>
  </si>
  <si>
    <t>PENANG CENTRE OF MEDICAL TOURISM (PMED) (HOTEL FEE)</t>
  </si>
  <si>
    <t>TOTAL PMED</t>
  </si>
  <si>
    <t>TOTAL (PGT)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</si>
  <si>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Social Media Management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</si>
  <si>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 xml:space="preserve">FAMs 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</si>
  <si>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Guangzhou Travel Fair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</si>
  <si>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Airlines Marketing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</si>
  <si>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Digital Marketing (Weibo, WeChat &amp; Youku etc)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</si>
  <si>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China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</si>
  <si>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Tuniu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</si>
  <si>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China International Import Expo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</si>
  <si>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Marketing Collateral Support for China Market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</si>
  <si>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Shanghai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</si>
  <si>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Shenzhen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</si>
  <si>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Malaysia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</si>
  <si>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Airlines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</si>
  <si>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other potential partners</t>
    </r>
  </si>
  <si>
    <t>PROPOSED BUDGET FOR 2021</t>
  </si>
  <si>
    <t>PROPSOED</t>
  </si>
  <si>
    <t>2021</t>
  </si>
  <si>
    <t>2021 VS 2020</t>
  </si>
  <si>
    <t>Grant from Tourism Tax</t>
  </si>
  <si>
    <t xml:space="preserve"> - Domestic with Travel Agents Associations (2020 :MCTA)</t>
  </si>
  <si>
    <t xml:space="preserve"> - Pg Travel Deals with Sojern </t>
  </si>
  <si>
    <r>
      <t xml:space="preserve"> - MATTA Fair</t>
    </r>
    <r>
      <rPr>
        <sz val="11"/>
        <color rgb="FF002060"/>
        <rFont val="Arial"/>
        <family val="2"/>
      </rPr>
      <t/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</si>
  <si>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B2B (Hotel Fee)</t>
    </r>
  </si>
  <si>
    <t xml:space="preserve"> - Matta Fair (Online)</t>
  </si>
  <si>
    <r>
      <t xml:space="preserve"> - EPY Roadshow in KL </t>
    </r>
    <r>
      <rPr>
        <sz val="11"/>
        <color theme="0" tint="-0.499984740745262"/>
        <rFont val="Arial"/>
        <family val="2"/>
      </rPr>
      <t>(Tourism Tax)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</si>
  <si>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Qatar Airways Europe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</si>
  <si>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Australia Tactical Promotion - OTA/Wholsaler</t>
    </r>
    <r>
      <rPr>
        <sz val="10"/>
        <rFont val="Arial"/>
        <family val="2"/>
      </rPr>
      <t xml:space="preserve"> (2020: hotel fee)</t>
    </r>
  </si>
  <si>
    <r>
      <rPr>
        <sz val="11"/>
        <color theme="0" tint="-0.499984740745262"/>
        <rFont val="Wingdings"/>
        <charset val="2"/>
      </rPr>
      <t xml:space="preserve">  </t>
    </r>
    <r>
      <rPr>
        <sz val="11"/>
        <color theme="0" tint="-0.499984740745262"/>
        <rFont val="Arial"/>
        <family val="2"/>
      </rPr>
      <t>China Roadshows with Qingdao Airlines &amp; Marketing Campaign(Ctrip &amp; Tuniu) (Hotel Fee)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</si>
  <si>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Media Campaign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</si>
  <si>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ATF Asean Travel Fair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</si>
  <si>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JATA Tourism Expo </t>
    </r>
    <r>
      <rPr>
        <sz val="10"/>
        <color theme="0" tint="-0.499984740745262"/>
        <rFont val="Arial"/>
        <family val="2"/>
      </rPr>
      <t xml:space="preserve">(2020 : JATA Virtual)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</si>
  <si>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Vietnam Tourism Malaysia Fairs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</si>
  <si>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Vietnam Tactical Campaign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</si>
  <si>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Arabian Travel Mart, Dubai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</si>
  <si>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Emirates Holidays Campaign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</si>
  <si>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Travel &amp; Exhibition 2020 Roadshow to Doha</t>
    </r>
  </si>
  <si>
    <t xml:space="preserve"> - Central Asia, Myanmar, Camnbodia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</si>
  <si>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Marketing Campaign - Airlines/OTA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</si>
  <si>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China Trade Show ITB China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</si>
  <si>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 </t>
    </r>
    <r>
      <rPr>
        <sz val="11"/>
        <rFont val="Arial"/>
        <family val="2"/>
      </rPr>
      <t>(about 60-80 photos)</t>
    </r>
  </si>
  <si>
    <r>
      <t xml:space="preserve"> - Website Maintenance - TG Solutions</t>
    </r>
    <r>
      <rPr>
        <b/>
        <sz val="11"/>
        <rFont val="Arial"/>
        <family val="2"/>
      </rPr>
      <t xml:space="preserve"> (all websites including PGT Gallery)</t>
    </r>
  </si>
  <si>
    <r>
      <t xml:space="preserve"> </t>
    </r>
    <r>
      <rPr>
        <b/>
        <sz val="12"/>
        <rFont val="Arial"/>
        <family val="2"/>
      </rPr>
      <t>-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Video Production</t>
    </r>
    <r>
      <rPr>
        <sz val="11"/>
        <rFont val="Arial"/>
        <family val="2"/>
      </rPr>
      <t xml:space="preserve"> (about 4-5 videos)</t>
    </r>
  </si>
  <si>
    <t xml:space="preserve"> - Mobile App Maintenance - Convep</t>
  </si>
  <si>
    <t xml:space="preserve">  - Advertisement in Magazines (AirAsia, &amp; others)</t>
  </si>
  <si>
    <r>
      <t xml:space="preserve"> - In-flight Magazine (Qatar,Qantas, Wesmile &amp; Citilink - </t>
    </r>
    <r>
      <rPr>
        <b/>
        <sz val="10"/>
        <color theme="0" tint="-0.499984740745262"/>
        <rFont val="Arial"/>
        <family val="2"/>
      </rPr>
      <t>Hotel fee 2019</t>
    </r>
    <r>
      <rPr>
        <b/>
        <sz val="12"/>
        <color theme="0" tint="-0.499984740745262"/>
        <rFont val="Arial"/>
        <family val="2"/>
      </rPr>
      <t>)</t>
    </r>
  </si>
  <si>
    <r>
      <t xml:space="preserve"> - In-flight Magazine-Gateway</t>
    </r>
    <r>
      <rPr>
        <b/>
        <sz val="10"/>
        <color theme="0" tint="-0.499984740745262"/>
        <rFont val="Arial"/>
        <family val="2"/>
      </rPr>
      <t xml:space="preserve"> (Tourism Tax)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</si>
  <si>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Anime Matsur</t>
    </r>
    <r>
      <rPr>
        <strike/>
        <sz val="12"/>
        <rFont val="Arial"/>
        <family val="2"/>
      </rPr>
      <t>i</t>
    </r>
    <r>
      <rPr>
        <sz val="12"/>
        <rFont val="Arial"/>
        <family val="2"/>
      </rPr>
      <t/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</si>
  <si>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Petace's Events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</si>
  <si>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Penang Tech Fest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</si>
  <si>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OOH in Klang Valley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</si>
  <si>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KL Covered Walkway OOH</t>
    </r>
    <r>
      <rPr>
        <sz val="11"/>
        <color theme="0" tint="-0.499984740745262"/>
        <rFont val="Arial"/>
        <family val="2"/>
      </rPr>
      <t xml:space="preserve"> (Tourism Tax)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</si>
  <si>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Radio Advertising (Q2 &amp; Q4)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</si>
  <si>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Social Media Advertising &amp; Youtube Advertising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</si>
  <si>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Vietnam Media Campaign</t>
    </r>
    <r>
      <rPr>
        <sz val="12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>*Additional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</si>
  <si>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Media Campaign</t>
    </r>
    <r>
      <rPr>
        <sz val="12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>*Additional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</si>
  <si>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Hong Kong Media Campaign</t>
    </r>
    <r>
      <rPr>
        <sz val="12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>*Additional</t>
    </r>
  </si>
  <si>
    <r>
      <t xml:space="preserve">   </t>
    </r>
    <r>
      <rPr>
        <sz val="12"/>
        <color theme="0" tint="-0.499984740745262"/>
        <rFont val="Wingdings"/>
        <charset val="2"/>
      </rPr>
      <t></t>
    </r>
    <r>
      <rPr>
        <sz val="12"/>
        <color theme="0" tint="-0.499984740745262"/>
        <rFont val="Arial"/>
        <family val="2"/>
      </rPr>
      <t xml:space="preserve">  Tour &amp; Incentive Brochure</t>
    </r>
  </si>
  <si>
    <r>
      <t xml:space="preserve">   </t>
    </r>
    <r>
      <rPr>
        <sz val="12"/>
        <color theme="0" tint="-0.499984740745262"/>
        <rFont val="Wingdings"/>
        <charset val="2"/>
      </rPr>
      <t></t>
    </r>
    <r>
      <rPr>
        <sz val="12"/>
        <color theme="0" tint="-0.499984740745262"/>
        <rFont val="Arial"/>
        <family val="2"/>
      </rPr>
      <t xml:space="preserve">  Heritage Walkabout Brochure</t>
    </r>
  </si>
  <si>
    <r>
      <t xml:space="preserve">   </t>
    </r>
    <r>
      <rPr>
        <sz val="12"/>
        <color theme="0" tint="-0.499984740745262"/>
        <rFont val="Wingdings"/>
        <charset val="2"/>
      </rPr>
      <t></t>
    </r>
    <r>
      <rPr>
        <sz val="12"/>
        <color theme="0" tint="-0.499984740745262"/>
        <rFont val="Arial"/>
        <family val="2"/>
      </rPr>
      <t xml:space="preserve">  Discovery Balik Pulau </t>
    </r>
  </si>
  <si>
    <r>
      <t xml:space="preserve">   </t>
    </r>
    <r>
      <rPr>
        <sz val="12"/>
        <color theme="0" tint="-0.499984740745262"/>
        <rFont val="Wingdings"/>
        <charset val="2"/>
      </rPr>
      <t></t>
    </r>
    <r>
      <rPr>
        <sz val="12"/>
        <color theme="0" tint="-0.499984740745262"/>
        <rFont val="Arial"/>
        <family val="2"/>
      </rPr>
      <t xml:space="preserve">  Teluk Bahang Map</t>
    </r>
  </si>
  <si>
    <r>
      <t>Membership</t>
    </r>
    <r>
      <rPr>
        <sz val="11"/>
        <rFont val="Arial"/>
        <family val="2"/>
      </rPr>
      <t xml:space="preserve"> (11 members, 12 associates)</t>
    </r>
  </si>
  <si>
    <t>Note : The budget for International Media Campaigns, amounting RM1,800,000 is required in addition to RM2,000,000</t>
  </si>
  <si>
    <t>%</t>
  </si>
  <si>
    <t>Grant from Tourism Tax (PACCM)</t>
  </si>
  <si>
    <t xml:space="preserve">Hotel Fee </t>
  </si>
  <si>
    <t>Tourism Tax</t>
  </si>
  <si>
    <t>Others</t>
  </si>
  <si>
    <t>GRAND TOTAL</t>
  </si>
  <si>
    <t>BUDGET
YEAR 2021</t>
  </si>
  <si>
    <t>BUDGET
YEAR 2020</t>
  </si>
  <si>
    <t>BUDGET
YEAR 2019</t>
  </si>
  <si>
    <t>BUDGET
YEAR 2018</t>
  </si>
  <si>
    <t>BUDGET
YEAR 2017</t>
  </si>
  <si>
    <t>BUDGET
YEAR 2021
RM</t>
  </si>
  <si>
    <t>BUDGET
YEAR 2020
RM</t>
  </si>
  <si>
    <t>BUDGET
YEAR 2019
RM</t>
  </si>
  <si>
    <t>BUDGET
YEAR 2018
RM</t>
  </si>
  <si>
    <t>BUDGET
YEAR 2017
RM</t>
  </si>
  <si>
    <t>PGTSB Budget</t>
  </si>
  <si>
    <t xml:space="preserve"> - China Campaign</t>
  </si>
  <si>
    <t>TILL NOV 2020</t>
  </si>
  <si>
    <t>Proposed Budget</t>
  </si>
  <si>
    <t xml:space="preserve"> - Kita Malaysian Campaign with Malaysiakini &amp; TIkTok</t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</si>
  <si>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OOH Ads in Taipei</t>
    </r>
    <r>
      <rPr>
        <sz val="10"/>
        <color theme="0" tint="-0.499984740745262"/>
        <rFont val="Arial"/>
        <family val="2"/>
      </rPr>
      <t xml:space="preserve"> (Reprint of light box ads)</t>
    </r>
  </si>
  <si>
    <t>Details of Govt. Grant :</t>
  </si>
  <si>
    <t xml:space="preserve"> - Domestic Campaign(MHHoliday)</t>
  </si>
  <si>
    <t xml:space="preserve"> - Cashback campaign (Klook) </t>
  </si>
  <si>
    <t xml:space="preserve"> - Pg Travel Deals with Astro </t>
  </si>
  <si>
    <t xml:space="preserve"> - Cashback campaign (Booking.com &amp; Shopback) </t>
  </si>
  <si>
    <t xml:space="preserve"> - Cashback campaign (AirAsia) </t>
  </si>
  <si>
    <t xml:space="preserve"> - Domestic Marketing &amp; Media Campaign with Firefly (New Route)</t>
  </si>
  <si>
    <t xml:space="preserve"> - Domestic Campaign with OTAs (2020: Expedia &amp; MAS)</t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</si>
  <si>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Content Marketing Campaign-Europe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</si>
  <si>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Tactical Campaign - Airlines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</si>
  <si>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Tactical Campaign </t>
    </r>
    <r>
      <rPr>
        <sz val="11"/>
        <rFont val="Arial"/>
        <family val="2"/>
      </rPr>
      <t>(2020 : Celebrity Live Campaign)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</si>
  <si>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/ OTA / /Wholsaler</t>
    </r>
    <r>
      <rPr>
        <sz val="10"/>
        <rFont val="Arial"/>
        <family val="2"/>
      </rPr>
      <t xml:space="preserve"> (2012: AA/PG Food)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</si>
  <si>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Tactical Campaign </t>
    </r>
    <r>
      <rPr>
        <sz val="11"/>
        <rFont val="Arial"/>
        <family val="2"/>
      </rPr>
      <t>(2020 : Content Marketing)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</si>
  <si>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Tactical Campaign</t>
    </r>
    <r>
      <rPr>
        <sz val="11"/>
        <rFont val="Arial"/>
        <family val="2"/>
      </rPr>
      <t xml:space="preserve"> (2020: Content Marketing)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</si>
  <si>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and Agents</t>
    </r>
    <r>
      <rPr>
        <sz val="11"/>
        <rFont val="Arial"/>
        <family val="2"/>
      </rPr>
      <t xml:space="preserve"> (2020: Content Marketing)</t>
    </r>
  </si>
  <si>
    <t xml:space="preserve"> - Collab with Pg Foodie video production </t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</si>
  <si>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Billboard in Brunei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</si>
  <si>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KL Covered Walkway OOH</t>
    </r>
    <r>
      <rPr>
        <sz val="11"/>
        <color theme="0" tint="-0.499984740745262"/>
        <rFont val="Arial"/>
        <family val="2"/>
      </rPr>
      <t xml:space="preserve"> (Extension 7 months)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</si>
  <si>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GIant cube KL City Centre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</si>
  <si>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Retail Outlet Ads - Family Mart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</si>
  <si>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iMedia Online Advertising *New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</si>
  <si>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Singapore Media Campaign</t>
    </r>
    <r>
      <rPr>
        <sz val="12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*Additional  </t>
    </r>
    <r>
      <rPr>
        <sz val="10"/>
        <rFont val="Arial"/>
        <family val="2"/>
      </rPr>
      <t>(2020 : Travellator in Dhoby Ghaut MRT (Tourism Tax)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</si>
  <si>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Media Campaign </t>
    </r>
    <r>
      <rPr>
        <sz val="10"/>
        <color rgb="FFFF0000"/>
        <rFont val="Arial"/>
        <family val="2"/>
      </rPr>
      <t xml:space="preserve">*Additional </t>
    </r>
    <r>
      <rPr>
        <sz val="10"/>
        <rFont val="Arial"/>
        <family val="2"/>
      </rPr>
      <t>(2020:OOH Ads in Taipei (Tourism Tax)</t>
    </r>
  </si>
  <si>
    <t xml:space="preserve"> - Entry Point signboard &amp; Brochure Rack</t>
  </si>
  <si>
    <t>State Grant</t>
  </si>
  <si>
    <t>Hotel Fee</t>
  </si>
  <si>
    <t>Surplus/(Shortfall)</t>
  </si>
  <si>
    <t xml:space="preserve">China Campaign </t>
  </si>
  <si>
    <t>Study Penang</t>
  </si>
  <si>
    <t>PMED</t>
  </si>
  <si>
    <t>OPEX</t>
  </si>
  <si>
    <t>CAPEX</t>
  </si>
  <si>
    <t>Mktg/Promotion</t>
  </si>
  <si>
    <t>Comms</t>
  </si>
  <si>
    <t>Budget 2021</t>
  </si>
  <si>
    <t>Budget 2020</t>
  </si>
  <si>
    <t>China Campaign (2017's budget remaining RM350k )</t>
  </si>
  <si>
    <r>
      <t xml:space="preserve">   </t>
    </r>
    <r>
      <rPr>
        <sz val="12"/>
        <color rgb="FFC00000"/>
        <rFont val="Wingdings"/>
        <charset val="2"/>
      </rPr>
      <t xml:space="preserve"> </t>
    </r>
    <r>
      <rPr>
        <sz val="12"/>
        <color rgb="FFC00000"/>
        <rFont val="Arial"/>
        <family val="2"/>
      </rPr>
      <t>Trip.com Campaign &amp; Tuniu Campaign</t>
    </r>
    <r>
      <rPr>
        <sz val="10"/>
        <color rgb="FFC00000"/>
        <rFont val="Arial"/>
        <family val="2"/>
      </rPr>
      <t xml:space="preserve"> (Hotel fee : postponed since 2020)</t>
    </r>
  </si>
  <si>
    <r>
      <t xml:space="preserve">Grant from Hotel Fee B/F </t>
    </r>
    <r>
      <rPr>
        <sz val="8"/>
        <color theme="1"/>
        <rFont val="Arial"/>
        <family val="2"/>
      </rPr>
      <t>(Allocation for China campaign )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</si>
  <si>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 xml:space="preserve">Penang Roadshow in China (Shenzhen, Guangzhou &amp; Zhuhai) </t>
    </r>
  </si>
  <si>
    <t>Grant from Hotel Fee B/F (Allocation for China campaign )</t>
  </si>
  <si>
    <t>GRAND TOTAL (BUDGET 2021)</t>
  </si>
  <si>
    <t>Surplus/ (Shortfall)</t>
  </si>
  <si>
    <t>TILL DEC 2020</t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</si>
  <si>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Billboard </t>
    </r>
  </si>
  <si>
    <t xml:space="preserve"> - Southeast Asia</t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</si>
  <si>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Aviareps Southeast Asia Virtual Roadshow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</si>
  <si>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ITB Asia </t>
    </r>
    <r>
      <rPr>
        <sz val="10"/>
        <color theme="0" tint="-0.499984740745262"/>
        <rFont val="Arial"/>
        <family val="2"/>
      </rPr>
      <t>(Refund)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</si>
  <si>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Germany (2020 : TM Frankfurt)</t>
    </r>
  </si>
  <si>
    <t xml:space="preserve"> - Penang Arts Container (2020-2021)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</si>
</sst>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RM&quot;* #,##0_);_(&quot;RM&quot;* \(#,##0\);_(&quot;RM&quot;* &quot;-&quot;_);_(@_)"/>
    <numFmt numFmtId="44" formatCode="_(&quot;RM&quot;* #,##0.00_);_(&quot;RM&quot;* \(#,##0.00\);_(&quot;RM&quot;* &quot;-&quot;??_);_(@_)"/>
    <numFmt numFmtId="43" formatCode="_(* #,##0.00_);_(* \(#,##0.00\);_(* &quot;-&quot;??_);_(@_)"/>
    <numFmt numFmtId="164" formatCode="_(* #,##0_);_(* \(#,##0\);_(* &quot;-&quot;??_);_(@_)"/>
    <numFmt numFmtId="165" formatCode="_(&quot;RM&quot;* #,##0_);_(&quot;RM&quot;* \(#,##0\);_(&quot;RM&quot;* &quot;-&quot;??_);_(@_)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11"/>
      <color indexed="8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u/>
      <sz val="12"/>
      <color indexed="8"/>
      <name val="Arial"/>
      <family val="2"/>
    </font>
    <font>
      <b/>
      <u/>
      <sz val="12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i/>
      <sz val="11"/>
      <color indexed="8"/>
      <name val="Arial"/>
      <family val="2"/>
    </font>
    <font>
      <sz val="12"/>
      <color rgb="FF002060"/>
      <name val="Arial"/>
      <family val="2"/>
    </font>
    <font>
      <sz val="11"/>
      <color rgb="FF002060"/>
      <name val="Arial"/>
      <family val="2"/>
    </font>
    <font>
      <sz val="12"/>
      <color theme="0" tint="-0.499984740745262"/>
      <name val="Arial"/>
      <family val="2"/>
    </font>
    <font>
      <strike/>
      <sz val="12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0" tint="-0.499984740745262"/>
      <name val="Wingdings"/>
      <charset val="2"/>
    </font>
    <font>
      <b/>
      <sz val="12"/>
      <color rgb="FFC00000"/>
      <name val="Arial"/>
      <family val="2"/>
    </font>
    <font>
      <sz val="12"/>
      <color theme="1" tint="0.499984740745262"/>
      <name val="Arial"/>
      <family val="2"/>
    </font>
    <font>
      <b/>
      <sz val="12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b/>
      <sz val="12"/>
      <color theme="4" tint="-0.249977111117893"/>
      <name val="Arial"/>
      <family val="2"/>
    </font>
    <font>
      <b/>
      <sz val="11"/>
      <name val="Arial"/>
      <family val="2"/>
    </font>
    <font>
      <sz val="12"/>
      <name val="Arial"/>
      <family val="2"/>
      <charset val="2"/>
    </font>
    <font>
      <b/>
      <sz val="11"/>
      <color indexed="8"/>
      <name val="Arial"/>
      <family val="2"/>
    </font>
    <font>
      <i/>
      <sz val="12"/>
      <color theme="9" tint="-0.249977111117893"/>
      <name val="Arial"/>
      <family val="2"/>
    </font>
    <font>
      <sz val="12"/>
      <color indexed="23"/>
      <name val="Wingdings"/>
      <charset val="2"/>
    </font>
    <font>
      <sz val="12"/>
      <color indexed="23"/>
      <name val="Arial"/>
      <family val="2"/>
    </font>
    <font>
      <sz val="10"/>
      <color theme="1" tint="0.49998474074526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0" tint="-0.499984740745262"/>
      <name val="Arial"/>
      <family val="2"/>
    </font>
    <font>
      <sz val="11"/>
      <color theme="0" tint="-0.499984740745262"/>
      <name val="Wingdings"/>
      <charset val="2"/>
    </font>
    <font>
      <b/>
      <sz val="10"/>
      <color theme="0" tint="-0.499984740745262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u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C00000"/>
      <name val="Arial"/>
      <family val="2"/>
    </font>
    <font>
      <sz val="12"/>
      <color rgb="FFC00000"/>
      <name val="Wingdings"/>
      <charset val="2"/>
    </font>
    <font>
      <sz val="10"/>
      <color rgb="FFC00000"/>
      <name val="Arial"/>
      <family val="2"/>
    </font>
    <font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/>
  </cellStyleXfs>
  <cellXfs count="219">
    <xf numFmtId="0" fontId="0" fillId="0" borderId="0" xfId="0"/>
    <xf numFmtId="37" fontId="2" fillId="0" borderId="0" xfId="0" applyNumberFormat="1" applyFont="1"/>
    <xf numFmtId="164" fontId="2" fillId="0" borderId="0" xfId="1" applyNumberFormat="1" applyFont="1"/>
    <xf numFmtId="164" fontId="2" fillId="0" borderId="0" xfId="0" applyNumberFormat="1" applyFont="1"/>
    <xf numFmtId="37" fontId="4" fillId="0" borderId="0" xfId="0" applyNumberFormat="1" applyFont="1"/>
    <xf numFmtId="164" fontId="5" fillId="0" borderId="1" xfId="1" quotePrefix="1" applyNumberFormat="1" applyFont="1" applyBorder="1" applyAlignment="1">
      <alignment horizontal="center"/>
    </xf>
    <xf numFmtId="164" fontId="5" fillId="0" borderId="0" xfId="1" quotePrefix="1" applyNumberFormat="1" applyFont="1" applyAlignment="1">
      <alignment horizontal="center"/>
    </xf>
    <xf numFmtId="164" fontId="5" fillId="0" borderId="2" xfId="1" quotePrefix="1" applyNumberFormat="1" applyFont="1" applyBorder="1" applyAlignment="1">
      <alignment horizontal="center"/>
    </xf>
    <xf numFmtId="164" fontId="5" fillId="0" borderId="3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43" fontId="4" fillId="0" borderId="2" xfId="1" applyFont="1" applyBorder="1"/>
    <xf numFmtId="43" fontId="4" fillId="0" borderId="0" xfId="1" applyFont="1"/>
    <xf numFmtId="164" fontId="4" fillId="0" borderId="2" xfId="1" applyNumberFormat="1" applyFont="1" applyBorder="1"/>
    <xf numFmtId="0" fontId="4" fillId="0" borderId="0" xfId="0" applyFont="1"/>
    <xf numFmtId="164" fontId="4" fillId="0" borderId="0" xfId="1" applyNumberFormat="1" applyFont="1"/>
    <xf numFmtId="164" fontId="0" fillId="0" borderId="0" xfId="0" applyNumberFormat="1"/>
    <xf numFmtId="0" fontId="6" fillId="0" borderId="0" xfId="1" applyNumberFormat="1" applyFont="1"/>
    <xf numFmtId="164" fontId="6" fillId="0" borderId="4" xfId="1" applyNumberFormat="1" applyFont="1" applyBorder="1"/>
    <xf numFmtId="164" fontId="6" fillId="0" borderId="0" xfId="1" applyNumberFormat="1" applyFont="1"/>
    <xf numFmtId="0" fontId="6" fillId="0" borderId="0" xfId="0" applyFont="1"/>
    <xf numFmtId="0" fontId="7" fillId="0" borderId="0" xfId="1" applyNumberFormat="1" applyFont="1"/>
    <xf numFmtId="164" fontId="7" fillId="0" borderId="0" xfId="1" applyNumberFormat="1" applyFont="1"/>
    <xf numFmtId="0" fontId="7" fillId="0" borderId="0" xfId="0" applyFont="1"/>
    <xf numFmtId="164" fontId="6" fillId="0" borderId="5" xfId="1" applyNumberFormat="1" applyFont="1" applyBorder="1"/>
    <xf numFmtId="164" fontId="6" fillId="0" borderId="6" xfId="1" applyNumberFormat="1" applyFont="1" applyBorder="1"/>
    <xf numFmtId="4" fontId="0" fillId="0" borderId="0" xfId="0" applyNumberFormat="1"/>
    <xf numFmtId="43" fontId="0" fillId="0" borderId="0" xfId="0" applyNumberFormat="1"/>
    <xf numFmtId="10" fontId="0" fillId="0" borderId="0" xfId="2" applyNumberFormat="1" applyFont="1"/>
    <xf numFmtId="164" fontId="0" fillId="0" borderId="0" xfId="1" applyNumberFormat="1" applyFont="1"/>
    <xf numFmtId="164" fontId="8" fillId="0" borderId="0" xfId="1" quotePrefix="1" applyNumberFormat="1" applyFont="1" applyAlignment="1">
      <alignment horizontal="center"/>
    </xf>
    <xf numFmtId="164" fontId="8" fillId="0" borderId="1" xfId="1" quotePrefix="1" applyNumberFormat="1" applyFont="1" applyBorder="1" applyAlignment="1">
      <alignment horizontal="center"/>
    </xf>
    <xf numFmtId="37" fontId="9" fillId="0" borderId="0" xfId="0" applyNumberFormat="1" applyFont="1"/>
    <xf numFmtId="164" fontId="8" fillId="0" borderId="2" xfId="1" quotePrefix="1" applyNumberFormat="1" applyFont="1" applyBorder="1" applyAlignment="1">
      <alignment horizontal="center"/>
    </xf>
    <xf numFmtId="37" fontId="8" fillId="0" borderId="0" xfId="0" applyNumberFormat="1" applyFont="1"/>
    <xf numFmtId="164" fontId="8" fillId="0" borderId="0" xfId="1" applyNumberFormat="1" applyFont="1" applyAlignment="1">
      <alignment horizontal="center"/>
    </xf>
    <xf numFmtId="164" fontId="8" fillId="0" borderId="3" xfId="1" applyNumberFormat="1" applyFont="1" applyBorder="1" applyAlignment="1">
      <alignment horizontal="center"/>
    </xf>
    <xf numFmtId="164" fontId="10" fillId="0" borderId="0" xfId="1" applyNumberFormat="1" applyFont="1"/>
    <xf numFmtId="37" fontId="2" fillId="2" borderId="0" xfId="0" applyNumberFormat="1" applyFont="1" applyFill="1"/>
    <xf numFmtId="164" fontId="8" fillId="2" borderId="0" xfId="1" applyNumberFormat="1" applyFont="1" applyFill="1"/>
    <xf numFmtId="164" fontId="8" fillId="0" borderId="0" xfId="1" applyNumberFormat="1" applyFont="1"/>
    <xf numFmtId="37" fontId="10" fillId="0" borderId="0" xfId="0" applyNumberFormat="1" applyFont="1"/>
    <xf numFmtId="164" fontId="10" fillId="0" borderId="7" xfId="1" applyNumberFormat="1" applyFont="1" applyBorder="1"/>
    <xf numFmtId="164" fontId="10" fillId="0" borderId="8" xfId="1" applyNumberFormat="1" applyFont="1" applyBorder="1"/>
    <xf numFmtId="37" fontId="12" fillId="0" borderId="0" xfId="0" applyNumberFormat="1" applyFont="1"/>
    <xf numFmtId="164" fontId="13" fillId="0" borderId="0" xfId="1" applyNumberFormat="1" applyFont="1"/>
    <xf numFmtId="37" fontId="14" fillId="0" borderId="0" xfId="0" applyNumberFormat="1" applyFont="1"/>
    <xf numFmtId="164" fontId="15" fillId="0" borderId="0" xfId="1" applyNumberFormat="1" applyFont="1"/>
    <xf numFmtId="164" fontId="8" fillId="0" borderId="9" xfId="1" applyNumberFormat="1" applyFont="1" applyBorder="1"/>
    <xf numFmtId="164" fontId="11" fillId="0" borderId="0" xfId="1" applyNumberFormat="1" applyFont="1"/>
    <xf numFmtId="37" fontId="16" fillId="0" borderId="0" xfId="0" applyNumberFormat="1" applyFont="1"/>
    <xf numFmtId="164" fontId="17" fillId="0" borderId="0" xfId="1" applyNumberFormat="1" applyFont="1"/>
    <xf numFmtId="37" fontId="18" fillId="0" borderId="0" xfId="0" applyNumberFormat="1" applyFont="1"/>
    <xf numFmtId="164" fontId="19" fillId="0" borderId="0" xfId="1" applyNumberFormat="1" applyFont="1"/>
    <xf numFmtId="37" fontId="10" fillId="0" borderId="0" xfId="0" quotePrefix="1" applyNumberFormat="1" applyFont="1"/>
    <xf numFmtId="164" fontId="5" fillId="0" borderId="0" xfId="1" applyNumberFormat="1" applyFont="1"/>
    <xf numFmtId="37" fontId="8" fillId="2" borderId="0" xfId="0" applyNumberFormat="1" applyFont="1" applyFill="1"/>
    <xf numFmtId="37" fontId="2" fillId="3" borderId="0" xfId="0" applyNumberFormat="1" applyFont="1" applyFill="1"/>
    <xf numFmtId="164" fontId="8" fillId="3" borderId="0" xfId="1" applyNumberFormat="1" applyFont="1" applyFill="1"/>
    <xf numFmtId="37" fontId="8" fillId="4" borderId="0" xfId="0" applyNumberFormat="1" applyFont="1" applyFill="1"/>
    <xf numFmtId="164" fontId="8" fillId="4" borderId="0" xfId="1" applyNumberFormat="1" applyFont="1" applyFill="1"/>
    <xf numFmtId="37" fontId="2" fillId="5" borderId="0" xfId="0" applyNumberFormat="1" applyFont="1" applyFill="1"/>
    <xf numFmtId="164" fontId="8" fillId="5" borderId="0" xfId="1" applyNumberFormat="1" applyFont="1" applyFill="1"/>
    <xf numFmtId="37" fontId="20" fillId="0" borderId="0" xfId="0" applyNumberFormat="1" applyFont="1"/>
    <xf numFmtId="37" fontId="9" fillId="0" borderId="0" xfId="3" applyNumberFormat="1" applyFont="1"/>
    <xf numFmtId="37" fontId="9" fillId="0" borderId="0" xfId="3" quotePrefix="1" applyNumberFormat="1" applyFont="1"/>
    <xf numFmtId="164" fontId="8" fillId="0" borderId="0" xfId="1" quotePrefix="1" applyNumberFormat="1" applyFont="1"/>
    <xf numFmtId="164" fontId="8" fillId="0" borderId="9" xfId="1" quotePrefix="1" applyNumberFormat="1" applyFont="1" applyBorder="1"/>
    <xf numFmtId="164" fontId="23" fillId="0" borderId="0" xfId="1" applyNumberFormat="1" applyFont="1"/>
    <xf numFmtId="37" fontId="23" fillId="0" borderId="0" xfId="0" applyNumberFormat="1" applyFont="1"/>
    <xf numFmtId="37" fontId="25" fillId="0" borderId="0" xfId="0" applyNumberFormat="1" applyFont="1"/>
    <xf numFmtId="164" fontId="25" fillId="0" borderId="0" xfId="1" applyNumberFormat="1" applyFont="1"/>
    <xf numFmtId="37" fontId="10" fillId="0" borderId="0" xfId="3" quotePrefix="1" applyNumberFormat="1" applyFont="1"/>
    <xf numFmtId="37" fontId="25" fillId="0" borderId="0" xfId="3" quotePrefix="1" applyNumberFormat="1" applyFont="1"/>
    <xf numFmtId="37" fontId="8" fillId="0" borderId="0" xfId="3" quotePrefix="1" applyNumberFormat="1" applyFont="1"/>
    <xf numFmtId="164" fontId="10" fillId="0" borderId="0" xfId="1" applyNumberFormat="1" applyFont="1" applyAlignment="1">
      <alignment vertical="center"/>
    </xf>
    <xf numFmtId="164" fontId="31" fillId="0" borderId="0" xfId="1" applyNumberFormat="1" applyFont="1"/>
    <xf numFmtId="37" fontId="31" fillId="0" borderId="0" xfId="0" applyNumberFormat="1" applyFont="1"/>
    <xf numFmtId="37" fontId="10" fillId="6" borderId="0" xfId="3" quotePrefix="1" applyNumberFormat="1" applyFont="1" applyFill="1"/>
    <xf numFmtId="37" fontId="25" fillId="6" borderId="0" xfId="3" quotePrefix="1" applyNumberFormat="1" applyFont="1" applyFill="1"/>
    <xf numFmtId="164" fontId="25" fillId="0" borderId="0" xfId="1" applyNumberFormat="1" applyFont="1" applyAlignment="1">
      <alignment vertical="center"/>
    </xf>
    <xf numFmtId="37" fontId="25" fillId="0" borderId="0" xfId="0" applyNumberFormat="1" applyFont="1" applyAlignment="1">
      <alignment vertical="center"/>
    </xf>
    <xf numFmtId="37" fontId="32" fillId="0" borderId="0" xfId="3" quotePrefix="1" applyNumberFormat="1" applyFont="1"/>
    <xf numFmtId="37" fontId="30" fillId="0" borderId="0" xfId="0" applyNumberFormat="1" applyFont="1"/>
    <xf numFmtId="37" fontId="32" fillId="0" borderId="0" xfId="0" applyNumberFormat="1" applyFont="1"/>
    <xf numFmtId="37" fontId="33" fillId="0" borderId="0" xfId="0" applyNumberFormat="1" applyFont="1"/>
    <xf numFmtId="37" fontId="34" fillId="0" borderId="0" xfId="3" quotePrefix="1" applyNumberFormat="1" applyFont="1"/>
    <xf numFmtId="164" fontId="10" fillId="0" borderId="0" xfId="1" quotePrefix="1" applyNumberFormat="1" applyFont="1"/>
    <xf numFmtId="164" fontId="10" fillId="0" borderId="8" xfId="1" quotePrefix="1" applyNumberFormat="1" applyFont="1" applyBorder="1"/>
    <xf numFmtId="164" fontId="8" fillId="0" borderId="0" xfId="1" applyNumberFormat="1" applyFont="1" applyAlignment="1">
      <alignment horizontal="right"/>
    </xf>
    <xf numFmtId="164" fontId="8" fillId="0" borderId="9" xfId="1" applyNumberFormat="1" applyFont="1" applyBorder="1" applyAlignment="1">
      <alignment horizontal="right"/>
    </xf>
    <xf numFmtId="164" fontId="10" fillId="0" borderId="0" xfId="1" applyNumberFormat="1" applyFont="1" applyAlignment="1">
      <alignment horizontal="right"/>
    </xf>
    <xf numFmtId="37" fontId="8" fillId="5" borderId="0" xfId="0" applyNumberFormat="1" applyFont="1" applyFill="1"/>
    <xf numFmtId="164" fontId="8" fillId="5" borderId="0" xfId="1" applyNumberFormat="1" applyFont="1" applyFill="1" applyAlignment="1">
      <alignment horizontal="right"/>
    </xf>
    <xf numFmtId="37" fontId="8" fillId="7" borderId="0" xfId="0" applyNumberFormat="1" applyFont="1" applyFill="1"/>
    <xf numFmtId="164" fontId="10" fillId="7" borderId="0" xfId="1" applyNumberFormat="1" applyFont="1" applyFill="1"/>
    <xf numFmtId="37" fontId="35" fillId="0" borderId="0" xfId="0" applyNumberFormat="1" applyFont="1"/>
    <xf numFmtId="37" fontId="8" fillId="0" borderId="0" xfId="0" quotePrefix="1" applyNumberFormat="1" applyFont="1"/>
    <xf numFmtId="37" fontId="8" fillId="0" borderId="0" xfId="3" applyNumberFormat="1" applyFont="1"/>
    <xf numFmtId="37" fontId="36" fillId="0" borderId="0" xfId="3" applyNumberFormat="1" applyFont="1"/>
    <xf numFmtId="37" fontId="10" fillId="0" borderId="0" xfId="3" quotePrefix="1" applyNumberFormat="1" applyFont="1" applyAlignment="1">
      <alignment wrapText="1"/>
    </xf>
    <xf numFmtId="164" fontId="8" fillId="0" borderId="8" xfId="1" applyNumberFormat="1" applyFont="1" applyBorder="1"/>
    <xf numFmtId="37" fontId="10" fillId="6" borderId="0" xfId="0" applyNumberFormat="1" applyFont="1" applyFill="1"/>
    <xf numFmtId="164" fontId="10" fillId="6" borderId="0" xfId="1" applyNumberFormat="1" applyFont="1" applyFill="1"/>
    <xf numFmtId="37" fontId="9" fillId="6" borderId="0" xfId="0" applyNumberFormat="1" applyFont="1" applyFill="1"/>
    <xf numFmtId="164" fontId="8" fillId="7" borderId="0" xfId="1" applyNumberFormat="1" applyFont="1" applyFill="1"/>
    <xf numFmtId="37" fontId="2" fillId="8" borderId="0" xfId="0" applyNumberFormat="1" applyFont="1" applyFill="1"/>
    <xf numFmtId="164" fontId="8" fillId="8" borderId="0" xfId="1" applyNumberFormat="1" applyFont="1" applyFill="1"/>
    <xf numFmtId="37" fontId="10" fillId="0" borderId="0" xfId="3" applyNumberFormat="1" applyFont="1"/>
    <xf numFmtId="37" fontId="8" fillId="8" borderId="0" xfId="0" applyNumberFormat="1" applyFont="1" applyFill="1"/>
    <xf numFmtId="37" fontId="4" fillId="0" borderId="0" xfId="3" applyNumberFormat="1" applyFont="1"/>
    <xf numFmtId="37" fontId="2" fillId="9" borderId="0" xfId="0" applyNumberFormat="1" applyFont="1" applyFill="1"/>
    <xf numFmtId="164" fontId="8" fillId="9" borderId="0" xfId="1" applyNumberFormat="1" applyFont="1" applyFill="1"/>
    <xf numFmtId="37" fontId="2" fillId="0" borderId="0" xfId="3" applyNumberFormat="1" applyFont="1"/>
    <xf numFmtId="37" fontId="38" fillId="0" borderId="0" xfId="0" applyNumberFormat="1" applyFont="1"/>
    <xf numFmtId="37" fontId="8" fillId="9" borderId="0" xfId="0" applyNumberFormat="1" applyFont="1" applyFill="1"/>
    <xf numFmtId="164" fontId="30" fillId="0" borderId="0" xfId="1" applyNumberFormat="1" applyFont="1"/>
    <xf numFmtId="164" fontId="9" fillId="0" borderId="0" xfId="1" applyNumberFormat="1" applyFont="1"/>
    <xf numFmtId="37" fontId="8" fillId="0" borderId="5" xfId="0" applyNumberFormat="1" applyFont="1" applyBorder="1"/>
    <xf numFmtId="164" fontId="8" fillId="0" borderId="5" xfId="1" applyNumberFormat="1" applyFont="1" applyBorder="1"/>
    <xf numFmtId="37" fontId="41" fillId="0" borderId="0" xfId="0" applyNumberFormat="1" applyFont="1"/>
    <xf numFmtId="164" fontId="31" fillId="0" borderId="7" xfId="1" applyNumberFormat="1" applyFont="1" applyBorder="1"/>
    <xf numFmtId="164" fontId="10" fillId="0" borderId="6" xfId="1" applyNumberFormat="1" applyFont="1" applyBorder="1"/>
    <xf numFmtId="164" fontId="5" fillId="0" borderId="0" xfId="1" quotePrefix="1" applyNumberFormat="1" applyFont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43" fontId="4" fillId="0" borderId="0" xfId="1" applyFont="1" applyBorder="1"/>
    <xf numFmtId="164" fontId="4" fillId="0" borderId="0" xfId="1" applyNumberFormat="1" applyFont="1" applyBorder="1"/>
    <xf numFmtId="164" fontId="6" fillId="0" borderId="0" xfId="1" applyNumberFormat="1" applyFont="1" applyBorder="1"/>
    <xf numFmtId="164" fontId="7" fillId="0" borderId="0" xfId="1" applyNumberFormat="1" applyFont="1" applyBorder="1"/>
    <xf numFmtId="164" fontId="0" fillId="0" borderId="0" xfId="1" applyNumberFormat="1" applyFont="1" applyBorder="1"/>
    <xf numFmtId="0" fontId="0" fillId="0" borderId="0" xfId="0" applyBorder="1"/>
    <xf numFmtId="164" fontId="8" fillId="0" borderId="2" xfId="1" applyNumberFormat="1" applyFont="1" applyBorder="1" applyAlignment="1">
      <alignment horizontal="center"/>
    </xf>
    <xf numFmtId="37" fontId="10" fillId="0" borderId="0" xfId="0" applyNumberFormat="1" applyFont="1" applyAlignment="1">
      <alignment vertical="center"/>
    </xf>
    <xf numFmtId="37" fontId="11" fillId="0" borderId="0" xfId="0" applyNumberFormat="1" applyFont="1"/>
    <xf numFmtId="37" fontId="44" fillId="0" borderId="0" xfId="3" quotePrefix="1" applyNumberFormat="1" applyFont="1"/>
    <xf numFmtId="37" fontId="32" fillId="0" borderId="0" xfId="3" applyNumberFormat="1" applyFont="1"/>
    <xf numFmtId="37" fontId="49" fillId="0" borderId="0" xfId="0" applyNumberFormat="1" applyFont="1"/>
    <xf numFmtId="164" fontId="8" fillId="0" borderId="0" xfId="1" quotePrefix="1" applyNumberFormat="1" applyFont="1" applyBorder="1" applyAlignment="1">
      <alignment horizontal="center"/>
    </xf>
    <xf numFmtId="164" fontId="8" fillId="0" borderId="0" xfId="1" applyNumberFormat="1" applyFont="1" applyBorder="1" applyAlignment="1">
      <alignment horizontal="center"/>
    </xf>
    <xf numFmtId="164" fontId="10" fillId="0" borderId="0" xfId="1" applyNumberFormat="1" applyFont="1" applyBorder="1"/>
    <xf numFmtId="164" fontId="8" fillId="0" borderId="0" xfId="1" applyNumberFormat="1" applyFont="1" applyBorder="1"/>
    <xf numFmtId="164" fontId="8" fillId="0" borderId="0" xfId="1" quotePrefix="1" applyNumberFormat="1" applyFont="1" applyBorder="1"/>
    <xf numFmtId="164" fontId="10" fillId="0" borderId="0" xfId="1" quotePrefix="1" applyNumberFormat="1" applyFont="1" applyBorder="1"/>
    <xf numFmtId="164" fontId="8" fillId="0" borderId="0" xfId="1" applyNumberFormat="1" applyFont="1" applyBorder="1" applyAlignment="1">
      <alignment horizontal="right"/>
    </xf>
    <xf numFmtId="9" fontId="10" fillId="0" borderId="0" xfId="2" applyFont="1"/>
    <xf numFmtId="9" fontId="10" fillId="0" borderId="8" xfId="2" applyFont="1" applyBorder="1"/>
    <xf numFmtId="9" fontId="15" fillId="0" borderId="0" xfId="2" applyFont="1"/>
    <xf numFmtId="9" fontId="8" fillId="0" borderId="9" xfId="2" applyFont="1" applyBorder="1"/>
    <xf numFmtId="9" fontId="11" fillId="0" borderId="0" xfId="2" applyFont="1"/>
    <xf numFmtId="9" fontId="8" fillId="0" borderId="0" xfId="2" applyFont="1"/>
    <xf numFmtId="9" fontId="17" fillId="0" borderId="0" xfId="2" applyFont="1"/>
    <xf numFmtId="9" fontId="19" fillId="0" borderId="0" xfId="2" applyFont="1"/>
    <xf numFmtId="9" fontId="5" fillId="0" borderId="0" xfId="2" applyFont="1"/>
    <xf numFmtId="9" fontId="8" fillId="2" borderId="0" xfId="2" applyFont="1" applyFill="1"/>
    <xf numFmtId="9" fontId="8" fillId="3" borderId="0" xfId="2" applyFont="1" applyFill="1"/>
    <xf numFmtId="9" fontId="8" fillId="4" borderId="0" xfId="2" applyFont="1" applyFill="1"/>
    <xf numFmtId="9" fontId="8" fillId="5" borderId="0" xfId="2" applyFont="1" applyFill="1"/>
    <xf numFmtId="9" fontId="8" fillId="0" borderId="9" xfId="2" quotePrefix="1" applyFont="1" applyBorder="1"/>
    <xf numFmtId="9" fontId="25" fillId="0" borderId="0" xfId="2" applyFont="1"/>
    <xf numFmtId="9" fontId="10" fillId="0" borderId="0" xfId="2" applyFont="1" applyAlignment="1">
      <alignment vertical="center"/>
    </xf>
    <xf numFmtId="9" fontId="10" fillId="0" borderId="8" xfId="2" quotePrefix="1" applyFont="1" applyBorder="1"/>
    <xf numFmtId="9" fontId="8" fillId="0" borderId="9" xfId="2" applyFont="1" applyBorder="1" applyAlignment="1">
      <alignment horizontal="right"/>
    </xf>
    <xf numFmtId="9" fontId="10" fillId="0" borderId="0" xfId="2" applyFont="1" applyAlignment="1">
      <alignment horizontal="right"/>
    </xf>
    <xf numFmtId="9" fontId="10" fillId="7" borderId="0" xfId="2" applyFont="1" applyFill="1"/>
    <xf numFmtId="9" fontId="8" fillId="0" borderId="8" xfId="2" applyFont="1" applyBorder="1"/>
    <xf numFmtId="9" fontId="10" fillId="6" borderId="0" xfId="2" applyFont="1" applyFill="1"/>
    <xf numFmtId="9" fontId="8" fillId="7" borderId="0" xfId="2" applyFont="1" applyFill="1"/>
    <xf numFmtId="9" fontId="8" fillId="8" borderId="0" xfId="2" applyFont="1" applyFill="1"/>
    <xf numFmtId="9" fontId="8" fillId="9" borderId="0" xfId="2" applyFont="1" applyFill="1"/>
    <xf numFmtId="9" fontId="30" fillId="0" borderId="0" xfId="2" applyFont="1"/>
    <xf numFmtId="9" fontId="2" fillId="0" borderId="0" xfId="2" applyFont="1"/>
    <xf numFmtId="9" fontId="9" fillId="0" borderId="0" xfId="2" applyFont="1"/>
    <xf numFmtId="9" fontId="8" fillId="0" borderId="5" xfId="2" applyFont="1" applyBorder="1"/>
    <xf numFmtId="9" fontId="31" fillId="0" borderId="0" xfId="2" applyFont="1"/>
    <xf numFmtId="9" fontId="10" fillId="0" borderId="6" xfId="2" applyFont="1" applyBorder="1"/>
    <xf numFmtId="9" fontId="8" fillId="5" borderId="0" xfId="2" applyNumberFormat="1" applyFont="1" applyFill="1" applyAlignment="1">
      <alignment horizontal="right"/>
    </xf>
    <xf numFmtId="10" fontId="2" fillId="0" borderId="0" xfId="2" applyNumberFormat="1" applyFont="1"/>
    <xf numFmtId="10" fontId="5" fillId="0" borderId="1" xfId="2" quotePrefix="1" applyNumberFormat="1" applyFont="1" applyBorder="1" applyAlignment="1">
      <alignment horizontal="center"/>
    </xf>
    <xf numFmtId="10" fontId="5" fillId="0" borderId="2" xfId="2" quotePrefix="1" applyNumberFormat="1" applyFont="1" applyBorder="1" applyAlignment="1">
      <alignment horizontal="center"/>
    </xf>
    <xf numFmtId="10" fontId="5" fillId="0" borderId="3" xfId="2" applyNumberFormat="1" applyFont="1" applyBorder="1" applyAlignment="1">
      <alignment horizontal="center"/>
    </xf>
    <xf numFmtId="10" fontId="4" fillId="0" borderId="2" xfId="2" applyNumberFormat="1" applyFont="1" applyBorder="1"/>
    <xf numFmtId="10" fontId="6" fillId="0" borderId="4" xfId="2" applyNumberFormat="1" applyFont="1" applyBorder="1"/>
    <xf numFmtId="10" fontId="7" fillId="0" borderId="0" xfId="2" applyNumberFormat="1" applyFont="1"/>
    <xf numFmtId="10" fontId="6" fillId="0" borderId="5" xfId="2" applyNumberFormat="1" applyFont="1" applyBorder="1"/>
    <xf numFmtId="10" fontId="6" fillId="0" borderId="0" xfId="2" applyNumberFormat="1" applyFont="1"/>
    <xf numFmtId="10" fontId="7" fillId="0" borderId="0" xfId="2" applyNumberFormat="1" applyFont="1" applyBorder="1"/>
    <xf numFmtId="10" fontId="6" fillId="0" borderId="0" xfId="2" applyNumberFormat="1" applyFont="1" applyBorder="1"/>
    <xf numFmtId="10" fontId="0" fillId="0" borderId="0" xfId="2" applyNumberFormat="1" applyFont="1" applyBorder="1"/>
    <xf numFmtId="164" fontId="7" fillId="0" borderId="2" xfId="1" applyNumberFormat="1" applyFont="1" applyBorder="1"/>
    <xf numFmtId="164" fontId="6" fillId="0" borderId="0" xfId="0" applyNumberFormat="1" applyFont="1"/>
    <xf numFmtId="164" fontId="7" fillId="0" borderId="5" xfId="1" applyNumberFormat="1" applyFont="1" applyBorder="1"/>
    <xf numFmtId="42" fontId="6" fillId="0" borderId="6" xfId="1" applyNumberFormat="1" applyFont="1" applyBorder="1"/>
    <xf numFmtId="164" fontId="5" fillId="0" borderId="4" xfId="1" quotePrefix="1" applyNumberFormat="1" applyFont="1" applyBorder="1" applyAlignment="1">
      <alignment horizontal="center" wrapText="1"/>
    </xf>
    <xf numFmtId="43" fontId="0" fillId="0" borderId="0" xfId="1" applyFont="1"/>
    <xf numFmtId="43" fontId="0" fillId="0" borderId="6" xfId="0" applyNumberFormat="1" applyBorder="1"/>
    <xf numFmtId="43" fontId="7" fillId="0" borderId="0" xfId="1" applyFont="1"/>
    <xf numFmtId="0" fontId="50" fillId="0" borderId="0" xfId="0" applyFont="1"/>
    <xf numFmtId="164" fontId="7" fillId="0" borderId="0" xfId="0" applyNumberFormat="1" applyFont="1"/>
    <xf numFmtId="43" fontId="5" fillId="0" borderId="4" xfId="1" quotePrefix="1" applyFont="1" applyBorder="1" applyAlignment="1">
      <alignment horizontal="center" wrapText="1"/>
    </xf>
    <xf numFmtId="43" fontId="6" fillId="0" borderId="0" xfId="1" applyFont="1"/>
    <xf numFmtId="43" fontId="7" fillId="0" borderId="5" xfId="1" applyFont="1" applyBorder="1"/>
    <xf numFmtId="44" fontId="7" fillId="0" borderId="0" xfId="1" applyNumberFormat="1" applyFont="1"/>
    <xf numFmtId="44" fontId="6" fillId="0" borderId="6" xfId="1" applyNumberFormat="1" applyFont="1" applyBorder="1"/>
    <xf numFmtId="44" fontId="6" fillId="0" borderId="0" xfId="1" applyNumberFormat="1" applyFont="1"/>
    <xf numFmtId="0" fontId="51" fillId="0" borderId="0" xfId="0" applyFont="1"/>
    <xf numFmtId="43" fontId="51" fillId="0" borderId="0" xfId="1" applyFont="1"/>
    <xf numFmtId="0" fontId="0" fillId="0" borderId="0" xfId="0" applyFont="1"/>
    <xf numFmtId="43" fontId="1" fillId="0" borderId="0" xfId="1" applyFont="1"/>
    <xf numFmtId="165" fontId="7" fillId="0" borderId="0" xfId="1" applyNumberFormat="1" applyFont="1"/>
    <xf numFmtId="165" fontId="6" fillId="0" borderId="5" xfId="0" applyNumberFormat="1" applyFont="1" applyBorder="1"/>
    <xf numFmtId="165" fontId="7" fillId="0" borderId="0" xfId="0" applyNumberFormat="1" applyFont="1"/>
    <xf numFmtId="43" fontId="0" fillId="0" borderId="5" xfId="1" applyFont="1" applyBorder="1"/>
    <xf numFmtId="43" fontId="0" fillId="0" borderId="0" xfId="1" applyFont="1" applyAlignment="1">
      <alignment horizontal="right"/>
    </xf>
    <xf numFmtId="9" fontId="0" fillId="0" borderId="0" xfId="2" applyFont="1"/>
    <xf numFmtId="37" fontId="52" fillId="0" borderId="0" xfId="0" applyNumberFormat="1" applyFont="1"/>
    <xf numFmtId="164" fontId="52" fillId="0" borderId="0" xfId="1" applyNumberFormat="1" applyFont="1"/>
    <xf numFmtId="9" fontId="52" fillId="0" borderId="0" xfId="2" applyFont="1"/>
    <xf numFmtId="37" fontId="54" fillId="0" borderId="0" xfId="0" applyNumberFormat="1" applyFont="1"/>
    <xf numFmtId="9" fontId="25" fillId="0" borderId="0" xfId="2" applyFont="1" applyAlignment="1">
      <alignment vertical="center"/>
    </xf>
    <xf numFmtId="164" fontId="6" fillId="0" borderId="0" xfId="2" applyNumberFormat="1" applyFont="1" applyBorder="1"/>
  </cellXfs>
  <cellStyles count="4">
    <cellStyle name="Comma" xfId="1" builtinId="3"/>
    <cellStyle name="Excel Built-in Normal" xfId="3" xr:uid="{6C9FCEAC-4B06-46CF-988C-9FF6C98B841F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Graph!$A$37</c:f>
              <c:strCache>
                <c:ptCount val="1"/>
                <c:pt idx="0">
                  <c:v>Proposed Budget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Graph!$B$36:$F$36</c:f>
              <c:strCache>
                <c:ptCount val="5"/>
                <c:pt idx="0">
                  <c:v> BUDGET
YEAR 2021 </c:v>
                </c:pt>
                <c:pt idx="1">
                  <c:v> BUDGET
YEAR 2020 </c:v>
                </c:pt>
                <c:pt idx="2">
                  <c:v> BUDGET
YEAR 2019 </c:v>
                </c:pt>
                <c:pt idx="3">
                  <c:v> BUDGET
YEAR 2018 </c:v>
                </c:pt>
                <c:pt idx="4">
                  <c:v> BUDGET
YEAR 2017 </c:v>
                </c:pt>
              </c:strCache>
            </c:strRef>
          </c:cat>
          <c:val>
            <c:numRef>
              <c:f>Graph!$B$37:$F$37</c:f>
              <c:numCache>
                <c:formatCode>_(* #,##0.00_);_(* \(#,##0.00\);_(* "-"??_);_(@_)</c:formatCode>
                <c:ptCount val="5"/>
                <c:pt idx="0">
                  <c:v>7398643.9466569601</c:v>
                </c:pt>
                <c:pt idx="1">
                  <c:v>9698398.5056499988</c:v>
                </c:pt>
                <c:pt idx="2">
                  <c:v>14966349.939999999</c:v>
                </c:pt>
                <c:pt idx="3">
                  <c:v>11051342.780000001</c:v>
                </c:pt>
                <c:pt idx="4">
                  <c:v>11933315.1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30-41DA-A696-B927D53CD34B}"/>
            </c:ext>
          </c:extLst>
        </c:ser>
        <c:ser>
          <c:idx val="1"/>
          <c:order val="1"/>
          <c:tx>
            <c:strRef>
              <c:f>Graph!$A$38</c:f>
              <c:strCache>
                <c:ptCount val="1"/>
                <c:pt idx="0">
                  <c:v>Hotel Fee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Graph!$B$36:$F$36</c:f>
              <c:strCache>
                <c:ptCount val="5"/>
                <c:pt idx="0">
                  <c:v> BUDGET
YEAR 2021 </c:v>
                </c:pt>
                <c:pt idx="1">
                  <c:v> BUDGET
YEAR 2020 </c:v>
                </c:pt>
                <c:pt idx="2">
                  <c:v> BUDGET
YEAR 2019 </c:v>
                </c:pt>
                <c:pt idx="3">
                  <c:v> BUDGET
YEAR 2018 </c:v>
                </c:pt>
                <c:pt idx="4">
                  <c:v> BUDGET
YEAR 2017 </c:v>
                </c:pt>
              </c:strCache>
            </c:strRef>
          </c:cat>
          <c:val>
            <c:numRef>
              <c:f>Graph!$B$38:$F$38</c:f>
              <c:numCache>
                <c:formatCode>_(* #,##0.00_);_(* \(#,##0.00\);_(* "-"??_);_(@_)</c:formatCode>
                <c:ptCount val="5"/>
                <c:pt idx="0">
                  <c:v>2070000</c:v>
                </c:pt>
                <c:pt idx="1">
                  <c:v>2450000</c:v>
                </c:pt>
                <c:pt idx="2">
                  <c:v>10726350</c:v>
                </c:pt>
                <c:pt idx="3">
                  <c:v>6108600</c:v>
                </c:pt>
                <c:pt idx="4">
                  <c:v>5117251.5299999993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30-41DA-A696-B927D53CD34B}"/>
            </c:ext>
          </c:extLst>
        </c:ser>
        <c:ser>
          <c:idx val="2"/>
          <c:order val="2"/>
          <c:tx>
            <c:strRef>
              <c:f>Graph!$A$39</c:f>
              <c:strCache>
                <c:ptCount val="1"/>
                <c:pt idx="0">
                  <c:v>Others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Graph!$B$36:$F$36</c:f>
              <c:strCache>
                <c:ptCount val="5"/>
                <c:pt idx="0">
                  <c:v> BUDGET
YEAR 2021 </c:v>
                </c:pt>
                <c:pt idx="1">
                  <c:v> BUDGET
YEAR 2020 </c:v>
                </c:pt>
                <c:pt idx="2">
                  <c:v> BUDGET
YEAR 2019 </c:v>
                </c:pt>
                <c:pt idx="3">
                  <c:v> BUDGET
YEAR 2018 </c:v>
                </c:pt>
                <c:pt idx="4">
                  <c:v> BUDGET
YEAR 2017 </c:v>
                </c:pt>
              </c:strCache>
            </c:strRef>
          </c:cat>
          <c:val>
            <c:numRef>
              <c:f>Graph!$B$39:$F$39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115680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30-41DA-A696-B927D53CD34B}"/>
            </c:ext>
          </c:extLst>
        </c:ser>
        <c:ser>
          <c:idx val="3"/>
          <c:order val="3"/>
          <c:tx>
            <c:strRef>
              <c:f>Graph!$A$40</c:f>
              <c:strCache>
                <c:ptCount val="1"/>
                <c:pt idx="0">
                  <c:v>Tourism Tax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Graph!$B$36:$F$36</c:f>
              <c:strCache>
                <c:ptCount val="5"/>
                <c:pt idx="0">
                  <c:v> BUDGET
YEAR 2021 </c:v>
                </c:pt>
                <c:pt idx="1">
                  <c:v> BUDGET
YEAR 2020 </c:v>
                </c:pt>
                <c:pt idx="2">
                  <c:v> BUDGET
YEAR 2019 </c:v>
                </c:pt>
                <c:pt idx="3">
                  <c:v> BUDGET
YEAR 2018 </c:v>
                </c:pt>
                <c:pt idx="4">
                  <c:v> BUDGET
YEAR 2017 </c:v>
                </c:pt>
              </c:strCache>
            </c:strRef>
          </c:cat>
          <c:val>
            <c:numRef>
              <c:f>Graph!$B$40:$F$40</c:f>
              <c:numCache>
                <c:formatCode>_(* #,##0.00_);_(* \(#,##0.00\);_(* "-"??_);_(@_)</c:formatCode>
                <c:ptCount val="5"/>
                <c:pt idx="0">
                  <c:v>2870000</c:v>
                </c:pt>
                <c:pt idx="1">
                  <c:v>2238425</c:v>
                </c:pt>
                <c:pt idx="2">
                  <c:v>1013940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30-41DA-A696-B927D53CD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1565672"/>
        <c:axId val="631566000"/>
      </c:barChart>
      <c:catAx>
        <c:axId val="631565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566000"/>
        <c:crosses val="autoZero"/>
        <c:auto val="1"/>
        <c:lblAlgn val="ctr"/>
        <c:lblOffset val="100"/>
        <c:noMultiLvlLbl val="0"/>
      </c:catAx>
      <c:valAx>
        <c:axId val="63156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565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75139305126656"/>
          <c:y val="0.17180325594314347"/>
          <c:w val="0.74785449213927857"/>
          <c:h val="0.67960789723626391"/>
        </c:manualLayout>
      </c:layout>
      <c:barChart>
        <c:barDir val="col"/>
        <c:grouping val="clustered"/>
        <c:varyColors val="0"/>
        <c:ser>
          <c:idx val="0"/>
          <c:order val="0"/>
          <c:tx>
            <c:v>Budget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Graph!$B$4:$F$4</c:f>
              <c:strCache>
                <c:ptCount val="5"/>
                <c:pt idx="0">
                  <c:v> BUDGET
YEAR 2021 </c:v>
                </c:pt>
                <c:pt idx="1">
                  <c:v> BUDGET
YEAR 2020 </c:v>
                </c:pt>
                <c:pt idx="2">
                  <c:v> BUDGET
YEAR 2019 </c:v>
                </c:pt>
                <c:pt idx="3">
                  <c:v> BUDGET
YEAR 2018 </c:v>
                </c:pt>
                <c:pt idx="4">
                  <c:v> BUDGET
YEAR 2017 </c:v>
                </c:pt>
              </c:strCache>
            </c:strRef>
          </c:cat>
          <c:val>
            <c:numRef>
              <c:f>Graph!$B$21:$F$21</c:f>
              <c:numCache>
                <c:formatCode>_("RM"* #,##0.00_);_("RM"* \(#,##0.00\);_("RM"* "-"??_);_(@_)</c:formatCode>
                <c:ptCount val="5"/>
                <c:pt idx="0">
                  <c:v>13038643.946656961</c:v>
                </c:pt>
                <c:pt idx="1">
                  <c:v>14386823.505649999</c:v>
                </c:pt>
                <c:pt idx="2">
                  <c:v>26706639.939999998</c:v>
                </c:pt>
                <c:pt idx="3">
                  <c:v>17159942.780000001</c:v>
                </c:pt>
                <c:pt idx="4">
                  <c:v>17166246.629999999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D5-424D-B4E5-CE85A0F4B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3390320"/>
        <c:axId val="433390648"/>
      </c:barChart>
      <c:catAx>
        <c:axId val="43339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390648"/>
        <c:crosses val="autoZero"/>
        <c:auto val="1"/>
        <c:lblAlgn val="ctr"/>
        <c:lblOffset val="100"/>
        <c:noMultiLvlLbl val="0"/>
      </c:catAx>
      <c:valAx>
        <c:axId val="433390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RM&quot;* #,##0.00_);_(&quot;RM&quot;* \(#,##0.00\);_(&quot;RM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3903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(2)'!$B$24</c:f>
              <c:strCache>
                <c:ptCount val="1"/>
                <c:pt idx="0">
                  <c:v> Budget 2021 </c:v>
                </c:pt>
              </c:strCache>
            </c:strRef>
          </c:tx>
          <c:spPr>
            <a:gradFill flip="none" rotWithShape="1">
              <a:gsLst>
                <a:gs pos="0">
                  <a:schemeClr val="accent1">
                    <a:shade val="30000"/>
                    <a:satMod val="115000"/>
                  </a:schemeClr>
                </a:gs>
                <a:gs pos="50000">
                  <a:schemeClr val="accent1">
                    <a:shade val="67500"/>
                    <a:satMod val="115000"/>
                  </a:schemeClr>
                </a:gs>
                <a:gs pos="100000">
                  <a:schemeClr val="accent1">
                    <a:shade val="100000"/>
                    <a:satMod val="115000"/>
                  </a:schemeClr>
                </a:gs>
              </a:gsLst>
              <a:lin ang="8100000" scaled="1"/>
              <a:tileRect/>
            </a:gradFill>
            <a:ln>
              <a:noFill/>
            </a:ln>
            <a:effectLst/>
          </c:spPr>
          <c:invertIfNegative val="0"/>
          <c:cat>
            <c:strRef>
              <c:f>'Graph (2)'!$A$25:$A$32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Mktg/Promotion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'Graph (2)'!$B$25:$B$32</c:f>
              <c:numCache>
                <c:formatCode>_(* #,##0.00_);_(* \(#,##0.00\);_(* "-"??_);_(@_)</c:formatCode>
                <c:ptCount val="8"/>
                <c:pt idx="0">
                  <c:v>1958493.9466569601</c:v>
                </c:pt>
                <c:pt idx="1">
                  <c:v>41500</c:v>
                </c:pt>
                <c:pt idx="2">
                  <c:v>3000000</c:v>
                </c:pt>
                <c:pt idx="3">
                  <c:v>3798650</c:v>
                </c:pt>
                <c:pt idx="4">
                  <c:v>2030000</c:v>
                </c:pt>
                <c:pt idx="5">
                  <c:v>270000</c:v>
                </c:pt>
                <c:pt idx="6">
                  <c:v>70000</c:v>
                </c:pt>
                <c:pt idx="7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96-454B-B166-E3D23C5B5E4D}"/>
            </c:ext>
          </c:extLst>
        </c:ser>
        <c:ser>
          <c:idx val="1"/>
          <c:order val="1"/>
          <c:tx>
            <c:strRef>
              <c:f>'Graph (2)'!$C$24</c:f>
              <c:strCache>
                <c:ptCount val="1"/>
                <c:pt idx="0">
                  <c:v> Budget 2020 </c:v>
                </c:pt>
              </c:strCache>
            </c:strRef>
          </c:tx>
          <c:spPr>
            <a:gradFill flip="none" rotWithShape="1">
              <a:gsLst>
                <a:gs pos="0">
                  <a:schemeClr val="accent2">
                    <a:shade val="30000"/>
                    <a:satMod val="115000"/>
                  </a:schemeClr>
                </a:gs>
                <a:gs pos="50000">
                  <a:schemeClr val="accent2">
                    <a:shade val="67500"/>
                    <a:satMod val="115000"/>
                  </a:schemeClr>
                </a:gs>
                <a:gs pos="100000">
                  <a:schemeClr val="accent2">
                    <a:shade val="100000"/>
                    <a:satMod val="115000"/>
                  </a:schemeClr>
                </a:gs>
              </a:gsLst>
              <a:lin ang="8100000" scaled="1"/>
              <a:tileRect/>
            </a:gradFill>
            <a:ln>
              <a:noFill/>
            </a:ln>
            <a:effectLst/>
          </c:spPr>
          <c:invertIfNegative val="0"/>
          <c:cat>
            <c:strRef>
              <c:f>'Graph (2)'!$A$25:$A$32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Mktg/Promotion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'Graph (2)'!$C$25:$C$32</c:f>
              <c:numCache>
                <c:formatCode>_(* #,##0.00_);_(* \(#,##0.00\);_(* "-"??_);_(@_)</c:formatCode>
                <c:ptCount val="8"/>
                <c:pt idx="0">
                  <c:v>2197562.5056499997</c:v>
                </c:pt>
                <c:pt idx="1">
                  <c:v>83500</c:v>
                </c:pt>
                <c:pt idx="2">
                  <c:v>6346700</c:v>
                </c:pt>
                <c:pt idx="3">
                  <c:v>3220121</c:v>
                </c:pt>
                <c:pt idx="4">
                  <c:v>1430000</c:v>
                </c:pt>
                <c:pt idx="5">
                  <c:v>1108940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96-454B-B166-E3D23C5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1475880"/>
        <c:axId val="611476864"/>
      </c:barChart>
      <c:catAx>
        <c:axId val="611475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476864"/>
        <c:crosses val="autoZero"/>
        <c:auto val="1"/>
        <c:lblAlgn val="ctr"/>
        <c:lblOffset val="100"/>
        <c:noMultiLvlLbl val="0"/>
      </c:catAx>
      <c:valAx>
        <c:axId val="61147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4758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666749</xdr:colOff>
      <xdr:row>47</xdr:row>
      <xdr:rowOff>4762</xdr:rowOff>
    </xdr:from>
    <xdr:to>
      <xdr:col>4</xdr:col>
      <xdr:colOff>180974</xdr:colOff>
      <xdr:row>63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067BB1-2016-42B3-8C7A-0D6CD727D3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714374</xdr:colOff>
      <xdr:row>67</xdr:row>
      <xdr:rowOff>4761</xdr:rowOff>
    </xdr:from>
    <xdr:to>
      <xdr:col>4</xdr:col>
      <xdr:colOff>838199</xdr:colOff>
      <xdr:row>86</xdr:row>
      <xdr:rowOff>161924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B02AFCF-DE71-46BC-8553-82D59554A1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590549</xdr:colOff>
      <xdr:row>36</xdr:row>
      <xdr:rowOff>28575</xdr:rowOff>
    </xdr:from>
    <xdr:to>
      <xdr:col>4</xdr:col>
      <xdr:colOff>723899</xdr:colOff>
      <xdr:row>55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FBCFB0-9015-4E0C-A289-47220EA48C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8DA50-B46C-4887-A14E-0F27AAB659DC}">
  <sheetPr>
    <tabColor theme="8" tint="0.39997558519241921"/>
  </sheetPr>
  <dimension ref="A1:J46"/>
  <sheetViews>
    <sheetView topLeftCell="A16" zoomScaleNormal="100" zoomScaleSheetLayoutView="100" workbookViewId="0">
      <selection activeCell="B35" sqref="B35"/>
    </sheetView>
  </sheetViews>
  <sheetFormatPr defaultColWidth="9" defaultRowHeight="15"/>
  <cols>
    <col min="1" max="1" width="51" customWidth="1"/>
    <col min="2" max="2" width="17.42578125" customWidth="1"/>
    <col min="3" max="3" width="1.28515625" customWidth="1"/>
    <col min="4" max="4" width="17.42578125" customWidth="1"/>
    <col min="5" max="5" width="1" customWidth="1"/>
    <col min="6" max="6" width="17.42578125" customWidth="1"/>
    <col min="7" max="7" width="0.85546875" customWidth="1"/>
    <col min="8" max="8" width="16.5703125" style="27" customWidth="1"/>
    <col min="9" max="9" width="1" customWidth="1"/>
    <col min="10" max="10" width="17.42578125" customWidth="1"/>
    <col min="248" max="248" width="55.28515625" customWidth="1"/>
    <col min="249" max="249" width="17.42578125" customWidth="1"/>
    <col min="250" max="250" width="1.28515625" customWidth="1"/>
    <col min="251" max="251" width="17.42578125" customWidth="1"/>
    <col min="252" max="252" width="1.7109375" customWidth="1"/>
    <col min="253" max="253" width="17.42578125" customWidth="1"/>
    <col min="254" max="254" width="1.7109375" customWidth="1"/>
    <col min="255" max="255" width="17.42578125" customWidth="1"/>
    <col min="256" max="256" width="1.42578125" customWidth="1"/>
    <col min="257" max="257" width="17.42578125" customWidth="1"/>
    <col min="258" max="258" width="1.42578125" customWidth="1"/>
    <col min="259" max="260" width="17.42578125" customWidth="1"/>
    <col min="504" max="504" width="55.28515625" customWidth="1"/>
    <col min="505" max="505" width="17.42578125" customWidth="1"/>
    <col min="506" max="506" width="1.28515625" customWidth="1"/>
    <col min="507" max="507" width="17.42578125" customWidth="1"/>
    <col min="508" max="508" width="1.7109375" customWidth="1"/>
    <col min="509" max="509" width="17.42578125" customWidth="1"/>
    <col min="510" max="510" width="1.7109375" customWidth="1"/>
    <col min="511" max="511" width="17.42578125" customWidth="1"/>
    <col min="512" max="512" width="1.42578125" customWidth="1"/>
    <col min="513" max="513" width="17.42578125" customWidth="1"/>
    <col min="514" max="514" width="1.42578125" customWidth="1"/>
    <col min="515" max="516" width="17.42578125" customWidth="1"/>
    <col min="760" max="760" width="55.28515625" customWidth="1"/>
    <col min="761" max="761" width="17.42578125" customWidth="1"/>
    <col min="762" max="762" width="1.28515625" customWidth="1"/>
    <col min="763" max="763" width="17.42578125" customWidth="1"/>
    <col min="764" max="764" width="1.7109375" customWidth="1"/>
    <col min="765" max="765" width="17.42578125" customWidth="1"/>
    <col min="766" max="766" width="1.7109375" customWidth="1"/>
    <col min="767" max="767" width="17.42578125" customWidth="1"/>
    <col min="768" max="768" width="1.42578125" customWidth="1"/>
    <col min="769" max="769" width="17.42578125" customWidth="1"/>
    <col min="770" max="770" width="1.42578125" customWidth="1"/>
    <col min="771" max="772" width="17.42578125" customWidth="1"/>
    <col min="1016" max="1016" width="55.28515625" customWidth="1"/>
    <col min="1017" max="1017" width="17.42578125" customWidth="1"/>
    <col min="1018" max="1018" width="1.28515625" customWidth="1"/>
    <col min="1019" max="1019" width="17.42578125" customWidth="1"/>
    <col min="1020" max="1020" width="1.7109375" customWidth="1"/>
    <col min="1021" max="1021" width="17.42578125" customWidth="1"/>
    <col min="1022" max="1022" width="1.7109375" customWidth="1"/>
    <col min="1023" max="1023" width="17.42578125" customWidth="1"/>
    <col min="1024" max="1024" width="1.42578125" customWidth="1"/>
    <col min="1025" max="1025" width="17.42578125" customWidth="1"/>
    <col min="1026" max="1026" width="1.42578125" customWidth="1"/>
    <col min="1027" max="1028" width="17.42578125" customWidth="1"/>
    <col min="1272" max="1272" width="55.28515625" customWidth="1"/>
    <col min="1273" max="1273" width="17.42578125" customWidth="1"/>
    <col min="1274" max="1274" width="1.28515625" customWidth="1"/>
    <col min="1275" max="1275" width="17.42578125" customWidth="1"/>
    <col min="1276" max="1276" width="1.7109375" customWidth="1"/>
    <col min="1277" max="1277" width="17.42578125" customWidth="1"/>
    <col min="1278" max="1278" width="1.7109375" customWidth="1"/>
    <col min="1279" max="1279" width="17.42578125" customWidth="1"/>
    <col min="1280" max="1280" width="1.42578125" customWidth="1"/>
    <col min="1281" max="1281" width="17.42578125" customWidth="1"/>
    <col min="1282" max="1282" width="1.42578125" customWidth="1"/>
    <col min="1283" max="1284" width="17.42578125" customWidth="1"/>
    <col min="1528" max="1528" width="55.28515625" customWidth="1"/>
    <col min="1529" max="1529" width="17.42578125" customWidth="1"/>
    <col min="1530" max="1530" width="1.28515625" customWidth="1"/>
    <col min="1531" max="1531" width="17.42578125" customWidth="1"/>
    <col min="1532" max="1532" width="1.7109375" customWidth="1"/>
    <col min="1533" max="1533" width="17.42578125" customWidth="1"/>
    <col min="1534" max="1534" width="1.7109375" customWidth="1"/>
    <col min="1535" max="1535" width="17.42578125" customWidth="1"/>
    <col min="1536" max="1536" width="1.42578125" customWidth="1"/>
    <col min="1537" max="1537" width="17.42578125" customWidth="1"/>
    <col min="1538" max="1538" width="1.42578125" customWidth="1"/>
    <col min="1539" max="1540" width="17.42578125" customWidth="1"/>
    <col min="1784" max="1784" width="55.28515625" customWidth="1"/>
    <col min="1785" max="1785" width="17.42578125" customWidth="1"/>
    <col min="1786" max="1786" width="1.28515625" customWidth="1"/>
    <col min="1787" max="1787" width="17.42578125" customWidth="1"/>
    <col min="1788" max="1788" width="1.7109375" customWidth="1"/>
    <col min="1789" max="1789" width="17.42578125" customWidth="1"/>
    <col min="1790" max="1790" width="1.7109375" customWidth="1"/>
    <col min="1791" max="1791" width="17.42578125" customWidth="1"/>
    <col min="1792" max="1792" width="1.42578125" customWidth="1"/>
    <col min="1793" max="1793" width="17.42578125" customWidth="1"/>
    <col min="1794" max="1794" width="1.42578125" customWidth="1"/>
    <col min="1795" max="1796" width="17.42578125" customWidth="1"/>
    <col min="2040" max="2040" width="55.28515625" customWidth="1"/>
    <col min="2041" max="2041" width="17.42578125" customWidth="1"/>
    <col min="2042" max="2042" width="1.28515625" customWidth="1"/>
    <col min="2043" max="2043" width="17.42578125" customWidth="1"/>
    <col min="2044" max="2044" width="1.7109375" customWidth="1"/>
    <col min="2045" max="2045" width="17.42578125" customWidth="1"/>
    <col min="2046" max="2046" width="1.7109375" customWidth="1"/>
    <col min="2047" max="2047" width="17.42578125" customWidth="1"/>
    <col min="2048" max="2048" width="1.42578125" customWidth="1"/>
    <col min="2049" max="2049" width="17.42578125" customWidth="1"/>
    <col min="2050" max="2050" width="1.42578125" customWidth="1"/>
    <col min="2051" max="2052" width="17.42578125" customWidth="1"/>
    <col min="2296" max="2296" width="55.28515625" customWidth="1"/>
    <col min="2297" max="2297" width="17.42578125" customWidth="1"/>
    <col min="2298" max="2298" width="1.28515625" customWidth="1"/>
    <col min="2299" max="2299" width="17.42578125" customWidth="1"/>
    <col min="2300" max="2300" width="1.7109375" customWidth="1"/>
    <col min="2301" max="2301" width="17.42578125" customWidth="1"/>
    <col min="2302" max="2302" width="1.7109375" customWidth="1"/>
    <col min="2303" max="2303" width="17.42578125" customWidth="1"/>
    <col min="2304" max="2304" width="1.42578125" customWidth="1"/>
    <col min="2305" max="2305" width="17.42578125" customWidth="1"/>
    <col min="2306" max="2306" width="1.42578125" customWidth="1"/>
    <col min="2307" max="2308" width="17.42578125" customWidth="1"/>
    <col min="2552" max="2552" width="55.28515625" customWidth="1"/>
    <col min="2553" max="2553" width="17.42578125" customWidth="1"/>
    <col min="2554" max="2554" width="1.28515625" customWidth="1"/>
    <col min="2555" max="2555" width="17.42578125" customWidth="1"/>
    <col min="2556" max="2556" width="1.7109375" customWidth="1"/>
    <col min="2557" max="2557" width="17.42578125" customWidth="1"/>
    <col min="2558" max="2558" width="1.7109375" customWidth="1"/>
    <col min="2559" max="2559" width="17.42578125" customWidth="1"/>
    <col min="2560" max="2560" width="1.42578125" customWidth="1"/>
    <col min="2561" max="2561" width="17.42578125" customWidth="1"/>
    <col min="2562" max="2562" width="1.42578125" customWidth="1"/>
    <col min="2563" max="2564" width="17.42578125" customWidth="1"/>
    <col min="2808" max="2808" width="55.28515625" customWidth="1"/>
    <col min="2809" max="2809" width="17.42578125" customWidth="1"/>
    <col min="2810" max="2810" width="1.28515625" customWidth="1"/>
    <col min="2811" max="2811" width="17.42578125" customWidth="1"/>
    <col min="2812" max="2812" width="1.7109375" customWidth="1"/>
    <col min="2813" max="2813" width="17.42578125" customWidth="1"/>
    <col min="2814" max="2814" width="1.7109375" customWidth="1"/>
    <col min="2815" max="2815" width="17.42578125" customWidth="1"/>
    <col min="2816" max="2816" width="1.42578125" customWidth="1"/>
    <col min="2817" max="2817" width="17.42578125" customWidth="1"/>
    <col min="2818" max="2818" width="1.42578125" customWidth="1"/>
    <col min="2819" max="2820" width="17.42578125" customWidth="1"/>
    <col min="3064" max="3064" width="55.28515625" customWidth="1"/>
    <col min="3065" max="3065" width="17.42578125" customWidth="1"/>
    <col min="3066" max="3066" width="1.28515625" customWidth="1"/>
    <col min="3067" max="3067" width="17.42578125" customWidth="1"/>
    <col min="3068" max="3068" width="1.7109375" customWidth="1"/>
    <col min="3069" max="3069" width="17.42578125" customWidth="1"/>
    <col min="3070" max="3070" width="1.7109375" customWidth="1"/>
    <col min="3071" max="3071" width="17.42578125" customWidth="1"/>
    <col min="3072" max="3072" width="1.42578125" customWidth="1"/>
    <col min="3073" max="3073" width="17.42578125" customWidth="1"/>
    <col min="3074" max="3074" width="1.42578125" customWidth="1"/>
    <col min="3075" max="3076" width="17.42578125" customWidth="1"/>
    <col min="3320" max="3320" width="55.28515625" customWidth="1"/>
    <col min="3321" max="3321" width="17.42578125" customWidth="1"/>
    <col min="3322" max="3322" width="1.28515625" customWidth="1"/>
    <col min="3323" max="3323" width="17.42578125" customWidth="1"/>
    <col min="3324" max="3324" width="1.7109375" customWidth="1"/>
    <col min="3325" max="3325" width="17.42578125" customWidth="1"/>
    <col min="3326" max="3326" width="1.7109375" customWidth="1"/>
    <col min="3327" max="3327" width="17.42578125" customWidth="1"/>
    <col min="3328" max="3328" width="1.42578125" customWidth="1"/>
    <col min="3329" max="3329" width="17.42578125" customWidth="1"/>
    <col min="3330" max="3330" width="1.42578125" customWidth="1"/>
    <col min="3331" max="3332" width="17.42578125" customWidth="1"/>
    <col min="3576" max="3576" width="55.28515625" customWidth="1"/>
    <col min="3577" max="3577" width="17.42578125" customWidth="1"/>
    <col min="3578" max="3578" width="1.28515625" customWidth="1"/>
    <col min="3579" max="3579" width="17.42578125" customWidth="1"/>
    <col min="3580" max="3580" width="1.7109375" customWidth="1"/>
    <col min="3581" max="3581" width="17.42578125" customWidth="1"/>
    <col min="3582" max="3582" width="1.7109375" customWidth="1"/>
    <col min="3583" max="3583" width="17.42578125" customWidth="1"/>
    <col min="3584" max="3584" width="1.42578125" customWidth="1"/>
    <col min="3585" max="3585" width="17.42578125" customWidth="1"/>
    <col min="3586" max="3586" width="1.42578125" customWidth="1"/>
    <col min="3587" max="3588" width="17.42578125" customWidth="1"/>
    <col min="3832" max="3832" width="55.28515625" customWidth="1"/>
    <col min="3833" max="3833" width="17.42578125" customWidth="1"/>
    <col min="3834" max="3834" width="1.28515625" customWidth="1"/>
    <col min="3835" max="3835" width="17.42578125" customWidth="1"/>
    <col min="3836" max="3836" width="1.7109375" customWidth="1"/>
    <col min="3837" max="3837" width="17.42578125" customWidth="1"/>
    <col min="3838" max="3838" width="1.7109375" customWidth="1"/>
    <col min="3839" max="3839" width="17.42578125" customWidth="1"/>
    <col min="3840" max="3840" width="1.42578125" customWidth="1"/>
    <col min="3841" max="3841" width="17.42578125" customWidth="1"/>
    <col min="3842" max="3842" width="1.42578125" customWidth="1"/>
    <col min="3843" max="3844" width="17.42578125" customWidth="1"/>
    <col min="4088" max="4088" width="55.28515625" customWidth="1"/>
    <col min="4089" max="4089" width="17.42578125" customWidth="1"/>
    <col min="4090" max="4090" width="1.28515625" customWidth="1"/>
    <col min="4091" max="4091" width="17.42578125" customWidth="1"/>
    <col min="4092" max="4092" width="1.7109375" customWidth="1"/>
    <col min="4093" max="4093" width="17.42578125" customWidth="1"/>
    <col min="4094" max="4094" width="1.7109375" customWidth="1"/>
    <col min="4095" max="4095" width="17.42578125" customWidth="1"/>
    <col min="4096" max="4096" width="1.42578125" customWidth="1"/>
    <col min="4097" max="4097" width="17.42578125" customWidth="1"/>
    <col min="4098" max="4098" width="1.42578125" customWidth="1"/>
    <col min="4099" max="4100" width="17.42578125" customWidth="1"/>
    <col min="4344" max="4344" width="55.28515625" customWidth="1"/>
    <col min="4345" max="4345" width="17.42578125" customWidth="1"/>
    <col min="4346" max="4346" width="1.28515625" customWidth="1"/>
    <col min="4347" max="4347" width="17.42578125" customWidth="1"/>
    <col min="4348" max="4348" width="1.7109375" customWidth="1"/>
    <col min="4349" max="4349" width="17.42578125" customWidth="1"/>
    <col min="4350" max="4350" width="1.7109375" customWidth="1"/>
    <col min="4351" max="4351" width="17.42578125" customWidth="1"/>
    <col min="4352" max="4352" width="1.42578125" customWidth="1"/>
    <col min="4353" max="4353" width="17.42578125" customWidth="1"/>
    <col min="4354" max="4354" width="1.42578125" customWidth="1"/>
    <col min="4355" max="4356" width="17.42578125" customWidth="1"/>
    <col min="4600" max="4600" width="55.28515625" customWidth="1"/>
    <col min="4601" max="4601" width="17.42578125" customWidth="1"/>
    <col min="4602" max="4602" width="1.28515625" customWidth="1"/>
    <col min="4603" max="4603" width="17.42578125" customWidth="1"/>
    <col min="4604" max="4604" width="1.7109375" customWidth="1"/>
    <col min="4605" max="4605" width="17.42578125" customWidth="1"/>
    <col min="4606" max="4606" width="1.7109375" customWidth="1"/>
    <col min="4607" max="4607" width="17.42578125" customWidth="1"/>
    <col min="4608" max="4608" width="1.42578125" customWidth="1"/>
    <col min="4609" max="4609" width="17.42578125" customWidth="1"/>
    <col min="4610" max="4610" width="1.42578125" customWidth="1"/>
    <col min="4611" max="4612" width="17.42578125" customWidth="1"/>
    <col min="4856" max="4856" width="55.28515625" customWidth="1"/>
    <col min="4857" max="4857" width="17.42578125" customWidth="1"/>
    <col min="4858" max="4858" width="1.28515625" customWidth="1"/>
    <col min="4859" max="4859" width="17.42578125" customWidth="1"/>
    <col min="4860" max="4860" width="1.7109375" customWidth="1"/>
    <col min="4861" max="4861" width="17.42578125" customWidth="1"/>
    <col min="4862" max="4862" width="1.7109375" customWidth="1"/>
    <col min="4863" max="4863" width="17.42578125" customWidth="1"/>
    <col min="4864" max="4864" width="1.42578125" customWidth="1"/>
    <col min="4865" max="4865" width="17.42578125" customWidth="1"/>
    <col min="4866" max="4866" width="1.42578125" customWidth="1"/>
    <col min="4867" max="4868" width="17.42578125" customWidth="1"/>
    <col min="5112" max="5112" width="55.28515625" customWidth="1"/>
    <col min="5113" max="5113" width="17.42578125" customWidth="1"/>
    <col min="5114" max="5114" width="1.28515625" customWidth="1"/>
    <col min="5115" max="5115" width="17.42578125" customWidth="1"/>
    <col min="5116" max="5116" width="1.7109375" customWidth="1"/>
    <col min="5117" max="5117" width="17.42578125" customWidth="1"/>
    <col min="5118" max="5118" width="1.7109375" customWidth="1"/>
    <col min="5119" max="5119" width="17.42578125" customWidth="1"/>
    <col min="5120" max="5120" width="1.42578125" customWidth="1"/>
    <col min="5121" max="5121" width="17.42578125" customWidth="1"/>
    <col min="5122" max="5122" width="1.42578125" customWidth="1"/>
    <col min="5123" max="5124" width="17.42578125" customWidth="1"/>
    <col min="5368" max="5368" width="55.28515625" customWidth="1"/>
    <col min="5369" max="5369" width="17.42578125" customWidth="1"/>
    <col min="5370" max="5370" width="1.28515625" customWidth="1"/>
    <col min="5371" max="5371" width="17.42578125" customWidth="1"/>
    <col min="5372" max="5372" width="1.7109375" customWidth="1"/>
    <col min="5373" max="5373" width="17.42578125" customWidth="1"/>
    <col min="5374" max="5374" width="1.7109375" customWidth="1"/>
    <col min="5375" max="5375" width="17.42578125" customWidth="1"/>
    <col min="5376" max="5376" width="1.42578125" customWidth="1"/>
    <col min="5377" max="5377" width="17.42578125" customWidth="1"/>
    <col min="5378" max="5378" width="1.42578125" customWidth="1"/>
    <col min="5379" max="5380" width="17.42578125" customWidth="1"/>
    <col min="5624" max="5624" width="55.28515625" customWidth="1"/>
    <col min="5625" max="5625" width="17.42578125" customWidth="1"/>
    <col min="5626" max="5626" width="1.28515625" customWidth="1"/>
    <col min="5627" max="5627" width="17.42578125" customWidth="1"/>
    <col min="5628" max="5628" width="1.7109375" customWidth="1"/>
    <col min="5629" max="5629" width="17.42578125" customWidth="1"/>
    <col min="5630" max="5630" width="1.7109375" customWidth="1"/>
    <col min="5631" max="5631" width="17.42578125" customWidth="1"/>
    <col min="5632" max="5632" width="1.42578125" customWidth="1"/>
    <col min="5633" max="5633" width="17.42578125" customWidth="1"/>
    <col min="5634" max="5634" width="1.42578125" customWidth="1"/>
    <col min="5635" max="5636" width="17.42578125" customWidth="1"/>
    <col min="5880" max="5880" width="55.28515625" customWidth="1"/>
    <col min="5881" max="5881" width="17.42578125" customWidth="1"/>
    <col min="5882" max="5882" width="1.28515625" customWidth="1"/>
    <col min="5883" max="5883" width="17.42578125" customWidth="1"/>
    <col min="5884" max="5884" width="1.7109375" customWidth="1"/>
    <col min="5885" max="5885" width="17.42578125" customWidth="1"/>
    <col min="5886" max="5886" width="1.7109375" customWidth="1"/>
    <col min="5887" max="5887" width="17.42578125" customWidth="1"/>
    <col min="5888" max="5888" width="1.42578125" customWidth="1"/>
    <col min="5889" max="5889" width="17.42578125" customWidth="1"/>
    <col min="5890" max="5890" width="1.42578125" customWidth="1"/>
    <col min="5891" max="5892" width="17.42578125" customWidth="1"/>
    <col min="6136" max="6136" width="55.28515625" customWidth="1"/>
    <col min="6137" max="6137" width="17.42578125" customWidth="1"/>
    <col min="6138" max="6138" width="1.28515625" customWidth="1"/>
    <col min="6139" max="6139" width="17.42578125" customWidth="1"/>
    <col min="6140" max="6140" width="1.7109375" customWidth="1"/>
    <col min="6141" max="6141" width="17.42578125" customWidth="1"/>
    <col min="6142" max="6142" width="1.7109375" customWidth="1"/>
    <col min="6143" max="6143" width="17.42578125" customWidth="1"/>
    <col min="6144" max="6144" width="1.42578125" customWidth="1"/>
    <col min="6145" max="6145" width="17.42578125" customWidth="1"/>
    <col min="6146" max="6146" width="1.42578125" customWidth="1"/>
    <col min="6147" max="6148" width="17.42578125" customWidth="1"/>
    <col min="6392" max="6392" width="55.28515625" customWidth="1"/>
    <col min="6393" max="6393" width="17.42578125" customWidth="1"/>
    <col min="6394" max="6394" width="1.28515625" customWidth="1"/>
    <col min="6395" max="6395" width="17.42578125" customWidth="1"/>
    <col min="6396" max="6396" width="1.7109375" customWidth="1"/>
    <col min="6397" max="6397" width="17.42578125" customWidth="1"/>
    <col min="6398" max="6398" width="1.7109375" customWidth="1"/>
    <col min="6399" max="6399" width="17.42578125" customWidth="1"/>
    <col min="6400" max="6400" width="1.42578125" customWidth="1"/>
    <col min="6401" max="6401" width="17.42578125" customWidth="1"/>
    <col min="6402" max="6402" width="1.42578125" customWidth="1"/>
    <col min="6403" max="6404" width="17.42578125" customWidth="1"/>
    <col min="6648" max="6648" width="55.28515625" customWidth="1"/>
    <col min="6649" max="6649" width="17.42578125" customWidth="1"/>
    <col min="6650" max="6650" width="1.28515625" customWidth="1"/>
    <col min="6651" max="6651" width="17.42578125" customWidth="1"/>
    <col min="6652" max="6652" width="1.7109375" customWidth="1"/>
    <col min="6653" max="6653" width="17.42578125" customWidth="1"/>
    <col min="6654" max="6654" width="1.7109375" customWidth="1"/>
    <col min="6655" max="6655" width="17.42578125" customWidth="1"/>
    <col min="6656" max="6656" width="1.42578125" customWidth="1"/>
    <col min="6657" max="6657" width="17.42578125" customWidth="1"/>
    <col min="6658" max="6658" width="1.42578125" customWidth="1"/>
    <col min="6659" max="6660" width="17.42578125" customWidth="1"/>
    <col min="6904" max="6904" width="55.28515625" customWidth="1"/>
    <col min="6905" max="6905" width="17.42578125" customWidth="1"/>
    <col min="6906" max="6906" width="1.28515625" customWidth="1"/>
    <col min="6907" max="6907" width="17.42578125" customWidth="1"/>
    <col min="6908" max="6908" width="1.7109375" customWidth="1"/>
    <col min="6909" max="6909" width="17.42578125" customWidth="1"/>
    <col min="6910" max="6910" width="1.7109375" customWidth="1"/>
    <col min="6911" max="6911" width="17.42578125" customWidth="1"/>
    <col min="6912" max="6912" width="1.42578125" customWidth="1"/>
    <col min="6913" max="6913" width="17.42578125" customWidth="1"/>
    <col min="6914" max="6914" width="1.42578125" customWidth="1"/>
    <col min="6915" max="6916" width="17.42578125" customWidth="1"/>
    <col min="7160" max="7160" width="55.28515625" customWidth="1"/>
    <col min="7161" max="7161" width="17.42578125" customWidth="1"/>
    <col min="7162" max="7162" width="1.28515625" customWidth="1"/>
    <col min="7163" max="7163" width="17.42578125" customWidth="1"/>
    <col min="7164" max="7164" width="1.7109375" customWidth="1"/>
    <col min="7165" max="7165" width="17.42578125" customWidth="1"/>
    <col min="7166" max="7166" width="1.7109375" customWidth="1"/>
    <col min="7167" max="7167" width="17.42578125" customWidth="1"/>
    <col min="7168" max="7168" width="1.42578125" customWidth="1"/>
    <col min="7169" max="7169" width="17.42578125" customWidth="1"/>
    <col min="7170" max="7170" width="1.42578125" customWidth="1"/>
    <col min="7171" max="7172" width="17.42578125" customWidth="1"/>
    <col min="7416" max="7416" width="55.28515625" customWidth="1"/>
    <col min="7417" max="7417" width="17.42578125" customWidth="1"/>
    <col min="7418" max="7418" width="1.28515625" customWidth="1"/>
    <col min="7419" max="7419" width="17.42578125" customWidth="1"/>
    <col min="7420" max="7420" width="1.7109375" customWidth="1"/>
    <col min="7421" max="7421" width="17.42578125" customWidth="1"/>
    <col min="7422" max="7422" width="1.7109375" customWidth="1"/>
    <col min="7423" max="7423" width="17.42578125" customWidth="1"/>
    <col min="7424" max="7424" width="1.42578125" customWidth="1"/>
    <col min="7425" max="7425" width="17.42578125" customWidth="1"/>
    <col min="7426" max="7426" width="1.42578125" customWidth="1"/>
    <col min="7427" max="7428" width="17.42578125" customWidth="1"/>
    <col min="7672" max="7672" width="55.28515625" customWidth="1"/>
    <col min="7673" max="7673" width="17.42578125" customWidth="1"/>
    <col min="7674" max="7674" width="1.28515625" customWidth="1"/>
    <col min="7675" max="7675" width="17.42578125" customWidth="1"/>
    <col min="7676" max="7676" width="1.7109375" customWidth="1"/>
    <col min="7677" max="7677" width="17.42578125" customWidth="1"/>
    <col min="7678" max="7678" width="1.7109375" customWidth="1"/>
    <col min="7679" max="7679" width="17.42578125" customWidth="1"/>
    <col min="7680" max="7680" width="1.42578125" customWidth="1"/>
    <col min="7681" max="7681" width="17.42578125" customWidth="1"/>
    <col min="7682" max="7682" width="1.42578125" customWidth="1"/>
    <col min="7683" max="7684" width="17.42578125" customWidth="1"/>
    <col min="7928" max="7928" width="55.28515625" customWidth="1"/>
    <col min="7929" max="7929" width="17.42578125" customWidth="1"/>
    <col min="7930" max="7930" width="1.28515625" customWidth="1"/>
    <col min="7931" max="7931" width="17.42578125" customWidth="1"/>
    <col min="7932" max="7932" width="1.7109375" customWidth="1"/>
    <col min="7933" max="7933" width="17.42578125" customWidth="1"/>
    <col min="7934" max="7934" width="1.7109375" customWidth="1"/>
    <col min="7935" max="7935" width="17.42578125" customWidth="1"/>
    <col min="7936" max="7936" width="1.42578125" customWidth="1"/>
    <col min="7937" max="7937" width="17.42578125" customWidth="1"/>
    <col min="7938" max="7938" width="1.42578125" customWidth="1"/>
    <col min="7939" max="7940" width="17.42578125" customWidth="1"/>
    <col min="8184" max="8184" width="55.28515625" customWidth="1"/>
    <col min="8185" max="8185" width="17.42578125" customWidth="1"/>
    <col min="8186" max="8186" width="1.28515625" customWidth="1"/>
    <col min="8187" max="8187" width="17.42578125" customWidth="1"/>
    <col min="8188" max="8188" width="1.7109375" customWidth="1"/>
    <col min="8189" max="8189" width="17.42578125" customWidth="1"/>
    <col min="8190" max="8190" width="1.7109375" customWidth="1"/>
    <col min="8191" max="8191" width="17.42578125" customWidth="1"/>
    <col min="8192" max="8192" width="1.42578125" customWidth="1"/>
    <col min="8193" max="8193" width="17.42578125" customWidth="1"/>
    <col min="8194" max="8194" width="1.42578125" customWidth="1"/>
    <col min="8195" max="8196" width="17.42578125" customWidth="1"/>
    <col min="8440" max="8440" width="55.28515625" customWidth="1"/>
    <col min="8441" max="8441" width="17.42578125" customWidth="1"/>
    <col min="8442" max="8442" width="1.28515625" customWidth="1"/>
    <col min="8443" max="8443" width="17.42578125" customWidth="1"/>
    <col min="8444" max="8444" width="1.7109375" customWidth="1"/>
    <col min="8445" max="8445" width="17.42578125" customWidth="1"/>
    <col min="8446" max="8446" width="1.7109375" customWidth="1"/>
    <col min="8447" max="8447" width="17.42578125" customWidth="1"/>
    <col min="8448" max="8448" width="1.42578125" customWidth="1"/>
    <col min="8449" max="8449" width="17.42578125" customWidth="1"/>
    <col min="8450" max="8450" width="1.42578125" customWidth="1"/>
    <col min="8451" max="8452" width="17.42578125" customWidth="1"/>
    <col min="8696" max="8696" width="55.28515625" customWidth="1"/>
    <col min="8697" max="8697" width="17.42578125" customWidth="1"/>
    <col min="8698" max="8698" width="1.28515625" customWidth="1"/>
    <col min="8699" max="8699" width="17.42578125" customWidth="1"/>
    <col min="8700" max="8700" width="1.7109375" customWidth="1"/>
    <col min="8701" max="8701" width="17.42578125" customWidth="1"/>
    <col min="8702" max="8702" width="1.7109375" customWidth="1"/>
    <col min="8703" max="8703" width="17.42578125" customWidth="1"/>
    <col min="8704" max="8704" width="1.42578125" customWidth="1"/>
    <col min="8705" max="8705" width="17.42578125" customWidth="1"/>
    <col min="8706" max="8706" width="1.42578125" customWidth="1"/>
    <col min="8707" max="8708" width="17.42578125" customWidth="1"/>
    <col min="8952" max="8952" width="55.28515625" customWidth="1"/>
    <col min="8953" max="8953" width="17.42578125" customWidth="1"/>
    <col min="8954" max="8954" width="1.28515625" customWidth="1"/>
    <col min="8955" max="8955" width="17.42578125" customWidth="1"/>
    <col min="8956" max="8956" width="1.7109375" customWidth="1"/>
    <col min="8957" max="8957" width="17.42578125" customWidth="1"/>
    <col min="8958" max="8958" width="1.7109375" customWidth="1"/>
    <col min="8959" max="8959" width="17.42578125" customWidth="1"/>
    <col min="8960" max="8960" width="1.42578125" customWidth="1"/>
    <col min="8961" max="8961" width="17.42578125" customWidth="1"/>
    <col min="8962" max="8962" width="1.42578125" customWidth="1"/>
    <col min="8963" max="8964" width="17.42578125" customWidth="1"/>
    <col min="9208" max="9208" width="55.28515625" customWidth="1"/>
    <col min="9209" max="9209" width="17.42578125" customWidth="1"/>
    <col min="9210" max="9210" width="1.28515625" customWidth="1"/>
    <col min="9211" max="9211" width="17.42578125" customWidth="1"/>
    <col min="9212" max="9212" width="1.7109375" customWidth="1"/>
    <col min="9213" max="9213" width="17.42578125" customWidth="1"/>
    <col min="9214" max="9214" width="1.7109375" customWidth="1"/>
    <col min="9215" max="9215" width="17.42578125" customWidth="1"/>
    <col min="9216" max="9216" width="1.42578125" customWidth="1"/>
    <col min="9217" max="9217" width="17.42578125" customWidth="1"/>
    <col min="9218" max="9218" width="1.42578125" customWidth="1"/>
    <col min="9219" max="9220" width="17.42578125" customWidth="1"/>
    <col min="9464" max="9464" width="55.28515625" customWidth="1"/>
    <col min="9465" max="9465" width="17.42578125" customWidth="1"/>
    <col min="9466" max="9466" width="1.28515625" customWidth="1"/>
    <col min="9467" max="9467" width="17.42578125" customWidth="1"/>
    <col min="9468" max="9468" width="1.7109375" customWidth="1"/>
    <col min="9469" max="9469" width="17.42578125" customWidth="1"/>
    <col min="9470" max="9470" width="1.7109375" customWidth="1"/>
    <col min="9471" max="9471" width="17.42578125" customWidth="1"/>
    <col min="9472" max="9472" width="1.42578125" customWidth="1"/>
    <col min="9473" max="9473" width="17.42578125" customWidth="1"/>
    <col min="9474" max="9474" width="1.42578125" customWidth="1"/>
    <col min="9475" max="9476" width="17.42578125" customWidth="1"/>
    <col min="9720" max="9720" width="55.28515625" customWidth="1"/>
    <col min="9721" max="9721" width="17.42578125" customWidth="1"/>
    <col min="9722" max="9722" width="1.28515625" customWidth="1"/>
    <col min="9723" max="9723" width="17.42578125" customWidth="1"/>
    <col min="9724" max="9724" width="1.7109375" customWidth="1"/>
    <col min="9725" max="9725" width="17.42578125" customWidth="1"/>
    <col min="9726" max="9726" width="1.7109375" customWidth="1"/>
    <col min="9727" max="9727" width="17.42578125" customWidth="1"/>
    <col min="9728" max="9728" width="1.42578125" customWidth="1"/>
    <col min="9729" max="9729" width="17.42578125" customWidth="1"/>
    <col min="9730" max="9730" width="1.42578125" customWidth="1"/>
    <col min="9731" max="9732" width="17.42578125" customWidth="1"/>
    <col min="9976" max="9976" width="55.28515625" customWidth="1"/>
    <col min="9977" max="9977" width="17.42578125" customWidth="1"/>
    <col min="9978" max="9978" width="1.28515625" customWidth="1"/>
    <col min="9979" max="9979" width="17.42578125" customWidth="1"/>
    <col min="9980" max="9980" width="1.7109375" customWidth="1"/>
    <col min="9981" max="9981" width="17.42578125" customWidth="1"/>
    <col min="9982" max="9982" width="1.7109375" customWidth="1"/>
    <col min="9983" max="9983" width="17.42578125" customWidth="1"/>
    <col min="9984" max="9984" width="1.42578125" customWidth="1"/>
    <col min="9985" max="9985" width="17.42578125" customWidth="1"/>
    <col min="9986" max="9986" width="1.42578125" customWidth="1"/>
    <col min="9987" max="9988" width="17.42578125" customWidth="1"/>
    <col min="10232" max="10232" width="55.28515625" customWidth="1"/>
    <col min="10233" max="10233" width="17.42578125" customWidth="1"/>
    <col min="10234" max="10234" width="1.28515625" customWidth="1"/>
    <col min="10235" max="10235" width="17.42578125" customWidth="1"/>
    <col min="10236" max="10236" width="1.7109375" customWidth="1"/>
    <col min="10237" max="10237" width="17.42578125" customWidth="1"/>
    <col min="10238" max="10238" width="1.7109375" customWidth="1"/>
    <col min="10239" max="10239" width="17.42578125" customWidth="1"/>
    <col min="10240" max="10240" width="1.42578125" customWidth="1"/>
    <col min="10241" max="10241" width="17.42578125" customWidth="1"/>
    <col min="10242" max="10242" width="1.42578125" customWidth="1"/>
    <col min="10243" max="10244" width="17.42578125" customWidth="1"/>
    <col min="10488" max="10488" width="55.28515625" customWidth="1"/>
    <col min="10489" max="10489" width="17.42578125" customWidth="1"/>
    <col min="10490" max="10490" width="1.28515625" customWidth="1"/>
    <col min="10491" max="10491" width="17.42578125" customWidth="1"/>
    <col min="10492" max="10492" width="1.7109375" customWidth="1"/>
    <col min="10493" max="10493" width="17.42578125" customWidth="1"/>
    <col min="10494" max="10494" width="1.7109375" customWidth="1"/>
    <col min="10495" max="10495" width="17.42578125" customWidth="1"/>
    <col min="10496" max="10496" width="1.42578125" customWidth="1"/>
    <col min="10497" max="10497" width="17.42578125" customWidth="1"/>
    <col min="10498" max="10498" width="1.42578125" customWidth="1"/>
    <col min="10499" max="10500" width="17.42578125" customWidth="1"/>
    <col min="10744" max="10744" width="55.28515625" customWidth="1"/>
    <col min="10745" max="10745" width="17.42578125" customWidth="1"/>
    <col min="10746" max="10746" width="1.28515625" customWidth="1"/>
    <col min="10747" max="10747" width="17.42578125" customWidth="1"/>
    <col min="10748" max="10748" width="1.7109375" customWidth="1"/>
    <col min="10749" max="10749" width="17.42578125" customWidth="1"/>
    <col min="10750" max="10750" width="1.7109375" customWidth="1"/>
    <col min="10751" max="10751" width="17.42578125" customWidth="1"/>
    <col min="10752" max="10752" width="1.42578125" customWidth="1"/>
    <col min="10753" max="10753" width="17.42578125" customWidth="1"/>
    <col min="10754" max="10754" width="1.42578125" customWidth="1"/>
    <col min="10755" max="10756" width="17.42578125" customWidth="1"/>
    <col min="11000" max="11000" width="55.28515625" customWidth="1"/>
    <col min="11001" max="11001" width="17.42578125" customWidth="1"/>
    <col min="11002" max="11002" width="1.28515625" customWidth="1"/>
    <col min="11003" max="11003" width="17.42578125" customWidth="1"/>
    <col min="11004" max="11004" width="1.7109375" customWidth="1"/>
    <col min="11005" max="11005" width="17.42578125" customWidth="1"/>
    <col min="11006" max="11006" width="1.7109375" customWidth="1"/>
    <col min="11007" max="11007" width="17.42578125" customWidth="1"/>
    <col min="11008" max="11008" width="1.42578125" customWidth="1"/>
    <col min="11009" max="11009" width="17.42578125" customWidth="1"/>
    <col min="11010" max="11010" width="1.42578125" customWidth="1"/>
    <col min="11011" max="11012" width="17.42578125" customWidth="1"/>
    <col min="11256" max="11256" width="55.28515625" customWidth="1"/>
    <col min="11257" max="11257" width="17.42578125" customWidth="1"/>
    <col min="11258" max="11258" width="1.28515625" customWidth="1"/>
    <col min="11259" max="11259" width="17.42578125" customWidth="1"/>
    <col min="11260" max="11260" width="1.7109375" customWidth="1"/>
    <col min="11261" max="11261" width="17.42578125" customWidth="1"/>
    <col min="11262" max="11262" width="1.7109375" customWidth="1"/>
    <col min="11263" max="11263" width="17.42578125" customWidth="1"/>
    <col min="11264" max="11264" width="1.42578125" customWidth="1"/>
    <col min="11265" max="11265" width="17.42578125" customWidth="1"/>
    <col min="11266" max="11266" width="1.42578125" customWidth="1"/>
    <col min="11267" max="11268" width="17.42578125" customWidth="1"/>
    <col min="11512" max="11512" width="55.28515625" customWidth="1"/>
    <col min="11513" max="11513" width="17.42578125" customWidth="1"/>
    <col min="11514" max="11514" width="1.28515625" customWidth="1"/>
    <col min="11515" max="11515" width="17.42578125" customWidth="1"/>
    <col min="11516" max="11516" width="1.7109375" customWidth="1"/>
    <col min="11517" max="11517" width="17.42578125" customWidth="1"/>
    <col min="11518" max="11518" width="1.7109375" customWidth="1"/>
    <col min="11519" max="11519" width="17.42578125" customWidth="1"/>
    <col min="11520" max="11520" width="1.42578125" customWidth="1"/>
    <col min="11521" max="11521" width="17.42578125" customWidth="1"/>
    <col min="11522" max="11522" width="1.42578125" customWidth="1"/>
    <col min="11523" max="11524" width="17.42578125" customWidth="1"/>
    <col min="11768" max="11768" width="55.28515625" customWidth="1"/>
    <col min="11769" max="11769" width="17.42578125" customWidth="1"/>
    <col min="11770" max="11770" width="1.28515625" customWidth="1"/>
    <col min="11771" max="11771" width="17.42578125" customWidth="1"/>
    <col min="11772" max="11772" width="1.7109375" customWidth="1"/>
    <col min="11773" max="11773" width="17.42578125" customWidth="1"/>
    <col min="11774" max="11774" width="1.7109375" customWidth="1"/>
    <col min="11775" max="11775" width="17.42578125" customWidth="1"/>
    <col min="11776" max="11776" width="1.42578125" customWidth="1"/>
    <col min="11777" max="11777" width="17.42578125" customWidth="1"/>
    <col min="11778" max="11778" width="1.42578125" customWidth="1"/>
    <col min="11779" max="11780" width="17.42578125" customWidth="1"/>
    <col min="12024" max="12024" width="55.28515625" customWidth="1"/>
    <col min="12025" max="12025" width="17.42578125" customWidth="1"/>
    <col min="12026" max="12026" width="1.28515625" customWidth="1"/>
    <col min="12027" max="12027" width="17.42578125" customWidth="1"/>
    <col min="12028" max="12028" width="1.7109375" customWidth="1"/>
    <col min="12029" max="12029" width="17.42578125" customWidth="1"/>
    <col min="12030" max="12030" width="1.7109375" customWidth="1"/>
    <col min="12031" max="12031" width="17.42578125" customWidth="1"/>
    <col min="12032" max="12032" width="1.42578125" customWidth="1"/>
    <col min="12033" max="12033" width="17.42578125" customWidth="1"/>
    <col min="12034" max="12034" width="1.42578125" customWidth="1"/>
    <col min="12035" max="12036" width="17.42578125" customWidth="1"/>
    <col min="12280" max="12280" width="55.28515625" customWidth="1"/>
    <col min="12281" max="12281" width="17.42578125" customWidth="1"/>
    <col min="12282" max="12282" width="1.28515625" customWidth="1"/>
    <col min="12283" max="12283" width="17.42578125" customWidth="1"/>
    <col min="12284" max="12284" width="1.7109375" customWidth="1"/>
    <col min="12285" max="12285" width="17.42578125" customWidth="1"/>
    <col min="12286" max="12286" width="1.7109375" customWidth="1"/>
    <col min="12287" max="12287" width="17.42578125" customWidth="1"/>
    <col min="12288" max="12288" width="1.42578125" customWidth="1"/>
    <col min="12289" max="12289" width="17.42578125" customWidth="1"/>
    <col min="12290" max="12290" width="1.42578125" customWidth="1"/>
    <col min="12291" max="12292" width="17.42578125" customWidth="1"/>
    <col min="12536" max="12536" width="55.28515625" customWidth="1"/>
    <col min="12537" max="12537" width="17.42578125" customWidth="1"/>
    <col min="12538" max="12538" width="1.28515625" customWidth="1"/>
    <col min="12539" max="12539" width="17.42578125" customWidth="1"/>
    <col min="12540" max="12540" width="1.7109375" customWidth="1"/>
    <col min="12541" max="12541" width="17.42578125" customWidth="1"/>
    <col min="12542" max="12542" width="1.7109375" customWidth="1"/>
    <col min="12543" max="12543" width="17.42578125" customWidth="1"/>
    <col min="12544" max="12544" width="1.42578125" customWidth="1"/>
    <col min="12545" max="12545" width="17.42578125" customWidth="1"/>
    <col min="12546" max="12546" width="1.42578125" customWidth="1"/>
    <col min="12547" max="12548" width="17.42578125" customWidth="1"/>
    <col min="12792" max="12792" width="55.28515625" customWidth="1"/>
    <col min="12793" max="12793" width="17.42578125" customWidth="1"/>
    <col min="12794" max="12794" width="1.28515625" customWidth="1"/>
    <col min="12795" max="12795" width="17.42578125" customWidth="1"/>
    <col min="12796" max="12796" width="1.7109375" customWidth="1"/>
    <col min="12797" max="12797" width="17.42578125" customWidth="1"/>
    <col min="12798" max="12798" width="1.7109375" customWidth="1"/>
    <col min="12799" max="12799" width="17.42578125" customWidth="1"/>
    <col min="12800" max="12800" width="1.42578125" customWidth="1"/>
    <col min="12801" max="12801" width="17.42578125" customWidth="1"/>
    <col min="12802" max="12802" width="1.42578125" customWidth="1"/>
    <col min="12803" max="12804" width="17.42578125" customWidth="1"/>
    <col min="13048" max="13048" width="55.28515625" customWidth="1"/>
    <col min="13049" max="13049" width="17.42578125" customWidth="1"/>
    <col min="13050" max="13050" width="1.28515625" customWidth="1"/>
    <col min="13051" max="13051" width="17.42578125" customWidth="1"/>
    <col min="13052" max="13052" width="1.7109375" customWidth="1"/>
    <col min="13053" max="13053" width="17.42578125" customWidth="1"/>
    <col min="13054" max="13054" width="1.7109375" customWidth="1"/>
    <col min="13055" max="13055" width="17.42578125" customWidth="1"/>
    <col min="13056" max="13056" width="1.42578125" customWidth="1"/>
    <col min="13057" max="13057" width="17.42578125" customWidth="1"/>
    <col min="13058" max="13058" width="1.42578125" customWidth="1"/>
    <col min="13059" max="13060" width="17.42578125" customWidth="1"/>
    <col min="13304" max="13304" width="55.28515625" customWidth="1"/>
    <col min="13305" max="13305" width="17.42578125" customWidth="1"/>
    <col min="13306" max="13306" width="1.28515625" customWidth="1"/>
    <col min="13307" max="13307" width="17.42578125" customWidth="1"/>
    <col min="13308" max="13308" width="1.7109375" customWidth="1"/>
    <col min="13309" max="13309" width="17.42578125" customWidth="1"/>
    <col min="13310" max="13310" width="1.7109375" customWidth="1"/>
    <col min="13311" max="13311" width="17.42578125" customWidth="1"/>
    <col min="13312" max="13312" width="1.42578125" customWidth="1"/>
    <col min="13313" max="13313" width="17.42578125" customWidth="1"/>
    <col min="13314" max="13314" width="1.42578125" customWidth="1"/>
    <col min="13315" max="13316" width="17.42578125" customWidth="1"/>
    <col min="13560" max="13560" width="55.28515625" customWidth="1"/>
    <col min="13561" max="13561" width="17.42578125" customWidth="1"/>
    <col min="13562" max="13562" width="1.28515625" customWidth="1"/>
    <col min="13563" max="13563" width="17.42578125" customWidth="1"/>
    <col min="13564" max="13564" width="1.7109375" customWidth="1"/>
    <col min="13565" max="13565" width="17.42578125" customWidth="1"/>
    <col min="13566" max="13566" width="1.7109375" customWidth="1"/>
    <col min="13567" max="13567" width="17.42578125" customWidth="1"/>
    <col min="13568" max="13568" width="1.42578125" customWidth="1"/>
    <col min="13569" max="13569" width="17.42578125" customWidth="1"/>
    <col min="13570" max="13570" width="1.42578125" customWidth="1"/>
    <col min="13571" max="13572" width="17.42578125" customWidth="1"/>
    <col min="13816" max="13816" width="55.28515625" customWidth="1"/>
    <col min="13817" max="13817" width="17.42578125" customWidth="1"/>
    <col min="13818" max="13818" width="1.28515625" customWidth="1"/>
    <col min="13819" max="13819" width="17.42578125" customWidth="1"/>
    <col min="13820" max="13820" width="1.7109375" customWidth="1"/>
    <col min="13821" max="13821" width="17.42578125" customWidth="1"/>
    <col min="13822" max="13822" width="1.7109375" customWidth="1"/>
    <col min="13823" max="13823" width="17.42578125" customWidth="1"/>
    <col min="13824" max="13824" width="1.42578125" customWidth="1"/>
    <col min="13825" max="13825" width="17.42578125" customWidth="1"/>
    <col min="13826" max="13826" width="1.42578125" customWidth="1"/>
    <col min="13827" max="13828" width="17.42578125" customWidth="1"/>
    <col min="14072" max="14072" width="55.28515625" customWidth="1"/>
    <col min="14073" max="14073" width="17.42578125" customWidth="1"/>
    <col min="14074" max="14074" width="1.28515625" customWidth="1"/>
    <col min="14075" max="14075" width="17.42578125" customWidth="1"/>
    <col min="14076" max="14076" width="1.7109375" customWidth="1"/>
    <col min="14077" max="14077" width="17.42578125" customWidth="1"/>
    <col min="14078" max="14078" width="1.7109375" customWidth="1"/>
    <col min="14079" max="14079" width="17.42578125" customWidth="1"/>
    <col min="14080" max="14080" width="1.42578125" customWidth="1"/>
    <col min="14081" max="14081" width="17.42578125" customWidth="1"/>
    <col min="14082" max="14082" width="1.42578125" customWidth="1"/>
    <col min="14083" max="14084" width="17.42578125" customWidth="1"/>
    <col min="14328" max="14328" width="55.28515625" customWidth="1"/>
    <col min="14329" max="14329" width="17.42578125" customWidth="1"/>
    <col min="14330" max="14330" width="1.28515625" customWidth="1"/>
    <col min="14331" max="14331" width="17.42578125" customWidth="1"/>
    <col min="14332" max="14332" width="1.7109375" customWidth="1"/>
    <col min="14333" max="14333" width="17.42578125" customWidth="1"/>
    <col min="14334" max="14334" width="1.7109375" customWidth="1"/>
    <col min="14335" max="14335" width="17.42578125" customWidth="1"/>
    <col min="14336" max="14336" width="1.42578125" customWidth="1"/>
    <col min="14337" max="14337" width="17.42578125" customWidth="1"/>
    <col min="14338" max="14338" width="1.42578125" customWidth="1"/>
    <col min="14339" max="14340" width="17.42578125" customWidth="1"/>
    <col min="14584" max="14584" width="55.28515625" customWidth="1"/>
    <col min="14585" max="14585" width="17.42578125" customWidth="1"/>
    <col min="14586" max="14586" width="1.28515625" customWidth="1"/>
    <col min="14587" max="14587" width="17.42578125" customWidth="1"/>
    <col min="14588" max="14588" width="1.7109375" customWidth="1"/>
    <col min="14589" max="14589" width="17.42578125" customWidth="1"/>
    <col min="14590" max="14590" width="1.7109375" customWidth="1"/>
    <col min="14591" max="14591" width="17.42578125" customWidth="1"/>
    <col min="14592" max="14592" width="1.42578125" customWidth="1"/>
    <col min="14593" max="14593" width="17.42578125" customWidth="1"/>
    <col min="14594" max="14594" width="1.42578125" customWidth="1"/>
    <col min="14595" max="14596" width="17.42578125" customWidth="1"/>
    <col min="14840" max="14840" width="55.28515625" customWidth="1"/>
    <col min="14841" max="14841" width="17.42578125" customWidth="1"/>
    <col min="14842" max="14842" width="1.28515625" customWidth="1"/>
    <col min="14843" max="14843" width="17.42578125" customWidth="1"/>
    <col min="14844" max="14844" width="1.7109375" customWidth="1"/>
    <col min="14845" max="14845" width="17.42578125" customWidth="1"/>
    <col min="14846" max="14846" width="1.7109375" customWidth="1"/>
    <col min="14847" max="14847" width="17.42578125" customWidth="1"/>
    <col min="14848" max="14848" width="1.42578125" customWidth="1"/>
    <col min="14849" max="14849" width="17.42578125" customWidth="1"/>
    <col min="14850" max="14850" width="1.42578125" customWidth="1"/>
    <col min="14851" max="14852" width="17.42578125" customWidth="1"/>
    <col min="15096" max="15096" width="55.28515625" customWidth="1"/>
    <col min="15097" max="15097" width="17.42578125" customWidth="1"/>
    <col min="15098" max="15098" width="1.28515625" customWidth="1"/>
    <col min="15099" max="15099" width="17.42578125" customWidth="1"/>
    <col min="15100" max="15100" width="1.7109375" customWidth="1"/>
    <col min="15101" max="15101" width="17.42578125" customWidth="1"/>
    <col min="15102" max="15102" width="1.7109375" customWidth="1"/>
    <col min="15103" max="15103" width="17.42578125" customWidth="1"/>
    <col min="15104" max="15104" width="1.42578125" customWidth="1"/>
    <col min="15105" max="15105" width="17.42578125" customWidth="1"/>
    <col min="15106" max="15106" width="1.42578125" customWidth="1"/>
    <col min="15107" max="15108" width="17.42578125" customWidth="1"/>
    <col min="15352" max="15352" width="55.28515625" customWidth="1"/>
    <col min="15353" max="15353" width="17.42578125" customWidth="1"/>
    <col min="15354" max="15354" width="1.28515625" customWidth="1"/>
    <col min="15355" max="15355" width="17.42578125" customWidth="1"/>
    <col min="15356" max="15356" width="1.7109375" customWidth="1"/>
    <col min="15357" max="15357" width="17.42578125" customWidth="1"/>
    <col min="15358" max="15358" width="1.7109375" customWidth="1"/>
    <col min="15359" max="15359" width="17.42578125" customWidth="1"/>
    <col min="15360" max="15360" width="1.42578125" customWidth="1"/>
    <col min="15361" max="15361" width="17.42578125" customWidth="1"/>
    <col min="15362" max="15362" width="1.42578125" customWidth="1"/>
    <col min="15363" max="15364" width="17.42578125" customWidth="1"/>
    <col min="15608" max="15608" width="55.28515625" customWidth="1"/>
    <col min="15609" max="15609" width="17.42578125" customWidth="1"/>
    <col min="15610" max="15610" width="1.28515625" customWidth="1"/>
    <col min="15611" max="15611" width="17.42578125" customWidth="1"/>
    <col min="15612" max="15612" width="1.7109375" customWidth="1"/>
    <col min="15613" max="15613" width="17.42578125" customWidth="1"/>
    <col min="15614" max="15614" width="1.7109375" customWidth="1"/>
    <col min="15615" max="15615" width="17.42578125" customWidth="1"/>
    <col min="15616" max="15616" width="1.42578125" customWidth="1"/>
    <col min="15617" max="15617" width="17.42578125" customWidth="1"/>
    <col min="15618" max="15618" width="1.42578125" customWidth="1"/>
    <col min="15619" max="15620" width="17.42578125" customWidth="1"/>
    <col min="15864" max="15864" width="55.28515625" customWidth="1"/>
    <col min="15865" max="15865" width="17.42578125" customWidth="1"/>
    <col min="15866" max="15866" width="1.28515625" customWidth="1"/>
    <col min="15867" max="15867" width="17.42578125" customWidth="1"/>
    <col min="15868" max="15868" width="1.7109375" customWidth="1"/>
    <col min="15869" max="15869" width="17.42578125" customWidth="1"/>
    <col min="15870" max="15870" width="1.7109375" customWidth="1"/>
    <col min="15871" max="15871" width="17.42578125" customWidth="1"/>
    <col min="15872" max="15872" width="1.42578125" customWidth="1"/>
    <col min="15873" max="15873" width="17.42578125" customWidth="1"/>
    <col min="15874" max="15874" width="1.42578125" customWidth="1"/>
    <col min="15875" max="15876" width="17.42578125" customWidth="1"/>
    <col min="16120" max="16120" width="55.28515625" customWidth="1"/>
    <col min="16121" max="16121" width="17.42578125" customWidth="1"/>
    <col min="16122" max="16122" width="1.28515625" customWidth="1"/>
    <col min="16123" max="16123" width="17.42578125" customWidth="1"/>
    <col min="16124" max="16124" width="1.7109375" customWidth="1"/>
    <col min="16125" max="16125" width="17.42578125" customWidth="1"/>
    <col min="16126" max="16126" width="1.7109375" customWidth="1"/>
    <col min="16127" max="16127" width="17.42578125" customWidth="1"/>
    <col min="16128" max="16128" width="1.42578125" customWidth="1"/>
    <col min="16129" max="16129" width="17.42578125" customWidth="1"/>
    <col min="16130" max="16130" width="1.42578125" customWidth="1"/>
    <col min="16131" max="16132" width="17.42578125" customWidth="1"/>
  </cols>
  <sheetData>
    <row r="1" spans="1:10" ht="15.75">
      <c r="A1" s="1" t="s">
        <v>0</v>
      </c>
      <c r="B1" s="1"/>
      <c r="C1" s="1"/>
      <c r="D1" s="1"/>
      <c r="E1" s="1"/>
      <c r="F1" s="1"/>
      <c r="G1" s="1"/>
      <c r="H1" s="175"/>
      <c r="I1" s="1"/>
      <c r="J1" s="1"/>
    </row>
    <row r="2" spans="1:10" ht="15.75">
      <c r="A2" s="1" t="s">
        <v>207</v>
      </c>
      <c r="B2" s="1"/>
      <c r="C2" s="1"/>
      <c r="D2" s="1"/>
      <c r="E2" s="1"/>
      <c r="F2" s="1"/>
      <c r="G2" s="1"/>
      <c r="H2" s="175"/>
      <c r="I2" s="1"/>
      <c r="J2" s="1"/>
    </row>
    <row r="3" spans="1:10" ht="15.75">
      <c r="A3" s="1" t="s">
        <v>1</v>
      </c>
      <c r="B3" s="1"/>
      <c r="C3" s="1"/>
      <c r="D3" s="1"/>
      <c r="E3" s="1"/>
      <c r="F3" s="1"/>
      <c r="G3" s="1"/>
      <c r="H3" s="175"/>
      <c r="I3" s="1"/>
      <c r="J3" s="1"/>
    </row>
    <row r="4" spans="1:10">
      <c r="A4" s="4"/>
      <c r="B4" s="5" t="s">
        <v>208</v>
      </c>
      <c r="C4" s="122"/>
      <c r="D4" s="5" t="s">
        <v>3</v>
      </c>
      <c r="E4" s="122"/>
      <c r="F4" s="5" t="s">
        <v>4</v>
      </c>
      <c r="G4" s="122"/>
      <c r="H4" s="176" t="s">
        <v>4</v>
      </c>
      <c r="I4" s="6"/>
      <c r="J4" s="5" t="s">
        <v>5</v>
      </c>
    </row>
    <row r="5" spans="1:10">
      <c r="A5" s="4"/>
      <c r="B5" s="7" t="s">
        <v>7</v>
      </c>
      <c r="C5" s="122"/>
      <c r="D5" s="7" t="s">
        <v>7</v>
      </c>
      <c r="E5" s="122"/>
      <c r="F5" s="7" t="s">
        <v>7</v>
      </c>
      <c r="G5" s="122"/>
      <c r="H5" s="177" t="s">
        <v>7</v>
      </c>
      <c r="I5" s="6"/>
      <c r="J5" s="7" t="s">
        <v>8</v>
      </c>
    </row>
    <row r="6" spans="1:10">
      <c r="A6" s="4"/>
      <c r="B6" s="7" t="s">
        <v>209</v>
      </c>
      <c r="C6" s="122"/>
      <c r="D6" s="7" t="s">
        <v>9</v>
      </c>
      <c r="E6" s="122"/>
      <c r="F6" s="7" t="s">
        <v>210</v>
      </c>
      <c r="G6" s="122"/>
      <c r="H6" s="177" t="s">
        <v>210</v>
      </c>
      <c r="I6" s="6"/>
      <c r="J6" s="7" t="s">
        <v>320</v>
      </c>
    </row>
    <row r="7" spans="1:10">
      <c r="A7" s="4"/>
      <c r="B7" s="8" t="s">
        <v>10</v>
      </c>
      <c r="C7" s="123"/>
      <c r="D7" s="8" t="s">
        <v>10</v>
      </c>
      <c r="E7" s="123"/>
      <c r="F7" s="8" t="s">
        <v>10</v>
      </c>
      <c r="G7" s="123"/>
      <c r="H7" s="178" t="s">
        <v>255</v>
      </c>
      <c r="I7" s="9"/>
      <c r="J7" s="8" t="s">
        <v>10</v>
      </c>
    </row>
    <row r="8" spans="1:10">
      <c r="A8" s="4"/>
      <c r="B8" s="10"/>
      <c r="C8" s="124"/>
      <c r="D8" s="10"/>
      <c r="E8" s="124"/>
      <c r="F8" s="10"/>
      <c r="G8" s="124"/>
      <c r="H8" s="179"/>
      <c r="I8" s="11"/>
      <c r="J8" s="10"/>
    </row>
    <row r="9" spans="1:10">
      <c r="A9" s="13" t="s">
        <v>11</v>
      </c>
      <c r="B9" s="12">
        <f>'Budget 2021'!C94</f>
        <v>1958493.9466569601</v>
      </c>
      <c r="C9" s="125"/>
      <c r="D9" s="12">
        <f>'Budget 2021'!E94</f>
        <v>2197562.5056499997</v>
      </c>
      <c r="E9" s="125"/>
      <c r="F9" s="12">
        <f>'Budget 2021'!G94</f>
        <v>-239068.55899303965</v>
      </c>
      <c r="G9" s="125"/>
      <c r="H9" s="179">
        <f>'Budget 2021'!I94</f>
        <v>-0.10878805875982464</v>
      </c>
      <c r="I9" s="14"/>
      <c r="J9" s="12">
        <f>'Budget 2021'!K94</f>
        <v>1670904.1600000004</v>
      </c>
    </row>
    <row r="10" spans="1:10" ht="11.25" customHeight="1">
      <c r="A10" s="13"/>
      <c r="B10" s="12"/>
      <c r="C10" s="125"/>
      <c r="D10" s="12"/>
      <c r="E10" s="125"/>
      <c r="F10" s="12"/>
      <c r="G10" s="125"/>
      <c r="H10" s="179"/>
      <c r="I10" s="14"/>
      <c r="J10" s="12"/>
    </row>
    <row r="11" spans="1:10" ht="14.25" customHeight="1">
      <c r="A11" s="13" t="s">
        <v>12</v>
      </c>
      <c r="B11" s="12">
        <f>'Budget 2021'!C114</f>
        <v>41500</v>
      </c>
      <c r="C11" s="125"/>
      <c r="D11" s="12">
        <f>'Budget 2021'!E114</f>
        <v>83500</v>
      </c>
      <c r="E11" s="125"/>
      <c r="F11" s="12">
        <f>'Budget 2021'!G114</f>
        <v>-42000</v>
      </c>
      <c r="G11" s="125"/>
      <c r="H11" s="179">
        <f>'Budget 2021'!I114</f>
        <v>-0.50299401197604787</v>
      </c>
      <c r="I11" s="14"/>
      <c r="J11" s="12">
        <f>'Budget 2021'!K114</f>
        <v>18917</v>
      </c>
    </row>
    <row r="12" spans="1:10" ht="9.75" customHeight="1">
      <c r="A12" s="13"/>
      <c r="B12" s="12"/>
      <c r="C12" s="125"/>
      <c r="D12" s="12"/>
      <c r="E12" s="125"/>
      <c r="F12" s="12"/>
      <c r="G12" s="125"/>
      <c r="H12" s="179"/>
      <c r="I12" s="14"/>
      <c r="J12" s="12"/>
    </row>
    <row r="13" spans="1:10" ht="14.25" customHeight="1">
      <c r="A13" s="13" t="s">
        <v>13</v>
      </c>
      <c r="B13" s="12">
        <f>'Budget 2021'!C203</f>
        <v>3000000</v>
      </c>
      <c r="C13" s="125"/>
      <c r="D13" s="12">
        <f>'Budget 2021'!E203</f>
        <v>6346700</v>
      </c>
      <c r="E13" s="125"/>
      <c r="F13" s="12">
        <f>'Budget 2021'!G203</f>
        <v>-3346700</v>
      </c>
      <c r="G13" s="125"/>
      <c r="H13" s="179">
        <f>'Budget 2021'!I203</f>
        <v>-0.52731340696740037</v>
      </c>
      <c r="I13" s="14"/>
      <c r="J13" s="12">
        <f>'Budget 2021'!K203</f>
        <v>4258778.08</v>
      </c>
    </row>
    <row r="14" spans="1:10" ht="9.75" customHeight="1">
      <c r="A14" s="13"/>
      <c r="B14" s="12"/>
      <c r="C14" s="125"/>
      <c r="D14" s="12"/>
      <c r="E14" s="125"/>
      <c r="F14" s="12"/>
      <c r="G14" s="125"/>
      <c r="H14" s="179"/>
      <c r="I14" s="14"/>
      <c r="J14" s="12"/>
    </row>
    <row r="15" spans="1:10" ht="14.25" customHeight="1">
      <c r="A15" s="13" t="s">
        <v>14</v>
      </c>
      <c r="B15" s="12">
        <f>'Budget 2021'!C256</f>
        <v>3798650</v>
      </c>
      <c r="C15" s="125"/>
      <c r="D15" s="12">
        <f>'Budget 2021'!E256</f>
        <v>3220121</v>
      </c>
      <c r="E15" s="125"/>
      <c r="F15" s="12">
        <f>'Budget 2021'!G256</f>
        <v>578529</v>
      </c>
      <c r="G15" s="125"/>
      <c r="H15" s="179">
        <f>'Budget 2021'!I256</f>
        <v>0.17966064008153732</v>
      </c>
      <c r="I15" s="14"/>
      <c r="J15" s="12">
        <f>'Budget 2021'!K256</f>
        <v>3277769.7399999998</v>
      </c>
    </row>
    <row r="16" spans="1:10" ht="11.25" customHeight="1">
      <c r="A16" s="13"/>
      <c r="B16" s="12"/>
      <c r="C16" s="125"/>
      <c r="D16" s="12"/>
      <c r="E16" s="125"/>
      <c r="F16" s="12"/>
      <c r="G16" s="125"/>
      <c r="H16" s="179"/>
      <c r="I16" s="14"/>
      <c r="J16" s="12"/>
    </row>
    <row r="17" spans="1:10" ht="14.25" customHeight="1">
      <c r="A17" s="13" t="s">
        <v>15</v>
      </c>
      <c r="B17" s="12">
        <f>'Budget 2021'!C268</f>
        <v>2030000</v>
      </c>
      <c r="C17" s="125"/>
      <c r="D17" s="12">
        <f>'Budget 2021'!E268</f>
        <v>1430000</v>
      </c>
      <c r="E17" s="125"/>
      <c r="F17" s="12">
        <f>'Budget 2021'!G266</f>
        <v>600000</v>
      </c>
      <c r="G17" s="125"/>
      <c r="H17" s="179">
        <f>'Budget 2021'!I268</f>
        <v>0.41958041958041958</v>
      </c>
      <c r="I17" s="14"/>
      <c r="J17" s="12">
        <f>'Budget 2021'!K268</f>
        <v>1461361.15</v>
      </c>
    </row>
    <row r="18" spans="1:10" ht="9.75" customHeight="1">
      <c r="A18" s="13"/>
      <c r="B18" s="12"/>
      <c r="C18" s="125"/>
      <c r="D18" s="12"/>
      <c r="E18" s="125"/>
      <c r="F18" s="12"/>
      <c r="G18" s="125"/>
      <c r="H18" s="179"/>
      <c r="I18" s="14"/>
      <c r="J18" s="12"/>
    </row>
    <row r="19" spans="1:10" ht="14.25" customHeight="1">
      <c r="A19" s="13" t="s">
        <v>16</v>
      </c>
      <c r="B19" s="12">
        <f>'Budget 2021'!C300</f>
        <v>270000</v>
      </c>
      <c r="C19" s="125"/>
      <c r="D19" s="12">
        <f>'Budget 2021'!E300</f>
        <v>1108940</v>
      </c>
      <c r="E19" s="125"/>
      <c r="F19" s="12">
        <f>'Budget 2021'!G300</f>
        <v>-838940</v>
      </c>
      <c r="G19" s="125"/>
      <c r="H19" s="179">
        <f>'Budget 2021'!I300</f>
        <v>-0.75652424838133714</v>
      </c>
      <c r="I19" s="14"/>
      <c r="J19" s="12">
        <f>'Budget 2021'!K300</f>
        <v>588379.84000000008</v>
      </c>
    </row>
    <row r="20" spans="1:10" ht="9.75" customHeight="1">
      <c r="A20" s="13"/>
      <c r="B20" s="12"/>
      <c r="C20" s="125"/>
      <c r="D20" s="12"/>
      <c r="E20" s="125"/>
      <c r="F20" s="12"/>
      <c r="G20" s="125"/>
      <c r="H20" s="179"/>
      <c r="I20" s="14"/>
      <c r="J20" s="12"/>
    </row>
    <row r="21" spans="1:10" s="19" customFormat="1" ht="12.75">
      <c r="A21" s="16" t="s">
        <v>17</v>
      </c>
      <c r="B21" s="17">
        <f>SUM(B9:B20)</f>
        <v>11098643.946656961</v>
      </c>
      <c r="C21" s="126"/>
      <c r="D21" s="17">
        <f>SUM(D9:D20)</f>
        <v>14386823.505649999</v>
      </c>
      <c r="E21" s="126"/>
      <c r="F21" s="17">
        <f>SUM(F9:F20)</f>
        <v>-3288179.5589930397</v>
      </c>
      <c r="G21" s="126"/>
      <c r="H21" s="180">
        <f>SUM(H9:H20)</f>
        <v>-1.2963786664226533</v>
      </c>
      <c r="I21" s="18"/>
      <c r="J21" s="17">
        <f>SUM(J9:J20)</f>
        <v>11276109.970000001</v>
      </c>
    </row>
    <row r="22" spans="1:10" s="22" customFormat="1" ht="12.75">
      <c r="A22" s="20"/>
      <c r="B22" s="21"/>
      <c r="C22" s="21"/>
      <c r="D22" s="21"/>
      <c r="E22" s="21"/>
      <c r="F22" s="21"/>
      <c r="G22" s="21"/>
      <c r="H22" s="181"/>
      <c r="I22" s="21"/>
      <c r="J22" s="21"/>
    </row>
    <row r="23" spans="1:10" s="22" customFormat="1" ht="12.75">
      <c r="A23" s="20" t="s">
        <v>18</v>
      </c>
      <c r="B23" s="21">
        <f>'Budget 2021'!C304</f>
        <v>70000</v>
      </c>
      <c r="C23" s="21"/>
      <c r="D23" s="21">
        <f>'Budget 2021'!E304</f>
        <v>75000</v>
      </c>
      <c r="E23" s="21"/>
      <c r="F23" s="21">
        <f>'Budget 2021'!G304</f>
        <v>-5000</v>
      </c>
      <c r="G23" s="21"/>
      <c r="H23" s="181">
        <f>'Budget 2021'!I304</f>
        <v>-6.6666666666666666E-2</v>
      </c>
      <c r="I23" s="21"/>
      <c r="J23" s="21">
        <f>'Budget 2021'!K304</f>
        <v>31821.279999999999</v>
      </c>
    </row>
    <row r="24" spans="1:10" s="22" customFormat="1" ht="6" customHeight="1">
      <c r="A24" s="20"/>
      <c r="B24" s="21"/>
      <c r="C24" s="21"/>
      <c r="D24" s="21"/>
      <c r="E24" s="21"/>
      <c r="F24" s="21"/>
      <c r="G24" s="21"/>
      <c r="H24" s="181"/>
      <c r="I24" s="21"/>
      <c r="J24" s="21"/>
    </row>
    <row r="25" spans="1:10" s="22" customFormat="1" ht="12.75">
      <c r="A25" s="20" t="s">
        <v>19</v>
      </c>
      <c r="B25" s="21">
        <f>'Budget 2021'!C308</f>
        <v>100000</v>
      </c>
      <c r="C25" s="21"/>
      <c r="D25" s="21">
        <f>'Budget 2021'!E308</f>
        <v>125000</v>
      </c>
      <c r="E25" s="21"/>
      <c r="F25" s="21">
        <f>'Budget 2021'!G308</f>
        <v>-25000</v>
      </c>
      <c r="G25" s="21"/>
      <c r="H25" s="181">
        <f>'Budget 2021'!I308</f>
        <v>-0.2</v>
      </c>
      <c r="I25" s="21"/>
      <c r="J25" s="21">
        <f>'Budget 2021'!K308</f>
        <v>45060.950000000012</v>
      </c>
    </row>
    <row r="26" spans="1:10" s="22" customFormat="1" ht="12.75">
      <c r="A26" s="20"/>
      <c r="B26" s="21"/>
      <c r="C26" s="21"/>
      <c r="D26" s="21"/>
      <c r="E26" s="21"/>
      <c r="F26" s="21"/>
      <c r="G26" s="21"/>
      <c r="H26" s="181"/>
      <c r="I26" s="21"/>
      <c r="J26" s="21"/>
    </row>
    <row r="27" spans="1:10" s="22" customFormat="1" ht="13.5" thickBot="1">
      <c r="A27" s="16" t="s">
        <v>22</v>
      </c>
      <c r="B27" s="23">
        <f>B21+B23+B25</f>
        <v>11268643.946656961</v>
      </c>
      <c r="C27" s="126"/>
      <c r="D27" s="23">
        <f>D21+D23+D25</f>
        <v>14586823.505649999</v>
      </c>
      <c r="E27" s="126"/>
      <c r="F27" s="23">
        <f>F21+F23+F25</f>
        <v>-3318179.5589930397</v>
      </c>
      <c r="G27" s="126"/>
      <c r="H27" s="182">
        <f>'Budget 2021'!I311</f>
        <v>-0.22747787122451904</v>
      </c>
      <c r="I27" s="18"/>
      <c r="J27" s="23">
        <f>J21+J23+J25</f>
        <v>11352992.199999999</v>
      </c>
    </row>
    <row r="28" spans="1:10" ht="8.25" customHeight="1">
      <c r="A28" s="22"/>
      <c r="B28" s="18"/>
      <c r="C28" s="18"/>
      <c r="D28" s="18"/>
      <c r="E28" s="18"/>
      <c r="F28" s="18"/>
      <c r="G28" s="18"/>
      <c r="H28" s="183"/>
      <c r="I28" s="18"/>
      <c r="J28" s="18"/>
    </row>
    <row r="29" spans="1:10" ht="6.75" customHeight="1">
      <c r="A29" s="22"/>
      <c r="B29" s="18"/>
      <c r="C29" s="18"/>
      <c r="D29" s="18"/>
      <c r="E29" s="18"/>
      <c r="F29" s="18"/>
      <c r="G29" s="18"/>
      <c r="H29" s="183"/>
      <c r="I29" s="18"/>
      <c r="J29" s="18"/>
    </row>
    <row r="30" spans="1:10">
      <c r="A30" s="22" t="s">
        <v>313</v>
      </c>
      <c r="B30" s="21">
        <f>'Budget 2021'!C332</f>
        <v>1770000</v>
      </c>
      <c r="C30" s="21"/>
      <c r="D30" s="21">
        <f>'Budget 2021'!E332</f>
        <v>450000</v>
      </c>
      <c r="E30" s="21"/>
      <c r="F30" s="21"/>
      <c r="G30" s="21"/>
      <c r="H30" s="181"/>
      <c r="I30" s="21"/>
      <c r="J30" s="21">
        <f>'Budget 2021'!K332</f>
        <v>98379.8</v>
      </c>
    </row>
    <row r="31" spans="1:10" ht="8.25" customHeight="1">
      <c r="A31" s="22"/>
      <c r="B31" s="21"/>
      <c r="C31" s="21"/>
      <c r="D31" s="21"/>
      <c r="E31" s="21"/>
      <c r="F31" s="21"/>
      <c r="G31" s="21"/>
      <c r="H31" s="181"/>
      <c r="I31" s="21"/>
      <c r="J31" s="21"/>
    </row>
    <row r="32" spans="1:10" ht="15.75" thickBot="1">
      <c r="A32" s="16" t="s">
        <v>318</v>
      </c>
      <c r="B32" s="24">
        <f>B27+B30</f>
        <v>13038643.946656961</v>
      </c>
      <c r="C32" s="18"/>
      <c r="D32" s="18"/>
      <c r="E32" s="18"/>
      <c r="F32" s="18"/>
      <c r="G32" s="18"/>
      <c r="H32" s="183"/>
      <c r="I32" s="18"/>
      <c r="J32" s="24">
        <f>J27+J30</f>
        <v>11451372</v>
      </c>
    </row>
    <row r="33" spans="1:10" ht="9.75" customHeight="1" thickTop="1">
      <c r="A33" s="22"/>
      <c r="B33" s="18"/>
      <c r="C33" s="18"/>
      <c r="D33" s="18"/>
      <c r="E33" s="18"/>
      <c r="F33" s="18"/>
      <c r="G33" s="18"/>
      <c r="H33" s="183"/>
      <c r="I33" s="18"/>
      <c r="J33" s="18"/>
    </row>
    <row r="34" spans="1:10" ht="15" customHeight="1">
      <c r="A34" s="195" t="s">
        <v>277</v>
      </c>
      <c r="B34" s="18"/>
      <c r="C34" s="18"/>
      <c r="D34" s="18"/>
      <c r="E34" s="18"/>
      <c r="F34" s="18"/>
      <c r="G34" s="18"/>
      <c r="H34" s="183"/>
      <c r="I34" s="18"/>
      <c r="J34" s="18"/>
    </row>
    <row r="35" spans="1:10" ht="15" customHeight="1">
      <c r="A35" s="22" t="s">
        <v>20</v>
      </c>
      <c r="B35" s="21">
        <v>7400000</v>
      </c>
      <c r="C35" s="21"/>
      <c r="D35" s="21">
        <v>7050000</v>
      </c>
      <c r="E35" s="21"/>
      <c r="F35" s="127"/>
      <c r="G35" s="127"/>
      <c r="H35" s="184"/>
      <c r="I35" s="21"/>
      <c r="J35" s="15"/>
    </row>
    <row r="36" spans="1:10">
      <c r="A36" s="22" t="s">
        <v>21</v>
      </c>
      <c r="B36" s="21">
        <f>2070000+200000</f>
        <v>2270000</v>
      </c>
      <c r="C36" s="21"/>
      <c r="D36" s="21">
        <v>2450000</v>
      </c>
      <c r="E36" s="21"/>
      <c r="F36" s="127"/>
      <c r="G36" s="127"/>
      <c r="H36" s="184"/>
      <c r="I36" s="21"/>
    </row>
    <row r="37" spans="1:10">
      <c r="A37" s="22" t="s">
        <v>315</v>
      </c>
      <c r="B37" s="21">
        <f>200000+350000+300000</f>
        <v>850000</v>
      </c>
      <c r="C37" s="21"/>
      <c r="D37" s="21">
        <v>0</v>
      </c>
      <c r="E37" s="21"/>
      <c r="F37" s="127"/>
      <c r="G37" s="127"/>
      <c r="H37" s="184"/>
      <c r="I37" s="21"/>
    </row>
    <row r="38" spans="1:10">
      <c r="A38" s="22" t="s">
        <v>211</v>
      </c>
      <c r="B38" s="21">
        <f>1800000+720000</f>
        <v>2520000</v>
      </c>
      <c r="C38" s="21"/>
      <c r="D38" s="21">
        <v>1824485</v>
      </c>
      <c r="E38" s="21"/>
      <c r="F38" s="127"/>
      <c r="G38" s="127"/>
      <c r="H38" s="184"/>
      <c r="I38" s="21"/>
      <c r="J38" s="25"/>
    </row>
    <row r="39" spans="1:10">
      <c r="A39" s="22" t="s">
        <v>256</v>
      </c>
      <c r="B39" s="21">
        <v>0</v>
      </c>
      <c r="C39" s="21"/>
      <c r="D39" s="21">
        <v>413940</v>
      </c>
      <c r="E39" s="21"/>
      <c r="F39" s="127"/>
      <c r="G39" s="127"/>
      <c r="H39" s="184"/>
      <c r="I39" s="21"/>
      <c r="J39" s="26"/>
    </row>
    <row r="40" spans="1:10" ht="15.75" thickBot="1">
      <c r="A40" s="22" t="s">
        <v>22</v>
      </c>
      <c r="B40" s="23">
        <f>SUM(B35:B39)</f>
        <v>13040000</v>
      </c>
      <c r="C40" s="126"/>
      <c r="D40" s="23">
        <f>SUM(D35:D39)</f>
        <v>11738425</v>
      </c>
      <c r="E40" s="126"/>
      <c r="F40" s="126"/>
      <c r="G40" s="126"/>
      <c r="H40" s="218"/>
      <c r="I40" s="18"/>
      <c r="J40" s="25"/>
    </row>
    <row r="41" spans="1:10">
      <c r="A41" s="22"/>
      <c r="B41" s="21"/>
      <c r="C41" s="21"/>
      <c r="D41" s="21"/>
      <c r="E41" s="21"/>
      <c r="F41" s="127"/>
      <c r="G41" s="127"/>
      <c r="H41" s="184"/>
      <c r="I41" s="21"/>
      <c r="J41" s="27"/>
    </row>
    <row r="42" spans="1:10" ht="15.75" thickBot="1">
      <c r="A42" s="22" t="s">
        <v>319</v>
      </c>
      <c r="B42" s="24">
        <f>B40-B27-B30</f>
        <v>1356.053343039006</v>
      </c>
      <c r="C42" s="126"/>
      <c r="D42" s="24">
        <f>D40-D27</f>
        <v>-2848398.5056499988</v>
      </c>
      <c r="E42" s="126"/>
      <c r="F42" s="126"/>
      <c r="G42" s="126"/>
      <c r="H42" s="185"/>
      <c r="I42" s="18"/>
      <c r="J42" s="26"/>
    </row>
    <row r="43" spans="1:10" ht="15.75" thickTop="1">
      <c r="B43" s="28"/>
      <c r="C43" s="28"/>
      <c r="D43" s="28"/>
      <c r="E43" s="28"/>
      <c r="F43" s="128"/>
      <c r="G43" s="128"/>
      <c r="H43" s="186"/>
      <c r="I43" s="28"/>
    </row>
    <row r="44" spans="1:10">
      <c r="B44" s="28"/>
      <c r="C44" s="28"/>
      <c r="D44" s="28"/>
      <c r="E44" s="28"/>
      <c r="F44" s="128"/>
      <c r="G44" s="128"/>
      <c r="H44" s="186"/>
      <c r="I44" s="28"/>
    </row>
    <row r="45" spans="1:10">
      <c r="F45" s="129"/>
      <c r="G45" s="129"/>
      <c r="H45" s="186"/>
    </row>
    <row r="46" spans="1:10">
      <c r="B46" s="15"/>
      <c r="C46" s="15"/>
      <c r="D46" s="15"/>
      <c r="E46" s="15"/>
      <c r="F46" s="15"/>
      <c r="G46" s="15"/>
      <c r="I46" s="15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2" orientation="landscape" r:id="rId1"/>
  <headerFooter>
    <oddHeader>&amp;R&amp;"-,Bold"&amp;12LAMPIRAN 1</oddHeader>
    <oddFooter>&amp;LProposed Budget 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4D9C7-DD9F-4791-BA16-AC65E2894488}">
  <sheetPr>
    <tabColor theme="9" tint="-0.249977111117893"/>
  </sheetPr>
  <dimension ref="A1:V336"/>
  <sheetViews>
    <sheetView showGridLines="0" tabSelected="1" view="pageBreakPreview" zoomScale="85" zoomScaleNormal="85" zoomScaleSheetLayoutView="85" zoomScalePageLayoutView="85" workbookViewId="0">
      <pane ySplit="5" topLeftCell="A73" activePane="bottomLeft" state="frozen"/>
      <selection activeCell="B5" sqref="B5"/>
      <selection pane="bottomLeft" activeCell="E3" sqref="E3"/>
    </sheetView>
  </sheetViews>
  <sheetFormatPr defaultColWidth="8.85546875" defaultRowHeight="12.75"/>
  <cols>
    <col min="1" max="1" width="88.42578125" style="4" customWidth="1"/>
    <col min="2" max="2" width="2" style="48" customWidth="1"/>
    <col min="3" max="3" width="22.140625" style="48" customWidth="1"/>
    <col min="4" max="4" width="1" style="48" customWidth="1"/>
    <col min="5" max="5" width="22.140625" style="48" customWidth="1"/>
    <col min="6" max="6" width="1" style="48" customWidth="1"/>
    <col min="7" max="7" width="21.42578125" style="48" customWidth="1"/>
    <col min="8" max="8" width="1.140625" style="48" customWidth="1"/>
    <col min="9" max="9" width="21.42578125" style="48" customWidth="1"/>
    <col min="10" max="10" width="1" style="48" customWidth="1"/>
    <col min="11" max="11" width="21.42578125" style="48" customWidth="1"/>
    <col min="12" max="12" width="1.28515625" style="4" customWidth="1"/>
    <col min="13" max="13" width="8.85546875" style="4"/>
    <col min="14" max="14" width="17.28515625" style="4" customWidth="1"/>
    <col min="15" max="15" width="12.7109375" style="4" bestFit="1" customWidth="1"/>
    <col min="16" max="246" width="8.85546875" style="4"/>
    <col min="247" max="247" width="88.42578125" style="4" customWidth="1"/>
    <col min="248" max="248" width="1.28515625" style="4" customWidth="1"/>
    <col min="249" max="249" width="22.140625" style="4" customWidth="1"/>
    <col min="250" max="250" width="1.85546875" style="4" customWidth="1"/>
    <col min="251" max="251" width="22.140625" style="4" customWidth="1"/>
    <col min="252" max="252" width="2" style="4" customWidth="1"/>
    <col min="253" max="253" width="22.140625" style="4" customWidth="1"/>
    <col min="254" max="254" width="1.28515625" style="4" customWidth="1"/>
    <col min="255" max="255" width="22.140625" style="4" customWidth="1"/>
    <col min="256" max="256" width="1.42578125" style="4" customWidth="1"/>
    <col min="257" max="257" width="0" style="4" hidden="1" customWidth="1"/>
    <col min="258" max="258" width="22.140625" style="4" customWidth="1"/>
    <col min="259" max="259" width="1.42578125" style="4" customWidth="1"/>
    <col min="260" max="261" width="0" style="4" hidden="1" customWidth="1"/>
    <col min="262" max="262" width="22.140625" style="4" customWidth="1"/>
    <col min="263" max="263" width="1.42578125" style="4" customWidth="1"/>
    <col min="264" max="264" width="8.85546875" style="4"/>
    <col min="265" max="265" width="17.42578125" style="4" customWidth="1"/>
    <col min="266" max="266" width="10.7109375" style="4" bestFit="1" customWidth="1"/>
    <col min="267" max="502" width="8.85546875" style="4"/>
    <col min="503" max="503" width="88.42578125" style="4" customWidth="1"/>
    <col min="504" max="504" width="1.28515625" style="4" customWidth="1"/>
    <col min="505" max="505" width="22.140625" style="4" customWidth="1"/>
    <col min="506" max="506" width="1.85546875" style="4" customWidth="1"/>
    <col min="507" max="507" width="22.140625" style="4" customWidth="1"/>
    <col min="508" max="508" width="2" style="4" customWidth="1"/>
    <col min="509" max="509" width="22.140625" style="4" customWidth="1"/>
    <col min="510" max="510" width="1.28515625" style="4" customWidth="1"/>
    <col min="511" max="511" width="22.140625" style="4" customWidth="1"/>
    <col min="512" max="512" width="1.42578125" style="4" customWidth="1"/>
    <col min="513" max="513" width="0" style="4" hidden="1" customWidth="1"/>
    <col min="514" max="514" width="22.140625" style="4" customWidth="1"/>
    <col min="515" max="515" width="1.42578125" style="4" customWidth="1"/>
    <col min="516" max="517" width="0" style="4" hidden="1" customWidth="1"/>
    <col min="518" max="518" width="22.140625" style="4" customWidth="1"/>
    <col min="519" max="519" width="1.42578125" style="4" customWidth="1"/>
    <col min="520" max="520" width="8.85546875" style="4"/>
    <col min="521" max="521" width="17.42578125" style="4" customWidth="1"/>
    <col min="522" max="522" width="10.7109375" style="4" bestFit="1" customWidth="1"/>
    <col min="523" max="758" width="8.85546875" style="4"/>
    <col min="759" max="759" width="88.42578125" style="4" customWidth="1"/>
    <col min="760" max="760" width="1.28515625" style="4" customWidth="1"/>
    <col min="761" max="761" width="22.140625" style="4" customWidth="1"/>
    <col min="762" max="762" width="1.85546875" style="4" customWidth="1"/>
    <col min="763" max="763" width="22.140625" style="4" customWidth="1"/>
    <col min="764" max="764" width="2" style="4" customWidth="1"/>
    <col min="765" max="765" width="22.140625" style="4" customWidth="1"/>
    <col min="766" max="766" width="1.28515625" style="4" customWidth="1"/>
    <col min="767" max="767" width="22.140625" style="4" customWidth="1"/>
    <col min="768" max="768" width="1.42578125" style="4" customWidth="1"/>
    <col min="769" max="769" width="0" style="4" hidden="1" customWidth="1"/>
    <col min="770" max="770" width="22.140625" style="4" customWidth="1"/>
    <col min="771" max="771" width="1.42578125" style="4" customWidth="1"/>
    <col min="772" max="773" width="0" style="4" hidden="1" customWidth="1"/>
    <col min="774" max="774" width="22.140625" style="4" customWidth="1"/>
    <col min="775" max="775" width="1.42578125" style="4" customWidth="1"/>
    <col min="776" max="776" width="8.85546875" style="4"/>
    <col min="777" max="777" width="17.42578125" style="4" customWidth="1"/>
    <col min="778" max="778" width="10.7109375" style="4" bestFit="1" customWidth="1"/>
    <col min="779" max="1014" width="8.85546875" style="4"/>
    <col min="1015" max="1015" width="88.42578125" style="4" customWidth="1"/>
    <col min="1016" max="1016" width="1.28515625" style="4" customWidth="1"/>
    <col min="1017" max="1017" width="22.140625" style="4" customWidth="1"/>
    <col min="1018" max="1018" width="1.85546875" style="4" customWidth="1"/>
    <col min="1019" max="1019" width="22.140625" style="4" customWidth="1"/>
    <col min="1020" max="1020" width="2" style="4" customWidth="1"/>
    <col min="1021" max="1021" width="22.140625" style="4" customWidth="1"/>
    <col min="1022" max="1022" width="1.28515625" style="4" customWidth="1"/>
    <col min="1023" max="1023" width="22.140625" style="4" customWidth="1"/>
    <col min="1024" max="1024" width="1.42578125" style="4" customWidth="1"/>
    <col min="1025" max="1025" width="0" style="4" hidden="1" customWidth="1"/>
    <col min="1026" max="1026" width="22.140625" style="4" customWidth="1"/>
    <col min="1027" max="1027" width="1.42578125" style="4" customWidth="1"/>
    <col min="1028" max="1029" width="0" style="4" hidden="1" customWidth="1"/>
    <col min="1030" max="1030" width="22.140625" style="4" customWidth="1"/>
    <col min="1031" max="1031" width="1.42578125" style="4" customWidth="1"/>
    <col min="1032" max="1032" width="8.85546875" style="4"/>
    <col min="1033" max="1033" width="17.42578125" style="4" customWidth="1"/>
    <col min="1034" max="1034" width="10.7109375" style="4" bestFit="1" customWidth="1"/>
    <col min="1035" max="1270" width="8.85546875" style="4"/>
    <col min="1271" max="1271" width="88.42578125" style="4" customWidth="1"/>
    <col min="1272" max="1272" width="1.28515625" style="4" customWidth="1"/>
    <col min="1273" max="1273" width="22.140625" style="4" customWidth="1"/>
    <col min="1274" max="1274" width="1.85546875" style="4" customWidth="1"/>
    <col min="1275" max="1275" width="22.140625" style="4" customWidth="1"/>
    <col min="1276" max="1276" width="2" style="4" customWidth="1"/>
    <col min="1277" max="1277" width="22.140625" style="4" customWidth="1"/>
    <col min="1278" max="1278" width="1.28515625" style="4" customWidth="1"/>
    <col min="1279" max="1279" width="22.140625" style="4" customWidth="1"/>
    <col min="1280" max="1280" width="1.42578125" style="4" customWidth="1"/>
    <col min="1281" max="1281" width="0" style="4" hidden="1" customWidth="1"/>
    <col min="1282" max="1282" width="22.140625" style="4" customWidth="1"/>
    <col min="1283" max="1283" width="1.42578125" style="4" customWidth="1"/>
    <col min="1284" max="1285" width="0" style="4" hidden="1" customWidth="1"/>
    <col min="1286" max="1286" width="22.140625" style="4" customWidth="1"/>
    <col min="1287" max="1287" width="1.42578125" style="4" customWidth="1"/>
    <col min="1288" max="1288" width="8.85546875" style="4"/>
    <col min="1289" max="1289" width="17.42578125" style="4" customWidth="1"/>
    <col min="1290" max="1290" width="10.7109375" style="4" bestFit="1" customWidth="1"/>
    <col min="1291" max="1526" width="8.85546875" style="4"/>
    <col min="1527" max="1527" width="88.42578125" style="4" customWidth="1"/>
    <col min="1528" max="1528" width="1.28515625" style="4" customWidth="1"/>
    <col min="1529" max="1529" width="22.140625" style="4" customWidth="1"/>
    <col min="1530" max="1530" width="1.85546875" style="4" customWidth="1"/>
    <col min="1531" max="1531" width="22.140625" style="4" customWidth="1"/>
    <col min="1532" max="1532" width="2" style="4" customWidth="1"/>
    <col min="1533" max="1533" width="22.140625" style="4" customWidth="1"/>
    <col min="1534" max="1534" width="1.28515625" style="4" customWidth="1"/>
    <col min="1535" max="1535" width="22.140625" style="4" customWidth="1"/>
    <col min="1536" max="1536" width="1.42578125" style="4" customWidth="1"/>
    <col min="1537" max="1537" width="0" style="4" hidden="1" customWidth="1"/>
    <col min="1538" max="1538" width="22.140625" style="4" customWidth="1"/>
    <col min="1539" max="1539" width="1.42578125" style="4" customWidth="1"/>
    <col min="1540" max="1541" width="0" style="4" hidden="1" customWidth="1"/>
    <col min="1542" max="1542" width="22.140625" style="4" customWidth="1"/>
    <col min="1543" max="1543" width="1.42578125" style="4" customWidth="1"/>
    <col min="1544" max="1544" width="8.85546875" style="4"/>
    <col min="1545" max="1545" width="17.42578125" style="4" customWidth="1"/>
    <col min="1546" max="1546" width="10.7109375" style="4" bestFit="1" customWidth="1"/>
    <col min="1547" max="1782" width="8.85546875" style="4"/>
    <col min="1783" max="1783" width="88.42578125" style="4" customWidth="1"/>
    <col min="1784" max="1784" width="1.28515625" style="4" customWidth="1"/>
    <col min="1785" max="1785" width="22.140625" style="4" customWidth="1"/>
    <col min="1786" max="1786" width="1.85546875" style="4" customWidth="1"/>
    <col min="1787" max="1787" width="22.140625" style="4" customWidth="1"/>
    <col min="1788" max="1788" width="2" style="4" customWidth="1"/>
    <col min="1789" max="1789" width="22.140625" style="4" customWidth="1"/>
    <col min="1790" max="1790" width="1.28515625" style="4" customWidth="1"/>
    <col min="1791" max="1791" width="22.140625" style="4" customWidth="1"/>
    <col min="1792" max="1792" width="1.42578125" style="4" customWidth="1"/>
    <col min="1793" max="1793" width="0" style="4" hidden="1" customWidth="1"/>
    <col min="1794" max="1794" width="22.140625" style="4" customWidth="1"/>
    <col min="1795" max="1795" width="1.42578125" style="4" customWidth="1"/>
    <col min="1796" max="1797" width="0" style="4" hidden="1" customWidth="1"/>
    <col min="1798" max="1798" width="22.140625" style="4" customWidth="1"/>
    <col min="1799" max="1799" width="1.42578125" style="4" customWidth="1"/>
    <col min="1800" max="1800" width="8.85546875" style="4"/>
    <col min="1801" max="1801" width="17.42578125" style="4" customWidth="1"/>
    <col min="1802" max="1802" width="10.7109375" style="4" bestFit="1" customWidth="1"/>
    <col min="1803" max="2038" width="8.85546875" style="4"/>
    <col min="2039" max="2039" width="88.42578125" style="4" customWidth="1"/>
    <col min="2040" max="2040" width="1.28515625" style="4" customWidth="1"/>
    <col min="2041" max="2041" width="22.140625" style="4" customWidth="1"/>
    <col min="2042" max="2042" width="1.85546875" style="4" customWidth="1"/>
    <col min="2043" max="2043" width="22.140625" style="4" customWidth="1"/>
    <col min="2044" max="2044" width="2" style="4" customWidth="1"/>
    <col min="2045" max="2045" width="22.140625" style="4" customWidth="1"/>
    <col min="2046" max="2046" width="1.28515625" style="4" customWidth="1"/>
    <col min="2047" max="2047" width="22.140625" style="4" customWidth="1"/>
    <col min="2048" max="2048" width="1.42578125" style="4" customWidth="1"/>
    <col min="2049" max="2049" width="0" style="4" hidden="1" customWidth="1"/>
    <col min="2050" max="2050" width="22.140625" style="4" customWidth="1"/>
    <col min="2051" max="2051" width="1.42578125" style="4" customWidth="1"/>
    <col min="2052" max="2053" width="0" style="4" hidden="1" customWidth="1"/>
    <col min="2054" max="2054" width="22.140625" style="4" customWidth="1"/>
    <col min="2055" max="2055" width="1.42578125" style="4" customWidth="1"/>
    <col min="2056" max="2056" width="8.85546875" style="4"/>
    <col min="2057" max="2057" width="17.42578125" style="4" customWidth="1"/>
    <col min="2058" max="2058" width="10.7109375" style="4" bestFit="1" customWidth="1"/>
    <col min="2059" max="2294" width="8.85546875" style="4"/>
    <col min="2295" max="2295" width="88.42578125" style="4" customWidth="1"/>
    <col min="2296" max="2296" width="1.28515625" style="4" customWidth="1"/>
    <col min="2297" max="2297" width="22.140625" style="4" customWidth="1"/>
    <col min="2298" max="2298" width="1.85546875" style="4" customWidth="1"/>
    <col min="2299" max="2299" width="22.140625" style="4" customWidth="1"/>
    <col min="2300" max="2300" width="2" style="4" customWidth="1"/>
    <col min="2301" max="2301" width="22.140625" style="4" customWidth="1"/>
    <col min="2302" max="2302" width="1.28515625" style="4" customWidth="1"/>
    <col min="2303" max="2303" width="22.140625" style="4" customWidth="1"/>
    <col min="2304" max="2304" width="1.42578125" style="4" customWidth="1"/>
    <col min="2305" max="2305" width="0" style="4" hidden="1" customWidth="1"/>
    <col min="2306" max="2306" width="22.140625" style="4" customWidth="1"/>
    <col min="2307" max="2307" width="1.42578125" style="4" customWidth="1"/>
    <col min="2308" max="2309" width="0" style="4" hidden="1" customWidth="1"/>
    <col min="2310" max="2310" width="22.140625" style="4" customWidth="1"/>
    <col min="2311" max="2311" width="1.42578125" style="4" customWidth="1"/>
    <col min="2312" max="2312" width="8.85546875" style="4"/>
    <col min="2313" max="2313" width="17.42578125" style="4" customWidth="1"/>
    <col min="2314" max="2314" width="10.7109375" style="4" bestFit="1" customWidth="1"/>
    <col min="2315" max="2550" width="8.85546875" style="4"/>
    <col min="2551" max="2551" width="88.42578125" style="4" customWidth="1"/>
    <col min="2552" max="2552" width="1.28515625" style="4" customWidth="1"/>
    <col min="2553" max="2553" width="22.140625" style="4" customWidth="1"/>
    <col min="2554" max="2554" width="1.85546875" style="4" customWidth="1"/>
    <col min="2555" max="2555" width="22.140625" style="4" customWidth="1"/>
    <col min="2556" max="2556" width="2" style="4" customWidth="1"/>
    <col min="2557" max="2557" width="22.140625" style="4" customWidth="1"/>
    <col min="2558" max="2558" width="1.28515625" style="4" customWidth="1"/>
    <col min="2559" max="2559" width="22.140625" style="4" customWidth="1"/>
    <col min="2560" max="2560" width="1.42578125" style="4" customWidth="1"/>
    <col min="2561" max="2561" width="0" style="4" hidden="1" customWidth="1"/>
    <col min="2562" max="2562" width="22.140625" style="4" customWidth="1"/>
    <col min="2563" max="2563" width="1.42578125" style="4" customWidth="1"/>
    <col min="2564" max="2565" width="0" style="4" hidden="1" customWidth="1"/>
    <col min="2566" max="2566" width="22.140625" style="4" customWidth="1"/>
    <col min="2567" max="2567" width="1.42578125" style="4" customWidth="1"/>
    <col min="2568" max="2568" width="8.85546875" style="4"/>
    <col min="2569" max="2569" width="17.42578125" style="4" customWidth="1"/>
    <col min="2570" max="2570" width="10.7109375" style="4" bestFit="1" customWidth="1"/>
    <col min="2571" max="2806" width="8.85546875" style="4"/>
    <col min="2807" max="2807" width="88.42578125" style="4" customWidth="1"/>
    <col min="2808" max="2808" width="1.28515625" style="4" customWidth="1"/>
    <col min="2809" max="2809" width="22.140625" style="4" customWidth="1"/>
    <col min="2810" max="2810" width="1.85546875" style="4" customWidth="1"/>
    <col min="2811" max="2811" width="22.140625" style="4" customWidth="1"/>
    <col min="2812" max="2812" width="2" style="4" customWidth="1"/>
    <col min="2813" max="2813" width="22.140625" style="4" customWidth="1"/>
    <col min="2814" max="2814" width="1.28515625" style="4" customWidth="1"/>
    <col min="2815" max="2815" width="22.140625" style="4" customWidth="1"/>
    <col min="2816" max="2816" width="1.42578125" style="4" customWidth="1"/>
    <col min="2817" max="2817" width="0" style="4" hidden="1" customWidth="1"/>
    <col min="2818" max="2818" width="22.140625" style="4" customWidth="1"/>
    <col min="2819" max="2819" width="1.42578125" style="4" customWidth="1"/>
    <col min="2820" max="2821" width="0" style="4" hidden="1" customWidth="1"/>
    <col min="2822" max="2822" width="22.140625" style="4" customWidth="1"/>
    <col min="2823" max="2823" width="1.42578125" style="4" customWidth="1"/>
    <col min="2824" max="2824" width="8.85546875" style="4"/>
    <col min="2825" max="2825" width="17.42578125" style="4" customWidth="1"/>
    <col min="2826" max="2826" width="10.7109375" style="4" bestFit="1" customWidth="1"/>
    <col min="2827" max="3062" width="8.85546875" style="4"/>
    <col min="3063" max="3063" width="88.42578125" style="4" customWidth="1"/>
    <col min="3064" max="3064" width="1.28515625" style="4" customWidth="1"/>
    <col min="3065" max="3065" width="22.140625" style="4" customWidth="1"/>
    <col min="3066" max="3066" width="1.85546875" style="4" customWidth="1"/>
    <col min="3067" max="3067" width="22.140625" style="4" customWidth="1"/>
    <col min="3068" max="3068" width="2" style="4" customWidth="1"/>
    <col min="3069" max="3069" width="22.140625" style="4" customWidth="1"/>
    <col min="3070" max="3070" width="1.28515625" style="4" customWidth="1"/>
    <col min="3071" max="3071" width="22.140625" style="4" customWidth="1"/>
    <col min="3072" max="3072" width="1.42578125" style="4" customWidth="1"/>
    <col min="3073" max="3073" width="0" style="4" hidden="1" customWidth="1"/>
    <col min="3074" max="3074" width="22.140625" style="4" customWidth="1"/>
    <col min="3075" max="3075" width="1.42578125" style="4" customWidth="1"/>
    <col min="3076" max="3077" width="0" style="4" hidden="1" customWidth="1"/>
    <col min="3078" max="3078" width="22.140625" style="4" customWidth="1"/>
    <col min="3079" max="3079" width="1.42578125" style="4" customWidth="1"/>
    <col min="3080" max="3080" width="8.85546875" style="4"/>
    <col min="3081" max="3081" width="17.42578125" style="4" customWidth="1"/>
    <col min="3082" max="3082" width="10.7109375" style="4" bestFit="1" customWidth="1"/>
    <col min="3083" max="3318" width="8.85546875" style="4"/>
    <col min="3319" max="3319" width="88.42578125" style="4" customWidth="1"/>
    <col min="3320" max="3320" width="1.28515625" style="4" customWidth="1"/>
    <col min="3321" max="3321" width="22.140625" style="4" customWidth="1"/>
    <col min="3322" max="3322" width="1.85546875" style="4" customWidth="1"/>
    <col min="3323" max="3323" width="22.140625" style="4" customWidth="1"/>
    <col min="3324" max="3324" width="2" style="4" customWidth="1"/>
    <col min="3325" max="3325" width="22.140625" style="4" customWidth="1"/>
    <col min="3326" max="3326" width="1.28515625" style="4" customWidth="1"/>
    <col min="3327" max="3327" width="22.140625" style="4" customWidth="1"/>
    <col min="3328" max="3328" width="1.42578125" style="4" customWidth="1"/>
    <col min="3329" max="3329" width="0" style="4" hidden="1" customWidth="1"/>
    <col min="3330" max="3330" width="22.140625" style="4" customWidth="1"/>
    <col min="3331" max="3331" width="1.42578125" style="4" customWidth="1"/>
    <col min="3332" max="3333" width="0" style="4" hidden="1" customWidth="1"/>
    <col min="3334" max="3334" width="22.140625" style="4" customWidth="1"/>
    <col min="3335" max="3335" width="1.42578125" style="4" customWidth="1"/>
    <col min="3336" max="3336" width="8.85546875" style="4"/>
    <col min="3337" max="3337" width="17.42578125" style="4" customWidth="1"/>
    <col min="3338" max="3338" width="10.7109375" style="4" bestFit="1" customWidth="1"/>
    <col min="3339" max="3574" width="8.85546875" style="4"/>
    <col min="3575" max="3575" width="88.42578125" style="4" customWidth="1"/>
    <col min="3576" max="3576" width="1.28515625" style="4" customWidth="1"/>
    <col min="3577" max="3577" width="22.140625" style="4" customWidth="1"/>
    <col min="3578" max="3578" width="1.85546875" style="4" customWidth="1"/>
    <col min="3579" max="3579" width="22.140625" style="4" customWidth="1"/>
    <col min="3580" max="3580" width="2" style="4" customWidth="1"/>
    <col min="3581" max="3581" width="22.140625" style="4" customWidth="1"/>
    <col min="3582" max="3582" width="1.28515625" style="4" customWidth="1"/>
    <col min="3583" max="3583" width="22.140625" style="4" customWidth="1"/>
    <col min="3584" max="3584" width="1.42578125" style="4" customWidth="1"/>
    <col min="3585" max="3585" width="0" style="4" hidden="1" customWidth="1"/>
    <col min="3586" max="3586" width="22.140625" style="4" customWidth="1"/>
    <col min="3587" max="3587" width="1.42578125" style="4" customWidth="1"/>
    <col min="3588" max="3589" width="0" style="4" hidden="1" customWidth="1"/>
    <col min="3590" max="3590" width="22.140625" style="4" customWidth="1"/>
    <col min="3591" max="3591" width="1.42578125" style="4" customWidth="1"/>
    <col min="3592" max="3592" width="8.85546875" style="4"/>
    <col min="3593" max="3593" width="17.42578125" style="4" customWidth="1"/>
    <col min="3594" max="3594" width="10.7109375" style="4" bestFit="1" customWidth="1"/>
    <col min="3595" max="3830" width="8.85546875" style="4"/>
    <col min="3831" max="3831" width="88.42578125" style="4" customWidth="1"/>
    <col min="3832" max="3832" width="1.28515625" style="4" customWidth="1"/>
    <col min="3833" max="3833" width="22.140625" style="4" customWidth="1"/>
    <col min="3834" max="3834" width="1.85546875" style="4" customWidth="1"/>
    <col min="3835" max="3835" width="22.140625" style="4" customWidth="1"/>
    <col min="3836" max="3836" width="2" style="4" customWidth="1"/>
    <col min="3837" max="3837" width="22.140625" style="4" customWidth="1"/>
    <col min="3838" max="3838" width="1.28515625" style="4" customWidth="1"/>
    <col min="3839" max="3839" width="22.140625" style="4" customWidth="1"/>
    <col min="3840" max="3840" width="1.42578125" style="4" customWidth="1"/>
    <col min="3841" max="3841" width="0" style="4" hidden="1" customWidth="1"/>
    <col min="3842" max="3842" width="22.140625" style="4" customWidth="1"/>
    <col min="3843" max="3843" width="1.42578125" style="4" customWidth="1"/>
    <col min="3844" max="3845" width="0" style="4" hidden="1" customWidth="1"/>
    <col min="3846" max="3846" width="22.140625" style="4" customWidth="1"/>
    <col min="3847" max="3847" width="1.42578125" style="4" customWidth="1"/>
    <col min="3848" max="3848" width="8.85546875" style="4"/>
    <col min="3849" max="3849" width="17.42578125" style="4" customWidth="1"/>
    <col min="3850" max="3850" width="10.7109375" style="4" bestFit="1" customWidth="1"/>
    <col min="3851" max="4086" width="8.85546875" style="4"/>
    <col min="4087" max="4087" width="88.42578125" style="4" customWidth="1"/>
    <col min="4088" max="4088" width="1.28515625" style="4" customWidth="1"/>
    <col min="4089" max="4089" width="22.140625" style="4" customWidth="1"/>
    <col min="4090" max="4090" width="1.85546875" style="4" customWidth="1"/>
    <col min="4091" max="4091" width="22.140625" style="4" customWidth="1"/>
    <col min="4092" max="4092" width="2" style="4" customWidth="1"/>
    <col min="4093" max="4093" width="22.140625" style="4" customWidth="1"/>
    <col min="4094" max="4094" width="1.28515625" style="4" customWidth="1"/>
    <col min="4095" max="4095" width="22.140625" style="4" customWidth="1"/>
    <col min="4096" max="4096" width="1.42578125" style="4" customWidth="1"/>
    <col min="4097" max="4097" width="0" style="4" hidden="1" customWidth="1"/>
    <col min="4098" max="4098" width="22.140625" style="4" customWidth="1"/>
    <col min="4099" max="4099" width="1.42578125" style="4" customWidth="1"/>
    <col min="4100" max="4101" width="0" style="4" hidden="1" customWidth="1"/>
    <col min="4102" max="4102" width="22.140625" style="4" customWidth="1"/>
    <col min="4103" max="4103" width="1.42578125" style="4" customWidth="1"/>
    <col min="4104" max="4104" width="8.85546875" style="4"/>
    <col min="4105" max="4105" width="17.42578125" style="4" customWidth="1"/>
    <col min="4106" max="4106" width="10.7109375" style="4" bestFit="1" customWidth="1"/>
    <col min="4107" max="4342" width="8.85546875" style="4"/>
    <col min="4343" max="4343" width="88.42578125" style="4" customWidth="1"/>
    <col min="4344" max="4344" width="1.28515625" style="4" customWidth="1"/>
    <col min="4345" max="4345" width="22.140625" style="4" customWidth="1"/>
    <col min="4346" max="4346" width="1.85546875" style="4" customWidth="1"/>
    <col min="4347" max="4347" width="22.140625" style="4" customWidth="1"/>
    <col min="4348" max="4348" width="2" style="4" customWidth="1"/>
    <col min="4349" max="4349" width="22.140625" style="4" customWidth="1"/>
    <col min="4350" max="4350" width="1.28515625" style="4" customWidth="1"/>
    <col min="4351" max="4351" width="22.140625" style="4" customWidth="1"/>
    <col min="4352" max="4352" width="1.42578125" style="4" customWidth="1"/>
    <col min="4353" max="4353" width="0" style="4" hidden="1" customWidth="1"/>
    <col min="4354" max="4354" width="22.140625" style="4" customWidth="1"/>
    <col min="4355" max="4355" width="1.42578125" style="4" customWidth="1"/>
    <col min="4356" max="4357" width="0" style="4" hidden="1" customWidth="1"/>
    <col min="4358" max="4358" width="22.140625" style="4" customWidth="1"/>
    <col min="4359" max="4359" width="1.42578125" style="4" customWidth="1"/>
    <col min="4360" max="4360" width="8.85546875" style="4"/>
    <col min="4361" max="4361" width="17.42578125" style="4" customWidth="1"/>
    <col min="4362" max="4362" width="10.7109375" style="4" bestFit="1" customWidth="1"/>
    <col min="4363" max="4598" width="8.85546875" style="4"/>
    <col min="4599" max="4599" width="88.42578125" style="4" customWidth="1"/>
    <col min="4600" max="4600" width="1.28515625" style="4" customWidth="1"/>
    <col min="4601" max="4601" width="22.140625" style="4" customWidth="1"/>
    <col min="4602" max="4602" width="1.85546875" style="4" customWidth="1"/>
    <col min="4603" max="4603" width="22.140625" style="4" customWidth="1"/>
    <col min="4604" max="4604" width="2" style="4" customWidth="1"/>
    <col min="4605" max="4605" width="22.140625" style="4" customWidth="1"/>
    <col min="4606" max="4606" width="1.28515625" style="4" customWidth="1"/>
    <col min="4607" max="4607" width="22.140625" style="4" customWidth="1"/>
    <col min="4608" max="4608" width="1.42578125" style="4" customWidth="1"/>
    <col min="4609" max="4609" width="0" style="4" hidden="1" customWidth="1"/>
    <col min="4610" max="4610" width="22.140625" style="4" customWidth="1"/>
    <col min="4611" max="4611" width="1.42578125" style="4" customWidth="1"/>
    <col min="4612" max="4613" width="0" style="4" hidden="1" customWidth="1"/>
    <col min="4614" max="4614" width="22.140625" style="4" customWidth="1"/>
    <col min="4615" max="4615" width="1.42578125" style="4" customWidth="1"/>
    <col min="4616" max="4616" width="8.85546875" style="4"/>
    <col min="4617" max="4617" width="17.42578125" style="4" customWidth="1"/>
    <col min="4618" max="4618" width="10.7109375" style="4" bestFit="1" customWidth="1"/>
    <col min="4619" max="4854" width="8.85546875" style="4"/>
    <col min="4855" max="4855" width="88.42578125" style="4" customWidth="1"/>
    <col min="4856" max="4856" width="1.28515625" style="4" customWidth="1"/>
    <col min="4857" max="4857" width="22.140625" style="4" customWidth="1"/>
    <col min="4858" max="4858" width="1.85546875" style="4" customWidth="1"/>
    <col min="4859" max="4859" width="22.140625" style="4" customWidth="1"/>
    <col min="4860" max="4860" width="2" style="4" customWidth="1"/>
    <col min="4861" max="4861" width="22.140625" style="4" customWidth="1"/>
    <col min="4862" max="4862" width="1.28515625" style="4" customWidth="1"/>
    <col min="4863" max="4863" width="22.140625" style="4" customWidth="1"/>
    <col min="4864" max="4864" width="1.42578125" style="4" customWidth="1"/>
    <col min="4865" max="4865" width="0" style="4" hidden="1" customWidth="1"/>
    <col min="4866" max="4866" width="22.140625" style="4" customWidth="1"/>
    <col min="4867" max="4867" width="1.42578125" style="4" customWidth="1"/>
    <col min="4868" max="4869" width="0" style="4" hidden="1" customWidth="1"/>
    <col min="4870" max="4870" width="22.140625" style="4" customWidth="1"/>
    <col min="4871" max="4871" width="1.42578125" style="4" customWidth="1"/>
    <col min="4872" max="4872" width="8.85546875" style="4"/>
    <col min="4873" max="4873" width="17.42578125" style="4" customWidth="1"/>
    <col min="4874" max="4874" width="10.7109375" style="4" bestFit="1" customWidth="1"/>
    <col min="4875" max="5110" width="8.85546875" style="4"/>
    <col min="5111" max="5111" width="88.42578125" style="4" customWidth="1"/>
    <col min="5112" max="5112" width="1.28515625" style="4" customWidth="1"/>
    <col min="5113" max="5113" width="22.140625" style="4" customWidth="1"/>
    <col min="5114" max="5114" width="1.85546875" style="4" customWidth="1"/>
    <col min="5115" max="5115" width="22.140625" style="4" customWidth="1"/>
    <col min="5116" max="5116" width="2" style="4" customWidth="1"/>
    <col min="5117" max="5117" width="22.140625" style="4" customWidth="1"/>
    <col min="5118" max="5118" width="1.28515625" style="4" customWidth="1"/>
    <col min="5119" max="5119" width="22.140625" style="4" customWidth="1"/>
    <col min="5120" max="5120" width="1.42578125" style="4" customWidth="1"/>
    <col min="5121" max="5121" width="0" style="4" hidden="1" customWidth="1"/>
    <col min="5122" max="5122" width="22.140625" style="4" customWidth="1"/>
    <col min="5123" max="5123" width="1.42578125" style="4" customWidth="1"/>
    <col min="5124" max="5125" width="0" style="4" hidden="1" customWidth="1"/>
    <col min="5126" max="5126" width="22.140625" style="4" customWidth="1"/>
    <col min="5127" max="5127" width="1.42578125" style="4" customWidth="1"/>
    <col min="5128" max="5128" width="8.85546875" style="4"/>
    <col min="5129" max="5129" width="17.42578125" style="4" customWidth="1"/>
    <col min="5130" max="5130" width="10.7109375" style="4" bestFit="1" customWidth="1"/>
    <col min="5131" max="5366" width="8.85546875" style="4"/>
    <col min="5367" max="5367" width="88.42578125" style="4" customWidth="1"/>
    <col min="5368" max="5368" width="1.28515625" style="4" customWidth="1"/>
    <col min="5369" max="5369" width="22.140625" style="4" customWidth="1"/>
    <col min="5370" max="5370" width="1.85546875" style="4" customWidth="1"/>
    <col min="5371" max="5371" width="22.140625" style="4" customWidth="1"/>
    <col min="5372" max="5372" width="2" style="4" customWidth="1"/>
    <col min="5373" max="5373" width="22.140625" style="4" customWidth="1"/>
    <col min="5374" max="5374" width="1.28515625" style="4" customWidth="1"/>
    <col min="5375" max="5375" width="22.140625" style="4" customWidth="1"/>
    <col min="5376" max="5376" width="1.42578125" style="4" customWidth="1"/>
    <col min="5377" max="5377" width="0" style="4" hidden="1" customWidth="1"/>
    <col min="5378" max="5378" width="22.140625" style="4" customWidth="1"/>
    <col min="5379" max="5379" width="1.42578125" style="4" customWidth="1"/>
    <col min="5380" max="5381" width="0" style="4" hidden="1" customWidth="1"/>
    <col min="5382" max="5382" width="22.140625" style="4" customWidth="1"/>
    <col min="5383" max="5383" width="1.42578125" style="4" customWidth="1"/>
    <col min="5384" max="5384" width="8.85546875" style="4"/>
    <col min="5385" max="5385" width="17.42578125" style="4" customWidth="1"/>
    <col min="5386" max="5386" width="10.7109375" style="4" bestFit="1" customWidth="1"/>
    <col min="5387" max="5622" width="8.85546875" style="4"/>
    <col min="5623" max="5623" width="88.42578125" style="4" customWidth="1"/>
    <col min="5624" max="5624" width="1.28515625" style="4" customWidth="1"/>
    <col min="5625" max="5625" width="22.140625" style="4" customWidth="1"/>
    <col min="5626" max="5626" width="1.85546875" style="4" customWidth="1"/>
    <col min="5627" max="5627" width="22.140625" style="4" customWidth="1"/>
    <col min="5628" max="5628" width="2" style="4" customWidth="1"/>
    <col min="5629" max="5629" width="22.140625" style="4" customWidth="1"/>
    <col min="5630" max="5630" width="1.28515625" style="4" customWidth="1"/>
    <col min="5631" max="5631" width="22.140625" style="4" customWidth="1"/>
    <col min="5632" max="5632" width="1.42578125" style="4" customWidth="1"/>
    <col min="5633" max="5633" width="0" style="4" hidden="1" customWidth="1"/>
    <col min="5634" max="5634" width="22.140625" style="4" customWidth="1"/>
    <col min="5635" max="5635" width="1.42578125" style="4" customWidth="1"/>
    <col min="5636" max="5637" width="0" style="4" hidden="1" customWidth="1"/>
    <col min="5638" max="5638" width="22.140625" style="4" customWidth="1"/>
    <col min="5639" max="5639" width="1.42578125" style="4" customWidth="1"/>
    <col min="5640" max="5640" width="8.85546875" style="4"/>
    <col min="5641" max="5641" width="17.42578125" style="4" customWidth="1"/>
    <col min="5642" max="5642" width="10.7109375" style="4" bestFit="1" customWidth="1"/>
    <col min="5643" max="5878" width="8.85546875" style="4"/>
    <col min="5879" max="5879" width="88.42578125" style="4" customWidth="1"/>
    <col min="5880" max="5880" width="1.28515625" style="4" customWidth="1"/>
    <col min="5881" max="5881" width="22.140625" style="4" customWidth="1"/>
    <col min="5882" max="5882" width="1.85546875" style="4" customWidth="1"/>
    <col min="5883" max="5883" width="22.140625" style="4" customWidth="1"/>
    <col min="5884" max="5884" width="2" style="4" customWidth="1"/>
    <col min="5885" max="5885" width="22.140625" style="4" customWidth="1"/>
    <col min="5886" max="5886" width="1.28515625" style="4" customWidth="1"/>
    <col min="5887" max="5887" width="22.140625" style="4" customWidth="1"/>
    <col min="5888" max="5888" width="1.42578125" style="4" customWidth="1"/>
    <col min="5889" max="5889" width="0" style="4" hidden="1" customWidth="1"/>
    <col min="5890" max="5890" width="22.140625" style="4" customWidth="1"/>
    <col min="5891" max="5891" width="1.42578125" style="4" customWidth="1"/>
    <col min="5892" max="5893" width="0" style="4" hidden="1" customWidth="1"/>
    <col min="5894" max="5894" width="22.140625" style="4" customWidth="1"/>
    <col min="5895" max="5895" width="1.42578125" style="4" customWidth="1"/>
    <col min="5896" max="5896" width="8.85546875" style="4"/>
    <col min="5897" max="5897" width="17.42578125" style="4" customWidth="1"/>
    <col min="5898" max="5898" width="10.7109375" style="4" bestFit="1" customWidth="1"/>
    <col min="5899" max="6134" width="8.85546875" style="4"/>
    <col min="6135" max="6135" width="88.42578125" style="4" customWidth="1"/>
    <col min="6136" max="6136" width="1.28515625" style="4" customWidth="1"/>
    <col min="6137" max="6137" width="22.140625" style="4" customWidth="1"/>
    <col min="6138" max="6138" width="1.85546875" style="4" customWidth="1"/>
    <col min="6139" max="6139" width="22.140625" style="4" customWidth="1"/>
    <col min="6140" max="6140" width="2" style="4" customWidth="1"/>
    <col min="6141" max="6141" width="22.140625" style="4" customWidth="1"/>
    <col min="6142" max="6142" width="1.28515625" style="4" customWidth="1"/>
    <col min="6143" max="6143" width="22.140625" style="4" customWidth="1"/>
    <col min="6144" max="6144" width="1.42578125" style="4" customWidth="1"/>
    <col min="6145" max="6145" width="0" style="4" hidden="1" customWidth="1"/>
    <col min="6146" max="6146" width="22.140625" style="4" customWidth="1"/>
    <col min="6147" max="6147" width="1.42578125" style="4" customWidth="1"/>
    <col min="6148" max="6149" width="0" style="4" hidden="1" customWidth="1"/>
    <col min="6150" max="6150" width="22.140625" style="4" customWidth="1"/>
    <col min="6151" max="6151" width="1.42578125" style="4" customWidth="1"/>
    <col min="6152" max="6152" width="8.85546875" style="4"/>
    <col min="6153" max="6153" width="17.42578125" style="4" customWidth="1"/>
    <col min="6154" max="6154" width="10.7109375" style="4" bestFit="1" customWidth="1"/>
    <col min="6155" max="6390" width="8.85546875" style="4"/>
    <col min="6391" max="6391" width="88.42578125" style="4" customWidth="1"/>
    <col min="6392" max="6392" width="1.28515625" style="4" customWidth="1"/>
    <col min="6393" max="6393" width="22.140625" style="4" customWidth="1"/>
    <col min="6394" max="6394" width="1.85546875" style="4" customWidth="1"/>
    <col min="6395" max="6395" width="22.140625" style="4" customWidth="1"/>
    <col min="6396" max="6396" width="2" style="4" customWidth="1"/>
    <col min="6397" max="6397" width="22.140625" style="4" customWidth="1"/>
    <col min="6398" max="6398" width="1.28515625" style="4" customWidth="1"/>
    <col min="6399" max="6399" width="22.140625" style="4" customWidth="1"/>
    <col min="6400" max="6400" width="1.42578125" style="4" customWidth="1"/>
    <col min="6401" max="6401" width="0" style="4" hidden="1" customWidth="1"/>
    <col min="6402" max="6402" width="22.140625" style="4" customWidth="1"/>
    <col min="6403" max="6403" width="1.42578125" style="4" customWidth="1"/>
    <col min="6404" max="6405" width="0" style="4" hidden="1" customWidth="1"/>
    <col min="6406" max="6406" width="22.140625" style="4" customWidth="1"/>
    <col min="6407" max="6407" width="1.42578125" style="4" customWidth="1"/>
    <col min="6408" max="6408" width="8.85546875" style="4"/>
    <col min="6409" max="6409" width="17.42578125" style="4" customWidth="1"/>
    <col min="6410" max="6410" width="10.7109375" style="4" bestFit="1" customWidth="1"/>
    <col min="6411" max="6646" width="8.85546875" style="4"/>
    <col min="6647" max="6647" width="88.42578125" style="4" customWidth="1"/>
    <col min="6648" max="6648" width="1.28515625" style="4" customWidth="1"/>
    <col min="6649" max="6649" width="22.140625" style="4" customWidth="1"/>
    <col min="6650" max="6650" width="1.85546875" style="4" customWidth="1"/>
    <col min="6651" max="6651" width="22.140625" style="4" customWidth="1"/>
    <col min="6652" max="6652" width="2" style="4" customWidth="1"/>
    <col min="6653" max="6653" width="22.140625" style="4" customWidth="1"/>
    <col min="6654" max="6654" width="1.28515625" style="4" customWidth="1"/>
    <col min="6655" max="6655" width="22.140625" style="4" customWidth="1"/>
    <col min="6656" max="6656" width="1.42578125" style="4" customWidth="1"/>
    <col min="6657" max="6657" width="0" style="4" hidden="1" customWidth="1"/>
    <col min="6658" max="6658" width="22.140625" style="4" customWidth="1"/>
    <col min="6659" max="6659" width="1.42578125" style="4" customWidth="1"/>
    <col min="6660" max="6661" width="0" style="4" hidden="1" customWidth="1"/>
    <col min="6662" max="6662" width="22.140625" style="4" customWidth="1"/>
    <col min="6663" max="6663" width="1.42578125" style="4" customWidth="1"/>
    <col min="6664" max="6664" width="8.85546875" style="4"/>
    <col min="6665" max="6665" width="17.42578125" style="4" customWidth="1"/>
    <col min="6666" max="6666" width="10.7109375" style="4" bestFit="1" customWidth="1"/>
    <col min="6667" max="6902" width="8.85546875" style="4"/>
    <col min="6903" max="6903" width="88.42578125" style="4" customWidth="1"/>
    <col min="6904" max="6904" width="1.28515625" style="4" customWidth="1"/>
    <col min="6905" max="6905" width="22.140625" style="4" customWidth="1"/>
    <col min="6906" max="6906" width="1.85546875" style="4" customWidth="1"/>
    <col min="6907" max="6907" width="22.140625" style="4" customWidth="1"/>
    <col min="6908" max="6908" width="2" style="4" customWidth="1"/>
    <col min="6909" max="6909" width="22.140625" style="4" customWidth="1"/>
    <col min="6910" max="6910" width="1.28515625" style="4" customWidth="1"/>
    <col min="6911" max="6911" width="22.140625" style="4" customWidth="1"/>
    <col min="6912" max="6912" width="1.42578125" style="4" customWidth="1"/>
    <col min="6913" max="6913" width="0" style="4" hidden="1" customWidth="1"/>
    <col min="6914" max="6914" width="22.140625" style="4" customWidth="1"/>
    <col min="6915" max="6915" width="1.42578125" style="4" customWidth="1"/>
    <col min="6916" max="6917" width="0" style="4" hidden="1" customWidth="1"/>
    <col min="6918" max="6918" width="22.140625" style="4" customWidth="1"/>
    <col min="6919" max="6919" width="1.42578125" style="4" customWidth="1"/>
    <col min="6920" max="6920" width="8.85546875" style="4"/>
    <col min="6921" max="6921" width="17.42578125" style="4" customWidth="1"/>
    <col min="6922" max="6922" width="10.7109375" style="4" bestFit="1" customWidth="1"/>
    <col min="6923" max="7158" width="8.85546875" style="4"/>
    <col min="7159" max="7159" width="88.42578125" style="4" customWidth="1"/>
    <col min="7160" max="7160" width="1.28515625" style="4" customWidth="1"/>
    <col min="7161" max="7161" width="22.140625" style="4" customWidth="1"/>
    <col min="7162" max="7162" width="1.85546875" style="4" customWidth="1"/>
    <col min="7163" max="7163" width="22.140625" style="4" customWidth="1"/>
    <col min="7164" max="7164" width="2" style="4" customWidth="1"/>
    <col min="7165" max="7165" width="22.140625" style="4" customWidth="1"/>
    <col min="7166" max="7166" width="1.28515625" style="4" customWidth="1"/>
    <col min="7167" max="7167" width="22.140625" style="4" customWidth="1"/>
    <col min="7168" max="7168" width="1.42578125" style="4" customWidth="1"/>
    <col min="7169" max="7169" width="0" style="4" hidden="1" customWidth="1"/>
    <col min="7170" max="7170" width="22.140625" style="4" customWidth="1"/>
    <col min="7171" max="7171" width="1.42578125" style="4" customWidth="1"/>
    <col min="7172" max="7173" width="0" style="4" hidden="1" customWidth="1"/>
    <col min="7174" max="7174" width="22.140625" style="4" customWidth="1"/>
    <col min="7175" max="7175" width="1.42578125" style="4" customWidth="1"/>
    <col min="7176" max="7176" width="8.85546875" style="4"/>
    <col min="7177" max="7177" width="17.42578125" style="4" customWidth="1"/>
    <col min="7178" max="7178" width="10.7109375" style="4" bestFit="1" customWidth="1"/>
    <col min="7179" max="7414" width="8.85546875" style="4"/>
    <col min="7415" max="7415" width="88.42578125" style="4" customWidth="1"/>
    <col min="7416" max="7416" width="1.28515625" style="4" customWidth="1"/>
    <col min="7417" max="7417" width="22.140625" style="4" customWidth="1"/>
    <col min="7418" max="7418" width="1.85546875" style="4" customWidth="1"/>
    <col min="7419" max="7419" width="22.140625" style="4" customWidth="1"/>
    <col min="7420" max="7420" width="2" style="4" customWidth="1"/>
    <col min="7421" max="7421" width="22.140625" style="4" customWidth="1"/>
    <col min="7422" max="7422" width="1.28515625" style="4" customWidth="1"/>
    <col min="7423" max="7423" width="22.140625" style="4" customWidth="1"/>
    <col min="7424" max="7424" width="1.42578125" style="4" customWidth="1"/>
    <col min="7425" max="7425" width="0" style="4" hidden="1" customWidth="1"/>
    <col min="7426" max="7426" width="22.140625" style="4" customWidth="1"/>
    <col min="7427" max="7427" width="1.42578125" style="4" customWidth="1"/>
    <col min="7428" max="7429" width="0" style="4" hidden="1" customWidth="1"/>
    <col min="7430" max="7430" width="22.140625" style="4" customWidth="1"/>
    <col min="7431" max="7431" width="1.42578125" style="4" customWidth="1"/>
    <col min="7432" max="7432" width="8.85546875" style="4"/>
    <col min="7433" max="7433" width="17.42578125" style="4" customWidth="1"/>
    <col min="7434" max="7434" width="10.7109375" style="4" bestFit="1" customWidth="1"/>
    <col min="7435" max="7670" width="8.85546875" style="4"/>
    <col min="7671" max="7671" width="88.42578125" style="4" customWidth="1"/>
    <col min="7672" max="7672" width="1.28515625" style="4" customWidth="1"/>
    <col min="7673" max="7673" width="22.140625" style="4" customWidth="1"/>
    <col min="7674" max="7674" width="1.85546875" style="4" customWidth="1"/>
    <col min="7675" max="7675" width="22.140625" style="4" customWidth="1"/>
    <col min="7676" max="7676" width="2" style="4" customWidth="1"/>
    <col min="7677" max="7677" width="22.140625" style="4" customWidth="1"/>
    <col min="7678" max="7678" width="1.28515625" style="4" customWidth="1"/>
    <col min="7679" max="7679" width="22.140625" style="4" customWidth="1"/>
    <col min="7680" max="7680" width="1.42578125" style="4" customWidth="1"/>
    <col min="7681" max="7681" width="0" style="4" hidden="1" customWidth="1"/>
    <col min="7682" max="7682" width="22.140625" style="4" customWidth="1"/>
    <col min="7683" max="7683" width="1.42578125" style="4" customWidth="1"/>
    <col min="7684" max="7685" width="0" style="4" hidden="1" customWidth="1"/>
    <col min="7686" max="7686" width="22.140625" style="4" customWidth="1"/>
    <col min="7687" max="7687" width="1.42578125" style="4" customWidth="1"/>
    <col min="7688" max="7688" width="8.85546875" style="4"/>
    <col min="7689" max="7689" width="17.42578125" style="4" customWidth="1"/>
    <col min="7690" max="7690" width="10.7109375" style="4" bestFit="1" customWidth="1"/>
    <col min="7691" max="7926" width="8.85546875" style="4"/>
    <col min="7927" max="7927" width="88.42578125" style="4" customWidth="1"/>
    <col min="7928" max="7928" width="1.28515625" style="4" customWidth="1"/>
    <col min="7929" max="7929" width="22.140625" style="4" customWidth="1"/>
    <col min="7930" max="7930" width="1.85546875" style="4" customWidth="1"/>
    <col min="7931" max="7931" width="22.140625" style="4" customWidth="1"/>
    <col min="7932" max="7932" width="2" style="4" customWidth="1"/>
    <col min="7933" max="7933" width="22.140625" style="4" customWidth="1"/>
    <col min="7934" max="7934" width="1.28515625" style="4" customWidth="1"/>
    <col min="7935" max="7935" width="22.140625" style="4" customWidth="1"/>
    <col min="7936" max="7936" width="1.42578125" style="4" customWidth="1"/>
    <col min="7937" max="7937" width="0" style="4" hidden="1" customWidth="1"/>
    <col min="7938" max="7938" width="22.140625" style="4" customWidth="1"/>
    <col min="7939" max="7939" width="1.42578125" style="4" customWidth="1"/>
    <col min="7940" max="7941" width="0" style="4" hidden="1" customWidth="1"/>
    <col min="7942" max="7942" width="22.140625" style="4" customWidth="1"/>
    <col min="7943" max="7943" width="1.42578125" style="4" customWidth="1"/>
    <col min="7944" max="7944" width="8.85546875" style="4"/>
    <col min="7945" max="7945" width="17.42578125" style="4" customWidth="1"/>
    <col min="7946" max="7946" width="10.7109375" style="4" bestFit="1" customWidth="1"/>
    <col min="7947" max="8182" width="8.85546875" style="4"/>
    <col min="8183" max="8183" width="88.42578125" style="4" customWidth="1"/>
    <col min="8184" max="8184" width="1.28515625" style="4" customWidth="1"/>
    <col min="8185" max="8185" width="22.140625" style="4" customWidth="1"/>
    <col min="8186" max="8186" width="1.85546875" style="4" customWidth="1"/>
    <col min="8187" max="8187" width="22.140625" style="4" customWidth="1"/>
    <col min="8188" max="8188" width="2" style="4" customWidth="1"/>
    <col min="8189" max="8189" width="22.140625" style="4" customWidth="1"/>
    <col min="8190" max="8190" width="1.28515625" style="4" customWidth="1"/>
    <col min="8191" max="8191" width="22.140625" style="4" customWidth="1"/>
    <col min="8192" max="8192" width="1.42578125" style="4" customWidth="1"/>
    <col min="8193" max="8193" width="0" style="4" hidden="1" customWidth="1"/>
    <col min="8194" max="8194" width="22.140625" style="4" customWidth="1"/>
    <col min="8195" max="8195" width="1.42578125" style="4" customWidth="1"/>
    <col min="8196" max="8197" width="0" style="4" hidden="1" customWidth="1"/>
    <col min="8198" max="8198" width="22.140625" style="4" customWidth="1"/>
    <col min="8199" max="8199" width="1.42578125" style="4" customWidth="1"/>
    <col min="8200" max="8200" width="8.85546875" style="4"/>
    <col min="8201" max="8201" width="17.42578125" style="4" customWidth="1"/>
    <col min="8202" max="8202" width="10.7109375" style="4" bestFit="1" customWidth="1"/>
    <col min="8203" max="8438" width="8.85546875" style="4"/>
    <col min="8439" max="8439" width="88.42578125" style="4" customWidth="1"/>
    <col min="8440" max="8440" width="1.28515625" style="4" customWidth="1"/>
    <col min="8441" max="8441" width="22.140625" style="4" customWidth="1"/>
    <col min="8442" max="8442" width="1.85546875" style="4" customWidth="1"/>
    <col min="8443" max="8443" width="22.140625" style="4" customWidth="1"/>
    <col min="8444" max="8444" width="2" style="4" customWidth="1"/>
    <col min="8445" max="8445" width="22.140625" style="4" customWidth="1"/>
    <col min="8446" max="8446" width="1.28515625" style="4" customWidth="1"/>
    <col min="8447" max="8447" width="22.140625" style="4" customWidth="1"/>
    <col min="8448" max="8448" width="1.42578125" style="4" customWidth="1"/>
    <col min="8449" max="8449" width="0" style="4" hidden="1" customWidth="1"/>
    <col min="8450" max="8450" width="22.140625" style="4" customWidth="1"/>
    <col min="8451" max="8451" width="1.42578125" style="4" customWidth="1"/>
    <col min="8452" max="8453" width="0" style="4" hidden="1" customWidth="1"/>
    <col min="8454" max="8454" width="22.140625" style="4" customWidth="1"/>
    <col min="8455" max="8455" width="1.42578125" style="4" customWidth="1"/>
    <col min="8456" max="8456" width="8.85546875" style="4"/>
    <col min="8457" max="8457" width="17.42578125" style="4" customWidth="1"/>
    <col min="8458" max="8458" width="10.7109375" style="4" bestFit="1" customWidth="1"/>
    <col min="8459" max="8694" width="8.85546875" style="4"/>
    <col min="8695" max="8695" width="88.42578125" style="4" customWidth="1"/>
    <col min="8696" max="8696" width="1.28515625" style="4" customWidth="1"/>
    <col min="8697" max="8697" width="22.140625" style="4" customWidth="1"/>
    <col min="8698" max="8698" width="1.85546875" style="4" customWidth="1"/>
    <col min="8699" max="8699" width="22.140625" style="4" customWidth="1"/>
    <col min="8700" max="8700" width="2" style="4" customWidth="1"/>
    <col min="8701" max="8701" width="22.140625" style="4" customWidth="1"/>
    <col min="8702" max="8702" width="1.28515625" style="4" customWidth="1"/>
    <col min="8703" max="8703" width="22.140625" style="4" customWidth="1"/>
    <col min="8704" max="8704" width="1.42578125" style="4" customWidth="1"/>
    <col min="8705" max="8705" width="0" style="4" hidden="1" customWidth="1"/>
    <col min="8706" max="8706" width="22.140625" style="4" customWidth="1"/>
    <col min="8707" max="8707" width="1.42578125" style="4" customWidth="1"/>
    <col min="8708" max="8709" width="0" style="4" hidden="1" customWidth="1"/>
    <col min="8710" max="8710" width="22.140625" style="4" customWidth="1"/>
    <col min="8711" max="8711" width="1.42578125" style="4" customWidth="1"/>
    <col min="8712" max="8712" width="8.85546875" style="4"/>
    <col min="8713" max="8713" width="17.42578125" style="4" customWidth="1"/>
    <col min="8714" max="8714" width="10.7109375" style="4" bestFit="1" customWidth="1"/>
    <col min="8715" max="8950" width="8.85546875" style="4"/>
    <col min="8951" max="8951" width="88.42578125" style="4" customWidth="1"/>
    <col min="8952" max="8952" width="1.28515625" style="4" customWidth="1"/>
    <col min="8953" max="8953" width="22.140625" style="4" customWidth="1"/>
    <col min="8954" max="8954" width="1.85546875" style="4" customWidth="1"/>
    <col min="8955" max="8955" width="22.140625" style="4" customWidth="1"/>
    <col min="8956" max="8956" width="2" style="4" customWidth="1"/>
    <col min="8957" max="8957" width="22.140625" style="4" customWidth="1"/>
    <col min="8958" max="8958" width="1.28515625" style="4" customWidth="1"/>
    <col min="8959" max="8959" width="22.140625" style="4" customWidth="1"/>
    <col min="8960" max="8960" width="1.42578125" style="4" customWidth="1"/>
    <col min="8961" max="8961" width="0" style="4" hidden="1" customWidth="1"/>
    <col min="8962" max="8962" width="22.140625" style="4" customWidth="1"/>
    <col min="8963" max="8963" width="1.42578125" style="4" customWidth="1"/>
    <col min="8964" max="8965" width="0" style="4" hidden="1" customWidth="1"/>
    <col min="8966" max="8966" width="22.140625" style="4" customWidth="1"/>
    <col min="8967" max="8967" width="1.42578125" style="4" customWidth="1"/>
    <col min="8968" max="8968" width="8.85546875" style="4"/>
    <col min="8969" max="8969" width="17.42578125" style="4" customWidth="1"/>
    <col min="8970" max="8970" width="10.7109375" style="4" bestFit="1" customWidth="1"/>
    <col min="8971" max="9206" width="8.85546875" style="4"/>
    <col min="9207" max="9207" width="88.42578125" style="4" customWidth="1"/>
    <col min="9208" max="9208" width="1.28515625" style="4" customWidth="1"/>
    <col min="9209" max="9209" width="22.140625" style="4" customWidth="1"/>
    <col min="9210" max="9210" width="1.85546875" style="4" customWidth="1"/>
    <col min="9211" max="9211" width="22.140625" style="4" customWidth="1"/>
    <col min="9212" max="9212" width="2" style="4" customWidth="1"/>
    <col min="9213" max="9213" width="22.140625" style="4" customWidth="1"/>
    <col min="9214" max="9214" width="1.28515625" style="4" customWidth="1"/>
    <col min="9215" max="9215" width="22.140625" style="4" customWidth="1"/>
    <col min="9216" max="9216" width="1.42578125" style="4" customWidth="1"/>
    <col min="9217" max="9217" width="0" style="4" hidden="1" customWidth="1"/>
    <col min="9218" max="9218" width="22.140625" style="4" customWidth="1"/>
    <col min="9219" max="9219" width="1.42578125" style="4" customWidth="1"/>
    <col min="9220" max="9221" width="0" style="4" hidden="1" customWidth="1"/>
    <col min="9222" max="9222" width="22.140625" style="4" customWidth="1"/>
    <col min="9223" max="9223" width="1.42578125" style="4" customWidth="1"/>
    <col min="9224" max="9224" width="8.85546875" style="4"/>
    <col min="9225" max="9225" width="17.42578125" style="4" customWidth="1"/>
    <col min="9226" max="9226" width="10.7109375" style="4" bestFit="1" customWidth="1"/>
    <col min="9227" max="9462" width="8.85546875" style="4"/>
    <col min="9463" max="9463" width="88.42578125" style="4" customWidth="1"/>
    <col min="9464" max="9464" width="1.28515625" style="4" customWidth="1"/>
    <col min="9465" max="9465" width="22.140625" style="4" customWidth="1"/>
    <col min="9466" max="9466" width="1.85546875" style="4" customWidth="1"/>
    <col min="9467" max="9467" width="22.140625" style="4" customWidth="1"/>
    <col min="9468" max="9468" width="2" style="4" customWidth="1"/>
    <col min="9469" max="9469" width="22.140625" style="4" customWidth="1"/>
    <col min="9470" max="9470" width="1.28515625" style="4" customWidth="1"/>
    <col min="9471" max="9471" width="22.140625" style="4" customWidth="1"/>
    <col min="9472" max="9472" width="1.42578125" style="4" customWidth="1"/>
    <col min="9473" max="9473" width="0" style="4" hidden="1" customWidth="1"/>
    <col min="9474" max="9474" width="22.140625" style="4" customWidth="1"/>
    <col min="9475" max="9475" width="1.42578125" style="4" customWidth="1"/>
    <col min="9476" max="9477" width="0" style="4" hidden="1" customWidth="1"/>
    <col min="9478" max="9478" width="22.140625" style="4" customWidth="1"/>
    <col min="9479" max="9479" width="1.42578125" style="4" customWidth="1"/>
    <col min="9480" max="9480" width="8.85546875" style="4"/>
    <col min="9481" max="9481" width="17.42578125" style="4" customWidth="1"/>
    <col min="9482" max="9482" width="10.7109375" style="4" bestFit="1" customWidth="1"/>
    <col min="9483" max="9718" width="8.85546875" style="4"/>
    <col min="9719" max="9719" width="88.42578125" style="4" customWidth="1"/>
    <col min="9720" max="9720" width="1.28515625" style="4" customWidth="1"/>
    <col min="9721" max="9721" width="22.140625" style="4" customWidth="1"/>
    <col min="9722" max="9722" width="1.85546875" style="4" customWidth="1"/>
    <col min="9723" max="9723" width="22.140625" style="4" customWidth="1"/>
    <col min="9724" max="9724" width="2" style="4" customWidth="1"/>
    <col min="9725" max="9725" width="22.140625" style="4" customWidth="1"/>
    <col min="9726" max="9726" width="1.28515625" style="4" customWidth="1"/>
    <col min="9727" max="9727" width="22.140625" style="4" customWidth="1"/>
    <col min="9728" max="9728" width="1.42578125" style="4" customWidth="1"/>
    <col min="9729" max="9729" width="0" style="4" hidden="1" customWidth="1"/>
    <col min="9730" max="9730" width="22.140625" style="4" customWidth="1"/>
    <col min="9731" max="9731" width="1.42578125" style="4" customWidth="1"/>
    <col min="9732" max="9733" width="0" style="4" hidden="1" customWidth="1"/>
    <col min="9734" max="9734" width="22.140625" style="4" customWidth="1"/>
    <col min="9735" max="9735" width="1.42578125" style="4" customWidth="1"/>
    <col min="9736" max="9736" width="8.85546875" style="4"/>
    <col min="9737" max="9737" width="17.42578125" style="4" customWidth="1"/>
    <col min="9738" max="9738" width="10.7109375" style="4" bestFit="1" customWidth="1"/>
    <col min="9739" max="9974" width="8.85546875" style="4"/>
    <col min="9975" max="9975" width="88.42578125" style="4" customWidth="1"/>
    <col min="9976" max="9976" width="1.28515625" style="4" customWidth="1"/>
    <col min="9977" max="9977" width="22.140625" style="4" customWidth="1"/>
    <col min="9978" max="9978" width="1.85546875" style="4" customWidth="1"/>
    <col min="9979" max="9979" width="22.140625" style="4" customWidth="1"/>
    <col min="9980" max="9980" width="2" style="4" customWidth="1"/>
    <col min="9981" max="9981" width="22.140625" style="4" customWidth="1"/>
    <col min="9982" max="9982" width="1.28515625" style="4" customWidth="1"/>
    <col min="9983" max="9983" width="22.140625" style="4" customWidth="1"/>
    <col min="9984" max="9984" width="1.42578125" style="4" customWidth="1"/>
    <col min="9985" max="9985" width="0" style="4" hidden="1" customWidth="1"/>
    <col min="9986" max="9986" width="22.140625" style="4" customWidth="1"/>
    <col min="9987" max="9987" width="1.42578125" style="4" customWidth="1"/>
    <col min="9988" max="9989" width="0" style="4" hidden="1" customWidth="1"/>
    <col min="9990" max="9990" width="22.140625" style="4" customWidth="1"/>
    <col min="9991" max="9991" width="1.42578125" style="4" customWidth="1"/>
    <col min="9992" max="9992" width="8.85546875" style="4"/>
    <col min="9993" max="9993" width="17.42578125" style="4" customWidth="1"/>
    <col min="9994" max="9994" width="10.7109375" style="4" bestFit="1" customWidth="1"/>
    <col min="9995" max="10230" width="8.85546875" style="4"/>
    <col min="10231" max="10231" width="88.42578125" style="4" customWidth="1"/>
    <col min="10232" max="10232" width="1.28515625" style="4" customWidth="1"/>
    <col min="10233" max="10233" width="22.140625" style="4" customWidth="1"/>
    <col min="10234" max="10234" width="1.85546875" style="4" customWidth="1"/>
    <col min="10235" max="10235" width="22.140625" style="4" customWidth="1"/>
    <col min="10236" max="10236" width="2" style="4" customWidth="1"/>
    <col min="10237" max="10237" width="22.140625" style="4" customWidth="1"/>
    <col min="10238" max="10238" width="1.28515625" style="4" customWidth="1"/>
    <col min="10239" max="10239" width="22.140625" style="4" customWidth="1"/>
    <col min="10240" max="10240" width="1.42578125" style="4" customWidth="1"/>
    <col min="10241" max="10241" width="0" style="4" hidden="1" customWidth="1"/>
    <col min="10242" max="10242" width="22.140625" style="4" customWidth="1"/>
    <col min="10243" max="10243" width="1.42578125" style="4" customWidth="1"/>
    <col min="10244" max="10245" width="0" style="4" hidden="1" customWidth="1"/>
    <col min="10246" max="10246" width="22.140625" style="4" customWidth="1"/>
    <col min="10247" max="10247" width="1.42578125" style="4" customWidth="1"/>
    <col min="10248" max="10248" width="8.85546875" style="4"/>
    <col min="10249" max="10249" width="17.42578125" style="4" customWidth="1"/>
    <col min="10250" max="10250" width="10.7109375" style="4" bestFit="1" customWidth="1"/>
    <col min="10251" max="10486" width="8.85546875" style="4"/>
    <col min="10487" max="10487" width="88.42578125" style="4" customWidth="1"/>
    <col min="10488" max="10488" width="1.28515625" style="4" customWidth="1"/>
    <col min="10489" max="10489" width="22.140625" style="4" customWidth="1"/>
    <col min="10490" max="10490" width="1.85546875" style="4" customWidth="1"/>
    <col min="10491" max="10491" width="22.140625" style="4" customWidth="1"/>
    <col min="10492" max="10492" width="2" style="4" customWidth="1"/>
    <col min="10493" max="10493" width="22.140625" style="4" customWidth="1"/>
    <col min="10494" max="10494" width="1.28515625" style="4" customWidth="1"/>
    <col min="10495" max="10495" width="22.140625" style="4" customWidth="1"/>
    <col min="10496" max="10496" width="1.42578125" style="4" customWidth="1"/>
    <col min="10497" max="10497" width="0" style="4" hidden="1" customWidth="1"/>
    <col min="10498" max="10498" width="22.140625" style="4" customWidth="1"/>
    <col min="10499" max="10499" width="1.42578125" style="4" customWidth="1"/>
    <col min="10500" max="10501" width="0" style="4" hidden="1" customWidth="1"/>
    <col min="10502" max="10502" width="22.140625" style="4" customWidth="1"/>
    <col min="10503" max="10503" width="1.42578125" style="4" customWidth="1"/>
    <col min="10504" max="10504" width="8.85546875" style="4"/>
    <col min="10505" max="10505" width="17.42578125" style="4" customWidth="1"/>
    <col min="10506" max="10506" width="10.7109375" style="4" bestFit="1" customWidth="1"/>
    <col min="10507" max="10742" width="8.85546875" style="4"/>
    <col min="10743" max="10743" width="88.42578125" style="4" customWidth="1"/>
    <col min="10744" max="10744" width="1.28515625" style="4" customWidth="1"/>
    <col min="10745" max="10745" width="22.140625" style="4" customWidth="1"/>
    <col min="10746" max="10746" width="1.85546875" style="4" customWidth="1"/>
    <col min="10747" max="10747" width="22.140625" style="4" customWidth="1"/>
    <col min="10748" max="10748" width="2" style="4" customWidth="1"/>
    <col min="10749" max="10749" width="22.140625" style="4" customWidth="1"/>
    <col min="10750" max="10750" width="1.28515625" style="4" customWidth="1"/>
    <col min="10751" max="10751" width="22.140625" style="4" customWidth="1"/>
    <col min="10752" max="10752" width="1.42578125" style="4" customWidth="1"/>
    <col min="10753" max="10753" width="0" style="4" hidden="1" customWidth="1"/>
    <col min="10754" max="10754" width="22.140625" style="4" customWidth="1"/>
    <col min="10755" max="10755" width="1.42578125" style="4" customWidth="1"/>
    <col min="10756" max="10757" width="0" style="4" hidden="1" customWidth="1"/>
    <col min="10758" max="10758" width="22.140625" style="4" customWidth="1"/>
    <col min="10759" max="10759" width="1.42578125" style="4" customWidth="1"/>
    <col min="10760" max="10760" width="8.85546875" style="4"/>
    <col min="10761" max="10761" width="17.42578125" style="4" customWidth="1"/>
    <col min="10762" max="10762" width="10.7109375" style="4" bestFit="1" customWidth="1"/>
    <col min="10763" max="10998" width="8.85546875" style="4"/>
    <col min="10999" max="10999" width="88.42578125" style="4" customWidth="1"/>
    <col min="11000" max="11000" width="1.28515625" style="4" customWidth="1"/>
    <col min="11001" max="11001" width="22.140625" style="4" customWidth="1"/>
    <col min="11002" max="11002" width="1.85546875" style="4" customWidth="1"/>
    <col min="11003" max="11003" width="22.140625" style="4" customWidth="1"/>
    <col min="11004" max="11004" width="2" style="4" customWidth="1"/>
    <col min="11005" max="11005" width="22.140625" style="4" customWidth="1"/>
    <col min="11006" max="11006" width="1.28515625" style="4" customWidth="1"/>
    <col min="11007" max="11007" width="22.140625" style="4" customWidth="1"/>
    <col min="11008" max="11008" width="1.42578125" style="4" customWidth="1"/>
    <col min="11009" max="11009" width="0" style="4" hidden="1" customWidth="1"/>
    <col min="11010" max="11010" width="22.140625" style="4" customWidth="1"/>
    <col min="11011" max="11011" width="1.42578125" style="4" customWidth="1"/>
    <col min="11012" max="11013" width="0" style="4" hidden="1" customWidth="1"/>
    <col min="11014" max="11014" width="22.140625" style="4" customWidth="1"/>
    <col min="11015" max="11015" width="1.42578125" style="4" customWidth="1"/>
    <col min="11016" max="11016" width="8.85546875" style="4"/>
    <col min="11017" max="11017" width="17.42578125" style="4" customWidth="1"/>
    <col min="11018" max="11018" width="10.7109375" style="4" bestFit="1" customWidth="1"/>
    <col min="11019" max="11254" width="8.85546875" style="4"/>
    <col min="11255" max="11255" width="88.42578125" style="4" customWidth="1"/>
    <col min="11256" max="11256" width="1.28515625" style="4" customWidth="1"/>
    <col min="11257" max="11257" width="22.140625" style="4" customWidth="1"/>
    <col min="11258" max="11258" width="1.85546875" style="4" customWidth="1"/>
    <col min="11259" max="11259" width="22.140625" style="4" customWidth="1"/>
    <col min="11260" max="11260" width="2" style="4" customWidth="1"/>
    <col min="11261" max="11261" width="22.140625" style="4" customWidth="1"/>
    <col min="11262" max="11262" width="1.28515625" style="4" customWidth="1"/>
    <col min="11263" max="11263" width="22.140625" style="4" customWidth="1"/>
    <col min="11264" max="11264" width="1.42578125" style="4" customWidth="1"/>
    <col min="11265" max="11265" width="0" style="4" hidden="1" customWidth="1"/>
    <col min="11266" max="11266" width="22.140625" style="4" customWidth="1"/>
    <col min="11267" max="11267" width="1.42578125" style="4" customWidth="1"/>
    <col min="11268" max="11269" width="0" style="4" hidden="1" customWidth="1"/>
    <col min="11270" max="11270" width="22.140625" style="4" customWidth="1"/>
    <col min="11271" max="11271" width="1.42578125" style="4" customWidth="1"/>
    <col min="11272" max="11272" width="8.85546875" style="4"/>
    <col min="11273" max="11273" width="17.42578125" style="4" customWidth="1"/>
    <col min="11274" max="11274" width="10.7109375" style="4" bestFit="1" customWidth="1"/>
    <col min="11275" max="11510" width="8.85546875" style="4"/>
    <col min="11511" max="11511" width="88.42578125" style="4" customWidth="1"/>
    <col min="11512" max="11512" width="1.28515625" style="4" customWidth="1"/>
    <col min="11513" max="11513" width="22.140625" style="4" customWidth="1"/>
    <col min="11514" max="11514" width="1.85546875" style="4" customWidth="1"/>
    <col min="11515" max="11515" width="22.140625" style="4" customWidth="1"/>
    <col min="11516" max="11516" width="2" style="4" customWidth="1"/>
    <col min="11517" max="11517" width="22.140625" style="4" customWidth="1"/>
    <col min="11518" max="11518" width="1.28515625" style="4" customWidth="1"/>
    <col min="11519" max="11519" width="22.140625" style="4" customWidth="1"/>
    <col min="11520" max="11520" width="1.42578125" style="4" customWidth="1"/>
    <col min="11521" max="11521" width="0" style="4" hidden="1" customWidth="1"/>
    <col min="11522" max="11522" width="22.140625" style="4" customWidth="1"/>
    <col min="11523" max="11523" width="1.42578125" style="4" customWidth="1"/>
    <col min="11524" max="11525" width="0" style="4" hidden="1" customWidth="1"/>
    <col min="11526" max="11526" width="22.140625" style="4" customWidth="1"/>
    <col min="11527" max="11527" width="1.42578125" style="4" customWidth="1"/>
    <col min="11528" max="11528" width="8.85546875" style="4"/>
    <col min="11529" max="11529" width="17.42578125" style="4" customWidth="1"/>
    <col min="11530" max="11530" width="10.7109375" style="4" bestFit="1" customWidth="1"/>
    <col min="11531" max="11766" width="8.85546875" style="4"/>
    <col min="11767" max="11767" width="88.42578125" style="4" customWidth="1"/>
    <col min="11768" max="11768" width="1.28515625" style="4" customWidth="1"/>
    <col min="11769" max="11769" width="22.140625" style="4" customWidth="1"/>
    <col min="11770" max="11770" width="1.85546875" style="4" customWidth="1"/>
    <col min="11771" max="11771" width="22.140625" style="4" customWidth="1"/>
    <col min="11772" max="11772" width="2" style="4" customWidth="1"/>
    <col min="11773" max="11773" width="22.140625" style="4" customWidth="1"/>
    <col min="11774" max="11774" width="1.28515625" style="4" customWidth="1"/>
    <col min="11775" max="11775" width="22.140625" style="4" customWidth="1"/>
    <col min="11776" max="11776" width="1.42578125" style="4" customWidth="1"/>
    <col min="11777" max="11777" width="0" style="4" hidden="1" customWidth="1"/>
    <col min="11778" max="11778" width="22.140625" style="4" customWidth="1"/>
    <col min="11779" max="11779" width="1.42578125" style="4" customWidth="1"/>
    <col min="11780" max="11781" width="0" style="4" hidden="1" customWidth="1"/>
    <col min="11782" max="11782" width="22.140625" style="4" customWidth="1"/>
    <col min="11783" max="11783" width="1.42578125" style="4" customWidth="1"/>
    <col min="11784" max="11784" width="8.85546875" style="4"/>
    <col min="11785" max="11785" width="17.42578125" style="4" customWidth="1"/>
    <col min="11786" max="11786" width="10.7109375" style="4" bestFit="1" customWidth="1"/>
    <col min="11787" max="12022" width="8.85546875" style="4"/>
    <col min="12023" max="12023" width="88.42578125" style="4" customWidth="1"/>
    <col min="12024" max="12024" width="1.28515625" style="4" customWidth="1"/>
    <col min="12025" max="12025" width="22.140625" style="4" customWidth="1"/>
    <col min="12026" max="12026" width="1.85546875" style="4" customWidth="1"/>
    <col min="12027" max="12027" width="22.140625" style="4" customWidth="1"/>
    <col min="12028" max="12028" width="2" style="4" customWidth="1"/>
    <col min="12029" max="12029" width="22.140625" style="4" customWidth="1"/>
    <col min="12030" max="12030" width="1.28515625" style="4" customWidth="1"/>
    <col min="12031" max="12031" width="22.140625" style="4" customWidth="1"/>
    <col min="12032" max="12032" width="1.42578125" style="4" customWidth="1"/>
    <col min="12033" max="12033" width="0" style="4" hidden="1" customWidth="1"/>
    <col min="12034" max="12034" width="22.140625" style="4" customWidth="1"/>
    <col min="12035" max="12035" width="1.42578125" style="4" customWidth="1"/>
    <col min="12036" max="12037" width="0" style="4" hidden="1" customWidth="1"/>
    <col min="12038" max="12038" width="22.140625" style="4" customWidth="1"/>
    <col min="12039" max="12039" width="1.42578125" style="4" customWidth="1"/>
    <col min="12040" max="12040" width="8.85546875" style="4"/>
    <col min="12041" max="12041" width="17.42578125" style="4" customWidth="1"/>
    <col min="12042" max="12042" width="10.7109375" style="4" bestFit="1" customWidth="1"/>
    <col min="12043" max="12278" width="8.85546875" style="4"/>
    <col min="12279" max="12279" width="88.42578125" style="4" customWidth="1"/>
    <col min="12280" max="12280" width="1.28515625" style="4" customWidth="1"/>
    <col min="12281" max="12281" width="22.140625" style="4" customWidth="1"/>
    <col min="12282" max="12282" width="1.85546875" style="4" customWidth="1"/>
    <col min="12283" max="12283" width="22.140625" style="4" customWidth="1"/>
    <col min="12284" max="12284" width="2" style="4" customWidth="1"/>
    <col min="12285" max="12285" width="22.140625" style="4" customWidth="1"/>
    <col min="12286" max="12286" width="1.28515625" style="4" customWidth="1"/>
    <col min="12287" max="12287" width="22.140625" style="4" customWidth="1"/>
    <col min="12288" max="12288" width="1.42578125" style="4" customWidth="1"/>
    <col min="12289" max="12289" width="0" style="4" hidden="1" customWidth="1"/>
    <col min="12290" max="12290" width="22.140625" style="4" customWidth="1"/>
    <col min="12291" max="12291" width="1.42578125" style="4" customWidth="1"/>
    <col min="12292" max="12293" width="0" style="4" hidden="1" customWidth="1"/>
    <col min="12294" max="12294" width="22.140625" style="4" customWidth="1"/>
    <col min="12295" max="12295" width="1.42578125" style="4" customWidth="1"/>
    <col min="12296" max="12296" width="8.85546875" style="4"/>
    <col min="12297" max="12297" width="17.42578125" style="4" customWidth="1"/>
    <col min="12298" max="12298" width="10.7109375" style="4" bestFit="1" customWidth="1"/>
    <col min="12299" max="12534" width="8.85546875" style="4"/>
    <col min="12535" max="12535" width="88.42578125" style="4" customWidth="1"/>
    <col min="12536" max="12536" width="1.28515625" style="4" customWidth="1"/>
    <col min="12537" max="12537" width="22.140625" style="4" customWidth="1"/>
    <col min="12538" max="12538" width="1.85546875" style="4" customWidth="1"/>
    <col min="12539" max="12539" width="22.140625" style="4" customWidth="1"/>
    <col min="12540" max="12540" width="2" style="4" customWidth="1"/>
    <col min="12541" max="12541" width="22.140625" style="4" customWidth="1"/>
    <col min="12542" max="12542" width="1.28515625" style="4" customWidth="1"/>
    <col min="12543" max="12543" width="22.140625" style="4" customWidth="1"/>
    <col min="12544" max="12544" width="1.42578125" style="4" customWidth="1"/>
    <col min="12545" max="12545" width="0" style="4" hidden="1" customWidth="1"/>
    <col min="12546" max="12546" width="22.140625" style="4" customWidth="1"/>
    <col min="12547" max="12547" width="1.42578125" style="4" customWidth="1"/>
    <col min="12548" max="12549" width="0" style="4" hidden="1" customWidth="1"/>
    <col min="12550" max="12550" width="22.140625" style="4" customWidth="1"/>
    <col min="12551" max="12551" width="1.42578125" style="4" customWidth="1"/>
    <col min="12552" max="12552" width="8.85546875" style="4"/>
    <col min="12553" max="12553" width="17.42578125" style="4" customWidth="1"/>
    <col min="12554" max="12554" width="10.7109375" style="4" bestFit="1" customWidth="1"/>
    <col min="12555" max="12790" width="8.85546875" style="4"/>
    <col min="12791" max="12791" width="88.42578125" style="4" customWidth="1"/>
    <col min="12792" max="12792" width="1.28515625" style="4" customWidth="1"/>
    <col min="12793" max="12793" width="22.140625" style="4" customWidth="1"/>
    <col min="12794" max="12794" width="1.85546875" style="4" customWidth="1"/>
    <col min="12795" max="12795" width="22.140625" style="4" customWidth="1"/>
    <col min="12796" max="12796" width="2" style="4" customWidth="1"/>
    <col min="12797" max="12797" width="22.140625" style="4" customWidth="1"/>
    <col min="12798" max="12798" width="1.28515625" style="4" customWidth="1"/>
    <col min="12799" max="12799" width="22.140625" style="4" customWidth="1"/>
    <col min="12800" max="12800" width="1.42578125" style="4" customWidth="1"/>
    <col min="12801" max="12801" width="0" style="4" hidden="1" customWidth="1"/>
    <col min="12802" max="12802" width="22.140625" style="4" customWidth="1"/>
    <col min="12803" max="12803" width="1.42578125" style="4" customWidth="1"/>
    <col min="12804" max="12805" width="0" style="4" hidden="1" customWidth="1"/>
    <col min="12806" max="12806" width="22.140625" style="4" customWidth="1"/>
    <col min="12807" max="12807" width="1.42578125" style="4" customWidth="1"/>
    <col min="12808" max="12808" width="8.85546875" style="4"/>
    <col min="12809" max="12809" width="17.42578125" style="4" customWidth="1"/>
    <col min="12810" max="12810" width="10.7109375" style="4" bestFit="1" customWidth="1"/>
    <col min="12811" max="13046" width="8.85546875" style="4"/>
    <col min="13047" max="13047" width="88.42578125" style="4" customWidth="1"/>
    <col min="13048" max="13048" width="1.28515625" style="4" customWidth="1"/>
    <col min="13049" max="13049" width="22.140625" style="4" customWidth="1"/>
    <col min="13050" max="13050" width="1.85546875" style="4" customWidth="1"/>
    <col min="13051" max="13051" width="22.140625" style="4" customWidth="1"/>
    <col min="13052" max="13052" width="2" style="4" customWidth="1"/>
    <col min="13053" max="13053" width="22.140625" style="4" customWidth="1"/>
    <col min="13054" max="13054" width="1.28515625" style="4" customWidth="1"/>
    <col min="13055" max="13055" width="22.140625" style="4" customWidth="1"/>
    <col min="13056" max="13056" width="1.42578125" style="4" customWidth="1"/>
    <col min="13057" max="13057" width="0" style="4" hidden="1" customWidth="1"/>
    <col min="13058" max="13058" width="22.140625" style="4" customWidth="1"/>
    <col min="13059" max="13059" width="1.42578125" style="4" customWidth="1"/>
    <col min="13060" max="13061" width="0" style="4" hidden="1" customWidth="1"/>
    <col min="13062" max="13062" width="22.140625" style="4" customWidth="1"/>
    <col min="13063" max="13063" width="1.42578125" style="4" customWidth="1"/>
    <col min="13064" max="13064" width="8.85546875" style="4"/>
    <col min="13065" max="13065" width="17.42578125" style="4" customWidth="1"/>
    <col min="13066" max="13066" width="10.7109375" style="4" bestFit="1" customWidth="1"/>
    <col min="13067" max="13302" width="8.85546875" style="4"/>
    <col min="13303" max="13303" width="88.42578125" style="4" customWidth="1"/>
    <col min="13304" max="13304" width="1.28515625" style="4" customWidth="1"/>
    <col min="13305" max="13305" width="22.140625" style="4" customWidth="1"/>
    <col min="13306" max="13306" width="1.85546875" style="4" customWidth="1"/>
    <col min="13307" max="13307" width="22.140625" style="4" customWidth="1"/>
    <col min="13308" max="13308" width="2" style="4" customWidth="1"/>
    <col min="13309" max="13309" width="22.140625" style="4" customWidth="1"/>
    <col min="13310" max="13310" width="1.28515625" style="4" customWidth="1"/>
    <col min="13311" max="13311" width="22.140625" style="4" customWidth="1"/>
    <col min="13312" max="13312" width="1.42578125" style="4" customWidth="1"/>
    <col min="13313" max="13313" width="0" style="4" hidden="1" customWidth="1"/>
    <col min="13314" max="13314" width="22.140625" style="4" customWidth="1"/>
    <col min="13315" max="13315" width="1.42578125" style="4" customWidth="1"/>
    <col min="13316" max="13317" width="0" style="4" hidden="1" customWidth="1"/>
    <col min="13318" max="13318" width="22.140625" style="4" customWidth="1"/>
    <col min="13319" max="13319" width="1.42578125" style="4" customWidth="1"/>
    <col min="13320" max="13320" width="8.85546875" style="4"/>
    <col min="13321" max="13321" width="17.42578125" style="4" customWidth="1"/>
    <col min="13322" max="13322" width="10.7109375" style="4" bestFit="1" customWidth="1"/>
    <col min="13323" max="13558" width="8.85546875" style="4"/>
    <col min="13559" max="13559" width="88.42578125" style="4" customWidth="1"/>
    <col min="13560" max="13560" width="1.28515625" style="4" customWidth="1"/>
    <col min="13561" max="13561" width="22.140625" style="4" customWidth="1"/>
    <col min="13562" max="13562" width="1.85546875" style="4" customWidth="1"/>
    <col min="13563" max="13563" width="22.140625" style="4" customWidth="1"/>
    <col min="13564" max="13564" width="2" style="4" customWidth="1"/>
    <col min="13565" max="13565" width="22.140625" style="4" customWidth="1"/>
    <col min="13566" max="13566" width="1.28515625" style="4" customWidth="1"/>
    <col min="13567" max="13567" width="22.140625" style="4" customWidth="1"/>
    <col min="13568" max="13568" width="1.42578125" style="4" customWidth="1"/>
    <col min="13569" max="13569" width="0" style="4" hidden="1" customWidth="1"/>
    <col min="13570" max="13570" width="22.140625" style="4" customWidth="1"/>
    <col min="13571" max="13571" width="1.42578125" style="4" customWidth="1"/>
    <col min="13572" max="13573" width="0" style="4" hidden="1" customWidth="1"/>
    <col min="13574" max="13574" width="22.140625" style="4" customWidth="1"/>
    <col min="13575" max="13575" width="1.42578125" style="4" customWidth="1"/>
    <col min="13576" max="13576" width="8.85546875" style="4"/>
    <col min="13577" max="13577" width="17.42578125" style="4" customWidth="1"/>
    <col min="13578" max="13578" width="10.7109375" style="4" bestFit="1" customWidth="1"/>
    <col min="13579" max="13814" width="8.85546875" style="4"/>
    <col min="13815" max="13815" width="88.42578125" style="4" customWidth="1"/>
    <col min="13816" max="13816" width="1.28515625" style="4" customWidth="1"/>
    <col min="13817" max="13817" width="22.140625" style="4" customWidth="1"/>
    <col min="13818" max="13818" width="1.85546875" style="4" customWidth="1"/>
    <col min="13819" max="13819" width="22.140625" style="4" customWidth="1"/>
    <col min="13820" max="13820" width="2" style="4" customWidth="1"/>
    <col min="13821" max="13821" width="22.140625" style="4" customWidth="1"/>
    <col min="13822" max="13822" width="1.28515625" style="4" customWidth="1"/>
    <col min="13823" max="13823" width="22.140625" style="4" customWidth="1"/>
    <col min="13824" max="13824" width="1.42578125" style="4" customWidth="1"/>
    <col min="13825" max="13825" width="0" style="4" hidden="1" customWidth="1"/>
    <col min="13826" max="13826" width="22.140625" style="4" customWidth="1"/>
    <col min="13827" max="13827" width="1.42578125" style="4" customWidth="1"/>
    <col min="13828" max="13829" width="0" style="4" hidden="1" customWidth="1"/>
    <col min="13830" max="13830" width="22.140625" style="4" customWidth="1"/>
    <col min="13831" max="13831" width="1.42578125" style="4" customWidth="1"/>
    <col min="13832" max="13832" width="8.85546875" style="4"/>
    <col min="13833" max="13833" width="17.42578125" style="4" customWidth="1"/>
    <col min="13834" max="13834" width="10.7109375" style="4" bestFit="1" customWidth="1"/>
    <col min="13835" max="14070" width="8.85546875" style="4"/>
    <col min="14071" max="14071" width="88.42578125" style="4" customWidth="1"/>
    <col min="14072" max="14072" width="1.28515625" style="4" customWidth="1"/>
    <col min="14073" max="14073" width="22.140625" style="4" customWidth="1"/>
    <col min="14074" max="14074" width="1.85546875" style="4" customWidth="1"/>
    <col min="14075" max="14075" width="22.140625" style="4" customWidth="1"/>
    <col min="14076" max="14076" width="2" style="4" customWidth="1"/>
    <col min="14077" max="14077" width="22.140625" style="4" customWidth="1"/>
    <col min="14078" max="14078" width="1.28515625" style="4" customWidth="1"/>
    <col min="14079" max="14079" width="22.140625" style="4" customWidth="1"/>
    <col min="14080" max="14080" width="1.42578125" style="4" customWidth="1"/>
    <col min="14081" max="14081" width="0" style="4" hidden="1" customWidth="1"/>
    <col min="14082" max="14082" width="22.140625" style="4" customWidth="1"/>
    <col min="14083" max="14083" width="1.42578125" style="4" customWidth="1"/>
    <col min="14084" max="14085" width="0" style="4" hidden="1" customWidth="1"/>
    <col min="14086" max="14086" width="22.140625" style="4" customWidth="1"/>
    <col min="14087" max="14087" width="1.42578125" style="4" customWidth="1"/>
    <col min="14088" max="14088" width="8.85546875" style="4"/>
    <col min="14089" max="14089" width="17.42578125" style="4" customWidth="1"/>
    <col min="14090" max="14090" width="10.7109375" style="4" bestFit="1" customWidth="1"/>
    <col min="14091" max="14326" width="8.85546875" style="4"/>
    <col min="14327" max="14327" width="88.42578125" style="4" customWidth="1"/>
    <col min="14328" max="14328" width="1.28515625" style="4" customWidth="1"/>
    <col min="14329" max="14329" width="22.140625" style="4" customWidth="1"/>
    <col min="14330" max="14330" width="1.85546875" style="4" customWidth="1"/>
    <col min="14331" max="14331" width="22.140625" style="4" customWidth="1"/>
    <col min="14332" max="14332" width="2" style="4" customWidth="1"/>
    <col min="14333" max="14333" width="22.140625" style="4" customWidth="1"/>
    <col min="14334" max="14334" width="1.28515625" style="4" customWidth="1"/>
    <col min="14335" max="14335" width="22.140625" style="4" customWidth="1"/>
    <col min="14336" max="14336" width="1.42578125" style="4" customWidth="1"/>
    <col min="14337" max="14337" width="0" style="4" hidden="1" customWidth="1"/>
    <col min="14338" max="14338" width="22.140625" style="4" customWidth="1"/>
    <col min="14339" max="14339" width="1.42578125" style="4" customWidth="1"/>
    <col min="14340" max="14341" width="0" style="4" hidden="1" customWidth="1"/>
    <col min="14342" max="14342" width="22.140625" style="4" customWidth="1"/>
    <col min="14343" max="14343" width="1.42578125" style="4" customWidth="1"/>
    <col min="14344" max="14344" width="8.85546875" style="4"/>
    <col min="14345" max="14345" width="17.42578125" style="4" customWidth="1"/>
    <col min="14346" max="14346" width="10.7109375" style="4" bestFit="1" customWidth="1"/>
    <col min="14347" max="14582" width="8.85546875" style="4"/>
    <col min="14583" max="14583" width="88.42578125" style="4" customWidth="1"/>
    <col min="14584" max="14584" width="1.28515625" style="4" customWidth="1"/>
    <col min="14585" max="14585" width="22.140625" style="4" customWidth="1"/>
    <col min="14586" max="14586" width="1.85546875" style="4" customWidth="1"/>
    <col min="14587" max="14587" width="22.140625" style="4" customWidth="1"/>
    <col min="14588" max="14588" width="2" style="4" customWidth="1"/>
    <col min="14589" max="14589" width="22.140625" style="4" customWidth="1"/>
    <col min="14590" max="14590" width="1.28515625" style="4" customWidth="1"/>
    <col min="14591" max="14591" width="22.140625" style="4" customWidth="1"/>
    <col min="14592" max="14592" width="1.42578125" style="4" customWidth="1"/>
    <col min="14593" max="14593" width="0" style="4" hidden="1" customWidth="1"/>
    <col min="14594" max="14594" width="22.140625" style="4" customWidth="1"/>
    <col min="14595" max="14595" width="1.42578125" style="4" customWidth="1"/>
    <col min="14596" max="14597" width="0" style="4" hidden="1" customWidth="1"/>
    <col min="14598" max="14598" width="22.140625" style="4" customWidth="1"/>
    <col min="14599" max="14599" width="1.42578125" style="4" customWidth="1"/>
    <col min="14600" max="14600" width="8.85546875" style="4"/>
    <col min="14601" max="14601" width="17.42578125" style="4" customWidth="1"/>
    <col min="14602" max="14602" width="10.7109375" style="4" bestFit="1" customWidth="1"/>
    <col min="14603" max="14838" width="8.85546875" style="4"/>
    <col min="14839" max="14839" width="88.42578125" style="4" customWidth="1"/>
    <col min="14840" max="14840" width="1.28515625" style="4" customWidth="1"/>
    <col min="14841" max="14841" width="22.140625" style="4" customWidth="1"/>
    <col min="14842" max="14842" width="1.85546875" style="4" customWidth="1"/>
    <col min="14843" max="14843" width="22.140625" style="4" customWidth="1"/>
    <col min="14844" max="14844" width="2" style="4" customWidth="1"/>
    <col min="14845" max="14845" width="22.140625" style="4" customWidth="1"/>
    <col min="14846" max="14846" width="1.28515625" style="4" customWidth="1"/>
    <col min="14847" max="14847" width="22.140625" style="4" customWidth="1"/>
    <col min="14848" max="14848" width="1.42578125" style="4" customWidth="1"/>
    <col min="14849" max="14849" width="0" style="4" hidden="1" customWidth="1"/>
    <col min="14850" max="14850" width="22.140625" style="4" customWidth="1"/>
    <col min="14851" max="14851" width="1.42578125" style="4" customWidth="1"/>
    <col min="14852" max="14853" width="0" style="4" hidden="1" customWidth="1"/>
    <col min="14854" max="14854" width="22.140625" style="4" customWidth="1"/>
    <col min="14855" max="14855" width="1.42578125" style="4" customWidth="1"/>
    <col min="14856" max="14856" width="8.85546875" style="4"/>
    <col min="14857" max="14857" width="17.42578125" style="4" customWidth="1"/>
    <col min="14858" max="14858" width="10.7109375" style="4" bestFit="1" customWidth="1"/>
    <col min="14859" max="15094" width="8.85546875" style="4"/>
    <col min="15095" max="15095" width="88.42578125" style="4" customWidth="1"/>
    <col min="15096" max="15096" width="1.28515625" style="4" customWidth="1"/>
    <col min="15097" max="15097" width="22.140625" style="4" customWidth="1"/>
    <col min="15098" max="15098" width="1.85546875" style="4" customWidth="1"/>
    <col min="15099" max="15099" width="22.140625" style="4" customWidth="1"/>
    <col min="15100" max="15100" width="2" style="4" customWidth="1"/>
    <col min="15101" max="15101" width="22.140625" style="4" customWidth="1"/>
    <col min="15102" max="15102" width="1.28515625" style="4" customWidth="1"/>
    <col min="15103" max="15103" width="22.140625" style="4" customWidth="1"/>
    <col min="15104" max="15104" width="1.42578125" style="4" customWidth="1"/>
    <col min="15105" max="15105" width="0" style="4" hidden="1" customWidth="1"/>
    <col min="15106" max="15106" width="22.140625" style="4" customWidth="1"/>
    <col min="15107" max="15107" width="1.42578125" style="4" customWidth="1"/>
    <col min="15108" max="15109" width="0" style="4" hidden="1" customWidth="1"/>
    <col min="15110" max="15110" width="22.140625" style="4" customWidth="1"/>
    <col min="15111" max="15111" width="1.42578125" style="4" customWidth="1"/>
    <col min="15112" max="15112" width="8.85546875" style="4"/>
    <col min="15113" max="15113" width="17.42578125" style="4" customWidth="1"/>
    <col min="15114" max="15114" width="10.7109375" style="4" bestFit="1" customWidth="1"/>
    <col min="15115" max="15350" width="8.85546875" style="4"/>
    <col min="15351" max="15351" width="88.42578125" style="4" customWidth="1"/>
    <col min="15352" max="15352" width="1.28515625" style="4" customWidth="1"/>
    <col min="15353" max="15353" width="22.140625" style="4" customWidth="1"/>
    <col min="15354" max="15354" width="1.85546875" style="4" customWidth="1"/>
    <col min="15355" max="15355" width="22.140625" style="4" customWidth="1"/>
    <col min="15356" max="15356" width="2" style="4" customWidth="1"/>
    <col min="15357" max="15357" width="22.140625" style="4" customWidth="1"/>
    <col min="15358" max="15358" width="1.28515625" style="4" customWidth="1"/>
    <col min="15359" max="15359" width="22.140625" style="4" customWidth="1"/>
    <col min="15360" max="15360" width="1.42578125" style="4" customWidth="1"/>
    <col min="15361" max="15361" width="0" style="4" hidden="1" customWidth="1"/>
    <col min="15362" max="15362" width="22.140625" style="4" customWidth="1"/>
    <col min="15363" max="15363" width="1.42578125" style="4" customWidth="1"/>
    <col min="15364" max="15365" width="0" style="4" hidden="1" customWidth="1"/>
    <col min="15366" max="15366" width="22.140625" style="4" customWidth="1"/>
    <col min="15367" max="15367" width="1.42578125" style="4" customWidth="1"/>
    <col min="15368" max="15368" width="8.85546875" style="4"/>
    <col min="15369" max="15369" width="17.42578125" style="4" customWidth="1"/>
    <col min="15370" max="15370" width="10.7109375" style="4" bestFit="1" customWidth="1"/>
    <col min="15371" max="15606" width="8.85546875" style="4"/>
    <col min="15607" max="15607" width="88.42578125" style="4" customWidth="1"/>
    <col min="15608" max="15608" width="1.28515625" style="4" customWidth="1"/>
    <col min="15609" max="15609" width="22.140625" style="4" customWidth="1"/>
    <col min="15610" max="15610" width="1.85546875" style="4" customWidth="1"/>
    <col min="15611" max="15611" width="22.140625" style="4" customWidth="1"/>
    <col min="15612" max="15612" width="2" style="4" customWidth="1"/>
    <col min="15613" max="15613" width="22.140625" style="4" customWidth="1"/>
    <col min="15614" max="15614" width="1.28515625" style="4" customWidth="1"/>
    <col min="15615" max="15615" width="22.140625" style="4" customWidth="1"/>
    <col min="15616" max="15616" width="1.42578125" style="4" customWidth="1"/>
    <col min="15617" max="15617" width="0" style="4" hidden="1" customWidth="1"/>
    <col min="15618" max="15618" width="22.140625" style="4" customWidth="1"/>
    <col min="15619" max="15619" width="1.42578125" style="4" customWidth="1"/>
    <col min="15620" max="15621" width="0" style="4" hidden="1" customWidth="1"/>
    <col min="15622" max="15622" width="22.140625" style="4" customWidth="1"/>
    <col min="15623" max="15623" width="1.42578125" style="4" customWidth="1"/>
    <col min="15624" max="15624" width="8.85546875" style="4"/>
    <col min="15625" max="15625" width="17.42578125" style="4" customWidth="1"/>
    <col min="15626" max="15626" width="10.7109375" style="4" bestFit="1" customWidth="1"/>
    <col min="15627" max="15862" width="8.85546875" style="4"/>
    <col min="15863" max="15863" width="88.42578125" style="4" customWidth="1"/>
    <col min="15864" max="15864" width="1.28515625" style="4" customWidth="1"/>
    <col min="15865" max="15865" width="22.140625" style="4" customWidth="1"/>
    <col min="15866" max="15866" width="1.85546875" style="4" customWidth="1"/>
    <col min="15867" max="15867" width="22.140625" style="4" customWidth="1"/>
    <col min="15868" max="15868" width="2" style="4" customWidth="1"/>
    <col min="15869" max="15869" width="22.140625" style="4" customWidth="1"/>
    <col min="15870" max="15870" width="1.28515625" style="4" customWidth="1"/>
    <col min="15871" max="15871" width="22.140625" style="4" customWidth="1"/>
    <col min="15872" max="15872" width="1.42578125" style="4" customWidth="1"/>
    <col min="15873" max="15873" width="0" style="4" hidden="1" customWidth="1"/>
    <col min="15874" max="15874" width="22.140625" style="4" customWidth="1"/>
    <col min="15875" max="15875" width="1.42578125" style="4" customWidth="1"/>
    <col min="15876" max="15877" width="0" style="4" hidden="1" customWidth="1"/>
    <col min="15878" max="15878" width="22.140625" style="4" customWidth="1"/>
    <col min="15879" max="15879" width="1.42578125" style="4" customWidth="1"/>
    <col min="15880" max="15880" width="8.85546875" style="4"/>
    <col min="15881" max="15881" width="17.42578125" style="4" customWidth="1"/>
    <col min="15882" max="15882" width="10.7109375" style="4" bestFit="1" customWidth="1"/>
    <col min="15883" max="16118" width="8.85546875" style="4"/>
    <col min="16119" max="16119" width="88.42578125" style="4" customWidth="1"/>
    <col min="16120" max="16120" width="1.28515625" style="4" customWidth="1"/>
    <col min="16121" max="16121" width="22.140625" style="4" customWidth="1"/>
    <col min="16122" max="16122" width="1.85546875" style="4" customWidth="1"/>
    <col min="16123" max="16123" width="22.140625" style="4" customWidth="1"/>
    <col min="16124" max="16124" width="2" style="4" customWidth="1"/>
    <col min="16125" max="16125" width="22.140625" style="4" customWidth="1"/>
    <col min="16126" max="16126" width="1.28515625" style="4" customWidth="1"/>
    <col min="16127" max="16127" width="22.140625" style="4" customWidth="1"/>
    <col min="16128" max="16128" width="1.42578125" style="4" customWidth="1"/>
    <col min="16129" max="16129" width="0" style="4" hidden="1" customWidth="1"/>
    <col min="16130" max="16130" width="22.140625" style="4" customWidth="1"/>
    <col min="16131" max="16131" width="1.42578125" style="4" customWidth="1"/>
    <col min="16132" max="16133" width="0" style="4" hidden="1" customWidth="1"/>
    <col min="16134" max="16134" width="22.140625" style="4" customWidth="1"/>
    <col min="16135" max="16135" width="1.42578125" style="4" customWidth="1"/>
    <col min="16136" max="16136" width="8.85546875" style="4"/>
    <col min="16137" max="16137" width="17.42578125" style="4" customWidth="1"/>
    <col min="16138" max="16138" width="10.7109375" style="4" bestFit="1" customWidth="1"/>
    <col min="16139" max="16384" width="8.85546875" style="4"/>
  </cols>
  <sheetData>
    <row r="1" spans="1:12" s="31" customFormat="1" ht="17.25" customHeight="1">
      <c r="A1" s="1" t="s">
        <v>0</v>
      </c>
      <c r="B1" s="29"/>
      <c r="C1" s="30" t="s">
        <v>2</v>
      </c>
      <c r="D1" s="29"/>
      <c r="E1" s="30" t="s">
        <v>23</v>
      </c>
      <c r="F1" s="29"/>
      <c r="G1" s="30" t="s">
        <v>4</v>
      </c>
      <c r="H1" s="136"/>
      <c r="I1" s="30" t="s">
        <v>4</v>
      </c>
      <c r="J1" s="29"/>
      <c r="K1" s="30" t="s">
        <v>6</v>
      </c>
      <c r="L1" s="1"/>
    </row>
    <row r="2" spans="1:12" s="31" customFormat="1" ht="17.25" customHeight="1">
      <c r="A2" s="1" t="s">
        <v>207</v>
      </c>
      <c r="B2" s="29"/>
      <c r="C2" s="32" t="s">
        <v>7</v>
      </c>
      <c r="D2" s="29"/>
      <c r="E2" s="32" t="s">
        <v>7</v>
      </c>
      <c r="F2" s="29"/>
      <c r="G2" s="32" t="s">
        <v>7</v>
      </c>
      <c r="H2" s="136"/>
      <c r="I2" s="32" t="s">
        <v>7</v>
      </c>
      <c r="J2" s="29"/>
      <c r="K2" s="32" t="s">
        <v>8</v>
      </c>
      <c r="L2" s="1"/>
    </row>
    <row r="3" spans="1:12" s="31" customFormat="1" ht="17.25" customHeight="1">
      <c r="A3" s="1" t="s">
        <v>24</v>
      </c>
      <c r="B3" s="29"/>
      <c r="C3" s="32" t="s">
        <v>209</v>
      </c>
      <c r="D3" s="29"/>
      <c r="E3" s="32" t="s">
        <v>9</v>
      </c>
      <c r="F3" s="29"/>
      <c r="G3" s="32" t="s">
        <v>210</v>
      </c>
      <c r="H3" s="136"/>
      <c r="I3" s="32" t="s">
        <v>210</v>
      </c>
      <c r="J3" s="29"/>
      <c r="K3" s="32" t="s">
        <v>320</v>
      </c>
      <c r="L3" s="1"/>
    </row>
    <row r="4" spans="1:12" s="31" customFormat="1" ht="17.25" customHeight="1">
      <c r="A4" s="1"/>
      <c r="B4" s="29"/>
      <c r="C4" s="32"/>
      <c r="D4" s="29"/>
      <c r="E4" s="32" t="s">
        <v>25</v>
      </c>
      <c r="F4" s="29"/>
      <c r="G4" s="130"/>
      <c r="H4" s="137"/>
      <c r="I4" s="130"/>
      <c r="J4" s="29"/>
      <c r="K4" s="32"/>
      <c r="L4" s="1"/>
    </row>
    <row r="5" spans="1:12" s="31" customFormat="1" ht="17.25" customHeight="1">
      <c r="A5" s="33"/>
      <c r="B5" s="34"/>
      <c r="C5" s="35" t="s">
        <v>10</v>
      </c>
      <c r="D5" s="34"/>
      <c r="E5" s="35" t="s">
        <v>10</v>
      </c>
      <c r="F5" s="34"/>
      <c r="G5" s="35" t="s">
        <v>10</v>
      </c>
      <c r="H5" s="137"/>
      <c r="I5" s="35" t="s">
        <v>255</v>
      </c>
      <c r="J5" s="34"/>
      <c r="K5" s="35" t="s">
        <v>10</v>
      </c>
      <c r="L5" s="33"/>
    </row>
    <row r="6" spans="1:12" s="31" customFormat="1" ht="12.75" customHeight="1">
      <c r="B6" s="36"/>
      <c r="C6" s="36"/>
      <c r="D6" s="36"/>
      <c r="E6" s="36"/>
      <c r="F6" s="36"/>
      <c r="G6" s="36"/>
      <c r="H6" s="36"/>
      <c r="I6" s="36"/>
      <c r="J6" s="36"/>
      <c r="K6" s="36"/>
    </row>
    <row r="7" spans="1:12" ht="15.75">
      <c r="A7" s="37" t="s">
        <v>26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7"/>
    </row>
    <row r="8" spans="1:12" s="31" customFormat="1" ht="15.75">
      <c r="A8" s="1" t="s">
        <v>27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1"/>
    </row>
    <row r="9" spans="1:12" s="31" customFormat="1" ht="15.75" customHeight="1">
      <c r="A9" s="40" t="s">
        <v>28</v>
      </c>
      <c r="B9" s="36"/>
      <c r="C9" s="36">
        <v>1123656</v>
      </c>
      <c r="D9" s="36"/>
      <c r="E9" s="36">
        <v>1170000</v>
      </c>
      <c r="F9" s="36"/>
      <c r="G9" s="36">
        <f>C9-E9</f>
        <v>-46344</v>
      </c>
      <c r="H9" s="36"/>
      <c r="I9" s="143">
        <f>G9/E9*100%</f>
        <v>-3.9610256410256409E-2</v>
      </c>
      <c r="J9" s="36"/>
      <c r="K9" s="36">
        <v>930331.36</v>
      </c>
      <c r="L9" s="40"/>
    </row>
    <row r="10" spans="1:12" s="31" customFormat="1" ht="15.75" customHeight="1">
      <c r="A10" s="40" t="s">
        <v>29</v>
      </c>
      <c r="B10" s="36"/>
      <c r="C10" s="36">
        <v>15840</v>
      </c>
      <c r="D10" s="36"/>
      <c r="E10" s="36">
        <v>13200</v>
      </c>
      <c r="F10" s="36"/>
      <c r="G10" s="36">
        <f t="shared" ref="G10:G21" si="0">C10-E10</f>
        <v>2640</v>
      </c>
      <c r="H10" s="36"/>
      <c r="I10" s="143">
        <f t="shared" ref="I10:I33" si="1">G10/E10*100%</f>
        <v>0.2</v>
      </c>
      <c r="J10" s="36"/>
      <c r="K10" s="36">
        <v>13860</v>
      </c>
      <c r="L10" s="40"/>
    </row>
    <row r="11" spans="1:12" s="31" customFormat="1" ht="15.75" customHeight="1">
      <c r="A11" s="40" t="s">
        <v>30</v>
      </c>
      <c r="B11" s="36"/>
      <c r="C11" s="36">
        <v>0</v>
      </c>
      <c r="D11" s="36"/>
      <c r="E11" s="36">
        <v>36000</v>
      </c>
      <c r="F11" s="36"/>
      <c r="G11" s="36">
        <f t="shared" si="0"/>
        <v>-36000</v>
      </c>
      <c r="H11" s="36"/>
      <c r="I11" s="143">
        <f t="shared" si="1"/>
        <v>-1</v>
      </c>
      <c r="J11" s="36"/>
      <c r="K11" s="36">
        <v>35399.68</v>
      </c>
      <c r="L11" s="40"/>
    </row>
    <row r="12" spans="1:12" s="31" customFormat="1" ht="15.75" customHeight="1">
      <c r="A12" s="40" t="s">
        <v>31</v>
      </c>
      <c r="B12" s="36"/>
      <c r="C12" s="36">
        <v>93638</v>
      </c>
      <c r="D12" s="36"/>
      <c r="E12" s="36">
        <v>107250</v>
      </c>
      <c r="F12" s="36"/>
      <c r="G12" s="36">
        <f t="shared" si="0"/>
        <v>-13612</v>
      </c>
      <c r="H12" s="36"/>
      <c r="I12" s="143">
        <f t="shared" si="1"/>
        <v>-0.12691841491841491</v>
      </c>
      <c r="J12" s="36"/>
      <c r="K12" s="36">
        <v>76229.38</v>
      </c>
      <c r="L12" s="40"/>
    </row>
    <row r="13" spans="1:12" s="31" customFormat="1" ht="15.75" customHeight="1">
      <c r="A13" s="40" t="s">
        <v>32</v>
      </c>
      <c r="B13" s="36"/>
      <c r="C13" s="36">
        <v>146075.28</v>
      </c>
      <c r="D13" s="36"/>
      <c r="E13" s="36">
        <v>171112.5</v>
      </c>
      <c r="F13" s="36"/>
      <c r="G13" s="36">
        <f t="shared" si="0"/>
        <v>-25037.22</v>
      </c>
      <c r="H13" s="36"/>
      <c r="I13" s="143">
        <f t="shared" si="1"/>
        <v>-0.14632022792022792</v>
      </c>
      <c r="J13" s="36"/>
      <c r="K13" s="36">
        <v>117911</v>
      </c>
      <c r="L13" s="40"/>
    </row>
    <row r="14" spans="1:12" s="31" customFormat="1" ht="15.75" customHeight="1">
      <c r="A14" s="40" t="s">
        <v>33</v>
      </c>
      <c r="B14" s="36"/>
      <c r="C14" s="36">
        <v>15000</v>
      </c>
      <c r="D14" s="36"/>
      <c r="E14" s="36">
        <v>15000</v>
      </c>
      <c r="F14" s="36"/>
      <c r="G14" s="36">
        <f t="shared" si="0"/>
        <v>0</v>
      </c>
      <c r="H14" s="36"/>
      <c r="I14" s="143">
        <f t="shared" si="1"/>
        <v>0</v>
      </c>
      <c r="J14" s="36"/>
      <c r="K14" s="36">
        <v>10754.9</v>
      </c>
      <c r="L14" s="40"/>
    </row>
    <row r="15" spans="1:12" s="31" customFormat="1" ht="15.75" customHeight="1">
      <c r="A15" s="40" t="s">
        <v>34</v>
      </c>
      <c r="B15" s="36"/>
      <c r="C15" s="36">
        <v>1500</v>
      </c>
      <c r="D15" s="36"/>
      <c r="E15" s="36">
        <v>1500</v>
      </c>
      <c r="F15" s="36"/>
      <c r="G15" s="36">
        <f t="shared" si="0"/>
        <v>0</v>
      </c>
      <c r="H15" s="36"/>
      <c r="I15" s="143">
        <f t="shared" si="1"/>
        <v>0</v>
      </c>
      <c r="J15" s="36"/>
      <c r="K15" s="36">
        <v>1230.8</v>
      </c>
      <c r="L15" s="40"/>
    </row>
    <row r="16" spans="1:12" s="31" customFormat="1" ht="15.75" customHeight="1">
      <c r="A16" s="40" t="s">
        <v>35</v>
      </c>
      <c r="B16" s="36"/>
      <c r="C16" s="36">
        <v>2960</v>
      </c>
      <c r="D16" s="36"/>
      <c r="E16" s="36">
        <v>2960</v>
      </c>
      <c r="F16" s="36"/>
      <c r="G16" s="36">
        <f t="shared" si="0"/>
        <v>0</v>
      </c>
      <c r="H16" s="36"/>
      <c r="I16" s="143">
        <f t="shared" si="1"/>
        <v>0</v>
      </c>
      <c r="J16" s="36"/>
      <c r="K16" s="36">
        <v>878</v>
      </c>
      <c r="L16" s="40"/>
    </row>
    <row r="17" spans="1:12" s="31" customFormat="1" ht="15.75" customHeight="1">
      <c r="A17" s="40" t="s">
        <v>36</v>
      </c>
      <c r="B17" s="36"/>
      <c r="C17" s="36">
        <v>3000</v>
      </c>
      <c r="D17" s="36"/>
      <c r="E17" s="36">
        <v>3000</v>
      </c>
      <c r="F17" s="36"/>
      <c r="G17" s="36">
        <f t="shared" si="0"/>
        <v>0</v>
      </c>
      <c r="H17" s="36"/>
      <c r="I17" s="143">
        <f t="shared" si="1"/>
        <v>0</v>
      </c>
      <c r="J17" s="36"/>
      <c r="K17" s="36">
        <v>3396.79</v>
      </c>
      <c r="L17" s="40"/>
    </row>
    <row r="18" spans="1:12" s="31" customFormat="1" ht="15.75" customHeight="1">
      <c r="A18" s="40" t="s">
        <v>37</v>
      </c>
      <c r="B18" s="36"/>
      <c r="C18" s="36">
        <v>55300</v>
      </c>
      <c r="D18" s="36"/>
      <c r="E18" s="36">
        <v>45000</v>
      </c>
      <c r="F18" s="36"/>
      <c r="G18" s="36">
        <f t="shared" si="0"/>
        <v>10300</v>
      </c>
      <c r="H18" s="36"/>
      <c r="I18" s="143">
        <f t="shared" si="1"/>
        <v>0.22888888888888889</v>
      </c>
      <c r="J18" s="36"/>
      <c r="K18" s="36">
        <v>43916.76</v>
      </c>
      <c r="L18" s="40"/>
    </row>
    <row r="19" spans="1:12" s="31" customFormat="1" ht="15.75" customHeight="1">
      <c r="A19" s="40" t="s">
        <v>38</v>
      </c>
      <c r="B19" s="36"/>
      <c r="C19" s="36">
        <v>4800</v>
      </c>
      <c r="D19" s="36"/>
      <c r="E19" s="36">
        <v>4800</v>
      </c>
      <c r="F19" s="36"/>
      <c r="G19" s="36">
        <f t="shared" si="0"/>
        <v>0</v>
      </c>
      <c r="H19" s="36"/>
      <c r="I19" s="143">
        <f t="shared" si="1"/>
        <v>0</v>
      </c>
      <c r="J19" s="36"/>
      <c r="K19" s="36">
        <v>4114.5</v>
      </c>
      <c r="L19" s="40"/>
    </row>
    <row r="20" spans="1:12" s="31" customFormat="1" ht="15.75" customHeight="1">
      <c r="A20" s="40" t="s">
        <v>39</v>
      </c>
      <c r="B20" s="36"/>
      <c r="C20" s="41">
        <v>15000</v>
      </c>
      <c r="D20" s="36"/>
      <c r="E20" s="41">
        <v>15000</v>
      </c>
      <c r="F20" s="36"/>
      <c r="G20" s="36">
        <f t="shared" si="0"/>
        <v>0</v>
      </c>
      <c r="H20" s="36"/>
      <c r="I20" s="143">
        <f t="shared" si="1"/>
        <v>0</v>
      </c>
      <c r="J20" s="36"/>
      <c r="K20" s="36">
        <v>10978.24</v>
      </c>
      <c r="L20" s="40"/>
    </row>
    <row r="21" spans="1:12" s="31" customFormat="1" ht="15" customHeight="1">
      <c r="B21" s="36"/>
      <c r="C21" s="36">
        <f>SUM(C9:C20)</f>
        <v>1476769.28</v>
      </c>
      <c r="D21" s="36"/>
      <c r="E21" s="36">
        <f>SUM(E9:E20)</f>
        <v>1584822.5</v>
      </c>
      <c r="F21" s="36"/>
      <c r="G21" s="42">
        <f t="shared" si="0"/>
        <v>-108053.21999999997</v>
      </c>
      <c r="H21" s="138"/>
      <c r="I21" s="144">
        <f>G21/E21*100%</f>
        <v>-6.8180013850131463E-2</v>
      </c>
      <c r="J21" s="36"/>
      <c r="K21" s="42">
        <f>SUM(K9:K20)</f>
        <v>1249001.4099999999</v>
      </c>
    </row>
    <row r="22" spans="1:12" s="45" customFormat="1" ht="15">
      <c r="A22" s="43" t="s">
        <v>40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3"/>
    </row>
    <row r="23" spans="1:12" s="31" customFormat="1" ht="15">
      <c r="A23" s="40" t="s">
        <v>41</v>
      </c>
      <c r="B23" s="36"/>
      <c r="C23" s="36">
        <v>103999.99999200001</v>
      </c>
      <c r="D23" s="36"/>
      <c r="E23" s="36">
        <v>176000.00000000003</v>
      </c>
      <c r="F23" s="36"/>
      <c r="G23" s="36">
        <f t="shared" ref="G23:G31" si="2">C23-E23</f>
        <v>-72000.000008000017</v>
      </c>
      <c r="H23" s="36"/>
      <c r="I23" s="143">
        <f t="shared" si="1"/>
        <v>-0.40909090913636365</v>
      </c>
      <c r="J23" s="36"/>
      <c r="K23" s="36">
        <v>100831.71</v>
      </c>
      <c r="L23" s="40"/>
    </row>
    <row r="24" spans="1:12" s="31" customFormat="1" ht="15">
      <c r="A24" s="40" t="s">
        <v>31</v>
      </c>
      <c r="B24" s="36"/>
      <c r="C24" s="36">
        <v>8666.6666659999992</v>
      </c>
      <c r="D24" s="36"/>
      <c r="E24" s="36">
        <v>22000.005000000001</v>
      </c>
      <c r="F24" s="36"/>
      <c r="G24" s="36">
        <f t="shared" si="2"/>
        <v>-13333.338334000002</v>
      </c>
      <c r="H24" s="36"/>
      <c r="I24" s="143">
        <f t="shared" si="1"/>
        <v>-0.60606069562256926</v>
      </c>
      <c r="J24" s="36"/>
      <c r="K24" s="36">
        <v>4440</v>
      </c>
      <c r="L24" s="40"/>
    </row>
    <row r="25" spans="1:12" s="31" customFormat="1" ht="15">
      <c r="A25" s="40" t="s">
        <v>32</v>
      </c>
      <c r="B25" s="36"/>
      <c r="C25" s="36">
        <v>13519.999998960002</v>
      </c>
      <c r="D25" s="36"/>
      <c r="E25" s="36">
        <v>25740.000650000005</v>
      </c>
      <c r="F25" s="36"/>
      <c r="G25" s="36">
        <f t="shared" si="2"/>
        <v>-12220.000651040004</v>
      </c>
      <c r="H25" s="36"/>
      <c r="I25" s="143">
        <f t="shared" si="1"/>
        <v>-0.47474748805183115</v>
      </c>
      <c r="J25" s="36"/>
      <c r="K25" s="36">
        <v>10606</v>
      </c>
      <c r="L25" s="40"/>
    </row>
    <row r="26" spans="1:12" s="31" customFormat="1" ht="15">
      <c r="A26" s="40" t="s">
        <v>33</v>
      </c>
      <c r="B26" s="36"/>
      <c r="C26" s="36">
        <v>3000</v>
      </c>
      <c r="D26" s="36"/>
      <c r="E26" s="36">
        <v>5000</v>
      </c>
      <c r="F26" s="36"/>
      <c r="G26" s="36">
        <f t="shared" si="2"/>
        <v>-2000</v>
      </c>
      <c r="H26" s="36"/>
      <c r="I26" s="143">
        <f t="shared" si="1"/>
        <v>-0.4</v>
      </c>
      <c r="J26" s="36"/>
      <c r="K26" s="36">
        <v>1573.55</v>
      </c>
      <c r="L26" s="40"/>
    </row>
    <row r="27" spans="1:12" s="31" customFormat="1" ht="15">
      <c r="A27" s="40" t="s">
        <v>34</v>
      </c>
      <c r="B27" s="36"/>
      <c r="C27" s="36">
        <v>160</v>
      </c>
      <c r="D27" s="36"/>
      <c r="E27" s="36">
        <v>160</v>
      </c>
      <c r="F27" s="36"/>
      <c r="G27" s="36">
        <f t="shared" si="2"/>
        <v>0</v>
      </c>
      <c r="H27" s="36"/>
      <c r="I27" s="143">
        <f t="shared" si="1"/>
        <v>0</v>
      </c>
      <c r="J27" s="36"/>
      <c r="K27" s="36">
        <v>142.1</v>
      </c>
      <c r="L27" s="40"/>
    </row>
    <row r="28" spans="1:12" s="31" customFormat="1" ht="15">
      <c r="A28" s="40" t="s">
        <v>35</v>
      </c>
      <c r="B28" s="36"/>
      <c r="C28" s="36">
        <v>300</v>
      </c>
      <c r="D28" s="36"/>
      <c r="E28" s="36">
        <v>940</v>
      </c>
      <c r="F28" s="36"/>
      <c r="G28" s="36">
        <f t="shared" si="2"/>
        <v>-640</v>
      </c>
      <c r="H28" s="36"/>
      <c r="I28" s="143">
        <f t="shared" si="1"/>
        <v>-0.68085106382978722</v>
      </c>
      <c r="J28" s="36"/>
      <c r="K28" s="36">
        <v>0</v>
      </c>
      <c r="L28" s="40"/>
    </row>
    <row r="29" spans="1:12" s="31" customFormat="1" ht="15.75" customHeight="1">
      <c r="A29" s="40" t="s">
        <v>38</v>
      </c>
      <c r="B29" s="36"/>
      <c r="C29" s="36">
        <v>4800</v>
      </c>
      <c r="D29" s="36"/>
      <c r="E29" s="36">
        <v>4800</v>
      </c>
      <c r="F29" s="36"/>
      <c r="G29" s="36">
        <f t="shared" si="2"/>
        <v>0</v>
      </c>
      <c r="H29" s="36"/>
      <c r="I29" s="143">
        <f t="shared" si="1"/>
        <v>0</v>
      </c>
      <c r="J29" s="36"/>
      <c r="K29" s="36">
        <v>3096.05</v>
      </c>
      <c r="L29" s="40"/>
    </row>
    <row r="30" spans="1:12" s="31" customFormat="1" ht="15">
      <c r="A30" s="40" t="s">
        <v>39</v>
      </c>
      <c r="B30" s="36"/>
      <c r="C30" s="41">
        <v>2400</v>
      </c>
      <c r="D30" s="36"/>
      <c r="E30" s="41">
        <v>4800</v>
      </c>
      <c r="F30" s="36"/>
      <c r="G30" s="36">
        <f t="shared" si="2"/>
        <v>-2400</v>
      </c>
      <c r="H30" s="36"/>
      <c r="I30" s="143">
        <f t="shared" si="1"/>
        <v>-0.5</v>
      </c>
      <c r="J30" s="36"/>
      <c r="K30" s="36">
        <v>95.7</v>
      </c>
      <c r="L30" s="40"/>
    </row>
    <row r="31" spans="1:12" s="31" customFormat="1" ht="15">
      <c r="B31" s="36"/>
      <c r="C31" s="36">
        <f>SUM(C23:C30)</f>
        <v>136846.66665696003</v>
      </c>
      <c r="D31" s="36"/>
      <c r="E31" s="36">
        <f>SUM(E23:E30)</f>
        <v>239440.00565000004</v>
      </c>
      <c r="F31" s="36"/>
      <c r="G31" s="42">
        <f t="shared" si="2"/>
        <v>-102593.33899304</v>
      </c>
      <c r="H31" s="138"/>
      <c r="I31" s="144">
        <f t="shared" si="1"/>
        <v>-0.42847200372608235</v>
      </c>
      <c r="J31" s="36"/>
      <c r="K31" s="42">
        <f>SUM(K23:K30)</f>
        <v>120785.11000000002</v>
      </c>
    </row>
    <row r="32" spans="1:12" s="45" customFormat="1" ht="11.25" customHeight="1">
      <c r="B32" s="46"/>
      <c r="C32" s="46"/>
      <c r="D32" s="46"/>
      <c r="E32" s="46"/>
      <c r="F32" s="46"/>
      <c r="G32" s="46"/>
      <c r="H32" s="46"/>
      <c r="I32" s="145"/>
      <c r="J32" s="46"/>
      <c r="K32" s="46"/>
    </row>
    <row r="33" spans="1:12" s="31" customFormat="1" ht="15.75">
      <c r="A33" s="1" t="s">
        <v>42</v>
      </c>
      <c r="B33" s="39"/>
      <c r="C33" s="47">
        <f>C21+C31</f>
        <v>1613615.9466569601</v>
      </c>
      <c r="D33" s="39"/>
      <c r="E33" s="47">
        <f>E21+E31</f>
        <v>1824262.5056499999</v>
      </c>
      <c r="F33" s="39"/>
      <c r="G33" s="47">
        <f>C33-E33</f>
        <v>-210646.55899303989</v>
      </c>
      <c r="H33" s="139"/>
      <c r="I33" s="146">
        <f t="shared" si="1"/>
        <v>-0.1154694339990202</v>
      </c>
      <c r="J33" s="39"/>
      <c r="K33" s="47">
        <f>K21+K31</f>
        <v>1369786.52</v>
      </c>
      <c r="L33" s="1"/>
    </row>
    <row r="34" spans="1:12" ht="14.25" customHeight="1">
      <c r="I34" s="147"/>
    </row>
    <row r="35" spans="1:12" s="31" customFormat="1" ht="15.75">
      <c r="A35" s="1" t="s">
        <v>43</v>
      </c>
      <c r="B35" s="39"/>
      <c r="C35" s="39"/>
      <c r="D35" s="39"/>
      <c r="E35" s="39"/>
      <c r="F35" s="39"/>
      <c r="G35" s="39"/>
      <c r="H35" s="39"/>
      <c r="I35" s="148"/>
      <c r="J35" s="39"/>
      <c r="K35" s="39"/>
      <c r="L35" s="1"/>
    </row>
    <row r="36" spans="1:12" s="31" customFormat="1" ht="15.75">
      <c r="A36" s="49" t="s">
        <v>44</v>
      </c>
      <c r="B36" s="50"/>
      <c r="C36" s="50"/>
      <c r="D36" s="50"/>
      <c r="E36" s="50"/>
      <c r="F36" s="50"/>
      <c r="G36" s="50"/>
      <c r="H36" s="50"/>
      <c r="I36" s="149"/>
      <c r="J36" s="50"/>
      <c r="K36" s="50"/>
      <c r="L36" s="49"/>
    </row>
    <row r="37" spans="1:12" s="31" customFormat="1" ht="15">
      <c r="A37" s="40" t="s">
        <v>45</v>
      </c>
      <c r="B37" s="36"/>
      <c r="C37" s="36">
        <v>24000</v>
      </c>
      <c r="D37" s="36"/>
      <c r="E37" s="36">
        <v>24000</v>
      </c>
      <c r="F37" s="36"/>
      <c r="G37" s="36">
        <f t="shared" ref="G37:G39" si="3">C37-E37</f>
        <v>0</v>
      </c>
      <c r="H37" s="36"/>
      <c r="I37" s="143">
        <f t="shared" ref="I37:I39" si="4">G37/E37*100%</f>
        <v>0</v>
      </c>
      <c r="J37" s="36"/>
      <c r="K37" s="36">
        <v>19832.900000000001</v>
      </c>
      <c r="L37" s="40"/>
    </row>
    <row r="38" spans="1:12" s="31" customFormat="1" ht="15">
      <c r="A38" s="40" t="s">
        <v>46</v>
      </c>
      <c r="B38" s="36"/>
      <c r="C38" s="41">
        <v>18000</v>
      </c>
      <c r="D38" s="36"/>
      <c r="E38" s="41">
        <v>20040</v>
      </c>
      <c r="F38" s="36"/>
      <c r="G38" s="36">
        <f t="shared" si="3"/>
        <v>-2040</v>
      </c>
      <c r="H38" s="36"/>
      <c r="I38" s="143">
        <f t="shared" si="4"/>
        <v>-0.10179640718562874</v>
      </c>
      <c r="J38" s="36"/>
      <c r="K38" s="36">
        <v>12039.9</v>
      </c>
      <c r="L38" s="40"/>
    </row>
    <row r="39" spans="1:12" s="31" customFormat="1" ht="15">
      <c r="A39" s="40"/>
      <c r="B39" s="36"/>
      <c r="C39" s="36">
        <f>SUM(C37:C38)</f>
        <v>42000</v>
      </c>
      <c r="D39" s="36"/>
      <c r="E39" s="36">
        <f>SUM(E37:E38)</f>
        <v>44040</v>
      </c>
      <c r="F39" s="36"/>
      <c r="G39" s="42">
        <f t="shared" si="3"/>
        <v>-2040</v>
      </c>
      <c r="H39" s="138"/>
      <c r="I39" s="144">
        <f t="shared" si="4"/>
        <v>-4.632152588555858E-2</v>
      </c>
      <c r="J39" s="36"/>
      <c r="K39" s="42">
        <f>SUM(K37:K38)</f>
        <v>31872.800000000003</v>
      </c>
      <c r="L39" s="40"/>
    </row>
    <row r="40" spans="1:12" s="31" customFormat="1" ht="11.25" customHeight="1">
      <c r="A40" s="40"/>
      <c r="B40" s="36"/>
      <c r="C40" s="36"/>
      <c r="D40" s="36"/>
      <c r="E40" s="36"/>
      <c r="F40" s="36"/>
      <c r="G40" s="36"/>
      <c r="H40" s="36"/>
      <c r="I40" s="143"/>
      <c r="J40" s="36"/>
      <c r="K40" s="36"/>
      <c r="L40" s="40"/>
    </row>
    <row r="41" spans="1:12" s="31" customFormat="1" ht="15.75">
      <c r="A41" s="49" t="s">
        <v>47</v>
      </c>
      <c r="B41" s="50"/>
      <c r="C41" s="50"/>
      <c r="D41" s="50"/>
      <c r="E41" s="50"/>
      <c r="F41" s="50"/>
      <c r="G41" s="50"/>
      <c r="H41" s="50"/>
      <c r="I41" s="149"/>
      <c r="J41" s="50"/>
      <c r="K41" s="50"/>
      <c r="L41" s="49"/>
    </row>
    <row r="42" spans="1:12" s="31" customFormat="1" ht="15">
      <c r="A42" s="40" t="s">
        <v>48</v>
      </c>
      <c r="B42" s="36"/>
      <c r="C42" s="36">
        <v>7800</v>
      </c>
      <c r="D42" s="36"/>
      <c r="E42" s="36">
        <v>8000</v>
      </c>
      <c r="F42" s="36"/>
      <c r="G42" s="36">
        <f t="shared" ref="G42:G44" si="5">C42-E42</f>
        <v>-200</v>
      </c>
      <c r="H42" s="36"/>
      <c r="I42" s="143">
        <f t="shared" ref="I42:I44" si="6">G42/E42*100%</f>
        <v>-2.5000000000000001E-2</v>
      </c>
      <c r="J42" s="36"/>
      <c r="K42" s="36">
        <v>5472.8</v>
      </c>
      <c r="L42" s="40"/>
    </row>
    <row r="43" spans="1:12" s="31" customFormat="1" ht="15">
      <c r="A43" s="40" t="s">
        <v>46</v>
      </c>
      <c r="B43" s="36"/>
      <c r="C43" s="41">
        <v>10200</v>
      </c>
      <c r="D43" s="36"/>
      <c r="E43" s="41">
        <v>10200</v>
      </c>
      <c r="F43" s="36"/>
      <c r="G43" s="36">
        <f t="shared" si="5"/>
        <v>0</v>
      </c>
      <c r="H43" s="36"/>
      <c r="I43" s="143">
        <f t="shared" si="6"/>
        <v>0</v>
      </c>
      <c r="J43" s="36"/>
      <c r="K43" s="36">
        <v>8013.4</v>
      </c>
      <c r="L43" s="40"/>
    </row>
    <row r="44" spans="1:12" s="31" customFormat="1" ht="15.75" customHeight="1">
      <c r="A44" s="40"/>
      <c r="B44" s="36"/>
      <c r="C44" s="36">
        <f>SUM(C42:C43)</f>
        <v>18000</v>
      </c>
      <c r="D44" s="36"/>
      <c r="E44" s="36">
        <f>SUM(E42:E43)</f>
        <v>18200</v>
      </c>
      <c r="F44" s="36"/>
      <c r="G44" s="42">
        <f t="shared" si="5"/>
        <v>-200</v>
      </c>
      <c r="H44" s="138"/>
      <c r="I44" s="144">
        <f t="shared" si="6"/>
        <v>-1.098901098901099E-2</v>
      </c>
      <c r="J44" s="36"/>
      <c r="K44" s="42">
        <f>SUM(K42:K43)</f>
        <v>13486.2</v>
      </c>
      <c r="L44" s="40"/>
    </row>
    <row r="45" spans="1:12" s="31" customFormat="1" ht="12" customHeight="1">
      <c r="A45" s="40"/>
      <c r="B45" s="36"/>
      <c r="C45" s="36"/>
      <c r="D45" s="36"/>
      <c r="E45" s="36"/>
      <c r="F45" s="36"/>
      <c r="G45" s="36"/>
      <c r="H45" s="36"/>
      <c r="I45" s="143"/>
      <c r="J45" s="36"/>
      <c r="K45" s="36"/>
      <c r="L45" s="40"/>
    </row>
    <row r="46" spans="1:12" s="31" customFormat="1" ht="15.75">
      <c r="A46" s="1" t="s">
        <v>49</v>
      </c>
      <c r="B46" s="39"/>
      <c r="C46" s="47">
        <f>C39+C44</f>
        <v>60000</v>
      </c>
      <c r="D46" s="39"/>
      <c r="E46" s="47">
        <f>E39+E44</f>
        <v>62240</v>
      </c>
      <c r="F46" s="39"/>
      <c r="G46" s="47">
        <f>C46-E46</f>
        <v>-2240</v>
      </c>
      <c r="H46" s="139"/>
      <c r="I46" s="146">
        <f t="shared" ref="I46" si="7">G46/E46*100%</f>
        <v>-3.5989717223650387E-2</v>
      </c>
      <c r="J46" s="39"/>
      <c r="K46" s="47">
        <f>K39+K44</f>
        <v>45359</v>
      </c>
      <c r="L46" s="1"/>
    </row>
    <row r="47" spans="1:12" s="31" customFormat="1" ht="12.75" customHeight="1">
      <c r="B47" s="36"/>
      <c r="C47" s="36"/>
      <c r="D47" s="36"/>
      <c r="E47" s="36"/>
      <c r="F47" s="36"/>
      <c r="G47" s="36"/>
      <c r="H47" s="36"/>
      <c r="I47" s="143"/>
      <c r="J47" s="36"/>
      <c r="K47" s="36"/>
    </row>
    <row r="48" spans="1:12" s="31" customFormat="1" ht="15.75">
      <c r="A48" s="1" t="s">
        <v>50</v>
      </c>
      <c r="B48" s="39"/>
      <c r="C48" s="39"/>
      <c r="D48" s="39"/>
      <c r="E48" s="39"/>
      <c r="F48" s="39"/>
      <c r="G48" s="39"/>
      <c r="H48" s="39"/>
      <c r="I48" s="148"/>
      <c r="J48" s="39"/>
      <c r="K48" s="39"/>
      <c r="L48" s="1"/>
    </row>
    <row r="49" spans="1:12" s="31" customFormat="1" ht="15.75">
      <c r="A49" s="49" t="s">
        <v>44</v>
      </c>
      <c r="B49" s="50"/>
      <c r="C49" s="50"/>
      <c r="D49" s="50"/>
      <c r="E49" s="50"/>
      <c r="F49" s="50"/>
      <c r="G49" s="50"/>
      <c r="H49" s="50"/>
      <c r="I49" s="149"/>
      <c r="J49" s="50"/>
      <c r="K49" s="50"/>
      <c r="L49" s="49"/>
    </row>
    <row r="50" spans="1:12" s="31" customFormat="1" ht="15">
      <c r="A50" s="40" t="s">
        <v>51</v>
      </c>
      <c r="B50" s="36"/>
      <c r="C50" s="36">
        <v>96480</v>
      </c>
      <c r="D50" s="36"/>
      <c r="E50" s="36">
        <v>105000</v>
      </c>
      <c r="F50" s="36"/>
      <c r="G50" s="36">
        <f>C50-E50</f>
        <v>-8520</v>
      </c>
      <c r="H50" s="36"/>
      <c r="I50" s="143">
        <f t="shared" ref="I50" si="8">G50/E50*100%</f>
        <v>-8.1142857142857142E-2</v>
      </c>
      <c r="J50" s="36"/>
      <c r="K50" s="36">
        <v>80738.350000000006</v>
      </c>
      <c r="L50" s="40"/>
    </row>
    <row r="51" spans="1:12" s="45" customFormat="1" ht="11.25" customHeight="1">
      <c r="B51" s="46"/>
      <c r="C51" s="46"/>
      <c r="D51" s="46"/>
      <c r="E51" s="46"/>
      <c r="F51" s="46"/>
      <c r="G51" s="46"/>
      <c r="H51" s="46"/>
      <c r="I51" s="145"/>
      <c r="J51" s="46"/>
      <c r="K51" s="46"/>
    </row>
    <row r="52" spans="1:12" s="31" customFormat="1" ht="15.75">
      <c r="A52" s="49" t="s">
        <v>47</v>
      </c>
      <c r="B52" s="50"/>
      <c r="C52" s="50"/>
      <c r="D52" s="50"/>
      <c r="E52" s="50"/>
      <c r="F52" s="50"/>
      <c r="G52" s="50"/>
      <c r="H52" s="50"/>
      <c r="I52" s="149"/>
      <c r="J52" s="50"/>
      <c r="K52" s="50"/>
      <c r="L52" s="49"/>
    </row>
    <row r="53" spans="1:12" s="31" customFormat="1" ht="15">
      <c r="A53" s="40" t="s">
        <v>52</v>
      </c>
      <c r="B53" s="36"/>
      <c r="C53" s="36">
        <v>24288</v>
      </c>
      <c r="D53" s="36"/>
      <c r="E53" s="36">
        <v>27000.000000000007</v>
      </c>
      <c r="F53" s="36"/>
      <c r="G53" s="36">
        <f>C53-E53</f>
        <v>-2712.0000000000073</v>
      </c>
      <c r="H53" s="36"/>
      <c r="I53" s="143">
        <f t="shared" ref="I53" si="9">G53/E53*100%</f>
        <v>-0.10044444444444468</v>
      </c>
      <c r="J53" s="36"/>
      <c r="K53" s="36">
        <v>20240</v>
      </c>
      <c r="L53" s="40"/>
    </row>
    <row r="54" spans="1:12" s="31" customFormat="1" ht="12.75" customHeight="1">
      <c r="B54" s="36"/>
      <c r="C54" s="36"/>
      <c r="D54" s="36"/>
      <c r="E54" s="36"/>
      <c r="F54" s="36"/>
      <c r="G54" s="36"/>
      <c r="H54" s="36"/>
      <c r="I54" s="143"/>
      <c r="J54" s="36"/>
      <c r="K54" s="36"/>
    </row>
    <row r="55" spans="1:12" s="31" customFormat="1" ht="15.75">
      <c r="A55" s="1" t="s">
        <v>53</v>
      </c>
      <c r="B55" s="39"/>
      <c r="C55" s="39"/>
      <c r="D55" s="39"/>
      <c r="E55" s="39"/>
      <c r="F55" s="39"/>
      <c r="G55" s="39"/>
      <c r="H55" s="39"/>
      <c r="I55" s="148"/>
      <c r="J55" s="39"/>
      <c r="K55" s="39"/>
      <c r="L55" s="1"/>
    </row>
    <row r="56" spans="1:12" s="31" customFormat="1" ht="15">
      <c r="A56" s="31" t="s">
        <v>54</v>
      </c>
      <c r="B56" s="36"/>
      <c r="C56" s="36">
        <v>6000</v>
      </c>
      <c r="D56" s="36"/>
      <c r="E56" s="36">
        <v>6900</v>
      </c>
      <c r="F56" s="36"/>
      <c r="G56" s="36">
        <f t="shared" ref="G56:G58" si="10">C56-E56</f>
        <v>-900</v>
      </c>
      <c r="H56" s="36"/>
      <c r="I56" s="143">
        <f t="shared" ref="I56:I58" si="11">G56/E56*100%</f>
        <v>-0.13043478260869565</v>
      </c>
      <c r="J56" s="36"/>
      <c r="K56" s="36">
        <v>0</v>
      </c>
    </row>
    <row r="57" spans="1:12" s="31" customFormat="1" ht="15">
      <c r="A57" s="31" t="s">
        <v>55</v>
      </c>
      <c r="B57" s="36"/>
      <c r="C57" s="36">
        <v>10000</v>
      </c>
      <c r="D57" s="36"/>
      <c r="E57" s="36">
        <v>15000</v>
      </c>
      <c r="F57" s="36"/>
      <c r="G57" s="36">
        <f t="shared" si="10"/>
        <v>-5000</v>
      </c>
      <c r="H57" s="36"/>
      <c r="I57" s="143">
        <f t="shared" si="11"/>
        <v>-0.33333333333333331</v>
      </c>
      <c r="J57" s="36"/>
      <c r="K57" s="36">
        <v>0</v>
      </c>
    </row>
    <row r="58" spans="1:12" s="31" customFormat="1" ht="15.75" customHeight="1">
      <c r="B58" s="39"/>
      <c r="C58" s="47">
        <f>SUM(C56:C57)</f>
        <v>16000</v>
      </c>
      <c r="D58" s="39"/>
      <c r="E58" s="47">
        <f>SUM(E56:E57)</f>
        <v>21900</v>
      </c>
      <c r="F58" s="39"/>
      <c r="G58" s="47">
        <f t="shared" si="10"/>
        <v>-5900</v>
      </c>
      <c r="H58" s="139"/>
      <c r="I58" s="146">
        <f t="shared" si="11"/>
        <v>-0.26940639269406391</v>
      </c>
      <c r="J58" s="39"/>
      <c r="K58" s="47">
        <f>SUM(K56:K57)</f>
        <v>0</v>
      </c>
    </row>
    <row r="59" spans="1:12" s="31" customFormat="1" ht="11.25" customHeight="1">
      <c r="A59" s="51"/>
      <c r="B59" s="52"/>
      <c r="C59" s="52"/>
      <c r="D59" s="52"/>
      <c r="E59" s="52"/>
      <c r="F59" s="52"/>
      <c r="G59" s="52"/>
      <c r="H59" s="52"/>
      <c r="I59" s="150"/>
      <c r="J59" s="52"/>
      <c r="K59" s="52"/>
      <c r="L59" s="51"/>
    </row>
    <row r="60" spans="1:12" s="31" customFormat="1" ht="15.75">
      <c r="A60" s="1" t="s">
        <v>56</v>
      </c>
      <c r="B60" s="39"/>
      <c r="C60" s="39"/>
      <c r="D60" s="39"/>
      <c r="E60" s="39"/>
      <c r="F60" s="39"/>
      <c r="G60" s="39"/>
      <c r="H60" s="39"/>
      <c r="I60" s="148"/>
      <c r="J60" s="39"/>
      <c r="K60" s="39"/>
      <c r="L60" s="1"/>
    </row>
    <row r="61" spans="1:12" s="31" customFormat="1" ht="15">
      <c r="A61" s="40" t="s">
        <v>57</v>
      </c>
      <c r="B61" s="36"/>
      <c r="C61" s="36">
        <v>10000</v>
      </c>
      <c r="D61" s="36"/>
      <c r="E61" s="36">
        <v>12000</v>
      </c>
      <c r="F61" s="36"/>
      <c r="G61" s="36">
        <f t="shared" ref="G61:G74" si="12">C61-E61</f>
        <v>-2000</v>
      </c>
      <c r="H61" s="36"/>
      <c r="I61" s="143">
        <f t="shared" ref="I61:I74" si="13">G61/E61*100%</f>
        <v>-0.16666666666666666</v>
      </c>
      <c r="J61" s="36"/>
      <c r="K61" s="36">
        <v>3125</v>
      </c>
      <c r="L61" s="40"/>
    </row>
    <row r="62" spans="1:12" s="31" customFormat="1" ht="15">
      <c r="A62" s="40" t="s">
        <v>58</v>
      </c>
      <c r="B62" s="36"/>
      <c r="C62" s="36">
        <v>17850</v>
      </c>
      <c r="D62" s="36"/>
      <c r="E62" s="36">
        <v>18000</v>
      </c>
      <c r="F62" s="36"/>
      <c r="G62" s="36">
        <f t="shared" si="12"/>
        <v>-150</v>
      </c>
      <c r="H62" s="36"/>
      <c r="I62" s="143">
        <f t="shared" si="13"/>
        <v>-8.3333333333333332E-3</v>
      </c>
      <c r="J62" s="36"/>
      <c r="K62" s="36">
        <v>5604.73</v>
      </c>
      <c r="L62" s="40"/>
    </row>
    <row r="63" spans="1:12" s="31" customFormat="1" ht="15">
      <c r="A63" s="40" t="s">
        <v>59</v>
      </c>
      <c r="B63" s="36"/>
      <c r="C63" s="36">
        <v>5800</v>
      </c>
      <c r="D63" s="36"/>
      <c r="E63" s="36">
        <v>6000</v>
      </c>
      <c r="F63" s="36"/>
      <c r="G63" s="36">
        <f t="shared" si="12"/>
        <v>-200</v>
      </c>
      <c r="H63" s="36"/>
      <c r="I63" s="143">
        <f t="shared" si="13"/>
        <v>-3.3333333333333333E-2</v>
      </c>
      <c r="J63" s="36"/>
      <c r="K63" s="36">
        <v>3461.97</v>
      </c>
      <c r="L63" s="40"/>
    </row>
    <row r="64" spans="1:12" s="31" customFormat="1" ht="15">
      <c r="A64" s="40" t="s">
        <v>60</v>
      </c>
      <c r="B64" s="36"/>
      <c r="C64" s="36">
        <v>25000</v>
      </c>
      <c r="D64" s="36"/>
      <c r="E64" s="36">
        <v>25000</v>
      </c>
      <c r="F64" s="36"/>
      <c r="G64" s="36">
        <f t="shared" si="12"/>
        <v>0</v>
      </c>
      <c r="H64" s="36"/>
      <c r="I64" s="143">
        <f t="shared" si="13"/>
        <v>0</v>
      </c>
      <c r="J64" s="36"/>
      <c r="K64" s="36">
        <v>17095.7</v>
      </c>
      <c r="L64" s="40"/>
    </row>
    <row r="65" spans="1:12" s="31" customFormat="1" ht="15">
      <c r="A65" s="40" t="s">
        <v>61</v>
      </c>
      <c r="B65" s="36"/>
      <c r="C65" s="36">
        <v>1000</v>
      </c>
      <c r="D65" s="36"/>
      <c r="E65" s="36">
        <v>2100</v>
      </c>
      <c r="F65" s="36"/>
      <c r="G65" s="36">
        <f t="shared" si="12"/>
        <v>-1100</v>
      </c>
      <c r="H65" s="36"/>
      <c r="I65" s="143">
        <f t="shared" si="13"/>
        <v>-0.52380952380952384</v>
      </c>
      <c r="J65" s="36"/>
      <c r="K65" s="36">
        <v>720.5</v>
      </c>
      <c r="L65" s="40"/>
    </row>
    <row r="66" spans="1:12" s="31" customFormat="1" ht="15">
      <c r="A66" s="40" t="s">
        <v>62</v>
      </c>
      <c r="B66" s="36"/>
      <c r="C66" s="36">
        <v>30000</v>
      </c>
      <c r="D66" s="36"/>
      <c r="E66" s="36">
        <f>33300-5000</f>
        <v>28300</v>
      </c>
      <c r="F66" s="36"/>
      <c r="G66" s="36">
        <f t="shared" si="12"/>
        <v>1700</v>
      </c>
      <c r="H66" s="36"/>
      <c r="I66" s="143">
        <f t="shared" si="13"/>
        <v>6.0070671378091869E-2</v>
      </c>
      <c r="J66" s="36"/>
      <c r="K66" s="36">
        <v>32523.1</v>
      </c>
      <c r="L66" s="40"/>
    </row>
    <row r="67" spans="1:12" s="31" customFormat="1" ht="15">
      <c r="A67" s="40" t="s">
        <v>63</v>
      </c>
      <c r="B67" s="36"/>
      <c r="C67" s="36">
        <v>7400</v>
      </c>
      <c r="D67" s="36"/>
      <c r="E67" s="36">
        <v>8000</v>
      </c>
      <c r="F67" s="36"/>
      <c r="G67" s="36">
        <f t="shared" si="12"/>
        <v>-600</v>
      </c>
      <c r="H67" s="36"/>
      <c r="I67" s="143">
        <f t="shared" si="13"/>
        <v>-7.4999999999999997E-2</v>
      </c>
      <c r="J67" s="36"/>
      <c r="K67" s="36">
        <v>3695.7</v>
      </c>
      <c r="L67" s="40"/>
    </row>
    <row r="68" spans="1:12" s="31" customFormat="1" ht="15">
      <c r="A68" s="40" t="s">
        <v>64</v>
      </c>
      <c r="B68" s="36"/>
      <c r="C68" s="36">
        <v>1000</v>
      </c>
      <c r="D68" s="36"/>
      <c r="E68" s="36">
        <v>1000</v>
      </c>
      <c r="F68" s="36"/>
      <c r="G68" s="36">
        <f t="shared" si="12"/>
        <v>0</v>
      </c>
      <c r="H68" s="36"/>
      <c r="I68" s="143">
        <f t="shared" si="13"/>
        <v>0</v>
      </c>
      <c r="J68" s="36"/>
      <c r="K68" s="36">
        <v>679</v>
      </c>
      <c r="L68" s="40"/>
    </row>
    <row r="69" spans="1:12" s="31" customFormat="1" ht="15">
      <c r="A69" s="40" t="s">
        <v>65</v>
      </c>
      <c r="B69" s="36"/>
      <c r="C69" s="36">
        <v>2500</v>
      </c>
      <c r="D69" s="36"/>
      <c r="E69" s="36">
        <v>2500</v>
      </c>
      <c r="F69" s="36"/>
      <c r="G69" s="36">
        <f t="shared" si="12"/>
        <v>0</v>
      </c>
      <c r="H69" s="36"/>
      <c r="I69" s="143">
        <f t="shared" si="13"/>
        <v>0</v>
      </c>
      <c r="J69" s="36"/>
      <c r="K69" s="36">
        <v>1528.6</v>
      </c>
      <c r="L69" s="40"/>
    </row>
    <row r="70" spans="1:12" s="31" customFormat="1" ht="15">
      <c r="A70" s="40" t="s">
        <v>66</v>
      </c>
      <c r="B70" s="36"/>
      <c r="C70" s="36">
        <v>4000</v>
      </c>
      <c r="D70" s="36"/>
      <c r="E70" s="36">
        <v>4000</v>
      </c>
      <c r="F70" s="36"/>
      <c r="G70" s="36">
        <f t="shared" si="12"/>
        <v>0</v>
      </c>
      <c r="H70" s="36"/>
      <c r="I70" s="143">
        <f t="shared" si="13"/>
        <v>0</v>
      </c>
      <c r="J70" s="36"/>
      <c r="K70" s="36">
        <v>3325</v>
      </c>
      <c r="L70" s="40"/>
    </row>
    <row r="71" spans="1:12" s="31" customFormat="1" ht="15">
      <c r="A71" s="40" t="s">
        <v>67</v>
      </c>
      <c r="B71" s="36"/>
      <c r="C71" s="36">
        <v>0</v>
      </c>
      <c r="D71" s="36"/>
      <c r="E71" s="36">
        <v>0</v>
      </c>
      <c r="F71" s="36"/>
      <c r="G71" s="36">
        <f t="shared" si="12"/>
        <v>0</v>
      </c>
      <c r="H71" s="36"/>
      <c r="I71" s="143">
        <v>0</v>
      </c>
      <c r="J71" s="36"/>
      <c r="K71" s="36">
        <v>-0.72</v>
      </c>
      <c r="L71" s="40"/>
    </row>
    <row r="72" spans="1:12" s="31" customFormat="1" ht="15">
      <c r="A72" s="40" t="s">
        <v>68</v>
      </c>
      <c r="B72" s="36"/>
      <c r="C72" s="36">
        <v>5300</v>
      </c>
      <c r="D72" s="36"/>
      <c r="E72" s="36">
        <v>5300</v>
      </c>
      <c r="F72" s="36"/>
      <c r="G72" s="36">
        <f t="shared" si="12"/>
        <v>0</v>
      </c>
      <c r="H72" s="36"/>
      <c r="I72" s="143">
        <f t="shared" si="13"/>
        <v>0</v>
      </c>
      <c r="J72" s="36"/>
      <c r="K72" s="36">
        <v>0</v>
      </c>
      <c r="L72" s="40"/>
    </row>
    <row r="73" spans="1:12" s="31" customFormat="1" ht="15">
      <c r="A73" s="40" t="s">
        <v>69</v>
      </c>
      <c r="B73" s="36"/>
      <c r="C73" s="36">
        <v>0</v>
      </c>
      <c r="D73" s="36"/>
      <c r="E73" s="36">
        <v>5000</v>
      </c>
      <c r="F73" s="36"/>
      <c r="G73" s="36">
        <f t="shared" si="12"/>
        <v>-5000</v>
      </c>
      <c r="H73" s="36"/>
      <c r="I73" s="143">
        <f t="shared" si="13"/>
        <v>-1</v>
      </c>
      <c r="J73" s="36"/>
      <c r="K73" s="36">
        <v>1518</v>
      </c>
      <c r="L73" s="40"/>
    </row>
    <row r="74" spans="1:12" s="31" customFormat="1" ht="15.75" customHeight="1">
      <c r="B74" s="39"/>
      <c r="C74" s="47">
        <f>SUM(C61:C73)</f>
        <v>109850</v>
      </c>
      <c r="D74" s="39"/>
      <c r="E74" s="47">
        <f>SUM(E61:E73)</f>
        <v>117200</v>
      </c>
      <c r="F74" s="39"/>
      <c r="G74" s="47">
        <f t="shared" si="12"/>
        <v>-7350</v>
      </c>
      <c r="H74" s="139"/>
      <c r="I74" s="146">
        <f t="shared" si="13"/>
        <v>-6.2713310580204781E-2</v>
      </c>
      <c r="J74" s="39"/>
      <c r="K74" s="47">
        <f>SUM(K61:K73)</f>
        <v>73276.58</v>
      </c>
    </row>
    <row r="75" spans="1:12" s="45" customFormat="1" ht="9" customHeight="1">
      <c r="B75" s="46"/>
      <c r="C75" s="46"/>
      <c r="D75" s="46"/>
      <c r="E75" s="46"/>
      <c r="F75" s="46"/>
      <c r="G75" s="46"/>
      <c r="H75" s="46"/>
      <c r="I75" s="145"/>
      <c r="J75" s="46"/>
      <c r="K75" s="46"/>
    </row>
    <row r="76" spans="1:12" s="31" customFormat="1" ht="15.75">
      <c r="A76" s="1" t="s">
        <v>70</v>
      </c>
      <c r="B76" s="39"/>
      <c r="C76" s="39"/>
      <c r="D76" s="39"/>
      <c r="E76" s="39"/>
      <c r="F76" s="39"/>
      <c r="G76" s="39"/>
      <c r="H76" s="39"/>
      <c r="I76" s="148"/>
      <c r="J76" s="39"/>
      <c r="K76" s="39"/>
      <c r="L76" s="1"/>
    </row>
    <row r="77" spans="1:12" s="31" customFormat="1" ht="15">
      <c r="A77" s="40" t="s">
        <v>71</v>
      </c>
      <c r="B77" s="36"/>
      <c r="C77" s="36">
        <v>5000</v>
      </c>
      <c r="D77" s="36"/>
      <c r="E77" s="36">
        <v>5000</v>
      </c>
      <c r="F77" s="36"/>
      <c r="G77" s="36">
        <f t="shared" ref="G77:G88" si="14">C77-E77</f>
        <v>0</v>
      </c>
      <c r="H77" s="36"/>
      <c r="I77" s="143">
        <f t="shared" ref="I77:I88" si="15">G77/E77*100%</f>
        <v>0</v>
      </c>
      <c r="J77" s="36"/>
      <c r="K77" s="36">
        <v>5000</v>
      </c>
      <c r="L77" s="40"/>
    </row>
    <row r="78" spans="1:12" s="31" customFormat="1" ht="15">
      <c r="A78" s="53" t="s">
        <v>72</v>
      </c>
      <c r="B78" s="36"/>
      <c r="C78" s="36">
        <v>10000</v>
      </c>
      <c r="D78" s="36"/>
      <c r="E78" s="36">
        <v>12000</v>
      </c>
      <c r="F78" s="36"/>
      <c r="G78" s="36">
        <f t="shared" si="14"/>
        <v>-2000</v>
      </c>
      <c r="H78" s="36"/>
      <c r="I78" s="143">
        <f t="shared" si="15"/>
        <v>-0.16666666666666666</v>
      </c>
      <c r="J78" s="36"/>
      <c r="K78" s="36">
        <v>7590</v>
      </c>
      <c r="L78" s="53"/>
    </row>
    <row r="79" spans="1:12" s="31" customFormat="1" ht="15">
      <c r="A79" s="40" t="s">
        <v>73</v>
      </c>
      <c r="B79" s="36"/>
      <c r="C79" s="36">
        <v>3000</v>
      </c>
      <c r="D79" s="36"/>
      <c r="E79" s="36">
        <v>3000</v>
      </c>
      <c r="F79" s="36"/>
      <c r="G79" s="36">
        <f t="shared" si="14"/>
        <v>0</v>
      </c>
      <c r="H79" s="36"/>
      <c r="I79" s="143">
        <f t="shared" si="15"/>
        <v>0</v>
      </c>
      <c r="J79" s="36"/>
      <c r="K79" s="36">
        <v>1908</v>
      </c>
      <c r="L79" s="40"/>
    </row>
    <row r="80" spans="1:12" s="31" customFormat="1" ht="15">
      <c r="A80" s="40" t="s">
        <v>74</v>
      </c>
      <c r="B80" s="36"/>
      <c r="C80" s="36">
        <v>12250</v>
      </c>
      <c r="D80" s="36"/>
      <c r="E80" s="36">
        <f>SUM(250*5)+(9*200*5)</f>
        <v>10250</v>
      </c>
      <c r="F80" s="36"/>
      <c r="G80" s="36">
        <f t="shared" si="14"/>
        <v>2000</v>
      </c>
      <c r="H80" s="36"/>
      <c r="I80" s="143">
        <f t="shared" si="15"/>
        <v>0.1951219512195122</v>
      </c>
      <c r="J80" s="36"/>
      <c r="K80" s="36">
        <v>3700</v>
      </c>
      <c r="L80" s="40"/>
    </row>
    <row r="81" spans="1:12" s="31" customFormat="1" ht="15">
      <c r="A81" s="40" t="s">
        <v>75</v>
      </c>
      <c r="B81" s="36"/>
      <c r="C81" s="36">
        <v>5000</v>
      </c>
      <c r="D81" s="36"/>
      <c r="E81" s="36">
        <v>5000</v>
      </c>
      <c r="F81" s="36"/>
      <c r="G81" s="36">
        <f t="shared" si="14"/>
        <v>0</v>
      </c>
      <c r="H81" s="36"/>
      <c r="I81" s="143">
        <f t="shared" si="15"/>
        <v>0</v>
      </c>
      <c r="J81" s="36"/>
      <c r="K81" s="36">
        <v>4141.42</v>
      </c>
      <c r="L81" s="40"/>
    </row>
    <row r="82" spans="1:12" s="31" customFormat="1" ht="15">
      <c r="A82" s="40" t="s">
        <v>76</v>
      </c>
      <c r="B82" s="36"/>
      <c r="C82" s="36">
        <v>1000</v>
      </c>
      <c r="D82" s="36"/>
      <c r="E82" s="36">
        <v>1000</v>
      </c>
      <c r="F82" s="36"/>
      <c r="G82" s="36">
        <f t="shared" si="14"/>
        <v>0</v>
      </c>
      <c r="H82" s="36"/>
      <c r="I82" s="143">
        <f t="shared" si="15"/>
        <v>0</v>
      </c>
      <c r="J82" s="36"/>
      <c r="K82" s="36">
        <v>764.95</v>
      </c>
      <c r="L82" s="40"/>
    </row>
    <row r="83" spans="1:12" s="31" customFormat="1" ht="15">
      <c r="A83" s="40" t="s">
        <v>77</v>
      </c>
      <c r="B83" s="36"/>
      <c r="C83" s="36">
        <v>180</v>
      </c>
      <c r="D83" s="36"/>
      <c r="E83" s="36">
        <v>180</v>
      </c>
      <c r="F83" s="36"/>
      <c r="G83" s="36">
        <f t="shared" si="14"/>
        <v>0</v>
      </c>
      <c r="H83" s="36"/>
      <c r="I83" s="143">
        <f t="shared" si="15"/>
        <v>0</v>
      </c>
      <c r="J83" s="36"/>
      <c r="K83" s="36">
        <v>200</v>
      </c>
      <c r="L83" s="40"/>
    </row>
    <row r="84" spans="1:12" s="31" customFormat="1" ht="15">
      <c r="A84" s="40" t="s">
        <v>78</v>
      </c>
      <c r="B84" s="36"/>
      <c r="C84" s="36">
        <v>500</v>
      </c>
      <c r="D84" s="36"/>
      <c r="E84" s="36">
        <v>1000</v>
      </c>
      <c r="F84" s="36"/>
      <c r="G84" s="36">
        <f t="shared" si="14"/>
        <v>-500</v>
      </c>
      <c r="H84" s="36"/>
      <c r="I84" s="143">
        <f t="shared" si="15"/>
        <v>-0.5</v>
      </c>
      <c r="J84" s="36"/>
      <c r="K84" s="36">
        <v>0</v>
      </c>
      <c r="L84" s="40"/>
    </row>
    <row r="85" spans="1:12" s="31" customFormat="1" ht="15">
      <c r="A85" s="40" t="s">
        <v>79</v>
      </c>
      <c r="B85" s="36"/>
      <c r="C85" s="36">
        <v>330</v>
      </c>
      <c r="D85" s="36"/>
      <c r="E85" s="36">
        <v>330</v>
      </c>
      <c r="F85" s="36"/>
      <c r="G85" s="36">
        <f t="shared" si="14"/>
        <v>0</v>
      </c>
      <c r="H85" s="36"/>
      <c r="I85" s="143">
        <f t="shared" si="15"/>
        <v>0</v>
      </c>
      <c r="J85" s="36"/>
      <c r="K85" s="36">
        <v>330</v>
      </c>
      <c r="L85" s="40"/>
    </row>
    <row r="86" spans="1:12" s="31" customFormat="1" ht="15">
      <c r="A86" s="40" t="s">
        <v>80</v>
      </c>
      <c r="B86" s="36"/>
      <c r="C86" s="36">
        <v>500</v>
      </c>
      <c r="D86" s="36"/>
      <c r="E86" s="36">
        <v>1200</v>
      </c>
      <c r="F86" s="36"/>
      <c r="G86" s="36">
        <f t="shared" si="14"/>
        <v>-700</v>
      </c>
      <c r="H86" s="36"/>
      <c r="I86" s="143">
        <f t="shared" si="15"/>
        <v>-0.58333333333333337</v>
      </c>
      <c r="J86" s="36"/>
      <c r="K86" s="36">
        <v>0</v>
      </c>
      <c r="L86" s="40"/>
    </row>
    <row r="87" spans="1:12" s="31" customFormat="1" ht="15">
      <c r="A87" s="40" t="s">
        <v>81</v>
      </c>
      <c r="B87" s="36"/>
      <c r="C87" s="36">
        <v>500</v>
      </c>
      <c r="D87" s="36"/>
      <c r="E87" s="36">
        <v>1000</v>
      </c>
      <c r="F87" s="36"/>
      <c r="G87" s="36">
        <f t="shared" si="14"/>
        <v>-500</v>
      </c>
      <c r="H87" s="36"/>
      <c r="I87" s="143">
        <f t="shared" si="15"/>
        <v>-0.5</v>
      </c>
      <c r="J87" s="36"/>
      <c r="K87" s="36">
        <v>0</v>
      </c>
      <c r="L87" s="40"/>
    </row>
    <row r="88" spans="1:12" s="31" customFormat="1" ht="15.75">
      <c r="B88" s="39"/>
      <c r="C88" s="47">
        <f>SUM(C77:C87)</f>
        <v>38260</v>
      </c>
      <c r="D88" s="39"/>
      <c r="E88" s="47">
        <f>SUM(E77:E87)</f>
        <v>39960</v>
      </c>
      <c r="F88" s="39"/>
      <c r="G88" s="47">
        <f t="shared" si="14"/>
        <v>-1700</v>
      </c>
      <c r="H88" s="139"/>
      <c r="I88" s="146">
        <f t="shared" si="15"/>
        <v>-4.2542542542542541E-2</v>
      </c>
      <c r="J88" s="39"/>
      <c r="K88" s="47">
        <f>SUM(K77:K87)</f>
        <v>23634.37</v>
      </c>
    </row>
    <row r="89" spans="1:12" s="31" customFormat="1" ht="9" customHeight="1">
      <c r="B89" s="36"/>
      <c r="C89" s="36"/>
      <c r="D89" s="36"/>
      <c r="E89" s="36"/>
      <c r="F89" s="36"/>
      <c r="G89" s="36"/>
      <c r="H89" s="36"/>
      <c r="I89" s="143"/>
      <c r="J89" s="36"/>
      <c r="K89" s="36"/>
    </row>
    <row r="90" spans="1:12" s="31" customFormat="1" ht="15.75">
      <c r="A90" s="31" t="s">
        <v>82</v>
      </c>
      <c r="B90" s="39"/>
      <c r="C90" s="39">
        <v>0</v>
      </c>
      <c r="D90" s="39"/>
      <c r="E90" s="39">
        <v>0</v>
      </c>
      <c r="F90" s="39"/>
      <c r="G90" s="39">
        <f>C90-E90</f>
        <v>0</v>
      </c>
      <c r="H90" s="39"/>
      <c r="I90" s="148">
        <v>0</v>
      </c>
      <c r="J90" s="39"/>
      <c r="K90" s="39">
        <v>44</v>
      </c>
    </row>
    <row r="91" spans="1:12" s="31" customFormat="1" ht="12" customHeight="1">
      <c r="A91" s="51"/>
      <c r="B91" s="52"/>
      <c r="C91" s="52"/>
      <c r="D91" s="52"/>
      <c r="E91" s="52"/>
      <c r="F91" s="52"/>
      <c r="G91" s="52"/>
      <c r="H91" s="52"/>
      <c r="I91" s="150"/>
      <c r="J91" s="52"/>
      <c r="K91" s="52"/>
      <c r="L91" s="51"/>
    </row>
    <row r="92" spans="1:12" s="31" customFormat="1" ht="15.75">
      <c r="A92" s="31" t="s">
        <v>83</v>
      </c>
      <c r="B92" s="39"/>
      <c r="C92" s="39">
        <v>0</v>
      </c>
      <c r="D92" s="39"/>
      <c r="E92" s="39">
        <v>0</v>
      </c>
      <c r="F92" s="39"/>
      <c r="G92" s="39">
        <f>C92-E92</f>
        <v>0</v>
      </c>
      <c r="H92" s="39"/>
      <c r="I92" s="148">
        <v>0</v>
      </c>
      <c r="J92" s="39"/>
      <c r="K92" s="39">
        <v>57825.34</v>
      </c>
    </row>
    <row r="93" spans="1:12" ht="8.25" customHeight="1">
      <c r="B93" s="54"/>
      <c r="C93" s="54"/>
      <c r="D93" s="54"/>
      <c r="E93" s="54"/>
      <c r="F93" s="54"/>
      <c r="G93" s="54"/>
      <c r="H93" s="54"/>
      <c r="I93" s="151"/>
      <c r="J93" s="54"/>
      <c r="K93" s="54"/>
    </row>
    <row r="94" spans="1:12" s="31" customFormat="1" ht="15.75">
      <c r="A94" s="55" t="s">
        <v>84</v>
      </c>
      <c r="B94" s="38"/>
      <c r="C94" s="38">
        <f>C33+C46+C50+C53+C58+C74+C88+C90+C92</f>
        <v>1958493.9466569601</v>
      </c>
      <c r="D94" s="38"/>
      <c r="E94" s="38">
        <f>E33+E46+E50+E53+E58+E74+E88+E90+E92</f>
        <v>2197562.5056499997</v>
      </c>
      <c r="F94" s="38"/>
      <c r="G94" s="38">
        <f>C94-E94</f>
        <v>-239068.55899303965</v>
      </c>
      <c r="H94" s="38"/>
      <c r="I94" s="152">
        <f t="shared" ref="I94" si="16">G94/E94*100%</f>
        <v>-0.10878805875982464</v>
      </c>
      <c r="J94" s="38"/>
      <c r="K94" s="38">
        <f>K33+K46+K50+K53+K58+K74+K88+K90+K92</f>
        <v>1670904.1600000004</v>
      </c>
      <c r="L94" s="55"/>
    </row>
    <row r="95" spans="1:12" s="31" customFormat="1" ht="15" customHeight="1">
      <c r="A95" s="33"/>
      <c r="B95" s="39"/>
      <c r="C95" s="39"/>
      <c r="D95" s="39"/>
      <c r="E95" s="39"/>
      <c r="F95" s="39"/>
      <c r="G95" s="39"/>
      <c r="H95" s="39"/>
      <c r="I95" s="148"/>
      <c r="J95" s="39"/>
      <c r="K95" s="39"/>
      <c r="L95" s="33"/>
    </row>
    <row r="96" spans="1:12" ht="15.75">
      <c r="A96" s="56" t="s">
        <v>85</v>
      </c>
      <c r="B96" s="57"/>
      <c r="C96" s="57"/>
      <c r="D96" s="57"/>
      <c r="E96" s="57"/>
      <c r="F96" s="57"/>
      <c r="G96" s="57"/>
      <c r="H96" s="57"/>
      <c r="I96" s="153"/>
      <c r="J96" s="57"/>
      <c r="K96" s="57"/>
      <c r="L96" s="56"/>
    </row>
    <row r="97" spans="1:12" ht="13.5" customHeight="1">
      <c r="A97" s="1"/>
      <c r="B97" s="39"/>
      <c r="C97" s="39"/>
      <c r="D97" s="39"/>
      <c r="E97" s="39"/>
      <c r="F97" s="39"/>
      <c r="G97" s="39"/>
      <c r="H97" s="39"/>
      <c r="I97" s="148"/>
      <c r="J97" s="39"/>
      <c r="K97" s="39"/>
      <c r="L97" s="1"/>
    </row>
    <row r="98" spans="1:12" s="31" customFormat="1" ht="15.75">
      <c r="A98" s="1" t="s">
        <v>86</v>
      </c>
      <c r="B98" s="39"/>
      <c r="C98" s="39"/>
      <c r="D98" s="39"/>
      <c r="E98" s="39"/>
      <c r="F98" s="39"/>
      <c r="G98" s="39"/>
      <c r="H98" s="39"/>
      <c r="I98" s="148"/>
      <c r="J98" s="39"/>
      <c r="K98" s="39"/>
      <c r="L98" s="1"/>
    </row>
    <row r="99" spans="1:12" s="31" customFormat="1" ht="15.75">
      <c r="A99" s="49" t="s">
        <v>44</v>
      </c>
      <c r="B99" s="50"/>
      <c r="C99" s="50"/>
      <c r="D99" s="50"/>
      <c r="E99" s="50"/>
      <c r="F99" s="50"/>
      <c r="G99" s="50"/>
      <c r="H99" s="50"/>
      <c r="I99" s="149"/>
      <c r="J99" s="50"/>
      <c r="K99" s="50"/>
      <c r="L99" s="49"/>
    </row>
    <row r="100" spans="1:12" s="31" customFormat="1" ht="15">
      <c r="A100" s="31" t="s">
        <v>87</v>
      </c>
      <c r="B100" s="36"/>
      <c r="C100" s="36">
        <v>17000</v>
      </c>
      <c r="D100" s="36"/>
      <c r="E100" s="36">
        <v>20000</v>
      </c>
      <c r="F100" s="36"/>
      <c r="G100" s="36">
        <f t="shared" ref="G100:G106" si="17">C100-E100</f>
        <v>-3000</v>
      </c>
      <c r="H100" s="36"/>
      <c r="I100" s="143">
        <f t="shared" ref="I100:I116" si="18">G100/E100*100%</f>
        <v>-0.15</v>
      </c>
      <c r="J100" s="36"/>
      <c r="K100" s="36">
        <v>2580</v>
      </c>
    </row>
    <row r="101" spans="1:12" s="31" customFormat="1" ht="15">
      <c r="A101" s="31" t="s">
        <v>88</v>
      </c>
      <c r="B101" s="36"/>
      <c r="C101" s="36">
        <v>6000</v>
      </c>
      <c r="D101" s="36"/>
      <c r="E101" s="36">
        <v>6000</v>
      </c>
      <c r="F101" s="36"/>
      <c r="G101" s="36">
        <f t="shared" si="17"/>
        <v>0</v>
      </c>
      <c r="H101" s="36"/>
      <c r="I101" s="143">
        <f t="shared" si="18"/>
        <v>0</v>
      </c>
      <c r="J101" s="36"/>
      <c r="K101" s="36">
        <v>0</v>
      </c>
    </row>
    <row r="102" spans="1:12" s="31" customFormat="1" ht="15">
      <c r="A102" s="31" t="s">
        <v>89</v>
      </c>
      <c r="B102" s="36"/>
      <c r="C102" s="36">
        <v>2500</v>
      </c>
      <c r="D102" s="36"/>
      <c r="E102" s="36">
        <v>2500</v>
      </c>
      <c r="F102" s="36"/>
      <c r="G102" s="36">
        <f t="shared" si="17"/>
        <v>0</v>
      </c>
      <c r="H102" s="36"/>
      <c r="I102" s="143">
        <f t="shared" si="18"/>
        <v>0</v>
      </c>
      <c r="J102" s="36"/>
      <c r="K102" s="36">
        <v>3330</v>
      </c>
    </row>
    <row r="103" spans="1:12" s="31" customFormat="1" ht="15" customHeight="1">
      <c r="A103" s="31" t="s">
        <v>90</v>
      </c>
      <c r="B103" s="36"/>
      <c r="C103" s="41">
        <v>0</v>
      </c>
      <c r="D103" s="36"/>
      <c r="E103" s="41">
        <v>0</v>
      </c>
      <c r="F103" s="36"/>
      <c r="G103" s="36">
        <f t="shared" si="17"/>
        <v>0</v>
      </c>
      <c r="H103" s="36"/>
      <c r="I103" s="143">
        <v>0</v>
      </c>
      <c r="J103" s="36"/>
      <c r="K103" s="36">
        <v>0</v>
      </c>
    </row>
    <row r="104" spans="1:12" s="31" customFormat="1" ht="15" hidden="1" customHeight="1">
      <c r="A104" s="31" t="s">
        <v>91</v>
      </c>
      <c r="B104" s="36"/>
      <c r="C104" s="36"/>
      <c r="D104" s="36"/>
      <c r="E104" s="36"/>
      <c r="F104" s="36"/>
      <c r="G104" s="36">
        <f t="shared" si="17"/>
        <v>0</v>
      </c>
      <c r="H104" s="36"/>
      <c r="I104" s="143" t="e">
        <f t="shared" si="18"/>
        <v>#DIV/0!</v>
      </c>
      <c r="J104" s="36"/>
      <c r="K104" s="36"/>
    </row>
    <row r="105" spans="1:12" s="31" customFormat="1" ht="15" hidden="1" customHeight="1">
      <c r="A105" s="31" t="s">
        <v>92</v>
      </c>
      <c r="B105" s="36"/>
      <c r="C105" s="36"/>
      <c r="D105" s="36"/>
      <c r="E105" s="36"/>
      <c r="F105" s="36"/>
      <c r="G105" s="36">
        <f t="shared" si="17"/>
        <v>0</v>
      </c>
      <c r="H105" s="36"/>
      <c r="I105" s="143" t="e">
        <f t="shared" si="18"/>
        <v>#DIV/0!</v>
      </c>
      <c r="J105" s="36"/>
      <c r="K105" s="36"/>
    </row>
    <row r="106" spans="1:12" s="31" customFormat="1" ht="15">
      <c r="B106" s="36"/>
      <c r="C106" s="36">
        <f>SUM(C100:C105)</f>
        <v>25500</v>
      </c>
      <c r="D106" s="36"/>
      <c r="E106" s="36">
        <f>SUM(E100:E105)</f>
        <v>28500</v>
      </c>
      <c r="F106" s="36"/>
      <c r="G106" s="42">
        <f t="shared" si="17"/>
        <v>-3000</v>
      </c>
      <c r="H106" s="138"/>
      <c r="I106" s="144">
        <f t="shared" si="18"/>
        <v>-0.10526315789473684</v>
      </c>
      <c r="J106" s="36"/>
      <c r="K106" s="42">
        <f>SUM(K100:K105)</f>
        <v>5910</v>
      </c>
    </row>
    <row r="107" spans="1:12" s="31" customFormat="1" ht="15.75">
      <c r="A107" s="49" t="s">
        <v>47</v>
      </c>
      <c r="B107" s="50"/>
      <c r="C107" s="50"/>
      <c r="D107" s="50"/>
      <c r="E107" s="50"/>
      <c r="F107" s="50"/>
      <c r="G107" s="50"/>
      <c r="H107" s="50"/>
      <c r="I107" s="149"/>
      <c r="J107" s="50"/>
      <c r="K107" s="50"/>
      <c r="L107" s="49"/>
    </row>
    <row r="108" spans="1:12" s="31" customFormat="1" ht="15">
      <c r="A108" s="31" t="s">
        <v>93</v>
      </c>
      <c r="B108" s="36"/>
      <c r="C108" s="36">
        <v>5000</v>
      </c>
      <c r="D108" s="36"/>
      <c r="E108" s="36">
        <v>5000</v>
      </c>
      <c r="F108" s="36"/>
      <c r="G108" s="36">
        <f t="shared" ref="G108:G111" si="19">C108-E108</f>
        <v>0</v>
      </c>
      <c r="H108" s="36"/>
      <c r="I108" s="143">
        <f t="shared" si="18"/>
        <v>0</v>
      </c>
      <c r="J108" s="36"/>
      <c r="K108" s="36">
        <v>0</v>
      </c>
    </row>
    <row r="109" spans="1:12" s="31" customFormat="1" ht="15">
      <c r="A109" s="31" t="s">
        <v>88</v>
      </c>
      <c r="B109" s="36"/>
      <c r="C109" s="36">
        <v>10000</v>
      </c>
      <c r="D109" s="36"/>
      <c r="E109" s="36">
        <v>10000</v>
      </c>
      <c r="F109" s="36"/>
      <c r="G109" s="36">
        <f t="shared" si="19"/>
        <v>0</v>
      </c>
      <c r="H109" s="36"/>
      <c r="I109" s="143">
        <f t="shared" si="18"/>
        <v>0</v>
      </c>
      <c r="J109" s="36"/>
      <c r="K109" s="36">
        <v>1907</v>
      </c>
    </row>
    <row r="110" spans="1:12" s="31" customFormat="1" ht="15">
      <c r="A110" s="31" t="s">
        <v>94</v>
      </c>
      <c r="B110" s="36"/>
      <c r="C110" s="36">
        <v>1000</v>
      </c>
      <c r="D110" s="36"/>
      <c r="E110" s="36">
        <v>40000</v>
      </c>
      <c r="F110" s="36"/>
      <c r="G110" s="36">
        <f t="shared" si="19"/>
        <v>-39000</v>
      </c>
      <c r="H110" s="36"/>
      <c r="I110" s="143">
        <f t="shared" si="18"/>
        <v>-0.97499999999999998</v>
      </c>
      <c r="J110" s="36"/>
      <c r="K110" s="36">
        <v>11100</v>
      </c>
    </row>
    <row r="111" spans="1:12" s="31" customFormat="1" ht="15">
      <c r="A111" s="31" t="s">
        <v>95</v>
      </c>
      <c r="B111" s="36"/>
      <c r="C111" s="41">
        <v>0</v>
      </c>
      <c r="D111" s="36"/>
      <c r="E111" s="41">
        <v>0</v>
      </c>
      <c r="F111" s="36"/>
      <c r="G111" s="36">
        <f t="shared" si="19"/>
        <v>0</v>
      </c>
      <c r="H111" s="36"/>
      <c r="I111" s="143">
        <v>0</v>
      </c>
      <c r="J111" s="36"/>
      <c r="K111" s="36">
        <v>0</v>
      </c>
    </row>
    <row r="112" spans="1:12" s="31" customFormat="1" ht="15">
      <c r="B112" s="36"/>
      <c r="C112" s="36">
        <f>SUM(C108:C111)</f>
        <v>16000</v>
      </c>
      <c r="D112" s="36"/>
      <c r="E112" s="36">
        <f>SUM(E108:E111)</f>
        <v>55000</v>
      </c>
      <c r="F112" s="36"/>
      <c r="G112" s="42">
        <f>C112-E112</f>
        <v>-39000</v>
      </c>
      <c r="H112" s="138"/>
      <c r="I112" s="144">
        <f t="shared" si="18"/>
        <v>-0.70909090909090911</v>
      </c>
      <c r="J112" s="36"/>
      <c r="K112" s="42">
        <f>SUM(K108:K111)</f>
        <v>13007</v>
      </c>
    </row>
    <row r="113" spans="1:14" s="31" customFormat="1" ht="15">
      <c r="B113" s="36"/>
      <c r="C113" s="36"/>
      <c r="D113" s="36"/>
      <c r="E113" s="36"/>
      <c r="F113" s="36"/>
      <c r="G113" s="36"/>
      <c r="H113" s="36"/>
      <c r="I113" s="143"/>
      <c r="J113" s="36"/>
      <c r="K113" s="36"/>
    </row>
    <row r="114" spans="1:14" s="31" customFormat="1" ht="15.75">
      <c r="A114" s="1" t="s">
        <v>96</v>
      </c>
      <c r="B114" s="39"/>
      <c r="C114" s="47">
        <f>C106+C112</f>
        <v>41500</v>
      </c>
      <c r="D114" s="39"/>
      <c r="E114" s="47">
        <f>E106+E112</f>
        <v>83500</v>
      </c>
      <c r="F114" s="39"/>
      <c r="G114" s="47">
        <f>C114-E114</f>
        <v>-42000</v>
      </c>
      <c r="H114" s="139"/>
      <c r="I114" s="146">
        <f t="shared" si="18"/>
        <v>-0.50299401197604787</v>
      </c>
      <c r="J114" s="39"/>
      <c r="K114" s="47">
        <f>K106+K112</f>
        <v>18917</v>
      </c>
      <c r="L114" s="1"/>
    </row>
    <row r="115" spans="1:14" s="31" customFormat="1" ht="15">
      <c r="B115" s="36"/>
      <c r="C115" s="36"/>
      <c r="D115" s="36"/>
      <c r="E115" s="36"/>
      <c r="F115" s="36"/>
      <c r="G115" s="36"/>
      <c r="H115" s="36"/>
      <c r="I115" s="143"/>
      <c r="J115" s="36"/>
      <c r="K115" s="36"/>
    </row>
    <row r="116" spans="1:14" s="31" customFormat="1" ht="15.75">
      <c r="A116" s="58" t="s">
        <v>97</v>
      </c>
      <c r="B116" s="59"/>
      <c r="C116" s="59">
        <f>C94+C114</f>
        <v>1999993.9466569601</v>
      </c>
      <c r="D116" s="59"/>
      <c r="E116" s="59">
        <f>E94+E114</f>
        <v>2281062.5056499997</v>
      </c>
      <c r="F116" s="59"/>
      <c r="G116" s="59">
        <f>C116-E116</f>
        <v>-281068.55899303965</v>
      </c>
      <c r="H116" s="59"/>
      <c r="I116" s="154">
        <f t="shared" si="18"/>
        <v>-0.12321826267226632</v>
      </c>
      <c r="J116" s="59"/>
      <c r="K116" s="59">
        <f>K94+K114</f>
        <v>1689821.1600000004</v>
      </c>
      <c r="L116" s="58"/>
      <c r="N116" s="31" t="e">
        <f>#REF!-#REF!</f>
        <v>#REF!</v>
      </c>
    </row>
    <row r="117" spans="1:14">
      <c r="I117" s="147"/>
    </row>
    <row r="118" spans="1:14" ht="15.75">
      <c r="A118" s="60" t="s">
        <v>98</v>
      </c>
      <c r="B118" s="61"/>
      <c r="C118" s="61"/>
      <c r="D118" s="61"/>
      <c r="E118" s="61"/>
      <c r="F118" s="61"/>
      <c r="G118" s="61"/>
      <c r="H118" s="61"/>
      <c r="I118" s="155"/>
      <c r="J118" s="61"/>
      <c r="K118" s="61"/>
      <c r="L118" s="60"/>
    </row>
    <row r="119" spans="1:14" ht="10.5" customHeight="1">
      <c r="A119" s="62"/>
      <c r="I119" s="147"/>
      <c r="L119" s="62"/>
    </row>
    <row r="120" spans="1:14" s="31" customFormat="1" ht="15">
      <c r="A120" s="40" t="s">
        <v>99</v>
      </c>
      <c r="B120" s="36"/>
      <c r="C120" s="36">
        <v>6000</v>
      </c>
      <c r="D120" s="36"/>
      <c r="E120" s="36">
        <v>2000</v>
      </c>
      <c r="F120" s="36"/>
      <c r="G120" s="36">
        <f t="shared" ref="G120:G124" si="20">C120-E120</f>
        <v>4000</v>
      </c>
      <c r="H120" s="36"/>
      <c r="I120" s="143">
        <f t="shared" ref="I120:I124" si="21">G120/E120*100%</f>
        <v>2</v>
      </c>
      <c r="J120" s="36"/>
      <c r="K120" s="36">
        <v>1335</v>
      </c>
      <c r="L120" s="40"/>
    </row>
    <row r="121" spans="1:14" s="31" customFormat="1" ht="15">
      <c r="A121" s="40" t="s">
        <v>100</v>
      </c>
      <c r="B121" s="36"/>
      <c r="C121" s="36">
        <v>1000</v>
      </c>
      <c r="D121" s="36"/>
      <c r="E121" s="36">
        <v>2500</v>
      </c>
      <c r="F121" s="36"/>
      <c r="G121" s="36">
        <f t="shared" si="20"/>
        <v>-1500</v>
      </c>
      <c r="H121" s="36"/>
      <c r="I121" s="143">
        <f t="shared" si="21"/>
        <v>-0.6</v>
      </c>
      <c r="J121" s="36"/>
      <c r="K121" s="36">
        <v>1260</v>
      </c>
      <c r="L121" s="40"/>
    </row>
    <row r="122" spans="1:14" s="31" customFormat="1" ht="15">
      <c r="A122" s="63" t="s">
        <v>101</v>
      </c>
      <c r="B122" s="36"/>
      <c r="C122" s="36">
        <v>450000</v>
      </c>
      <c r="D122" s="36"/>
      <c r="E122" s="36">
        <v>181000</v>
      </c>
      <c r="F122" s="36"/>
      <c r="G122" s="36">
        <f t="shared" si="20"/>
        <v>269000</v>
      </c>
      <c r="H122" s="36"/>
      <c r="I122" s="143">
        <f t="shared" si="21"/>
        <v>1.4861878453038675</v>
      </c>
      <c r="J122" s="36"/>
      <c r="K122" s="36">
        <v>159381.24</v>
      </c>
      <c r="L122" s="63"/>
    </row>
    <row r="123" spans="1:14" s="31" customFormat="1" ht="15">
      <c r="A123" s="63" t="s">
        <v>102</v>
      </c>
      <c r="B123" s="36"/>
      <c r="C123" s="36">
        <v>15000</v>
      </c>
      <c r="D123" s="36"/>
      <c r="E123" s="36">
        <v>10000</v>
      </c>
      <c r="F123" s="36"/>
      <c r="G123" s="36">
        <f t="shared" si="20"/>
        <v>5000</v>
      </c>
      <c r="H123" s="36"/>
      <c r="I123" s="143">
        <f t="shared" si="21"/>
        <v>0.5</v>
      </c>
      <c r="J123" s="36"/>
      <c r="K123" s="36">
        <v>8945.59</v>
      </c>
      <c r="L123" s="63"/>
    </row>
    <row r="124" spans="1:14" s="31" customFormat="1" ht="15" customHeight="1">
      <c r="A124" s="64"/>
      <c r="B124" s="65"/>
      <c r="C124" s="66">
        <f>SUM(C120:C123)</f>
        <v>472000</v>
      </c>
      <c r="D124" s="65"/>
      <c r="E124" s="66">
        <f>SUM(E120:E123)</f>
        <v>195500</v>
      </c>
      <c r="F124" s="65"/>
      <c r="G124" s="66">
        <f t="shared" si="20"/>
        <v>276500</v>
      </c>
      <c r="H124" s="140"/>
      <c r="I124" s="156">
        <f t="shared" si="21"/>
        <v>1.4143222506393862</v>
      </c>
      <c r="J124" s="65"/>
      <c r="K124" s="66">
        <f>SUM(K120:K123)</f>
        <v>170921.83</v>
      </c>
      <c r="L124" s="64"/>
    </row>
    <row r="125" spans="1:14" s="31" customFormat="1" ht="4.5" customHeight="1">
      <c r="A125" s="40"/>
      <c r="B125" s="36"/>
      <c r="C125" s="36"/>
      <c r="D125" s="36"/>
      <c r="E125" s="36"/>
      <c r="F125" s="36"/>
      <c r="G125" s="36"/>
      <c r="H125" s="36"/>
      <c r="I125" s="143"/>
      <c r="J125" s="36"/>
      <c r="K125" s="36"/>
      <c r="L125" s="40"/>
    </row>
    <row r="126" spans="1:14" s="31" customFormat="1" ht="15.75">
      <c r="A126" s="1" t="s">
        <v>103</v>
      </c>
      <c r="B126" s="39"/>
      <c r="C126" s="39"/>
      <c r="D126" s="39"/>
      <c r="E126" s="39"/>
      <c r="F126" s="39"/>
      <c r="G126" s="39"/>
      <c r="H126" s="39"/>
      <c r="I126" s="148"/>
      <c r="J126" s="39"/>
      <c r="K126" s="39"/>
      <c r="L126" s="1"/>
    </row>
    <row r="127" spans="1:14" s="31" customFormat="1" ht="14.25" customHeight="1">
      <c r="A127" s="1" t="s">
        <v>104</v>
      </c>
      <c r="B127" s="39"/>
      <c r="C127" s="39"/>
      <c r="D127" s="39"/>
      <c r="E127" s="39"/>
      <c r="F127" s="39"/>
      <c r="G127" s="39"/>
      <c r="H127" s="39"/>
      <c r="I127" s="148"/>
      <c r="J127" s="39"/>
      <c r="K127" s="39"/>
      <c r="L127" s="1"/>
    </row>
    <row r="128" spans="1:14" s="31" customFormat="1" ht="15" customHeight="1">
      <c r="A128" s="40" t="s">
        <v>105</v>
      </c>
      <c r="B128" s="36"/>
      <c r="C128" s="36">
        <v>20000</v>
      </c>
      <c r="D128" s="36"/>
      <c r="E128" s="36">
        <v>15000</v>
      </c>
      <c r="F128" s="36"/>
      <c r="G128" s="36">
        <f t="shared" ref="G128:G143" si="22">C128-E128</f>
        <v>5000</v>
      </c>
      <c r="H128" s="36"/>
      <c r="I128" s="143">
        <f t="shared" ref="I128:I143" si="23">G128/E128*100%</f>
        <v>0.33333333333333331</v>
      </c>
      <c r="J128" s="36"/>
      <c r="K128" s="36">
        <v>14654.03</v>
      </c>
      <c r="L128" s="40"/>
    </row>
    <row r="129" spans="1:12" s="31" customFormat="1" ht="15" customHeight="1">
      <c r="A129" s="40" t="s">
        <v>212</v>
      </c>
      <c r="B129" s="36"/>
      <c r="C129" s="36">
        <v>300000</v>
      </c>
      <c r="D129" s="36"/>
      <c r="E129" s="36">
        <v>300000</v>
      </c>
      <c r="F129" s="36"/>
      <c r="G129" s="36">
        <f t="shared" si="22"/>
        <v>0</v>
      </c>
      <c r="H129" s="36"/>
      <c r="I129" s="143">
        <f t="shared" si="23"/>
        <v>0</v>
      </c>
      <c r="J129" s="36"/>
      <c r="K129" s="36">
        <v>300000</v>
      </c>
      <c r="L129" s="40"/>
    </row>
    <row r="130" spans="1:12" s="68" customFormat="1" ht="15" customHeight="1">
      <c r="A130" s="40" t="s">
        <v>284</v>
      </c>
      <c r="B130" s="36"/>
      <c r="C130" s="36">
        <v>400000</v>
      </c>
      <c r="D130" s="36"/>
      <c r="E130" s="36">
        <v>150000</v>
      </c>
      <c r="F130" s="67"/>
      <c r="G130" s="36">
        <f t="shared" si="22"/>
        <v>250000</v>
      </c>
      <c r="H130" s="36"/>
      <c r="I130" s="143">
        <f t="shared" si="23"/>
        <v>1.6666666666666667</v>
      </c>
      <c r="J130" s="67"/>
      <c r="K130" s="36">
        <v>147000</v>
      </c>
    </row>
    <row r="131" spans="1:12" s="68" customFormat="1" ht="15" customHeight="1">
      <c r="A131" s="40" t="s">
        <v>213</v>
      </c>
      <c r="B131" s="36"/>
      <c r="C131" s="36">
        <v>100000</v>
      </c>
      <c r="D131" s="36"/>
      <c r="E131" s="36">
        <v>107000</v>
      </c>
      <c r="F131" s="67"/>
      <c r="G131" s="36">
        <f t="shared" si="22"/>
        <v>-7000</v>
      </c>
      <c r="H131" s="36"/>
      <c r="I131" s="143">
        <f t="shared" si="23"/>
        <v>-6.5420560747663545E-2</v>
      </c>
      <c r="J131" s="67"/>
      <c r="K131" s="36">
        <f>62895.92+41552.76</f>
        <v>104448.68</v>
      </c>
    </row>
    <row r="132" spans="1:12" s="40" customFormat="1" ht="15" customHeight="1">
      <c r="A132" s="40" t="s">
        <v>214</v>
      </c>
      <c r="B132" s="36"/>
      <c r="C132" s="36">
        <v>80000</v>
      </c>
      <c r="D132" s="36"/>
      <c r="E132" s="36">
        <v>0</v>
      </c>
      <c r="F132" s="36"/>
      <c r="G132" s="36">
        <f t="shared" si="22"/>
        <v>80000</v>
      </c>
      <c r="H132" s="36"/>
      <c r="I132" s="143">
        <v>1</v>
      </c>
      <c r="J132" s="36"/>
      <c r="K132" s="36">
        <v>0</v>
      </c>
    </row>
    <row r="133" spans="1:12" s="69" customFormat="1" ht="15" customHeight="1">
      <c r="A133" s="69" t="s">
        <v>278</v>
      </c>
      <c r="B133" s="70"/>
      <c r="C133" s="70">
        <v>0</v>
      </c>
      <c r="D133" s="70"/>
      <c r="E133" s="70">
        <v>14000</v>
      </c>
      <c r="F133" s="70"/>
      <c r="G133" s="70">
        <f t="shared" si="22"/>
        <v>-14000</v>
      </c>
      <c r="H133" s="70"/>
      <c r="I133" s="157">
        <f t="shared" si="23"/>
        <v>-1</v>
      </c>
      <c r="J133" s="70"/>
      <c r="K133" s="70">
        <v>14040</v>
      </c>
    </row>
    <row r="134" spans="1:12" s="69" customFormat="1" ht="15" customHeight="1">
      <c r="A134" s="69" t="s">
        <v>106</v>
      </c>
      <c r="B134" s="70"/>
      <c r="C134" s="70">
        <v>0</v>
      </c>
      <c r="D134" s="70"/>
      <c r="E134" s="70">
        <v>32000</v>
      </c>
      <c r="F134" s="70"/>
      <c r="G134" s="70">
        <f t="shared" si="22"/>
        <v>-32000</v>
      </c>
      <c r="H134" s="70"/>
      <c r="I134" s="157">
        <f t="shared" si="23"/>
        <v>-1</v>
      </c>
      <c r="J134" s="70"/>
      <c r="K134" s="70">
        <v>10013.9</v>
      </c>
    </row>
    <row r="135" spans="1:12" s="69" customFormat="1" ht="15" customHeight="1">
      <c r="A135" s="69" t="s">
        <v>280</v>
      </c>
      <c r="B135" s="70"/>
      <c r="C135" s="70">
        <v>0</v>
      </c>
      <c r="D135" s="70"/>
      <c r="E135" s="70">
        <v>250000</v>
      </c>
      <c r="F135" s="70"/>
      <c r="G135" s="70">
        <f t="shared" si="22"/>
        <v>-250000</v>
      </c>
      <c r="H135" s="70"/>
      <c r="I135" s="157">
        <f t="shared" si="23"/>
        <v>-1</v>
      </c>
      <c r="J135" s="70"/>
      <c r="K135" s="70">
        <v>250000</v>
      </c>
    </row>
    <row r="136" spans="1:12" s="69" customFormat="1" ht="15" customHeight="1">
      <c r="A136" s="69" t="s">
        <v>279</v>
      </c>
      <c r="B136" s="70"/>
      <c r="C136" s="70">
        <v>0</v>
      </c>
      <c r="D136" s="70"/>
      <c r="E136" s="70">
        <v>600000</v>
      </c>
      <c r="F136" s="70"/>
      <c r="G136" s="70">
        <f t="shared" si="22"/>
        <v>-600000</v>
      </c>
      <c r="H136" s="70"/>
      <c r="I136" s="157">
        <f t="shared" si="23"/>
        <v>-1</v>
      </c>
      <c r="J136" s="70"/>
      <c r="K136" s="70">
        <v>600000</v>
      </c>
    </row>
    <row r="137" spans="1:12" s="69" customFormat="1" ht="15" customHeight="1">
      <c r="A137" s="69" t="s">
        <v>281</v>
      </c>
      <c r="B137" s="70"/>
      <c r="C137" s="70"/>
      <c r="D137" s="70"/>
      <c r="E137" s="70">
        <v>600000</v>
      </c>
      <c r="F137" s="70"/>
      <c r="G137" s="70">
        <f t="shared" si="22"/>
        <v>-600000</v>
      </c>
      <c r="H137" s="70"/>
      <c r="I137" s="157"/>
      <c r="J137" s="70"/>
      <c r="K137" s="70">
        <v>600000</v>
      </c>
    </row>
    <row r="138" spans="1:12" s="69" customFormat="1" ht="15" customHeight="1">
      <c r="A138" s="69" t="s">
        <v>282</v>
      </c>
      <c r="B138" s="70"/>
      <c r="C138" s="70"/>
      <c r="D138" s="70"/>
      <c r="E138" s="70">
        <v>550000</v>
      </c>
      <c r="F138" s="70"/>
      <c r="G138" s="70">
        <f t="shared" si="22"/>
        <v>-550000</v>
      </c>
      <c r="H138" s="70"/>
      <c r="I138" s="157"/>
      <c r="J138" s="70"/>
      <c r="K138" s="70">
        <v>500000</v>
      </c>
    </row>
    <row r="139" spans="1:12" s="69" customFormat="1" ht="15" customHeight="1">
      <c r="A139" s="69" t="s">
        <v>275</v>
      </c>
      <c r="B139" s="70"/>
      <c r="C139" s="70"/>
      <c r="D139" s="70"/>
      <c r="E139" s="70">
        <v>80000</v>
      </c>
      <c r="F139" s="70"/>
      <c r="G139" s="70">
        <v>0</v>
      </c>
      <c r="H139" s="70"/>
      <c r="I139" s="157">
        <v>0</v>
      </c>
      <c r="J139" s="70"/>
      <c r="K139" s="70">
        <v>80000</v>
      </c>
    </row>
    <row r="140" spans="1:12" s="69" customFormat="1" ht="15" customHeight="1">
      <c r="A140" s="69" t="s">
        <v>283</v>
      </c>
      <c r="B140" s="70"/>
      <c r="C140" s="70"/>
      <c r="D140" s="70"/>
      <c r="E140" s="70">
        <v>80000</v>
      </c>
      <c r="F140" s="70"/>
      <c r="G140" s="70">
        <v>0</v>
      </c>
      <c r="H140" s="70"/>
      <c r="I140" s="157">
        <v>0</v>
      </c>
      <c r="J140" s="70"/>
      <c r="K140" s="70">
        <v>100000</v>
      </c>
    </row>
    <row r="141" spans="1:12" s="69" customFormat="1" ht="15" customHeight="1">
      <c r="A141" s="69" t="s">
        <v>216</v>
      </c>
      <c r="B141" s="70"/>
      <c r="C141" s="70">
        <v>0</v>
      </c>
      <c r="D141" s="70"/>
      <c r="E141" s="70">
        <v>35000</v>
      </c>
      <c r="F141" s="70"/>
      <c r="G141" s="70">
        <f t="shared" si="22"/>
        <v>-35000</v>
      </c>
      <c r="H141" s="70"/>
      <c r="I141" s="157">
        <f t="shared" si="23"/>
        <v>-1</v>
      </c>
      <c r="J141" s="70"/>
      <c r="K141" s="70">
        <v>30000</v>
      </c>
    </row>
    <row r="142" spans="1:12" s="69" customFormat="1" ht="15" customHeight="1">
      <c r="A142" s="69" t="s">
        <v>217</v>
      </c>
      <c r="B142" s="70"/>
      <c r="C142" s="70">
        <v>0</v>
      </c>
      <c r="D142" s="70"/>
      <c r="E142" s="70">
        <v>180000</v>
      </c>
      <c r="F142" s="70"/>
      <c r="G142" s="70">
        <f t="shared" si="22"/>
        <v>-180000</v>
      </c>
      <c r="H142" s="70"/>
      <c r="I142" s="157">
        <f t="shared" si="23"/>
        <v>-1</v>
      </c>
      <c r="J142" s="70"/>
      <c r="K142" s="70">
        <v>137878.21</v>
      </c>
    </row>
    <row r="143" spans="1:12" s="31" customFormat="1" ht="15" customHeight="1">
      <c r="A143" s="40"/>
      <c r="B143" s="39"/>
      <c r="C143" s="47">
        <f>SUM(C128:C142)</f>
        <v>900000</v>
      </c>
      <c r="D143" s="39"/>
      <c r="E143" s="47">
        <f>SUM(E128:E142)</f>
        <v>2993000</v>
      </c>
      <c r="F143" s="39"/>
      <c r="G143" s="47">
        <f t="shared" si="22"/>
        <v>-2093000</v>
      </c>
      <c r="H143" s="139"/>
      <c r="I143" s="146">
        <f t="shared" si="23"/>
        <v>-0.69929836284664215</v>
      </c>
      <c r="J143" s="39"/>
      <c r="K143" s="47">
        <f>SUM(K128:K142)</f>
        <v>2888034.82</v>
      </c>
      <c r="L143" s="40"/>
    </row>
    <row r="144" spans="1:12" s="31" customFormat="1" ht="8.25" customHeight="1">
      <c r="A144" s="40"/>
      <c r="B144" s="36"/>
      <c r="C144" s="36"/>
      <c r="D144" s="36"/>
      <c r="E144" s="36"/>
      <c r="F144" s="36"/>
      <c r="G144" s="36"/>
      <c r="H144" s="36"/>
      <c r="I144" s="143"/>
      <c r="J144" s="36"/>
      <c r="K144" s="36"/>
      <c r="L144" s="40"/>
    </row>
    <row r="145" spans="1:12" s="31" customFormat="1" ht="15" customHeight="1">
      <c r="A145" s="33" t="s">
        <v>107</v>
      </c>
      <c r="B145" s="39"/>
      <c r="C145" s="39"/>
      <c r="D145" s="39"/>
      <c r="E145" s="39"/>
      <c r="F145" s="39"/>
      <c r="G145" s="39"/>
      <c r="H145" s="39"/>
      <c r="I145" s="148"/>
      <c r="J145" s="39"/>
      <c r="K145" s="39"/>
      <c r="L145" s="33"/>
    </row>
    <row r="146" spans="1:12" s="40" customFormat="1" ht="15" customHeight="1">
      <c r="A146" s="71" t="s">
        <v>108</v>
      </c>
      <c r="B146" s="36"/>
      <c r="C146" s="36">
        <v>80000</v>
      </c>
      <c r="D146" s="36"/>
      <c r="E146" s="36">
        <v>0</v>
      </c>
      <c r="F146" s="36"/>
      <c r="G146" s="36">
        <f t="shared" ref="G146:G151" si="24">C146-E146</f>
        <v>80000</v>
      </c>
      <c r="H146" s="36"/>
      <c r="I146" s="143">
        <v>0</v>
      </c>
      <c r="J146" s="36"/>
      <c r="K146" s="36">
        <v>0</v>
      </c>
      <c r="L146" s="71"/>
    </row>
    <row r="147" spans="1:12" s="40" customFormat="1" ht="15" customHeight="1">
      <c r="A147" s="71" t="s">
        <v>109</v>
      </c>
      <c r="B147" s="36"/>
      <c r="C147" s="36">
        <v>15000</v>
      </c>
      <c r="D147" s="36"/>
      <c r="E147" s="36">
        <v>35000</v>
      </c>
      <c r="F147" s="36"/>
      <c r="G147" s="36">
        <f t="shared" si="24"/>
        <v>-20000</v>
      </c>
      <c r="H147" s="36"/>
      <c r="I147" s="143">
        <f t="shared" ref="I147:I148" si="25">G147/E147*100%</f>
        <v>-0.5714285714285714</v>
      </c>
      <c r="J147" s="36"/>
      <c r="K147" s="36">
        <v>35813.839999999997</v>
      </c>
      <c r="L147" s="71"/>
    </row>
    <row r="148" spans="1:12" s="40" customFormat="1" ht="15" customHeight="1">
      <c r="A148" s="71" t="s">
        <v>286</v>
      </c>
      <c r="B148" s="36"/>
      <c r="C148" s="36">
        <v>150000</v>
      </c>
      <c r="D148" s="36"/>
      <c r="E148" s="36">
        <v>282000</v>
      </c>
      <c r="F148" s="36"/>
      <c r="G148" s="36">
        <f t="shared" si="24"/>
        <v>-132000</v>
      </c>
      <c r="H148" s="36"/>
      <c r="I148" s="143">
        <f t="shared" si="25"/>
        <v>-0.46808510638297873</v>
      </c>
      <c r="J148" s="36"/>
      <c r="K148" s="36">
        <v>0</v>
      </c>
      <c r="L148" s="71"/>
    </row>
    <row r="149" spans="1:12" s="69" customFormat="1" ht="15" customHeight="1">
      <c r="A149" s="72" t="s">
        <v>325</v>
      </c>
      <c r="B149" s="70"/>
      <c r="C149" s="70"/>
      <c r="D149" s="70"/>
      <c r="E149" s="70"/>
      <c r="F149" s="70"/>
      <c r="G149" s="70"/>
      <c r="H149" s="70"/>
      <c r="I149" s="157"/>
      <c r="J149" s="70"/>
      <c r="K149" s="70">
        <v>6000</v>
      </c>
      <c r="L149" s="72"/>
    </row>
    <row r="150" spans="1:12" s="69" customFormat="1" ht="15" customHeight="1">
      <c r="A150" s="72" t="s">
        <v>285</v>
      </c>
      <c r="B150" s="70"/>
      <c r="C150" s="70"/>
      <c r="D150" s="70"/>
      <c r="E150" s="70">
        <v>100000</v>
      </c>
      <c r="F150" s="70"/>
      <c r="G150" s="70">
        <v>0</v>
      </c>
      <c r="H150" s="70"/>
      <c r="I150" s="157"/>
      <c r="J150" s="70"/>
      <c r="K150" s="70">
        <v>0</v>
      </c>
      <c r="L150" s="72"/>
    </row>
    <row r="151" spans="1:12" s="69" customFormat="1" ht="15" customHeight="1">
      <c r="A151" s="72" t="s">
        <v>218</v>
      </c>
      <c r="B151" s="70"/>
      <c r="C151" s="70"/>
      <c r="D151" s="70"/>
      <c r="E151" s="70">
        <v>0</v>
      </c>
      <c r="F151" s="70"/>
      <c r="G151" s="70">
        <f t="shared" si="24"/>
        <v>0</v>
      </c>
      <c r="H151" s="70"/>
      <c r="I151" s="157">
        <v>0</v>
      </c>
      <c r="J151" s="70"/>
      <c r="K151" s="70">
        <v>31750</v>
      </c>
      <c r="L151" s="72"/>
    </row>
    <row r="152" spans="1:12" s="69" customFormat="1" ht="15" customHeight="1">
      <c r="A152" s="81" t="s">
        <v>110</v>
      </c>
      <c r="B152" s="70"/>
      <c r="C152" s="70"/>
      <c r="D152" s="70"/>
      <c r="E152" s="70"/>
      <c r="F152" s="70"/>
      <c r="G152" s="70"/>
      <c r="H152" s="70"/>
      <c r="I152" s="157"/>
      <c r="J152" s="70"/>
      <c r="K152" s="70"/>
      <c r="L152" s="72"/>
    </row>
    <row r="153" spans="1:12" s="69" customFormat="1" ht="15" customHeight="1">
      <c r="A153" s="133" t="s">
        <v>220</v>
      </c>
      <c r="B153" s="70"/>
      <c r="C153" s="70">
        <v>0</v>
      </c>
      <c r="D153" s="70"/>
      <c r="E153" s="70">
        <v>1000000</v>
      </c>
      <c r="F153" s="70"/>
      <c r="G153" s="70">
        <f t="shared" ref="G153" si="26">C153-E153</f>
        <v>-1000000</v>
      </c>
      <c r="H153" s="70"/>
      <c r="I153" s="157">
        <f t="shared" ref="I153" si="27">G153/E153*100%</f>
        <v>-1</v>
      </c>
      <c r="J153" s="70"/>
      <c r="K153" s="70">
        <v>548129.06000000006</v>
      </c>
      <c r="L153" s="83"/>
    </row>
    <row r="154" spans="1:12" s="40" customFormat="1" ht="15" customHeight="1">
      <c r="A154" s="73" t="s">
        <v>111</v>
      </c>
      <c r="B154" s="36"/>
      <c r="C154" s="36"/>
      <c r="D154" s="36"/>
      <c r="E154" s="36"/>
      <c r="F154" s="36"/>
      <c r="G154" s="36"/>
      <c r="H154" s="36"/>
      <c r="I154" s="143"/>
      <c r="J154" s="36"/>
      <c r="K154" s="36"/>
      <c r="L154" s="73"/>
    </row>
    <row r="155" spans="1:12" s="40" customFormat="1" ht="15" customHeight="1">
      <c r="A155" s="71" t="s">
        <v>287</v>
      </c>
      <c r="B155" s="36"/>
      <c r="C155" s="36">
        <v>100000</v>
      </c>
      <c r="D155" s="36"/>
      <c r="E155" s="36">
        <v>150000</v>
      </c>
      <c r="F155" s="36"/>
      <c r="G155" s="36">
        <f t="shared" ref="G155" si="28">C155-E155</f>
        <v>-50000</v>
      </c>
      <c r="H155" s="36"/>
      <c r="I155" s="143">
        <f t="shared" ref="I155" si="29">G155/E155*100%</f>
        <v>-0.33333333333333331</v>
      </c>
      <c r="J155" s="36"/>
      <c r="K155" s="36">
        <v>158809.24</v>
      </c>
      <c r="L155" s="71"/>
    </row>
    <row r="156" spans="1:12" s="40" customFormat="1" ht="15" customHeight="1">
      <c r="A156" s="73" t="s">
        <v>112</v>
      </c>
      <c r="B156" s="36"/>
      <c r="C156" s="36"/>
      <c r="D156" s="36"/>
      <c r="E156" s="36"/>
      <c r="F156" s="36"/>
      <c r="G156" s="36"/>
      <c r="H156" s="36"/>
      <c r="I156" s="143"/>
      <c r="J156" s="36"/>
      <c r="K156" s="36"/>
      <c r="L156" s="73"/>
    </row>
    <row r="157" spans="1:12" s="40" customFormat="1" ht="15" customHeight="1">
      <c r="A157" s="71" t="s">
        <v>288</v>
      </c>
      <c r="B157" s="36"/>
      <c r="C157" s="36">
        <v>100000</v>
      </c>
      <c r="D157" s="36"/>
      <c r="E157" s="36">
        <v>100000</v>
      </c>
      <c r="F157" s="36"/>
      <c r="G157" s="36">
        <f t="shared" ref="G157" si="30">C157-E157</f>
        <v>0</v>
      </c>
      <c r="H157" s="36"/>
      <c r="I157" s="143">
        <f t="shared" ref="I157" si="31">G157/E157*100%</f>
        <v>0</v>
      </c>
      <c r="J157" s="36"/>
      <c r="K157" s="36">
        <v>108000</v>
      </c>
      <c r="L157" s="71"/>
    </row>
    <row r="158" spans="1:12" s="69" customFormat="1" ht="15" customHeight="1">
      <c r="A158" s="72" t="s">
        <v>324</v>
      </c>
      <c r="B158" s="70"/>
      <c r="C158" s="70">
        <v>0</v>
      </c>
      <c r="D158" s="70"/>
      <c r="E158" s="70">
        <v>0</v>
      </c>
      <c r="F158" s="70"/>
      <c r="G158" s="70">
        <v>0</v>
      </c>
      <c r="H158" s="70"/>
      <c r="I158" s="157">
        <v>0</v>
      </c>
      <c r="J158" s="70"/>
      <c r="K158" s="70">
        <v>3000</v>
      </c>
      <c r="L158" s="72"/>
    </row>
    <row r="159" spans="1:12" s="40" customFormat="1" ht="15" customHeight="1">
      <c r="A159" s="73" t="s">
        <v>113</v>
      </c>
      <c r="B159" s="36"/>
      <c r="C159" s="36"/>
      <c r="D159" s="36"/>
      <c r="E159" s="36"/>
      <c r="F159" s="36"/>
      <c r="G159" s="36"/>
      <c r="H159" s="36"/>
      <c r="I159" s="143"/>
      <c r="J159" s="36"/>
      <c r="K159" s="36"/>
      <c r="L159" s="73"/>
    </row>
    <row r="160" spans="1:12" s="40" customFormat="1" ht="15" customHeight="1">
      <c r="A160" s="71" t="s">
        <v>219</v>
      </c>
      <c r="B160" s="36"/>
      <c r="C160" s="36">
        <v>100000</v>
      </c>
      <c r="D160" s="36"/>
      <c r="E160" s="36">
        <v>100000</v>
      </c>
      <c r="F160" s="36"/>
      <c r="G160" s="36">
        <f t="shared" ref="G160" si="32">C160-E160</f>
        <v>0</v>
      </c>
      <c r="H160" s="36"/>
      <c r="I160" s="143">
        <f t="shared" ref="I160" si="33">G160/E160*100%</f>
        <v>0</v>
      </c>
      <c r="J160" s="36"/>
      <c r="K160" s="36">
        <v>0</v>
      </c>
      <c r="L160" s="71"/>
    </row>
    <row r="161" spans="1:12" s="40" customFormat="1" ht="15" customHeight="1">
      <c r="A161" s="73" t="s">
        <v>114</v>
      </c>
      <c r="B161" s="36"/>
      <c r="C161" s="36"/>
      <c r="D161" s="36"/>
      <c r="E161" s="36"/>
      <c r="F161" s="36"/>
      <c r="G161" s="36"/>
      <c r="H161" s="36"/>
      <c r="I161" s="143"/>
      <c r="J161" s="36"/>
      <c r="K161" s="36"/>
      <c r="L161" s="73"/>
    </row>
    <row r="162" spans="1:12" s="40" customFormat="1" ht="15" customHeight="1">
      <c r="A162" s="71" t="s">
        <v>289</v>
      </c>
      <c r="B162" s="74"/>
      <c r="C162" s="36">
        <v>150000</v>
      </c>
      <c r="D162" s="36"/>
      <c r="E162" s="36">
        <v>210000</v>
      </c>
      <c r="F162" s="36"/>
      <c r="G162" s="36">
        <f t="shared" ref="G162" si="34">C162-E162</f>
        <v>-60000</v>
      </c>
      <c r="H162" s="36"/>
      <c r="I162" s="143">
        <f t="shared" ref="I162" si="35">G162/E162*100%</f>
        <v>-0.2857142857142857</v>
      </c>
      <c r="J162" s="36"/>
      <c r="K162" s="36">
        <v>2305.87</v>
      </c>
      <c r="L162" s="71"/>
    </row>
    <row r="163" spans="1:12" s="40" customFormat="1" ht="15" customHeight="1">
      <c r="A163" s="73" t="s">
        <v>116</v>
      </c>
      <c r="B163" s="36"/>
      <c r="C163" s="36"/>
      <c r="D163" s="36"/>
      <c r="E163" s="36"/>
      <c r="F163" s="36"/>
      <c r="G163" s="36"/>
      <c r="H163" s="36"/>
      <c r="I163" s="143"/>
      <c r="J163" s="36"/>
      <c r="K163" s="36"/>
      <c r="L163" s="73"/>
    </row>
    <row r="164" spans="1:12" s="40" customFormat="1" ht="15" customHeight="1">
      <c r="A164" s="71" t="s">
        <v>117</v>
      </c>
      <c r="B164" s="36"/>
      <c r="C164" s="36">
        <v>100000</v>
      </c>
      <c r="D164" s="36"/>
      <c r="E164" s="36">
        <v>120000</v>
      </c>
      <c r="F164" s="36"/>
      <c r="G164" s="36">
        <f t="shared" ref="G164" si="36">C164-E164</f>
        <v>-20000</v>
      </c>
      <c r="H164" s="36"/>
      <c r="I164" s="143">
        <f t="shared" ref="I164" si="37">G164/E164*100%</f>
        <v>-0.16666666666666666</v>
      </c>
      <c r="J164" s="36"/>
      <c r="K164" s="36">
        <v>0</v>
      </c>
      <c r="L164" s="71"/>
    </row>
    <row r="165" spans="1:12" s="69" customFormat="1" ht="15" customHeight="1">
      <c r="A165" s="72" t="s">
        <v>321</v>
      </c>
      <c r="B165" s="70"/>
      <c r="C165" s="70"/>
      <c r="D165" s="70"/>
      <c r="E165" s="70"/>
      <c r="F165" s="70"/>
      <c r="G165" s="70"/>
      <c r="H165" s="70"/>
      <c r="I165" s="157"/>
      <c r="J165" s="70"/>
      <c r="K165" s="70">
        <v>3000</v>
      </c>
      <c r="L165" s="72"/>
    </row>
    <row r="166" spans="1:12" s="40" customFormat="1" ht="15" customHeight="1">
      <c r="A166" s="73" t="s">
        <v>118</v>
      </c>
      <c r="B166" s="36"/>
      <c r="C166" s="36"/>
      <c r="D166" s="36"/>
      <c r="E166" s="36"/>
      <c r="F166" s="36"/>
      <c r="G166" s="36"/>
      <c r="H166" s="36"/>
      <c r="I166" s="143"/>
      <c r="J166" s="36"/>
      <c r="K166" s="36"/>
      <c r="L166" s="73"/>
    </row>
    <row r="167" spans="1:12" s="40" customFormat="1" ht="15" customHeight="1">
      <c r="A167" s="71" t="s">
        <v>290</v>
      </c>
      <c r="B167" s="36"/>
      <c r="C167" s="36">
        <v>100000</v>
      </c>
      <c r="D167" s="36"/>
      <c r="E167" s="36">
        <v>150000</v>
      </c>
      <c r="F167" s="36"/>
      <c r="G167" s="36">
        <f t="shared" ref="G167" si="38">C167-E167</f>
        <v>-50000</v>
      </c>
      <c r="H167" s="36"/>
      <c r="I167" s="143">
        <f t="shared" ref="I167" si="39">G167/E167*100%</f>
        <v>-0.33333333333333331</v>
      </c>
      <c r="J167" s="36"/>
      <c r="K167" s="36">
        <v>0</v>
      </c>
      <c r="L167" s="71"/>
    </row>
    <row r="168" spans="1:12" s="131" customFormat="1" ht="15" customHeight="1">
      <c r="A168" s="73" t="s">
        <v>119</v>
      </c>
      <c r="B168" s="74"/>
      <c r="C168" s="74"/>
      <c r="D168" s="74"/>
      <c r="E168" s="74"/>
      <c r="F168" s="74"/>
      <c r="G168" s="74"/>
      <c r="H168" s="74"/>
      <c r="I168" s="158"/>
      <c r="J168" s="74"/>
      <c r="K168" s="74"/>
      <c r="L168" s="73"/>
    </row>
    <row r="169" spans="1:12" s="131" customFormat="1" ht="15" customHeight="1">
      <c r="A169" s="77" t="s">
        <v>291</v>
      </c>
      <c r="B169" s="74"/>
      <c r="C169" s="36">
        <v>100000</v>
      </c>
      <c r="D169" s="36"/>
      <c r="E169" s="36">
        <v>150000</v>
      </c>
      <c r="F169" s="36"/>
      <c r="G169" s="36">
        <f t="shared" ref="G169" si="40">C169-E169</f>
        <v>-50000</v>
      </c>
      <c r="H169" s="36"/>
      <c r="I169" s="143">
        <f t="shared" ref="I169" si="41">G169/E169*100%</f>
        <v>-0.33333333333333331</v>
      </c>
      <c r="J169" s="36"/>
      <c r="K169" s="36">
        <v>0</v>
      </c>
      <c r="L169" s="77"/>
    </row>
    <row r="170" spans="1:12" s="131" customFormat="1" ht="15" customHeight="1">
      <c r="A170" s="73" t="s">
        <v>120</v>
      </c>
      <c r="B170" s="74"/>
      <c r="C170" s="36"/>
      <c r="D170" s="36"/>
      <c r="E170" s="36"/>
      <c r="F170" s="36"/>
      <c r="G170" s="36"/>
      <c r="H170" s="36"/>
      <c r="I170" s="143"/>
      <c r="J170" s="36"/>
      <c r="K170" s="36"/>
      <c r="L170" s="77"/>
    </row>
    <row r="171" spans="1:12" s="131" customFormat="1" ht="15" customHeight="1">
      <c r="A171" s="77" t="s">
        <v>221</v>
      </c>
      <c r="B171" s="74"/>
      <c r="C171" s="36">
        <v>80000</v>
      </c>
      <c r="D171" s="36"/>
      <c r="E171" s="36">
        <v>0</v>
      </c>
      <c r="F171" s="36"/>
      <c r="G171" s="36">
        <f t="shared" ref="G171:G172" si="42">C171-E171</f>
        <v>80000</v>
      </c>
      <c r="H171" s="36"/>
      <c r="I171" s="143">
        <v>1</v>
      </c>
      <c r="J171" s="36"/>
      <c r="K171" s="36">
        <v>0</v>
      </c>
      <c r="L171" s="77"/>
    </row>
    <row r="172" spans="1:12" s="80" customFormat="1" ht="15" customHeight="1">
      <c r="A172" s="78" t="s">
        <v>222</v>
      </c>
      <c r="B172" s="79"/>
      <c r="C172" s="70"/>
      <c r="D172" s="70"/>
      <c r="E172" s="70">
        <v>230000</v>
      </c>
      <c r="F172" s="70"/>
      <c r="G172" s="70">
        <f t="shared" si="42"/>
        <v>-230000</v>
      </c>
      <c r="H172" s="70"/>
      <c r="I172" s="157">
        <f t="shared" ref="I172" si="43">G172/E172*100%</f>
        <v>-1</v>
      </c>
      <c r="J172" s="70"/>
      <c r="K172" s="70">
        <v>219995.82</v>
      </c>
      <c r="L172" s="78"/>
    </row>
    <row r="173" spans="1:12" s="131" customFormat="1" ht="15" customHeight="1">
      <c r="A173" s="73" t="s">
        <v>121</v>
      </c>
      <c r="B173" s="74"/>
      <c r="C173" s="74"/>
      <c r="D173" s="74"/>
      <c r="E173" s="74"/>
      <c r="F173" s="74"/>
      <c r="G173" s="74"/>
      <c r="H173" s="74"/>
      <c r="I173" s="158"/>
      <c r="J173" s="74"/>
      <c r="K173" s="74"/>
      <c r="L173" s="73"/>
    </row>
    <row r="174" spans="1:12" s="131" customFormat="1" ht="15" customHeight="1">
      <c r="A174" s="71" t="s">
        <v>115</v>
      </c>
      <c r="B174" s="74"/>
      <c r="C174" s="36">
        <v>100000</v>
      </c>
      <c r="D174" s="36"/>
      <c r="E174" s="36">
        <v>150000</v>
      </c>
      <c r="F174" s="36"/>
      <c r="G174" s="36">
        <f t="shared" ref="G174:G175" si="44">C174-E174</f>
        <v>-50000</v>
      </c>
      <c r="H174" s="36"/>
      <c r="I174" s="143">
        <f t="shared" ref="I174:I175" si="45">G174/E174*100%</f>
        <v>-0.33333333333333331</v>
      </c>
      <c r="J174" s="36"/>
      <c r="K174" s="36">
        <v>0</v>
      </c>
      <c r="L174" s="71"/>
    </row>
    <row r="175" spans="1:12" s="80" customFormat="1" ht="15" customHeight="1">
      <c r="A175" s="72" t="s">
        <v>223</v>
      </c>
      <c r="B175" s="79"/>
      <c r="C175" s="70"/>
      <c r="D175" s="70"/>
      <c r="E175" s="70">
        <v>1000</v>
      </c>
      <c r="F175" s="70"/>
      <c r="G175" s="70">
        <f t="shared" si="44"/>
        <v>-1000</v>
      </c>
      <c r="H175" s="70"/>
      <c r="I175" s="157">
        <f t="shared" si="45"/>
        <v>-1</v>
      </c>
      <c r="J175" s="70"/>
      <c r="K175" s="70">
        <v>430.01</v>
      </c>
      <c r="L175" s="72"/>
    </row>
    <row r="176" spans="1:12" s="131" customFormat="1" ht="15" customHeight="1">
      <c r="A176" s="73" t="s">
        <v>122</v>
      </c>
      <c r="B176" s="74"/>
      <c r="C176" s="74"/>
      <c r="D176" s="74"/>
      <c r="E176" s="74"/>
      <c r="F176" s="74"/>
      <c r="G176" s="74"/>
      <c r="H176" s="74"/>
      <c r="I176" s="158"/>
      <c r="J176" s="74"/>
      <c r="K176" s="74"/>
      <c r="L176" s="73"/>
    </row>
    <row r="177" spans="1:12" s="131" customFormat="1" ht="15" customHeight="1">
      <c r="A177" s="71" t="s">
        <v>224</v>
      </c>
      <c r="B177" s="74"/>
      <c r="C177" s="74">
        <v>80000</v>
      </c>
      <c r="D177" s="74"/>
      <c r="E177" s="74">
        <v>0</v>
      </c>
      <c r="F177" s="74"/>
      <c r="G177" s="36">
        <f t="shared" ref="G177:G178" si="46">C177-E177</f>
        <v>80000</v>
      </c>
      <c r="H177" s="36"/>
      <c r="I177" s="143">
        <v>1</v>
      </c>
      <c r="J177" s="74"/>
      <c r="K177" s="36">
        <v>0</v>
      </c>
      <c r="L177" s="71"/>
    </row>
    <row r="178" spans="1:12" s="80" customFormat="1" ht="16.5" customHeight="1">
      <c r="A178" s="72" t="s">
        <v>225</v>
      </c>
      <c r="B178" s="79"/>
      <c r="C178" s="70">
        <v>0</v>
      </c>
      <c r="D178" s="70"/>
      <c r="E178" s="70">
        <v>90000</v>
      </c>
      <c r="F178" s="70"/>
      <c r="G178" s="70">
        <f t="shared" si="46"/>
        <v>-90000</v>
      </c>
      <c r="H178" s="70"/>
      <c r="I178" s="157">
        <f t="shared" ref="I178" si="47">G178/E178*100%</f>
        <v>-1</v>
      </c>
      <c r="J178" s="70"/>
      <c r="K178" s="70">
        <v>0</v>
      </c>
      <c r="L178" s="72"/>
    </row>
    <row r="179" spans="1:12" s="131" customFormat="1" ht="15" customHeight="1">
      <c r="A179" s="33" t="s">
        <v>322</v>
      </c>
      <c r="B179" s="74"/>
      <c r="C179" s="74"/>
      <c r="D179" s="74"/>
      <c r="E179" s="74"/>
      <c r="F179" s="74"/>
      <c r="G179" s="74"/>
      <c r="H179" s="74"/>
      <c r="I179" s="158"/>
      <c r="J179" s="74"/>
      <c r="K179" s="74"/>
      <c r="L179" s="73"/>
    </row>
    <row r="180" spans="1:12" s="80" customFormat="1" ht="15" customHeight="1">
      <c r="A180" s="72" t="s">
        <v>323</v>
      </c>
      <c r="B180" s="79"/>
      <c r="C180" s="79">
        <v>0</v>
      </c>
      <c r="D180" s="79"/>
      <c r="E180" s="79"/>
      <c r="F180" s="79"/>
      <c r="G180" s="79"/>
      <c r="H180" s="79"/>
      <c r="I180" s="217"/>
      <c r="J180" s="79"/>
      <c r="K180" s="79">
        <v>10500</v>
      </c>
      <c r="L180" s="72"/>
    </row>
    <row r="181" spans="1:12" s="40" customFormat="1" ht="15" customHeight="1">
      <c r="A181" s="33" t="s">
        <v>123</v>
      </c>
      <c r="B181" s="36"/>
      <c r="C181" s="36"/>
      <c r="D181" s="36"/>
      <c r="E181" s="36"/>
      <c r="F181" s="36"/>
      <c r="G181" s="36"/>
      <c r="H181" s="36"/>
      <c r="I181" s="143"/>
      <c r="J181" s="36"/>
      <c r="K181" s="36"/>
      <c r="L181" s="33"/>
    </row>
    <row r="182" spans="1:12" s="40" customFormat="1" ht="15" customHeight="1">
      <c r="A182" s="71" t="s">
        <v>226</v>
      </c>
      <c r="B182" s="36"/>
      <c r="C182" s="36">
        <v>30000</v>
      </c>
      <c r="D182" s="36"/>
      <c r="E182" s="36">
        <v>0</v>
      </c>
      <c r="F182" s="36"/>
      <c r="G182" s="36">
        <f t="shared" ref="G182:G184" si="48">C182-E182</f>
        <v>30000</v>
      </c>
      <c r="H182" s="36"/>
      <c r="I182" s="143">
        <v>1</v>
      </c>
      <c r="J182" s="36"/>
      <c r="K182" s="36">
        <v>0</v>
      </c>
      <c r="L182" s="71"/>
    </row>
    <row r="183" spans="1:12" s="40" customFormat="1" ht="15" customHeight="1">
      <c r="A183" s="71" t="s">
        <v>215</v>
      </c>
      <c r="B183" s="36"/>
      <c r="C183" s="36">
        <v>80000</v>
      </c>
      <c r="D183" s="36"/>
      <c r="E183" s="36">
        <v>150000</v>
      </c>
      <c r="F183" s="36"/>
      <c r="G183" s="36">
        <f t="shared" si="48"/>
        <v>-70000</v>
      </c>
      <c r="H183" s="36"/>
      <c r="I183" s="143">
        <f t="shared" ref="I183:I185" si="49">G183/E183*100%</f>
        <v>-0.46666666666666667</v>
      </c>
      <c r="J183" s="36"/>
      <c r="K183" s="36">
        <v>0</v>
      </c>
      <c r="L183" s="71"/>
    </row>
    <row r="184" spans="1:12" s="69" customFormat="1" ht="15" customHeight="1">
      <c r="A184" s="72" t="s">
        <v>227</v>
      </c>
      <c r="B184" s="70"/>
      <c r="C184" s="70">
        <v>0</v>
      </c>
      <c r="D184" s="70"/>
      <c r="E184" s="70">
        <v>6200</v>
      </c>
      <c r="F184" s="70"/>
      <c r="G184" s="70">
        <f t="shared" si="48"/>
        <v>-6200</v>
      </c>
      <c r="H184" s="70"/>
      <c r="I184" s="157">
        <f t="shared" si="49"/>
        <v>-1</v>
      </c>
      <c r="J184" s="70"/>
      <c r="K184" s="70">
        <v>6200</v>
      </c>
      <c r="L184" s="72"/>
    </row>
    <row r="185" spans="1:12" s="69" customFormat="1" ht="15" customHeight="1">
      <c r="A185" s="72" t="s">
        <v>228</v>
      </c>
      <c r="B185" s="70"/>
      <c r="C185" s="70">
        <v>0</v>
      </c>
      <c r="D185" s="70"/>
      <c r="E185" s="70">
        <v>30000</v>
      </c>
      <c r="F185" s="70"/>
      <c r="G185" s="70">
        <f t="shared" ref="G185" si="50">C185-E185</f>
        <v>-30000</v>
      </c>
      <c r="H185" s="70"/>
      <c r="I185" s="157">
        <f t="shared" si="49"/>
        <v>-1</v>
      </c>
      <c r="J185" s="70"/>
      <c r="K185" s="70">
        <v>25453.62</v>
      </c>
      <c r="L185" s="72"/>
    </row>
    <row r="186" spans="1:12" s="132" customFormat="1" ht="15.75">
      <c r="A186" s="73" t="s">
        <v>229</v>
      </c>
      <c r="B186" s="36"/>
      <c r="C186" s="36"/>
      <c r="D186" s="36"/>
      <c r="E186" s="36"/>
      <c r="F186" s="36"/>
      <c r="G186" s="36"/>
      <c r="H186" s="36"/>
      <c r="I186" s="143"/>
      <c r="J186" s="36"/>
      <c r="K186" s="36"/>
      <c r="L186" s="33"/>
    </row>
    <row r="187" spans="1:12" s="132" customFormat="1" ht="15.75">
      <c r="A187" s="71" t="s">
        <v>230</v>
      </c>
      <c r="B187" s="36"/>
      <c r="C187" s="36">
        <v>100000</v>
      </c>
      <c r="D187" s="36"/>
      <c r="E187" s="36">
        <v>0</v>
      </c>
      <c r="F187" s="36"/>
      <c r="G187" s="36">
        <f t="shared" ref="G187" si="51">C187-E187</f>
        <v>100000</v>
      </c>
      <c r="H187" s="36"/>
      <c r="I187" s="143">
        <v>1</v>
      </c>
      <c r="J187" s="36"/>
      <c r="K187" s="36">
        <v>0</v>
      </c>
      <c r="L187" s="33"/>
    </row>
    <row r="188" spans="1:12" s="40" customFormat="1" ht="15" customHeight="1">
      <c r="A188" s="73" t="s">
        <v>124</v>
      </c>
      <c r="B188" s="36"/>
      <c r="C188" s="36"/>
      <c r="D188" s="36"/>
      <c r="E188" s="36"/>
      <c r="F188" s="36"/>
      <c r="G188" s="36"/>
      <c r="H188" s="36"/>
      <c r="I188" s="143"/>
      <c r="J188" s="36"/>
      <c r="K188" s="36"/>
      <c r="L188" s="73"/>
    </row>
    <row r="189" spans="1:12" s="40" customFormat="1" ht="15" customHeight="1">
      <c r="A189" s="71" t="s">
        <v>125</v>
      </c>
      <c r="B189" s="36"/>
      <c r="C189" s="36">
        <v>50000</v>
      </c>
      <c r="D189" s="36"/>
      <c r="E189" s="36">
        <v>40000</v>
      </c>
      <c r="F189" s="36"/>
      <c r="G189" s="36">
        <f t="shared" ref="G189" si="52">C189-E189</f>
        <v>10000</v>
      </c>
      <c r="H189" s="36"/>
      <c r="I189" s="143">
        <f t="shared" ref="I189" si="53">G189/E189*100%</f>
        <v>0.25</v>
      </c>
      <c r="J189" s="36"/>
      <c r="K189" s="36">
        <v>40000</v>
      </c>
      <c r="L189" s="71"/>
    </row>
    <row r="190" spans="1:12" s="40" customFormat="1" ht="15" customHeight="1">
      <c r="A190" s="73" t="s">
        <v>126</v>
      </c>
      <c r="B190" s="36"/>
      <c r="C190" s="36"/>
      <c r="D190" s="36"/>
      <c r="E190" s="36"/>
      <c r="F190" s="36"/>
      <c r="G190" s="36"/>
      <c r="H190" s="36"/>
      <c r="I190" s="143"/>
      <c r="J190" s="36"/>
      <c r="K190" s="36"/>
      <c r="L190" s="73"/>
    </row>
    <row r="191" spans="1:12" s="40" customFormat="1" ht="15" customHeight="1">
      <c r="A191" s="71" t="s">
        <v>127</v>
      </c>
      <c r="B191" s="36"/>
      <c r="C191" s="36">
        <v>10000</v>
      </c>
      <c r="D191" s="36"/>
      <c r="E191" s="36">
        <v>0</v>
      </c>
      <c r="F191" s="36"/>
      <c r="G191" s="36">
        <f t="shared" ref="G191" si="54">C191-E191</f>
        <v>10000</v>
      </c>
      <c r="H191" s="36"/>
      <c r="I191" s="143">
        <v>1</v>
      </c>
      <c r="J191" s="36"/>
      <c r="K191" s="36">
        <v>0</v>
      </c>
      <c r="L191" s="73"/>
    </row>
    <row r="192" spans="1:12" s="40" customFormat="1" ht="5.25" customHeight="1">
      <c r="A192" s="71"/>
      <c r="B192" s="36"/>
      <c r="C192" s="36"/>
      <c r="D192" s="36"/>
      <c r="E192" s="36"/>
      <c r="F192" s="36"/>
      <c r="G192" s="36"/>
      <c r="H192" s="36"/>
      <c r="I192" s="143"/>
      <c r="J192" s="36"/>
      <c r="K192" s="36"/>
      <c r="L192" s="73"/>
    </row>
    <row r="193" spans="1:15" s="40" customFormat="1" ht="13.5" customHeight="1">
      <c r="A193" s="73" t="s">
        <v>128</v>
      </c>
      <c r="B193" s="36"/>
      <c r="C193" s="36"/>
      <c r="D193" s="36"/>
      <c r="E193" s="36">
        <v>0</v>
      </c>
      <c r="F193" s="36"/>
      <c r="G193" s="36">
        <f t="shared" ref="G193:I193" si="55">C193-E193</f>
        <v>0</v>
      </c>
      <c r="H193" s="36"/>
      <c r="I193" s="143">
        <f t="shared" si="55"/>
        <v>0</v>
      </c>
      <c r="J193" s="36"/>
      <c r="K193" s="36">
        <v>433.97</v>
      </c>
      <c r="L193" s="73"/>
    </row>
    <row r="194" spans="1:15" s="31" customFormat="1" ht="7.5" customHeight="1">
      <c r="A194" s="71"/>
      <c r="B194" s="36"/>
      <c r="C194" s="36"/>
      <c r="D194" s="36"/>
      <c r="E194" s="36"/>
      <c r="F194" s="36"/>
      <c r="G194" s="36"/>
      <c r="H194" s="36"/>
      <c r="I194" s="143"/>
      <c r="J194" s="36"/>
      <c r="K194" s="36"/>
      <c r="L194" s="71"/>
    </row>
    <row r="195" spans="1:15" s="31" customFormat="1" ht="15" customHeight="1">
      <c r="A195" s="85" t="s">
        <v>129</v>
      </c>
      <c r="B195" s="36"/>
      <c r="C195" s="36">
        <v>3000</v>
      </c>
      <c r="D195" s="36"/>
      <c r="E195" s="36">
        <v>0</v>
      </c>
      <c r="F195" s="36"/>
      <c r="G195" s="36">
        <f t="shared" ref="G195" si="56">C195-E195</f>
        <v>3000</v>
      </c>
      <c r="H195" s="36"/>
      <c r="I195" s="143">
        <v>1</v>
      </c>
      <c r="J195" s="36"/>
      <c r="K195" s="36">
        <v>0</v>
      </c>
      <c r="L195" s="85"/>
    </row>
    <row r="196" spans="1:15" s="31" customFormat="1" ht="5.25" customHeight="1">
      <c r="A196" s="71"/>
      <c r="B196" s="36"/>
      <c r="C196" s="36"/>
      <c r="D196" s="36"/>
      <c r="E196" s="36"/>
      <c r="F196" s="36"/>
      <c r="G196" s="36"/>
      <c r="H196" s="36"/>
      <c r="I196" s="143"/>
      <c r="J196" s="36"/>
      <c r="K196" s="36"/>
      <c r="L196" s="71"/>
    </row>
    <row r="197" spans="1:15" s="31" customFormat="1" ht="15" customHeight="1">
      <c r="A197" s="40" t="s">
        <v>130</v>
      </c>
      <c r="B197" s="36"/>
      <c r="C197" s="36">
        <v>100000</v>
      </c>
      <c r="D197" s="36"/>
      <c r="E197" s="36">
        <v>64000</v>
      </c>
      <c r="F197" s="36"/>
      <c r="G197" s="36">
        <f t="shared" ref="G197" si="57">C197-E197</f>
        <v>36000</v>
      </c>
      <c r="H197" s="36"/>
      <c r="I197" s="143">
        <f t="shared" ref="I197" si="58">G197/E197*100%</f>
        <v>0.5625</v>
      </c>
      <c r="J197" s="36"/>
      <c r="K197" s="36">
        <v>0</v>
      </c>
      <c r="L197" s="40"/>
    </row>
    <row r="198" spans="1:15" s="31" customFormat="1" ht="9" customHeight="1">
      <c r="A198" s="71"/>
      <c r="B198" s="36"/>
      <c r="C198" s="41"/>
      <c r="D198" s="36"/>
      <c r="E198" s="36"/>
      <c r="F198" s="36"/>
      <c r="G198" s="36"/>
      <c r="H198" s="36"/>
      <c r="I198" s="143"/>
      <c r="J198" s="36"/>
      <c r="K198" s="36"/>
      <c r="L198" s="71"/>
      <c r="N198" s="31">
        <v>1196821.4300000002</v>
      </c>
    </row>
    <row r="199" spans="1:15" s="31" customFormat="1" ht="15">
      <c r="A199" s="71" t="s">
        <v>131</v>
      </c>
      <c r="B199" s="86"/>
      <c r="C199" s="86">
        <f>SUM(C145:C197)</f>
        <v>1628000</v>
      </c>
      <c r="D199" s="86"/>
      <c r="E199" s="87">
        <f>SUM(E145:E197)</f>
        <v>3158200</v>
      </c>
      <c r="F199" s="86"/>
      <c r="G199" s="87">
        <f t="shared" ref="G199" si="59">C199-E199</f>
        <v>-1530200</v>
      </c>
      <c r="H199" s="141"/>
      <c r="I199" s="159">
        <f t="shared" ref="I199" si="60">G199/E199*100%</f>
        <v>-0.48451649673864861</v>
      </c>
      <c r="J199" s="86"/>
      <c r="K199" s="87">
        <f>SUM(K145:K197)</f>
        <v>1199821.4300000002</v>
      </c>
      <c r="L199" s="71"/>
      <c r="N199" s="31">
        <v>1196821.4300000002</v>
      </c>
      <c r="O199" s="31">
        <f>K199-N199</f>
        <v>3000</v>
      </c>
    </row>
    <row r="200" spans="1:15" s="31" customFormat="1" ht="7.5" customHeight="1">
      <c r="A200" s="63"/>
      <c r="B200" s="36"/>
      <c r="C200" s="36"/>
      <c r="D200" s="36"/>
      <c r="E200" s="36"/>
      <c r="F200" s="36"/>
      <c r="G200" s="36"/>
      <c r="H200" s="36"/>
      <c r="I200" s="143"/>
      <c r="J200" s="36"/>
      <c r="K200" s="36"/>
      <c r="L200" s="63"/>
    </row>
    <row r="201" spans="1:15" s="31" customFormat="1" ht="15.75">
      <c r="A201" s="33" t="s">
        <v>132</v>
      </c>
      <c r="B201" s="88"/>
      <c r="C201" s="89">
        <f>C143+C199</f>
        <v>2528000</v>
      </c>
      <c r="D201" s="88"/>
      <c r="E201" s="89">
        <f>E143+E199</f>
        <v>6151200</v>
      </c>
      <c r="F201" s="88"/>
      <c r="G201" s="89">
        <f t="shared" ref="G201" si="61">C201-E201</f>
        <v>-3623200</v>
      </c>
      <c r="H201" s="142"/>
      <c r="I201" s="160">
        <f t="shared" ref="I201" si="62">G201/E201*100%</f>
        <v>-0.58902328001040449</v>
      </c>
      <c r="J201" s="88"/>
      <c r="K201" s="89">
        <f>K143+K199</f>
        <v>4087856.25</v>
      </c>
      <c r="L201" s="33"/>
    </row>
    <row r="202" spans="1:15" s="31" customFormat="1" ht="9" customHeight="1">
      <c r="A202" s="40"/>
      <c r="B202" s="90"/>
      <c r="C202" s="90"/>
      <c r="D202" s="90"/>
      <c r="E202" s="90"/>
      <c r="F202" s="90"/>
      <c r="G202" s="90"/>
      <c r="H202" s="90"/>
      <c r="I202" s="161"/>
      <c r="J202" s="90"/>
      <c r="K202" s="90"/>
      <c r="L202" s="40"/>
    </row>
    <row r="203" spans="1:15" s="31" customFormat="1" ht="15.75">
      <c r="A203" s="91" t="s">
        <v>133</v>
      </c>
      <c r="B203" s="92"/>
      <c r="C203" s="92">
        <f>C124+C201</f>
        <v>3000000</v>
      </c>
      <c r="D203" s="92"/>
      <c r="E203" s="92">
        <f>E124+E201</f>
        <v>6346700</v>
      </c>
      <c r="F203" s="92"/>
      <c r="G203" s="92">
        <f>C203-E203</f>
        <v>-3346700</v>
      </c>
      <c r="H203" s="92"/>
      <c r="I203" s="174">
        <f t="shared" ref="I203" si="63">G203/E203*100%</f>
        <v>-0.52731340696740037</v>
      </c>
      <c r="J203" s="92"/>
      <c r="K203" s="92">
        <f>K124+K201</f>
        <v>4258778.08</v>
      </c>
      <c r="L203" s="91"/>
      <c r="N203" s="31" t="e">
        <f>#REF!-#REF!</f>
        <v>#REF!</v>
      </c>
    </row>
    <row r="204" spans="1:15" s="31" customFormat="1" ht="15" hidden="1">
      <c r="A204" s="40"/>
      <c r="B204" s="36"/>
      <c r="C204" s="36"/>
      <c r="D204" s="36"/>
      <c r="E204" s="36"/>
      <c r="F204" s="36"/>
      <c r="G204" s="36"/>
      <c r="H204" s="36"/>
      <c r="I204" s="143"/>
      <c r="J204" s="36"/>
      <c r="K204" s="36"/>
      <c r="L204" s="40"/>
    </row>
    <row r="205" spans="1:15" s="31" customFormat="1" ht="15.75">
      <c r="A205" s="93" t="s">
        <v>134</v>
      </c>
      <c r="B205" s="94"/>
      <c r="C205" s="94"/>
      <c r="D205" s="94"/>
      <c r="E205" s="94"/>
      <c r="F205" s="94"/>
      <c r="G205" s="94"/>
      <c r="H205" s="94"/>
      <c r="I205" s="162"/>
      <c r="J205" s="94"/>
      <c r="K205" s="94"/>
      <c r="L205" s="93"/>
    </row>
    <row r="206" spans="1:15" s="45" customFormat="1" ht="8.25" customHeight="1">
      <c r="A206" s="95"/>
      <c r="B206" s="46"/>
      <c r="C206" s="46"/>
      <c r="D206" s="46"/>
      <c r="E206" s="46"/>
      <c r="F206" s="46"/>
      <c r="G206" s="46"/>
      <c r="H206" s="46"/>
      <c r="I206" s="145"/>
      <c r="J206" s="46"/>
      <c r="K206" s="46"/>
      <c r="L206" s="95"/>
    </row>
    <row r="207" spans="1:15" s="31" customFormat="1" ht="14.25" customHeight="1">
      <c r="A207" s="96" t="s">
        <v>135</v>
      </c>
      <c r="B207" s="36"/>
      <c r="C207" s="36"/>
      <c r="D207" s="36"/>
      <c r="E207" s="36"/>
      <c r="F207" s="36"/>
      <c r="G207" s="36"/>
      <c r="H207" s="36"/>
      <c r="I207" s="143"/>
      <c r="J207" s="36"/>
      <c r="K207" s="36"/>
      <c r="L207" s="96"/>
    </row>
    <row r="208" spans="1:15" s="31" customFormat="1" ht="15">
      <c r="A208" s="40" t="s">
        <v>136</v>
      </c>
      <c r="B208" s="36"/>
      <c r="C208" s="36">
        <v>50000</v>
      </c>
      <c r="D208" s="36"/>
      <c r="E208" s="36">
        <v>65000</v>
      </c>
      <c r="F208" s="36"/>
      <c r="G208" s="36">
        <f t="shared" ref="G208:G218" si="64">C208-E208</f>
        <v>-15000</v>
      </c>
      <c r="H208" s="36"/>
      <c r="I208" s="143">
        <f t="shared" ref="I208:I238" si="65">G208/E208*100%</f>
        <v>-0.23076923076923078</v>
      </c>
      <c r="J208" s="36"/>
      <c r="K208" s="36">
        <v>88674.7</v>
      </c>
      <c r="L208" s="40"/>
    </row>
    <row r="209" spans="1:12" s="31" customFormat="1" ht="15">
      <c r="A209" s="40" t="s">
        <v>232</v>
      </c>
      <c r="B209" s="36"/>
      <c r="C209" s="36">
        <v>15000</v>
      </c>
      <c r="D209" s="36"/>
      <c r="E209" s="36">
        <v>15000</v>
      </c>
      <c r="F209" s="36"/>
      <c r="G209" s="36">
        <f t="shared" si="64"/>
        <v>0</v>
      </c>
      <c r="H209" s="36"/>
      <c r="I209" s="143">
        <f t="shared" si="65"/>
        <v>0</v>
      </c>
      <c r="J209" s="36"/>
      <c r="K209" s="36">
        <v>6178</v>
      </c>
      <c r="L209" s="40"/>
    </row>
    <row r="210" spans="1:12" s="31" customFormat="1" ht="15.75">
      <c r="A210" s="40" t="s">
        <v>234</v>
      </c>
      <c r="B210" s="36"/>
      <c r="C210" s="36">
        <v>120000</v>
      </c>
      <c r="D210" s="36"/>
      <c r="E210" s="36">
        <v>160000</v>
      </c>
      <c r="F210" s="36"/>
      <c r="G210" s="36">
        <f t="shared" si="64"/>
        <v>-40000</v>
      </c>
      <c r="H210" s="36"/>
      <c r="I210" s="143">
        <f t="shared" si="65"/>
        <v>-0.25</v>
      </c>
      <c r="J210" s="36"/>
      <c r="K210" s="36">
        <v>166798.21</v>
      </c>
      <c r="L210" s="40"/>
    </row>
    <row r="211" spans="1:12" s="69" customFormat="1" ht="15">
      <c r="A211" s="69" t="s">
        <v>292</v>
      </c>
      <c r="B211" s="70"/>
      <c r="C211" s="70">
        <v>0</v>
      </c>
      <c r="D211" s="70"/>
      <c r="E211" s="70">
        <v>65000</v>
      </c>
      <c r="F211" s="70"/>
      <c r="G211" s="36">
        <f t="shared" si="64"/>
        <v>-65000</v>
      </c>
      <c r="H211" s="70"/>
      <c r="I211" s="143">
        <f t="shared" si="65"/>
        <v>-1</v>
      </c>
      <c r="J211" s="70"/>
      <c r="K211" s="70">
        <v>46640</v>
      </c>
    </row>
    <row r="212" spans="1:12" s="31" customFormat="1" ht="15.75">
      <c r="A212" s="33" t="s">
        <v>233</v>
      </c>
      <c r="B212" s="36"/>
      <c r="C212" s="36">
        <v>5000</v>
      </c>
      <c r="D212" s="36"/>
      <c r="E212" s="36">
        <v>25000</v>
      </c>
      <c r="F212" s="36"/>
      <c r="G212" s="36">
        <f t="shared" si="64"/>
        <v>-20000</v>
      </c>
      <c r="H212" s="36"/>
      <c r="I212" s="143">
        <f t="shared" si="65"/>
        <v>-0.8</v>
      </c>
      <c r="J212" s="36"/>
      <c r="K212" s="36">
        <v>15030</v>
      </c>
      <c r="L212" s="33"/>
    </row>
    <row r="213" spans="1:12" s="31" customFormat="1" ht="15.75">
      <c r="A213" s="33" t="s">
        <v>235</v>
      </c>
      <c r="B213" s="36"/>
      <c r="C213" s="36">
        <v>13000</v>
      </c>
      <c r="D213" s="36"/>
      <c r="E213" s="36">
        <v>15000</v>
      </c>
      <c r="F213" s="36"/>
      <c r="G213" s="36">
        <f t="shared" si="64"/>
        <v>-2000</v>
      </c>
      <c r="H213" s="36"/>
      <c r="I213" s="143">
        <f t="shared" si="65"/>
        <v>-0.13333333333333333</v>
      </c>
      <c r="J213" s="36"/>
      <c r="K213" s="36">
        <v>12720</v>
      </c>
      <c r="L213" s="33"/>
    </row>
    <row r="214" spans="1:12" s="31" customFormat="1" ht="15.75">
      <c r="A214" s="33" t="s">
        <v>137</v>
      </c>
      <c r="B214" s="36"/>
      <c r="C214" s="36">
        <v>650</v>
      </c>
      <c r="D214" s="36"/>
      <c r="E214" s="36">
        <v>636</v>
      </c>
      <c r="F214" s="36"/>
      <c r="G214" s="36">
        <f t="shared" si="64"/>
        <v>14</v>
      </c>
      <c r="H214" s="36"/>
      <c r="I214" s="143">
        <f t="shared" si="65"/>
        <v>2.20125786163522E-2</v>
      </c>
      <c r="J214" s="36"/>
      <c r="K214" s="36">
        <v>634.94000000000005</v>
      </c>
      <c r="L214" s="33"/>
    </row>
    <row r="215" spans="1:12" s="31" customFormat="1" ht="15.75">
      <c r="A215" s="33" t="s">
        <v>236</v>
      </c>
      <c r="B215" s="36"/>
      <c r="C215" s="36">
        <v>200000</v>
      </c>
      <c r="D215" s="36"/>
      <c r="E215" s="36">
        <v>300000</v>
      </c>
      <c r="F215" s="36"/>
      <c r="G215" s="36">
        <f t="shared" si="64"/>
        <v>-100000</v>
      </c>
      <c r="H215" s="36"/>
      <c r="I215" s="143">
        <f t="shared" si="65"/>
        <v>-0.33333333333333331</v>
      </c>
      <c r="J215" s="36"/>
      <c r="K215" s="36">
        <v>295630.36</v>
      </c>
      <c r="L215" s="33"/>
    </row>
    <row r="216" spans="1:12" s="84" customFormat="1" ht="15.75">
      <c r="A216" s="83" t="s">
        <v>237</v>
      </c>
      <c r="B216" s="70"/>
      <c r="C216" s="70">
        <v>0</v>
      </c>
      <c r="D216" s="70"/>
      <c r="E216" s="70">
        <v>0</v>
      </c>
      <c r="F216" s="70"/>
      <c r="G216" s="70">
        <f t="shared" si="64"/>
        <v>0</v>
      </c>
      <c r="H216" s="70"/>
      <c r="I216" s="157">
        <v>0</v>
      </c>
      <c r="J216" s="70"/>
      <c r="K216" s="70">
        <v>199681.56</v>
      </c>
      <c r="L216" s="83"/>
    </row>
    <row r="217" spans="1:12" s="84" customFormat="1" ht="15.75">
      <c r="A217" s="83" t="s">
        <v>238</v>
      </c>
      <c r="B217" s="70"/>
      <c r="C217" s="70">
        <v>0</v>
      </c>
      <c r="D217" s="70"/>
      <c r="E217" s="70">
        <v>364485</v>
      </c>
      <c r="F217" s="70"/>
      <c r="G217" s="70">
        <f t="shared" si="64"/>
        <v>-364485</v>
      </c>
      <c r="H217" s="70"/>
      <c r="I217" s="157">
        <f t="shared" si="65"/>
        <v>-1</v>
      </c>
      <c r="J217" s="70"/>
      <c r="K217" s="70">
        <v>378095.97</v>
      </c>
      <c r="L217" s="83"/>
    </row>
    <row r="218" spans="1:12" s="31" customFormat="1" ht="15.75">
      <c r="A218" s="97" t="s">
        <v>138</v>
      </c>
      <c r="B218" s="36"/>
      <c r="C218" s="36">
        <v>100000</v>
      </c>
      <c r="D218" s="36"/>
      <c r="E218" s="36">
        <v>27000</v>
      </c>
      <c r="F218" s="36"/>
      <c r="G218" s="36">
        <f t="shared" si="64"/>
        <v>73000</v>
      </c>
      <c r="H218" s="36"/>
      <c r="I218" s="143">
        <f t="shared" si="65"/>
        <v>2.7037037037037037</v>
      </c>
      <c r="J218" s="36"/>
      <c r="K218" s="36">
        <v>24611.4</v>
      </c>
      <c r="L218" s="97"/>
    </row>
    <row r="219" spans="1:12" s="31" customFormat="1" ht="15.75">
      <c r="A219" s="97" t="s">
        <v>139</v>
      </c>
      <c r="B219" s="36"/>
      <c r="C219" s="36"/>
      <c r="D219" s="36"/>
      <c r="E219" s="36"/>
      <c r="F219" s="36"/>
      <c r="G219" s="36"/>
      <c r="H219" s="36"/>
      <c r="I219" s="143">
        <v>0</v>
      </c>
      <c r="J219" s="36"/>
      <c r="K219" s="36"/>
      <c r="L219" s="97"/>
    </row>
    <row r="220" spans="1:12" s="31" customFormat="1" ht="15">
      <c r="A220" s="71" t="s">
        <v>298</v>
      </c>
      <c r="B220" s="36"/>
      <c r="C220" s="36">
        <v>500000</v>
      </c>
      <c r="D220" s="36"/>
      <c r="E220" s="36">
        <v>560000</v>
      </c>
      <c r="F220" s="36"/>
      <c r="G220" s="36">
        <f t="shared" ref="G220:G226" si="66">C220-E220</f>
        <v>-60000</v>
      </c>
      <c r="H220" s="36"/>
      <c r="I220" s="143">
        <v>1</v>
      </c>
      <c r="J220" s="36"/>
      <c r="K220" s="36">
        <v>564234.63</v>
      </c>
      <c r="L220" s="71"/>
    </row>
    <row r="221" spans="1:12" s="31" customFormat="1" ht="15">
      <c r="A221" s="98" t="s">
        <v>248</v>
      </c>
      <c r="B221" s="36"/>
      <c r="C221" s="36">
        <v>450000</v>
      </c>
      <c r="D221" s="36"/>
      <c r="E221" s="36">
        <v>0</v>
      </c>
      <c r="F221" s="36"/>
      <c r="G221" s="36">
        <f t="shared" si="66"/>
        <v>450000</v>
      </c>
      <c r="H221" s="36"/>
      <c r="I221" s="143">
        <v>1</v>
      </c>
      <c r="J221" s="36"/>
      <c r="K221" s="36">
        <v>0</v>
      </c>
      <c r="L221" s="98"/>
    </row>
    <row r="222" spans="1:12" s="31" customFormat="1" ht="15">
      <c r="A222" s="98" t="s">
        <v>299</v>
      </c>
      <c r="B222" s="36"/>
      <c r="C222" s="36">
        <v>450000</v>
      </c>
      <c r="D222" s="36"/>
      <c r="E222" s="36">
        <v>450000</v>
      </c>
      <c r="F222" s="36"/>
      <c r="G222" s="36">
        <f t="shared" si="66"/>
        <v>0</v>
      </c>
      <c r="H222" s="36"/>
      <c r="I222" s="143">
        <v>1</v>
      </c>
      <c r="J222" s="36"/>
      <c r="K222" s="36">
        <v>477743</v>
      </c>
      <c r="L222" s="98"/>
    </row>
    <row r="223" spans="1:12" s="31" customFormat="1" ht="15">
      <c r="A223" s="71" t="s">
        <v>247</v>
      </c>
      <c r="B223" s="36"/>
      <c r="C223" s="36">
        <v>200000</v>
      </c>
      <c r="D223" s="36"/>
      <c r="E223" s="36">
        <v>0</v>
      </c>
      <c r="F223" s="36"/>
      <c r="G223" s="36">
        <f t="shared" si="66"/>
        <v>200000</v>
      </c>
      <c r="H223" s="36"/>
      <c r="I223" s="143">
        <v>1</v>
      </c>
      <c r="J223" s="36"/>
      <c r="K223" s="36">
        <v>0</v>
      </c>
      <c r="L223" s="71"/>
    </row>
    <row r="224" spans="1:12" s="31" customFormat="1" ht="15">
      <c r="A224" s="71" t="s">
        <v>246</v>
      </c>
      <c r="B224" s="36"/>
      <c r="C224" s="36">
        <v>200000</v>
      </c>
      <c r="D224" s="36"/>
      <c r="E224" s="36">
        <v>0</v>
      </c>
      <c r="F224" s="36"/>
      <c r="G224" s="36">
        <f t="shared" si="66"/>
        <v>200000</v>
      </c>
      <c r="H224" s="36"/>
      <c r="I224" s="143">
        <v>1</v>
      </c>
      <c r="J224" s="36"/>
      <c r="K224" s="36">
        <v>0</v>
      </c>
      <c r="L224" s="71"/>
    </row>
    <row r="225" spans="1:12" s="69" customFormat="1" ht="15.75">
      <c r="A225" s="72" t="s">
        <v>293</v>
      </c>
      <c r="B225" s="70"/>
      <c r="C225" s="70">
        <v>0</v>
      </c>
      <c r="D225" s="70"/>
      <c r="E225" s="70">
        <v>160000</v>
      </c>
      <c r="F225" s="70"/>
      <c r="G225" s="70">
        <f t="shared" si="66"/>
        <v>-160000</v>
      </c>
      <c r="H225" s="70"/>
      <c r="I225" s="157">
        <v>0</v>
      </c>
      <c r="J225" s="70"/>
      <c r="K225" s="70">
        <v>160829.24</v>
      </c>
      <c r="L225" s="134"/>
    </row>
    <row r="226" spans="1:12" s="69" customFormat="1" ht="15.75">
      <c r="A226" s="72" t="s">
        <v>276</v>
      </c>
      <c r="B226" s="70"/>
      <c r="C226" s="70">
        <v>0</v>
      </c>
      <c r="D226" s="70"/>
      <c r="E226" s="70">
        <v>8000</v>
      </c>
      <c r="F226" s="70"/>
      <c r="G226" s="70">
        <f t="shared" si="66"/>
        <v>-8000</v>
      </c>
      <c r="H226" s="70"/>
      <c r="I226" s="157">
        <v>0</v>
      </c>
      <c r="J226" s="70"/>
      <c r="K226" s="70">
        <v>7446.75</v>
      </c>
      <c r="L226" s="134"/>
    </row>
    <row r="227" spans="1:12" s="31" customFormat="1" ht="15.75">
      <c r="A227" s="97" t="s">
        <v>140</v>
      </c>
      <c r="B227" s="36"/>
      <c r="C227" s="36"/>
      <c r="D227" s="36"/>
      <c r="E227" s="36"/>
      <c r="F227" s="36"/>
      <c r="G227" s="36"/>
      <c r="H227" s="36"/>
      <c r="I227" s="143"/>
      <c r="J227" s="36"/>
      <c r="K227" s="36"/>
      <c r="L227" s="97"/>
    </row>
    <row r="228" spans="1:12" s="31" customFormat="1" ht="15">
      <c r="A228" s="71" t="s">
        <v>141</v>
      </c>
      <c r="B228" s="36"/>
      <c r="C228" s="36">
        <v>0</v>
      </c>
      <c r="D228" s="36"/>
      <c r="E228" s="36">
        <v>100000</v>
      </c>
      <c r="F228" s="36"/>
      <c r="G228" s="36">
        <f t="shared" ref="G228:G238" si="67">C228-E228</f>
        <v>-100000</v>
      </c>
      <c r="H228" s="36"/>
      <c r="I228" s="143">
        <f t="shared" si="65"/>
        <v>-1</v>
      </c>
      <c r="J228" s="36"/>
      <c r="K228" s="36">
        <v>51842</v>
      </c>
      <c r="L228" s="71"/>
    </row>
    <row r="229" spans="1:12" s="31" customFormat="1" ht="15">
      <c r="A229" s="71" t="s">
        <v>239</v>
      </c>
      <c r="B229" s="36"/>
      <c r="C229" s="36">
        <v>60000</v>
      </c>
      <c r="D229" s="36"/>
      <c r="E229" s="36">
        <v>0</v>
      </c>
      <c r="F229" s="36"/>
      <c r="G229" s="36">
        <f t="shared" si="67"/>
        <v>60000</v>
      </c>
      <c r="H229" s="36"/>
      <c r="I229" s="143">
        <v>1</v>
      </c>
      <c r="J229" s="36"/>
      <c r="K229" s="36">
        <v>0</v>
      </c>
      <c r="L229" s="71"/>
    </row>
    <row r="230" spans="1:12" s="31" customFormat="1" ht="15">
      <c r="A230" s="71" t="s">
        <v>142</v>
      </c>
      <c r="B230" s="36"/>
      <c r="C230" s="36">
        <v>60000</v>
      </c>
      <c r="D230" s="36"/>
      <c r="E230" s="36">
        <v>0</v>
      </c>
      <c r="F230" s="36"/>
      <c r="G230" s="36">
        <f t="shared" si="67"/>
        <v>60000</v>
      </c>
      <c r="H230" s="36"/>
      <c r="I230" s="143">
        <v>1</v>
      </c>
      <c r="J230" s="36"/>
      <c r="K230" s="36">
        <v>0</v>
      </c>
      <c r="L230" s="71"/>
    </row>
    <row r="231" spans="1:12" s="31" customFormat="1" ht="15">
      <c r="A231" s="71" t="s">
        <v>143</v>
      </c>
      <c r="B231" s="36"/>
      <c r="C231" s="36">
        <v>60000</v>
      </c>
      <c r="D231" s="36"/>
      <c r="E231" s="36">
        <v>0</v>
      </c>
      <c r="F231" s="36"/>
      <c r="G231" s="36">
        <f t="shared" si="67"/>
        <v>60000</v>
      </c>
      <c r="H231" s="36"/>
      <c r="I231" s="143">
        <v>1</v>
      </c>
      <c r="J231" s="36"/>
      <c r="K231" s="36">
        <v>0</v>
      </c>
      <c r="L231" s="71"/>
    </row>
    <row r="232" spans="1:12" s="31" customFormat="1" ht="15">
      <c r="A232" s="71" t="s">
        <v>144</v>
      </c>
      <c r="B232" s="36"/>
      <c r="C232" s="36">
        <v>60000</v>
      </c>
      <c r="D232" s="36"/>
      <c r="E232" s="36">
        <v>0</v>
      </c>
      <c r="F232" s="36"/>
      <c r="G232" s="36">
        <f t="shared" si="67"/>
        <v>60000</v>
      </c>
      <c r="H232" s="36"/>
      <c r="I232" s="143">
        <v>1</v>
      </c>
      <c r="J232" s="36"/>
      <c r="K232" s="36">
        <v>0</v>
      </c>
      <c r="L232" s="71"/>
    </row>
    <row r="233" spans="1:12" s="31" customFormat="1" ht="15">
      <c r="A233" s="71" t="s">
        <v>145</v>
      </c>
      <c r="B233" s="36"/>
      <c r="C233" s="36">
        <v>60000</v>
      </c>
      <c r="D233" s="36"/>
      <c r="E233" s="36">
        <v>0</v>
      </c>
      <c r="F233" s="36"/>
      <c r="G233" s="36">
        <f t="shared" si="67"/>
        <v>60000</v>
      </c>
      <c r="H233" s="36"/>
      <c r="I233" s="143">
        <v>1</v>
      </c>
      <c r="J233" s="36"/>
      <c r="K233" s="36">
        <v>0</v>
      </c>
      <c r="L233" s="71"/>
    </row>
    <row r="234" spans="1:12" s="31" customFormat="1" ht="15">
      <c r="A234" s="71" t="s">
        <v>146</v>
      </c>
      <c r="B234" s="36"/>
      <c r="C234" s="36">
        <v>60000</v>
      </c>
      <c r="D234" s="36"/>
      <c r="E234" s="36">
        <v>0</v>
      </c>
      <c r="F234" s="36"/>
      <c r="G234" s="36">
        <f t="shared" si="67"/>
        <v>60000</v>
      </c>
      <c r="H234" s="36"/>
      <c r="I234" s="143">
        <v>1</v>
      </c>
      <c r="J234" s="36"/>
      <c r="K234" s="36">
        <v>0</v>
      </c>
      <c r="L234" s="71"/>
    </row>
    <row r="235" spans="1:12" s="31" customFormat="1" ht="15">
      <c r="A235" s="71" t="s">
        <v>147</v>
      </c>
      <c r="B235" s="36"/>
      <c r="C235" s="36">
        <v>15000</v>
      </c>
      <c r="D235" s="36"/>
      <c r="E235" s="36">
        <v>15000</v>
      </c>
      <c r="F235" s="36"/>
      <c r="G235" s="36">
        <f t="shared" si="67"/>
        <v>0</v>
      </c>
      <c r="H235" s="36"/>
      <c r="I235" s="143">
        <f t="shared" si="65"/>
        <v>0</v>
      </c>
      <c r="J235" s="36"/>
      <c r="K235" s="36">
        <v>13242.4</v>
      </c>
      <c r="L235" s="71"/>
    </row>
    <row r="236" spans="1:12" s="31" customFormat="1" ht="15">
      <c r="A236" s="71" t="s">
        <v>240</v>
      </c>
      <c r="B236" s="36"/>
      <c r="C236" s="36">
        <v>100000</v>
      </c>
      <c r="D236" s="36"/>
      <c r="E236" s="36">
        <v>30000</v>
      </c>
      <c r="F236" s="36"/>
      <c r="G236" s="36">
        <f t="shared" si="67"/>
        <v>70000</v>
      </c>
      <c r="H236" s="36"/>
      <c r="I236" s="143">
        <f t="shared" si="65"/>
        <v>2.3333333333333335</v>
      </c>
      <c r="J236" s="36"/>
      <c r="K236" s="36">
        <v>456.4</v>
      </c>
      <c r="L236" s="71"/>
    </row>
    <row r="237" spans="1:12" s="40" customFormat="1" ht="15">
      <c r="A237" s="71" t="s">
        <v>148</v>
      </c>
      <c r="B237" s="36"/>
      <c r="C237" s="36">
        <v>100000</v>
      </c>
      <c r="D237" s="36"/>
      <c r="E237" s="36">
        <v>42000</v>
      </c>
      <c r="F237" s="36"/>
      <c r="G237" s="36">
        <f t="shared" si="67"/>
        <v>58000</v>
      </c>
      <c r="H237" s="36"/>
      <c r="I237" s="143">
        <f t="shared" si="65"/>
        <v>1.3809523809523809</v>
      </c>
      <c r="J237" s="36"/>
      <c r="K237" s="36">
        <v>1576</v>
      </c>
      <c r="L237" s="71"/>
    </row>
    <row r="238" spans="1:12" s="69" customFormat="1" ht="15">
      <c r="A238" s="72" t="s">
        <v>241</v>
      </c>
      <c r="B238" s="70"/>
      <c r="C238" s="70">
        <v>0</v>
      </c>
      <c r="D238" s="70"/>
      <c r="E238" s="70">
        <v>30000</v>
      </c>
      <c r="F238" s="70"/>
      <c r="G238" s="70">
        <f t="shared" si="67"/>
        <v>-30000</v>
      </c>
      <c r="H238" s="70"/>
      <c r="I238" s="157">
        <f t="shared" si="65"/>
        <v>-1</v>
      </c>
      <c r="J238" s="70"/>
      <c r="K238" s="70">
        <v>0</v>
      </c>
      <c r="L238" s="72"/>
    </row>
    <row r="239" spans="1:12" s="31" customFormat="1" ht="15.75">
      <c r="A239" s="73" t="s">
        <v>149</v>
      </c>
      <c r="B239" s="36"/>
      <c r="C239" s="36"/>
      <c r="D239" s="36"/>
      <c r="E239" s="36"/>
      <c r="F239" s="36"/>
      <c r="G239" s="36"/>
      <c r="H239" s="36"/>
      <c r="I239" s="143"/>
      <c r="J239" s="36"/>
      <c r="K239" s="36"/>
      <c r="L239" s="73"/>
    </row>
    <row r="240" spans="1:12" s="31" customFormat="1" ht="15.75" customHeight="1">
      <c r="A240" s="99" t="s">
        <v>242</v>
      </c>
      <c r="B240" s="36"/>
      <c r="C240" s="36">
        <v>200000</v>
      </c>
      <c r="D240" s="36"/>
      <c r="E240" s="36">
        <v>0</v>
      </c>
      <c r="F240" s="36"/>
      <c r="G240" s="36">
        <f t="shared" ref="G240:G242" si="68">C240-E240</f>
        <v>200000</v>
      </c>
      <c r="H240" s="36"/>
      <c r="I240" s="143">
        <v>1</v>
      </c>
      <c r="J240" s="36"/>
      <c r="K240" s="36">
        <v>0</v>
      </c>
      <c r="L240" s="71"/>
    </row>
    <row r="241" spans="1:22" s="31" customFormat="1" ht="15">
      <c r="A241" s="71" t="s">
        <v>150</v>
      </c>
      <c r="B241" s="36"/>
      <c r="C241" s="36">
        <v>160000</v>
      </c>
      <c r="D241" s="36"/>
      <c r="E241" s="36">
        <v>160000</v>
      </c>
      <c r="F241" s="36"/>
      <c r="G241" s="36">
        <f t="shared" si="68"/>
        <v>0</v>
      </c>
      <c r="H241" s="36"/>
      <c r="I241" s="143">
        <v>1</v>
      </c>
      <c r="J241" s="36"/>
      <c r="K241" s="36">
        <v>151530</v>
      </c>
      <c r="L241" s="71"/>
    </row>
    <row r="242" spans="1:22" s="69" customFormat="1" ht="15.75" customHeight="1">
      <c r="A242" s="72" t="s">
        <v>243</v>
      </c>
      <c r="B242" s="70"/>
      <c r="C242" s="70">
        <v>0</v>
      </c>
      <c r="D242" s="70"/>
      <c r="E242" s="70">
        <v>270000</v>
      </c>
      <c r="F242" s="70"/>
      <c r="G242" s="70">
        <f t="shared" si="68"/>
        <v>-270000</v>
      </c>
      <c r="H242" s="70"/>
      <c r="I242" s="157">
        <v>1</v>
      </c>
      <c r="J242" s="70"/>
      <c r="K242" s="70">
        <v>263855.2</v>
      </c>
      <c r="L242" s="72"/>
    </row>
    <row r="243" spans="1:22" s="69" customFormat="1" ht="15.75" customHeight="1">
      <c r="A243" s="72" t="s">
        <v>294</v>
      </c>
      <c r="B243" s="70"/>
      <c r="C243" s="70">
        <v>0</v>
      </c>
      <c r="D243" s="70"/>
      <c r="E243" s="70">
        <v>140000</v>
      </c>
      <c r="F243" s="70"/>
      <c r="G243" s="70">
        <v>0</v>
      </c>
      <c r="H243" s="70"/>
      <c r="I243" s="157">
        <v>0</v>
      </c>
      <c r="J243" s="70"/>
      <c r="K243" s="70">
        <v>139570.20000000001</v>
      </c>
      <c r="L243" s="72"/>
    </row>
    <row r="244" spans="1:22" s="69" customFormat="1" ht="15.75" customHeight="1">
      <c r="A244" s="72" t="s">
        <v>295</v>
      </c>
      <c r="B244" s="70"/>
      <c r="C244" s="70"/>
      <c r="D244" s="70"/>
      <c r="E244" s="70">
        <v>53000</v>
      </c>
      <c r="F244" s="70"/>
      <c r="G244" s="70">
        <v>0</v>
      </c>
      <c r="H244" s="70"/>
      <c r="I244" s="157">
        <v>0</v>
      </c>
      <c r="J244" s="70"/>
      <c r="K244" s="70">
        <v>53000</v>
      </c>
      <c r="L244" s="72"/>
    </row>
    <row r="245" spans="1:22" s="69" customFormat="1" ht="15.75" customHeight="1">
      <c r="A245" s="72" t="s">
        <v>296</v>
      </c>
      <c r="B245" s="70"/>
      <c r="C245" s="70"/>
      <c r="D245" s="70"/>
      <c r="E245" s="70">
        <v>60000</v>
      </c>
      <c r="F245" s="70"/>
      <c r="G245" s="70">
        <v>0</v>
      </c>
      <c r="H245" s="70"/>
      <c r="I245" s="157">
        <v>0</v>
      </c>
      <c r="J245" s="70"/>
      <c r="K245" s="70">
        <v>57271.8</v>
      </c>
      <c r="L245" s="72"/>
    </row>
    <row r="246" spans="1:22" s="31" customFormat="1" ht="15.75">
      <c r="A246" s="73" t="s">
        <v>151</v>
      </c>
      <c r="B246" s="36"/>
      <c r="C246" s="36"/>
      <c r="D246" s="36"/>
      <c r="E246" s="36"/>
      <c r="F246" s="36"/>
      <c r="G246" s="36"/>
      <c r="H246" s="36"/>
      <c r="I246" s="157"/>
      <c r="J246" s="36"/>
      <c r="K246" s="36"/>
      <c r="L246" s="73"/>
    </row>
    <row r="247" spans="1:22" s="31" customFormat="1" ht="15">
      <c r="A247" s="71" t="s">
        <v>245</v>
      </c>
      <c r="B247" s="36"/>
      <c r="C247" s="36">
        <v>150000</v>
      </c>
      <c r="D247" s="36"/>
      <c r="E247" s="36">
        <v>55000</v>
      </c>
      <c r="F247" s="36"/>
      <c r="G247" s="36">
        <f t="shared" ref="G247" si="69">C247-E247</f>
        <v>95000</v>
      </c>
      <c r="H247" s="36"/>
      <c r="I247" s="143">
        <f t="shared" ref="I247" si="70">G247/E247*100%</f>
        <v>1.7272727272727273</v>
      </c>
      <c r="J247" s="36"/>
      <c r="K247" s="36">
        <v>60476.98</v>
      </c>
      <c r="L247" s="71"/>
    </row>
    <row r="248" spans="1:22" s="69" customFormat="1" ht="15">
      <c r="A248" s="72" t="s">
        <v>297</v>
      </c>
      <c r="B248" s="70"/>
      <c r="C248" s="70">
        <v>0</v>
      </c>
      <c r="D248" s="70"/>
      <c r="E248" s="70">
        <v>50000</v>
      </c>
      <c r="F248" s="70"/>
      <c r="G248" s="70">
        <v>0</v>
      </c>
      <c r="H248" s="70"/>
      <c r="I248" s="157">
        <v>0</v>
      </c>
      <c r="J248" s="70"/>
      <c r="K248" s="70">
        <v>40000</v>
      </c>
      <c r="L248" s="72"/>
    </row>
    <row r="249" spans="1:22" s="31" customFormat="1" ht="15.75">
      <c r="A249" s="73" t="s">
        <v>152</v>
      </c>
      <c r="B249" s="36"/>
      <c r="C249" s="36"/>
      <c r="D249" s="36"/>
      <c r="E249" s="36"/>
      <c r="F249" s="36"/>
      <c r="G249" s="36"/>
      <c r="H249" s="36"/>
      <c r="I249" s="143"/>
      <c r="J249" s="36"/>
      <c r="K249" s="36"/>
      <c r="L249" s="73"/>
    </row>
    <row r="250" spans="1:22" s="31" customFormat="1" ht="15">
      <c r="A250" s="71" t="s">
        <v>244</v>
      </c>
      <c r="B250" s="36"/>
      <c r="C250" s="36">
        <v>400000</v>
      </c>
      <c r="D250" s="36"/>
      <c r="E250" s="36">
        <v>0</v>
      </c>
      <c r="F250" s="36"/>
      <c r="G250" s="36">
        <f t="shared" ref="G250" si="71">C250-E250</f>
        <v>400000</v>
      </c>
      <c r="H250" s="36"/>
      <c r="I250" s="143">
        <v>1</v>
      </c>
      <c r="J250" s="36"/>
      <c r="K250" s="36">
        <v>0</v>
      </c>
      <c r="L250" s="71"/>
    </row>
    <row r="251" spans="1:22" s="31" customFormat="1" ht="6.75" customHeight="1">
      <c r="A251" s="71"/>
      <c r="B251" s="36"/>
      <c r="C251" s="36"/>
      <c r="D251" s="36"/>
      <c r="E251" s="36"/>
      <c r="F251" s="36"/>
      <c r="G251" s="36"/>
      <c r="H251" s="36"/>
      <c r="I251" s="143"/>
      <c r="J251" s="36"/>
      <c r="K251" s="36"/>
      <c r="L251" s="71"/>
    </row>
    <row r="252" spans="1:22" s="31" customFormat="1" ht="15.75">
      <c r="A252" s="1" t="s">
        <v>153</v>
      </c>
      <c r="B252" s="36"/>
      <c r="C252" s="36">
        <v>10000</v>
      </c>
      <c r="D252" s="36"/>
      <c r="E252" s="36">
        <v>0</v>
      </c>
      <c r="F252" s="36"/>
      <c r="G252" s="36">
        <f t="shared" ref="G252" si="72">C252-E252</f>
        <v>10000</v>
      </c>
      <c r="H252" s="36"/>
      <c r="I252" s="143">
        <v>0</v>
      </c>
      <c r="J252" s="36"/>
      <c r="K252" s="36">
        <v>0</v>
      </c>
      <c r="L252" s="1"/>
    </row>
    <row r="253" spans="1:22" s="31" customFormat="1" ht="6.75" customHeight="1">
      <c r="A253" s="71"/>
      <c r="B253" s="36"/>
      <c r="C253" s="36"/>
      <c r="D253" s="36"/>
      <c r="E253" s="36"/>
      <c r="F253" s="36"/>
      <c r="G253" s="36"/>
      <c r="H253" s="36"/>
      <c r="I253" s="143"/>
      <c r="J253" s="36"/>
      <c r="K253" s="36"/>
      <c r="L253" s="71"/>
    </row>
    <row r="254" spans="1:22" s="31" customFormat="1" ht="17.25" customHeight="1">
      <c r="A254" s="135" t="s">
        <v>254</v>
      </c>
      <c r="B254" s="39"/>
      <c r="C254" s="100">
        <f>SUM(C208:C253)</f>
        <v>3798650</v>
      </c>
      <c r="D254" s="39"/>
      <c r="E254" s="100">
        <f>SUM(E208:E253)</f>
        <v>3220121</v>
      </c>
      <c r="F254" s="39"/>
      <c r="G254" s="100">
        <f t="shared" ref="G254" si="73">C254-E254</f>
        <v>578529</v>
      </c>
      <c r="H254" s="139"/>
      <c r="I254" s="163">
        <f t="shared" ref="I254:I256" si="74">G254/E254*100%</f>
        <v>0.17966064008153732</v>
      </c>
      <c r="J254" s="39"/>
      <c r="K254" s="100">
        <f>SUM(K208:K253)</f>
        <v>3277769.7399999998</v>
      </c>
      <c r="L254" s="33"/>
    </row>
    <row r="255" spans="1:22" s="103" customFormat="1" ht="7.5" customHeight="1">
      <c r="A255" s="101"/>
      <c r="B255" s="102"/>
      <c r="C255" s="102"/>
      <c r="D255" s="102"/>
      <c r="E255" s="102"/>
      <c r="F255" s="102"/>
      <c r="G255" s="102"/>
      <c r="H255" s="102"/>
      <c r="I255" s="164"/>
      <c r="J255" s="102"/>
      <c r="K255" s="102"/>
      <c r="L255" s="101"/>
      <c r="M255" s="31"/>
      <c r="N255" s="31"/>
      <c r="O255" s="31"/>
      <c r="P255" s="31"/>
      <c r="Q255" s="31"/>
      <c r="R255" s="31"/>
      <c r="S255" s="31"/>
      <c r="T255" s="31"/>
      <c r="U255" s="31"/>
      <c r="V255" s="31"/>
    </row>
    <row r="256" spans="1:22" s="31" customFormat="1" ht="15.75">
      <c r="A256" s="93" t="s">
        <v>154</v>
      </c>
      <c r="B256" s="104"/>
      <c r="C256" s="104">
        <f>C254</f>
        <v>3798650</v>
      </c>
      <c r="D256" s="104"/>
      <c r="E256" s="104">
        <f>E254</f>
        <v>3220121</v>
      </c>
      <c r="F256" s="104"/>
      <c r="G256" s="104">
        <f t="shared" ref="G256" si="75">C256-E256</f>
        <v>578529</v>
      </c>
      <c r="H256" s="104"/>
      <c r="I256" s="165">
        <f t="shared" si="74"/>
        <v>0.17966064008153732</v>
      </c>
      <c r="J256" s="104"/>
      <c r="K256" s="104">
        <f>K254</f>
        <v>3277769.7399999998</v>
      </c>
      <c r="L256" s="93"/>
      <c r="N256" s="31" t="e">
        <f>#REF!-#REF!</f>
        <v>#REF!</v>
      </c>
    </row>
    <row r="257" spans="1:14" s="31" customFormat="1" ht="14.25" customHeight="1">
      <c r="A257" s="33"/>
      <c r="B257" s="39"/>
      <c r="C257" s="39"/>
      <c r="D257" s="39"/>
      <c r="E257" s="39"/>
      <c r="F257" s="39"/>
      <c r="G257" s="39"/>
      <c r="H257" s="39"/>
      <c r="I257" s="148"/>
      <c r="J257" s="39"/>
      <c r="K257" s="39"/>
      <c r="L257" s="33"/>
    </row>
    <row r="258" spans="1:14" s="31" customFormat="1" ht="15.75">
      <c r="A258" s="105" t="s">
        <v>155</v>
      </c>
      <c r="B258" s="106"/>
      <c r="C258" s="106"/>
      <c r="D258" s="106"/>
      <c r="E258" s="106"/>
      <c r="F258" s="106"/>
      <c r="G258" s="106"/>
      <c r="H258" s="106"/>
      <c r="I258" s="166"/>
      <c r="J258" s="106"/>
      <c r="K258" s="106"/>
      <c r="L258" s="105"/>
    </row>
    <row r="259" spans="1:14" s="31" customFormat="1" ht="15">
      <c r="A259" s="107" t="s">
        <v>156</v>
      </c>
      <c r="B259" s="36"/>
      <c r="C259" s="36">
        <v>30000</v>
      </c>
      <c r="D259" s="36"/>
      <c r="E259" s="36">
        <v>50000</v>
      </c>
      <c r="F259" s="36"/>
      <c r="G259" s="36">
        <f t="shared" ref="G259:G264" si="76">C259-E259</f>
        <v>-20000</v>
      </c>
      <c r="H259" s="36"/>
      <c r="I259" s="143">
        <f t="shared" ref="I259:I268" si="77">G259/E259*100%</f>
        <v>-0.4</v>
      </c>
      <c r="J259" s="36"/>
      <c r="K259" s="36">
        <v>1800</v>
      </c>
      <c r="L259" s="107"/>
    </row>
    <row r="260" spans="1:14" s="31" customFormat="1" ht="15">
      <c r="A260" s="107" t="s">
        <v>157</v>
      </c>
      <c r="B260" s="36"/>
      <c r="C260" s="36">
        <v>100000</v>
      </c>
      <c r="D260" s="36"/>
      <c r="E260" s="36">
        <v>180000</v>
      </c>
      <c r="F260" s="36"/>
      <c r="G260" s="36">
        <f t="shared" si="76"/>
        <v>-80000</v>
      </c>
      <c r="H260" s="36"/>
      <c r="I260" s="143">
        <f t="shared" si="77"/>
        <v>-0.44444444444444442</v>
      </c>
      <c r="J260" s="36"/>
      <c r="K260" s="36">
        <v>2895.6</v>
      </c>
      <c r="L260" s="107"/>
      <c r="N260" s="31" t="e">
        <f>#REF!+#REF!</f>
        <v>#REF!</v>
      </c>
    </row>
    <row r="261" spans="1:14" s="40" customFormat="1" ht="15">
      <c r="A261" s="107" t="s">
        <v>158</v>
      </c>
      <c r="B261" s="36"/>
      <c r="C261" s="36">
        <v>700000</v>
      </c>
      <c r="D261" s="36"/>
      <c r="E261" s="36">
        <v>0</v>
      </c>
      <c r="F261" s="36"/>
      <c r="G261" s="36">
        <f t="shared" si="76"/>
        <v>700000</v>
      </c>
      <c r="H261" s="36"/>
      <c r="I261" s="143">
        <v>0</v>
      </c>
      <c r="J261" s="36"/>
      <c r="K261" s="36">
        <v>0</v>
      </c>
      <c r="L261" s="107"/>
    </row>
    <row r="262" spans="1:14" s="132" customFormat="1" ht="16.5" customHeight="1">
      <c r="A262" s="40" t="s">
        <v>159</v>
      </c>
      <c r="B262" s="36"/>
      <c r="C262" s="36">
        <v>1200000</v>
      </c>
      <c r="D262" s="36"/>
      <c r="E262" s="36">
        <v>0</v>
      </c>
      <c r="F262" s="36"/>
      <c r="G262" s="36">
        <f t="shared" si="76"/>
        <v>1200000</v>
      </c>
      <c r="H262" s="36"/>
      <c r="I262" s="143">
        <v>0</v>
      </c>
      <c r="J262" s="36"/>
      <c r="K262" s="36">
        <v>0</v>
      </c>
      <c r="L262" s="33"/>
    </row>
    <row r="263" spans="1:14" s="84" customFormat="1" ht="15.75">
      <c r="A263" s="69" t="s">
        <v>160</v>
      </c>
      <c r="B263" s="70"/>
      <c r="C263" s="70">
        <v>0</v>
      </c>
      <c r="D263" s="70"/>
      <c r="E263" s="70">
        <v>1200000</v>
      </c>
      <c r="F263" s="70"/>
      <c r="G263" s="70">
        <f t="shared" si="76"/>
        <v>-1200000</v>
      </c>
      <c r="H263" s="70"/>
      <c r="I263" s="157">
        <f t="shared" si="77"/>
        <v>-1</v>
      </c>
      <c r="J263" s="70"/>
      <c r="K263" s="70">
        <v>1006965.55</v>
      </c>
      <c r="L263" s="83"/>
    </row>
    <row r="264" spans="1:14" s="84" customFormat="1" ht="15.75">
      <c r="A264" s="69" t="s">
        <v>161</v>
      </c>
      <c r="B264" s="70"/>
      <c r="C264" s="70">
        <v>0</v>
      </c>
      <c r="D264" s="70"/>
      <c r="E264" s="70">
        <v>0</v>
      </c>
      <c r="F264" s="70"/>
      <c r="G264" s="70">
        <f t="shared" si="76"/>
        <v>0</v>
      </c>
      <c r="H264" s="70"/>
      <c r="I264" s="157">
        <v>0</v>
      </c>
      <c r="J264" s="70"/>
      <c r="K264" s="70">
        <v>360000</v>
      </c>
      <c r="L264" s="83"/>
    </row>
    <row r="265" spans="1:14" s="84" customFormat="1" ht="15.75">
      <c r="A265" s="69" t="s">
        <v>326</v>
      </c>
      <c r="B265" s="70"/>
      <c r="C265" s="70"/>
      <c r="D265" s="70"/>
      <c r="E265" s="70"/>
      <c r="F265" s="70"/>
      <c r="G265" s="70"/>
      <c r="H265" s="70"/>
      <c r="I265" s="157"/>
      <c r="J265" s="70"/>
      <c r="K265" s="70">
        <v>89700</v>
      </c>
      <c r="L265" s="83"/>
    </row>
    <row r="266" spans="1:14" s="31" customFormat="1" ht="15.75">
      <c r="A266" s="63"/>
      <c r="B266" s="39"/>
      <c r="C266" s="47">
        <f>SUM(C259:C265)</f>
        <v>2030000</v>
      </c>
      <c r="D266" s="39"/>
      <c r="E266" s="47">
        <f>SUM(E259:E265)</f>
        <v>1430000</v>
      </c>
      <c r="F266" s="39"/>
      <c r="G266" s="47">
        <f>C266-E266</f>
        <v>600000</v>
      </c>
      <c r="H266" s="139"/>
      <c r="I266" s="146">
        <f>G266/E266*100%</f>
        <v>0.41958041958041958</v>
      </c>
      <c r="J266" s="39"/>
      <c r="K266" s="47">
        <f>SUM(K259:K265)</f>
        <v>1461361.15</v>
      </c>
      <c r="L266" s="63"/>
    </row>
    <row r="267" spans="1:14" s="31" customFormat="1" ht="9.75" customHeight="1">
      <c r="A267" s="63"/>
      <c r="B267" s="36"/>
      <c r="C267" s="36"/>
      <c r="D267" s="36"/>
      <c r="E267" s="36"/>
      <c r="F267" s="36"/>
      <c r="G267" s="36"/>
      <c r="H267" s="36"/>
      <c r="I267" s="143"/>
      <c r="J267" s="36"/>
      <c r="K267" s="36"/>
      <c r="L267" s="63"/>
    </row>
    <row r="268" spans="1:14" s="1" customFormat="1" ht="15.75">
      <c r="A268" s="108" t="s">
        <v>162</v>
      </c>
      <c r="B268" s="106"/>
      <c r="C268" s="106">
        <f>C266</f>
        <v>2030000</v>
      </c>
      <c r="D268" s="106"/>
      <c r="E268" s="106">
        <f>E266</f>
        <v>1430000</v>
      </c>
      <c r="F268" s="106"/>
      <c r="G268" s="106">
        <f t="shared" ref="G268" si="78">C268-E268</f>
        <v>600000</v>
      </c>
      <c r="H268" s="106"/>
      <c r="I268" s="166">
        <f t="shared" si="77"/>
        <v>0.41958041958041958</v>
      </c>
      <c r="J268" s="106"/>
      <c r="K268" s="106">
        <f>K266</f>
        <v>1461361.15</v>
      </c>
      <c r="L268" s="108"/>
      <c r="N268" s="1" t="e">
        <f>#REF!-#REF!</f>
        <v>#REF!</v>
      </c>
    </row>
    <row r="269" spans="1:14" ht="9" customHeight="1">
      <c r="A269" s="109"/>
      <c r="I269" s="147"/>
      <c r="L269" s="109"/>
    </row>
    <row r="270" spans="1:14" s="31" customFormat="1" ht="15.75">
      <c r="A270" s="110" t="s">
        <v>163</v>
      </c>
      <c r="B270" s="111"/>
      <c r="C270" s="111">
        <f>C268-C261-C262</f>
        <v>130000</v>
      </c>
      <c r="D270" s="111"/>
      <c r="E270" s="111"/>
      <c r="F270" s="111"/>
      <c r="G270" s="111"/>
      <c r="H270" s="111"/>
      <c r="I270" s="167"/>
      <c r="J270" s="111"/>
      <c r="K270" s="111"/>
      <c r="L270" s="110"/>
    </row>
    <row r="271" spans="1:14" s="31" customFormat="1" ht="15.75">
      <c r="A271" s="33" t="s">
        <v>164</v>
      </c>
      <c r="B271" s="36"/>
      <c r="C271" s="36">
        <v>30000</v>
      </c>
      <c r="D271" s="36"/>
      <c r="E271" s="36">
        <v>158500</v>
      </c>
      <c r="F271" s="36"/>
      <c r="G271" s="36">
        <f t="shared" ref="G271:G298" si="79">C271-E271</f>
        <v>-128500</v>
      </c>
      <c r="H271" s="36"/>
      <c r="I271" s="143">
        <f t="shared" ref="I271:I302" si="80">G271/E271*100%</f>
        <v>-0.81072555205047314</v>
      </c>
      <c r="J271" s="36"/>
      <c r="K271" s="36">
        <v>68391.600000000006</v>
      </c>
      <c r="L271" s="33"/>
    </row>
    <row r="272" spans="1:14" s="31" customFormat="1" ht="15.75">
      <c r="A272" s="97" t="s">
        <v>165</v>
      </c>
      <c r="B272" s="36"/>
      <c r="C272" s="36">
        <v>15000</v>
      </c>
      <c r="D272" s="36"/>
      <c r="E272" s="36">
        <v>25000</v>
      </c>
      <c r="F272" s="36"/>
      <c r="G272" s="36">
        <f t="shared" si="79"/>
        <v>-10000</v>
      </c>
      <c r="H272" s="36"/>
      <c r="I272" s="143">
        <f t="shared" si="80"/>
        <v>-0.4</v>
      </c>
      <c r="J272" s="36"/>
      <c r="K272" s="36">
        <v>3780</v>
      </c>
      <c r="L272" s="97"/>
    </row>
    <row r="273" spans="1:12" s="31" customFormat="1" ht="15.75">
      <c r="A273" s="112" t="s">
        <v>166</v>
      </c>
      <c r="B273" s="36"/>
      <c r="C273" s="36">
        <v>50000</v>
      </c>
      <c r="D273" s="36"/>
      <c r="E273" s="36">
        <v>60000</v>
      </c>
      <c r="F273" s="36"/>
      <c r="G273" s="36">
        <f t="shared" si="79"/>
        <v>-10000</v>
      </c>
      <c r="H273" s="36"/>
      <c r="I273" s="143">
        <f t="shared" si="80"/>
        <v>-0.16666666666666666</v>
      </c>
      <c r="J273" s="36"/>
      <c r="K273" s="36">
        <v>17630</v>
      </c>
      <c r="L273" s="112"/>
    </row>
    <row r="274" spans="1:12" s="31" customFormat="1" ht="15" customHeight="1">
      <c r="A274" s="33" t="s">
        <v>167</v>
      </c>
      <c r="B274" s="36"/>
      <c r="C274" s="36"/>
      <c r="D274" s="36"/>
      <c r="E274" s="36"/>
      <c r="F274" s="36"/>
      <c r="G274" s="36">
        <f t="shared" si="79"/>
        <v>0</v>
      </c>
      <c r="H274" s="36"/>
      <c r="I274" s="143">
        <v>0</v>
      </c>
      <c r="J274" s="36"/>
      <c r="K274" s="36"/>
      <c r="L274" s="33"/>
    </row>
    <row r="275" spans="1:12" s="31" customFormat="1" ht="15" customHeight="1">
      <c r="A275" s="40" t="s">
        <v>168</v>
      </c>
      <c r="B275" s="36"/>
      <c r="C275" s="36">
        <v>10000</v>
      </c>
      <c r="D275" s="36"/>
      <c r="E275" s="36">
        <v>10000</v>
      </c>
      <c r="F275" s="36"/>
      <c r="G275" s="36">
        <f t="shared" si="79"/>
        <v>0</v>
      </c>
      <c r="H275" s="36"/>
      <c r="I275" s="143">
        <f t="shared" si="80"/>
        <v>0</v>
      </c>
      <c r="J275" s="36"/>
      <c r="K275" s="36">
        <v>0</v>
      </c>
      <c r="L275" s="33"/>
    </row>
    <row r="276" spans="1:12" s="31" customFormat="1" ht="15" customHeight="1">
      <c r="A276" s="40" t="s">
        <v>169</v>
      </c>
      <c r="B276" s="36"/>
      <c r="C276" s="36">
        <v>10000</v>
      </c>
      <c r="D276" s="36"/>
      <c r="E276" s="36">
        <v>50000</v>
      </c>
      <c r="F276" s="36"/>
      <c r="G276" s="36">
        <f t="shared" si="79"/>
        <v>-40000</v>
      </c>
      <c r="H276" s="36"/>
      <c r="I276" s="143">
        <f t="shared" si="80"/>
        <v>-0.8</v>
      </c>
      <c r="J276" s="36"/>
      <c r="K276" s="36">
        <v>0</v>
      </c>
      <c r="L276" s="40"/>
    </row>
    <row r="277" spans="1:12" s="31" customFormat="1" ht="15" customHeight="1">
      <c r="A277" s="40" t="s">
        <v>170</v>
      </c>
      <c r="B277" s="36"/>
      <c r="C277" s="36">
        <v>30000</v>
      </c>
      <c r="D277" s="36"/>
      <c r="E277" s="36">
        <v>70000</v>
      </c>
      <c r="F277" s="36"/>
      <c r="G277" s="36">
        <f t="shared" si="79"/>
        <v>-40000</v>
      </c>
      <c r="H277" s="36"/>
      <c r="I277" s="143">
        <f t="shared" si="80"/>
        <v>-0.5714285714285714</v>
      </c>
      <c r="J277" s="36"/>
      <c r="K277" s="36">
        <v>3590</v>
      </c>
      <c r="L277" s="40"/>
    </row>
    <row r="278" spans="1:12" s="31" customFormat="1" ht="15" customHeight="1">
      <c r="A278" s="40" t="s">
        <v>171</v>
      </c>
      <c r="B278" s="36"/>
      <c r="C278" s="36">
        <v>10000</v>
      </c>
      <c r="D278" s="36"/>
      <c r="E278" s="36">
        <v>33000</v>
      </c>
      <c r="F278" s="36"/>
      <c r="G278" s="36">
        <f t="shared" si="79"/>
        <v>-23000</v>
      </c>
      <c r="H278" s="36"/>
      <c r="I278" s="143">
        <f t="shared" si="80"/>
        <v>-0.69696969696969702</v>
      </c>
      <c r="J278" s="36"/>
      <c r="K278" s="36">
        <v>13500</v>
      </c>
      <c r="L278" s="40"/>
    </row>
    <row r="279" spans="1:12" s="31" customFormat="1" ht="15" customHeight="1">
      <c r="A279" s="40" t="s">
        <v>172</v>
      </c>
      <c r="B279" s="36"/>
      <c r="C279" s="36">
        <v>10000</v>
      </c>
      <c r="D279" s="36"/>
      <c r="E279" s="36">
        <v>33000</v>
      </c>
      <c r="F279" s="36"/>
      <c r="G279" s="36">
        <f t="shared" si="79"/>
        <v>-23000</v>
      </c>
      <c r="H279" s="36"/>
      <c r="I279" s="143">
        <f t="shared" si="80"/>
        <v>-0.69696969696969702</v>
      </c>
      <c r="J279" s="36"/>
      <c r="K279" s="36">
        <v>5650</v>
      </c>
      <c r="L279" s="40"/>
    </row>
    <row r="280" spans="1:12" s="31" customFormat="1" ht="15" customHeight="1">
      <c r="A280" s="40" t="s">
        <v>173</v>
      </c>
      <c r="B280" s="36"/>
      <c r="C280" s="36">
        <v>10000</v>
      </c>
      <c r="D280" s="36"/>
      <c r="E280" s="36">
        <v>20000</v>
      </c>
      <c r="F280" s="36"/>
      <c r="G280" s="36">
        <f t="shared" si="79"/>
        <v>-10000</v>
      </c>
      <c r="H280" s="36"/>
      <c r="I280" s="143">
        <f t="shared" si="80"/>
        <v>-0.5</v>
      </c>
      <c r="J280" s="36"/>
      <c r="K280" s="36">
        <v>0</v>
      </c>
      <c r="L280" s="40"/>
    </row>
    <row r="281" spans="1:12" s="31" customFormat="1" ht="15" customHeight="1">
      <c r="A281" s="40" t="s">
        <v>174</v>
      </c>
      <c r="B281" s="36"/>
      <c r="C281" s="36">
        <v>10000</v>
      </c>
      <c r="D281" s="36"/>
      <c r="E281" s="36">
        <v>60000</v>
      </c>
      <c r="F281" s="36"/>
      <c r="G281" s="36">
        <f t="shared" si="79"/>
        <v>-50000</v>
      </c>
      <c r="H281" s="36"/>
      <c r="I281" s="143">
        <f t="shared" si="80"/>
        <v>-0.83333333333333337</v>
      </c>
      <c r="J281" s="36"/>
      <c r="K281" s="36">
        <v>13250</v>
      </c>
      <c r="L281" s="40"/>
    </row>
    <row r="282" spans="1:12" s="31" customFormat="1" ht="15" customHeight="1">
      <c r="A282" s="40" t="s">
        <v>175</v>
      </c>
      <c r="B282" s="36"/>
      <c r="C282" s="36">
        <v>10000</v>
      </c>
      <c r="D282" s="36"/>
      <c r="E282" s="36">
        <v>60000</v>
      </c>
      <c r="F282" s="36"/>
      <c r="G282" s="36">
        <f t="shared" si="79"/>
        <v>-50000</v>
      </c>
      <c r="H282" s="36"/>
      <c r="I282" s="143">
        <f t="shared" si="80"/>
        <v>-0.83333333333333337</v>
      </c>
      <c r="J282" s="36"/>
      <c r="K282" s="36">
        <v>5650</v>
      </c>
      <c r="L282" s="40"/>
    </row>
    <row r="283" spans="1:12" s="31" customFormat="1" ht="15" customHeight="1">
      <c r="A283" s="40" t="s">
        <v>176</v>
      </c>
      <c r="B283" s="36"/>
      <c r="C283" s="36">
        <v>10000</v>
      </c>
      <c r="D283" s="36"/>
      <c r="E283" s="36">
        <v>0</v>
      </c>
      <c r="F283" s="36"/>
      <c r="G283" s="36">
        <f t="shared" si="79"/>
        <v>10000</v>
      </c>
      <c r="H283" s="36"/>
      <c r="I283" s="143">
        <v>0</v>
      </c>
      <c r="J283" s="36"/>
      <c r="K283" s="36">
        <v>0</v>
      </c>
      <c r="L283" s="40"/>
    </row>
    <row r="284" spans="1:12" s="31" customFormat="1" ht="15" customHeight="1">
      <c r="A284" s="40" t="s">
        <v>177</v>
      </c>
      <c r="B284" s="36"/>
      <c r="C284" s="36">
        <v>10000</v>
      </c>
      <c r="D284" s="36"/>
      <c r="E284" s="36">
        <v>0</v>
      </c>
      <c r="F284" s="36"/>
      <c r="G284" s="36">
        <f t="shared" si="79"/>
        <v>10000</v>
      </c>
      <c r="H284" s="36"/>
      <c r="I284" s="143">
        <v>0</v>
      </c>
      <c r="J284" s="36"/>
      <c r="K284" s="36">
        <v>0</v>
      </c>
      <c r="L284" s="40"/>
    </row>
    <row r="285" spans="1:12" s="31" customFormat="1" ht="15" customHeight="1">
      <c r="A285" s="40" t="s">
        <v>178</v>
      </c>
      <c r="B285" s="36"/>
      <c r="C285" s="36">
        <v>10000</v>
      </c>
      <c r="D285" s="36"/>
      <c r="E285" s="36">
        <v>10000</v>
      </c>
      <c r="F285" s="36"/>
      <c r="G285" s="36">
        <f t="shared" si="79"/>
        <v>0</v>
      </c>
      <c r="H285" s="36"/>
      <c r="I285" s="143">
        <f t="shared" si="80"/>
        <v>0</v>
      </c>
      <c r="J285" s="36"/>
      <c r="K285" s="36">
        <v>9640</v>
      </c>
      <c r="L285" s="40"/>
    </row>
    <row r="286" spans="1:12" s="31" customFormat="1" ht="15" customHeight="1">
      <c r="A286" s="40" t="s">
        <v>179</v>
      </c>
      <c r="B286" s="36"/>
      <c r="C286" s="36">
        <v>5000</v>
      </c>
      <c r="D286" s="36"/>
      <c r="E286" s="36">
        <v>7000</v>
      </c>
      <c r="F286" s="36"/>
      <c r="G286" s="36">
        <f t="shared" si="79"/>
        <v>-2000</v>
      </c>
      <c r="H286" s="36"/>
      <c r="I286" s="143">
        <f t="shared" si="80"/>
        <v>-0.2857142857142857</v>
      </c>
      <c r="J286" s="36"/>
      <c r="K286" s="36">
        <v>0</v>
      </c>
      <c r="L286" s="40"/>
    </row>
    <row r="287" spans="1:12" s="69" customFormat="1" ht="15" customHeight="1">
      <c r="A287" s="69" t="s">
        <v>249</v>
      </c>
      <c r="B287" s="70"/>
      <c r="C287" s="70">
        <v>0</v>
      </c>
      <c r="D287" s="70"/>
      <c r="E287" s="70">
        <v>4000</v>
      </c>
      <c r="F287" s="70"/>
      <c r="G287" s="70">
        <f t="shared" si="79"/>
        <v>-4000</v>
      </c>
      <c r="H287" s="70"/>
      <c r="I287" s="157">
        <f t="shared" si="80"/>
        <v>-1</v>
      </c>
      <c r="J287" s="70"/>
      <c r="K287" s="70">
        <v>0</v>
      </c>
    </row>
    <row r="288" spans="1:12" s="69" customFormat="1" ht="15" customHeight="1">
      <c r="A288" s="69" t="s">
        <v>250</v>
      </c>
      <c r="B288" s="70"/>
      <c r="C288" s="70">
        <v>0</v>
      </c>
      <c r="D288" s="70"/>
      <c r="E288" s="70">
        <v>3000</v>
      </c>
      <c r="F288" s="70"/>
      <c r="G288" s="70">
        <f t="shared" si="79"/>
        <v>-3000</v>
      </c>
      <c r="H288" s="70"/>
      <c r="I288" s="157">
        <f t="shared" si="80"/>
        <v>-1</v>
      </c>
      <c r="J288" s="70"/>
      <c r="K288" s="70">
        <v>0</v>
      </c>
    </row>
    <row r="289" spans="1:15" s="69" customFormat="1" ht="15" customHeight="1">
      <c r="A289" s="69" t="s">
        <v>251</v>
      </c>
      <c r="B289" s="70"/>
      <c r="C289" s="70">
        <v>0</v>
      </c>
      <c r="D289" s="70"/>
      <c r="E289" s="70">
        <v>10000</v>
      </c>
      <c r="F289" s="70"/>
      <c r="G289" s="70">
        <f t="shared" si="79"/>
        <v>-10000</v>
      </c>
      <c r="H289" s="70"/>
      <c r="I289" s="157">
        <f t="shared" si="80"/>
        <v>-1</v>
      </c>
      <c r="J289" s="70"/>
      <c r="K289" s="70">
        <v>5650</v>
      </c>
    </row>
    <row r="290" spans="1:15" s="69" customFormat="1" ht="15" customHeight="1">
      <c r="A290" s="69" t="s">
        <v>252</v>
      </c>
      <c r="B290" s="70"/>
      <c r="C290" s="70">
        <v>0</v>
      </c>
      <c r="D290" s="70"/>
      <c r="E290" s="70">
        <v>10000</v>
      </c>
      <c r="F290" s="70"/>
      <c r="G290" s="70">
        <f t="shared" si="79"/>
        <v>-10000</v>
      </c>
      <c r="H290" s="70"/>
      <c r="I290" s="157">
        <f t="shared" si="80"/>
        <v>-1</v>
      </c>
      <c r="J290" s="70"/>
      <c r="K290" s="70">
        <v>5650</v>
      </c>
    </row>
    <row r="291" spans="1:15" s="31" customFormat="1" ht="15.75">
      <c r="A291" s="73" t="s">
        <v>180</v>
      </c>
      <c r="B291" s="36"/>
      <c r="C291" s="36">
        <v>5000</v>
      </c>
      <c r="D291" s="36"/>
      <c r="E291" s="36">
        <v>5000</v>
      </c>
      <c r="F291" s="36"/>
      <c r="G291" s="36">
        <f t="shared" si="79"/>
        <v>0</v>
      </c>
      <c r="H291" s="36"/>
      <c r="I291" s="143">
        <f t="shared" si="80"/>
        <v>0</v>
      </c>
      <c r="J291" s="36"/>
      <c r="K291" s="36">
        <v>549.85</v>
      </c>
      <c r="L291" s="73"/>
    </row>
    <row r="292" spans="1:15" s="31" customFormat="1" ht="15.75">
      <c r="A292" s="33" t="s">
        <v>182</v>
      </c>
      <c r="B292" s="36"/>
      <c r="C292" s="36">
        <v>35000</v>
      </c>
      <c r="D292" s="36"/>
      <c r="E292" s="36">
        <v>35000</v>
      </c>
      <c r="F292" s="36"/>
      <c r="G292" s="36">
        <f t="shared" si="79"/>
        <v>0</v>
      </c>
      <c r="H292" s="36"/>
      <c r="I292" s="143">
        <f t="shared" si="80"/>
        <v>0</v>
      </c>
      <c r="J292" s="36"/>
      <c r="K292" s="36">
        <v>23935.48</v>
      </c>
      <c r="L292" s="33"/>
    </row>
    <row r="293" spans="1:15" s="31" customFormat="1" ht="15.75">
      <c r="A293" s="1" t="s">
        <v>183</v>
      </c>
      <c r="B293" s="36"/>
      <c r="C293" s="36">
        <v>0</v>
      </c>
      <c r="D293" s="36"/>
      <c r="E293" s="36">
        <v>10000</v>
      </c>
      <c r="F293" s="36"/>
      <c r="G293" s="36">
        <f t="shared" si="79"/>
        <v>-10000</v>
      </c>
      <c r="H293" s="36"/>
      <c r="I293" s="143">
        <f t="shared" si="80"/>
        <v>-1</v>
      </c>
      <c r="J293" s="36"/>
      <c r="K293" s="36">
        <v>0</v>
      </c>
      <c r="L293" s="1"/>
    </row>
    <row r="294" spans="1:15" s="40" customFormat="1" ht="15.75">
      <c r="A294" s="33" t="s">
        <v>184</v>
      </c>
      <c r="B294" s="36"/>
      <c r="C294" s="36">
        <v>0</v>
      </c>
      <c r="D294" s="36"/>
      <c r="E294" s="36">
        <v>0</v>
      </c>
      <c r="F294" s="36"/>
      <c r="G294" s="36">
        <f t="shared" si="79"/>
        <v>0</v>
      </c>
      <c r="H294" s="36"/>
      <c r="I294" s="143">
        <v>0</v>
      </c>
      <c r="J294" s="36"/>
      <c r="K294" s="36">
        <v>14335.52</v>
      </c>
      <c r="L294" s="33"/>
    </row>
    <row r="295" spans="1:15" s="69" customFormat="1" ht="15.75">
      <c r="A295" s="83" t="s">
        <v>300</v>
      </c>
      <c r="B295" s="70"/>
      <c r="C295" s="70">
        <v>0</v>
      </c>
      <c r="D295" s="70"/>
      <c r="E295" s="70">
        <v>11500</v>
      </c>
      <c r="F295" s="70"/>
      <c r="G295" s="36">
        <f t="shared" si="79"/>
        <v>-11500</v>
      </c>
      <c r="H295" s="70"/>
      <c r="I295" s="157">
        <v>0</v>
      </c>
      <c r="J295" s="70"/>
      <c r="K295" s="70">
        <v>17095</v>
      </c>
      <c r="L295" s="83"/>
    </row>
    <row r="296" spans="1:15" s="69" customFormat="1" ht="15.75">
      <c r="A296" s="81" t="s">
        <v>181</v>
      </c>
      <c r="B296" s="70"/>
      <c r="C296" s="70">
        <v>0</v>
      </c>
      <c r="D296" s="70"/>
      <c r="E296" s="70">
        <v>10000</v>
      </c>
      <c r="F296" s="70"/>
      <c r="G296" s="70">
        <f t="shared" si="79"/>
        <v>-10000</v>
      </c>
      <c r="H296" s="70"/>
      <c r="I296" s="157">
        <f t="shared" si="80"/>
        <v>-1</v>
      </c>
      <c r="J296" s="70"/>
      <c r="K296" s="70">
        <v>8166.95</v>
      </c>
      <c r="L296" s="81"/>
    </row>
    <row r="297" spans="1:15" s="69" customFormat="1" ht="15.75">
      <c r="A297" s="83" t="s">
        <v>185</v>
      </c>
      <c r="B297" s="70"/>
      <c r="C297" s="70">
        <v>0</v>
      </c>
      <c r="D297" s="70"/>
      <c r="E297" s="70">
        <v>413940</v>
      </c>
      <c r="F297" s="70"/>
      <c r="G297" s="70">
        <f t="shared" si="79"/>
        <v>-413940</v>
      </c>
      <c r="H297" s="70"/>
      <c r="I297" s="157">
        <f t="shared" si="80"/>
        <v>-1</v>
      </c>
      <c r="J297" s="70"/>
      <c r="K297" s="70">
        <v>371915.44</v>
      </c>
      <c r="L297" s="83"/>
    </row>
    <row r="298" spans="1:15" s="31" customFormat="1" ht="15.75">
      <c r="A298" s="113"/>
      <c r="B298" s="39"/>
      <c r="C298" s="47">
        <f>SUM(C271:C297)</f>
        <v>270000</v>
      </c>
      <c r="D298" s="39"/>
      <c r="E298" s="47">
        <f>SUM(E271:E297)</f>
        <v>1108940</v>
      </c>
      <c r="F298" s="39"/>
      <c r="G298" s="47">
        <f t="shared" si="79"/>
        <v>-838940</v>
      </c>
      <c r="H298" s="139"/>
      <c r="I298" s="146">
        <f t="shared" si="80"/>
        <v>-0.75652424838133714</v>
      </c>
      <c r="J298" s="39"/>
      <c r="K298" s="47">
        <f>SUM(K271:K297)</f>
        <v>588379.84000000008</v>
      </c>
      <c r="L298" s="113"/>
      <c r="N298" s="31" t="e">
        <f>#REF!-#REF!</f>
        <v>#REF!</v>
      </c>
    </row>
    <row r="299" spans="1:15" s="31" customFormat="1" ht="11.25" customHeight="1">
      <c r="A299" s="51"/>
      <c r="B299" s="52"/>
      <c r="C299" s="52"/>
      <c r="D299" s="52"/>
      <c r="E299" s="52"/>
      <c r="F299" s="52"/>
      <c r="G299" s="52"/>
      <c r="H299" s="52"/>
      <c r="I299" s="150"/>
      <c r="J299" s="52"/>
      <c r="K299" s="52"/>
      <c r="L299" s="51"/>
    </row>
    <row r="300" spans="1:15" s="1" customFormat="1" ht="15.75" customHeight="1">
      <c r="A300" s="114" t="s">
        <v>186</v>
      </c>
      <c r="B300" s="111"/>
      <c r="C300" s="111">
        <f>C298</f>
        <v>270000</v>
      </c>
      <c r="D300" s="111"/>
      <c r="E300" s="111">
        <f>E298</f>
        <v>1108940</v>
      </c>
      <c r="F300" s="111"/>
      <c r="G300" s="111">
        <f>C300-E300</f>
        <v>-838940</v>
      </c>
      <c r="H300" s="111"/>
      <c r="I300" s="167">
        <f t="shared" si="80"/>
        <v>-0.75652424838133714</v>
      </c>
      <c r="J300" s="111"/>
      <c r="K300" s="111">
        <f>K298</f>
        <v>588379.84000000008</v>
      </c>
      <c r="L300" s="114"/>
      <c r="N300" s="1" t="e">
        <f>#REF!+#REF!</f>
        <v>#REF!</v>
      </c>
      <c r="O300" s="1" t="e">
        <f>#REF!+#REF!+#REF!+#REF!+#REF!+#REF!+#REF!+#REF!+#REF!+#REF!+#REF!+#REF!+#REF!+#REF!+#REF!+#REF!+#REF!+#REF!</f>
        <v>#REF!</v>
      </c>
    </row>
    <row r="301" spans="1:15" s="1" customFormat="1" ht="15.75" customHeight="1">
      <c r="A301" s="33"/>
      <c r="B301" s="39"/>
      <c r="C301" s="39"/>
      <c r="D301" s="39"/>
      <c r="E301" s="39"/>
      <c r="F301" s="39"/>
      <c r="G301" s="39"/>
      <c r="H301" s="39"/>
      <c r="I301" s="148"/>
      <c r="J301" s="39"/>
      <c r="K301" s="39"/>
      <c r="L301" s="33"/>
    </row>
    <row r="302" spans="1:15" s="82" customFormat="1" ht="15.75" customHeight="1">
      <c r="A302" s="82" t="s">
        <v>187</v>
      </c>
      <c r="B302" s="115"/>
      <c r="C302" s="115">
        <v>70000</v>
      </c>
      <c r="D302" s="115"/>
      <c r="E302" s="115">
        <v>75000</v>
      </c>
      <c r="F302" s="115"/>
      <c r="G302" s="115">
        <f t="shared" ref="G302" si="81">C302-E302</f>
        <v>-5000</v>
      </c>
      <c r="H302" s="115"/>
      <c r="I302" s="168">
        <f t="shared" si="80"/>
        <v>-6.6666666666666666E-2</v>
      </c>
      <c r="J302" s="115"/>
      <c r="K302" s="115">
        <v>37196.28</v>
      </c>
    </row>
    <row r="303" spans="1:15" s="1" customFormat="1" ht="15.75" customHeight="1">
      <c r="A303" s="40" t="s">
        <v>188</v>
      </c>
      <c r="B303" s="39"/>
      <c r="C303" s="36">
        <v>0</v>
      </c>
      <c r="D303" s="36"/>
      <c r="E303" s="36">
        <v>0</v>
      </c>
      <c r="F303" s="36"/>
      <c r="G303" s="36"/>
      <c r="H303" s="36"/>
      <c r="I303" s="143"/>
      <c r="J303" s="36"/>
      <c r="K303" s="36">
        <v>-5375</v>
      </c>
      <c r="L303" s="33"/>
    </row>
    <row r="304" spans="1:15" s="1" customFormat="1" ht="15.75" customHeight="1">
      <c r="A304" s="33" t="s">
        <v>189</v>
      </c>
      <c r="B304" s="39"/>
      <c r="C304" s="47">
        <f>SUM(C302:C303)</f>
        <v>70000</v>
      </c>
      <c r="D304" s="39"/>
      <c r="E304" s="47">
        <f>SUM(E302:E303)</f>
        <v>75000</v>
      </c>
      <c r="F304" s="39"/>
      <c r="G304" s="47">
        <f t="shared" ref="G304" si="82">C304-E304</f>
        <v>-5000</v>
      </c>
      <c r="H304" s="139"/>
      <c r="I304" s="146">
        <f t="shared" ref="I304:I306" si="83">G304/E304*100%</f>
        <v>-6.6666666666666666E-2</v>
      </c>
      <c r="J304" s="39"/>
      <c r="K304" s="47">
        <f>SUM(K302:K303)</f>
        <v>31821.279999999999</v>
      </c>
      <c r="L304" s="33"/>
      <c r="N304" s="1" t="e">
        <f>#REF!-#REF!</f>
        <v>#REF!</v>
      </c>
    </row>
    <row r="305" spans="1:15" s="1" customFormat="1" ht="15.75" customHeight="1">
      <c r="A305" s="33"/>
      <c r="B305" s="3"/>
      <c r="C305" s="2"/>
      <c r="D305" s="2"/>
      <c r="E305" s="2"/>
      <c r="F305" s="2"/>
      <c r="G305" s="2"/>
      <c r="H305" s="2"/>
      <c r="I305" s="169"/>
      <c r="J305" s="2"/>
      <c r="K305" s="2"/>
      <c r="L305" s="33"/>
    </row>
    <row r="306" spans="1:15" s="82" customFormat="1" ht="15.75" customHeight="1">
      <c r="A306" s="82" t="s">
        <v>190</v>
      </c>
      <c r="B306" s="115"/>
      <c r="C306" s="115">
        <v>134000</v>
      </c>
      <c r="D306" s="115"/>
      <c r="E306" s="115">
        <v>125000</v>
      </c>
      <c r="F306" s="115"/>
      <c r="G306" s="115">
        <f t="shared" ref="G306:G308" si="84">C306-E306</f>
        <v>9000</v>
      </c>
      <c r="H306" s="115"/>
      <c r="I306" s="168">
        <f t="shared" si="83"/>
        <v>7.1999999999999995E-2</v>
      </c>
      <c r="J306" s="115"/>
      <c r="K306" s="115">
        <v>83060.950000000012</v>
      </c>
    </row>
    <row r="307" spans="1:15" s="1" customFormat="1" ht="15.75" customHeight="1">
      <c r="A307" s="40" t="s">
        <v>253</v>
      </c>
      <c r="B307" s="39"/>
      <c r="C307" s="116">
        <v>-34000</v>
      </c>
      <c r="D307" s="116"/>
      <c r="E307" s="116"/>
      <c r="F307" s="116"/>
      <c r="G307" s="116">
        <f t="shared" si="84"/>
        <v>-34000</v>
      </c>
      <c r="H307" s="116"/>
      <c r="I307" s="170"/>
      <c r="J307" s="116"/>
      <c r="K307" s="116">
        <v>-38000</v>
      </c>
      <c r="L307" s="33"/>
    </row>
    <row r="308" spans="1:15" s="1" customFormat="1" ht="15.75" customHeight="1">
      <c r="A308" s="33" t="s">
        <v>191</v>
      </c>
      <c r="B308" s="39"/>
      <c r="C308" s="47">
        <f>SUM(C306:C307)</f>
        <v>100000</v>
      </c>
      <c r="D308" s="39"/>
      <c r="E308" s="47">
        <f>SUM(E306:E307)</f>
        <v>125000</v>
      </c>
      <c r="F308" s="39"/>
      <c r="G308" s="47">
        <f t="shared" si="84"/>
        <v>-25000</v>
      </c>
      <c r="H308" s="139"/>
      <c r="I308" s="146">
        <f>G308/E308*100%</f>
        <v>-0.2</v>
      </c>
      <c r="J308" s="39"/>
      <c r="K308" s="47">
        <f>SUM(K306:K307)</f>
        <v>45060.950000000012</v>
      </c>
      <c r="L308" s="33"/>
      <c r="N308" s="1" t="e">
        <f>#REF!-#REF!</f>
        <v>#REF!</v>
      </c>
    </row>
    <row r="309" spans="1:15" s="1" customFormat="1" ht="8.25" customHeight="1">
      <c r="A309" s="33"/>
      <c r="B309" s="39"/>
      <c r="C309" s="39"/>
      <c r="D309" s="39"/>
      <c r="E309" s="39"/>
      <c r="F309" s="39"/>
      <c r="G309" s="39"/>
      <c r="H309" s="39"/>
      <c r="I309" s="148"/>
      <c r="J309" s="39"/>
      <c r="K309" s="39"/>
      <c r="L309" s="33"/>
    </row>
    <row r="310" spans="1:15" s="1" customFormat="1" ht="6.75" customHeight="1">
      <c r="A310" s="33"/>
      <c r="B310" s="39"/>
      <c r="C310" s="39"/>
      <c r="D310" s="39"/>
      <c r="E310" s="39"/>
      <c r="F310" s="39"/>
      <c r="G310" s="39"/>
      <c r="H310" s="39"/>
      <c r="I310" s="148"/>
      <c r="J310" s="39"/>
      <c r="K310" s="39"/>
      <c r="L310" s="33"/>
    </row>
    <row r="311" spans="1:15" s="1" customFormat="1" ht="17.25" customHeight="1" thickBot="1">
      <c r="A311" s="117" t="s">
        <v>192</v>
      </c>
      <c r="B311" s="118"/>
      <c r="C311" s="118">
        <f>C94+C114+C203+C256+C268+C300+C304+C308</f>
        <v>11268643.946656961</v>
      </c>
      <c r="D311" s="118"/>
      <c r="E311" s="118">
        <f>E94+E114+E203+E256+E268+E300+E304+E308</f>
        <v>14586823.505649999</v>
      </c>
      <c r="F311" s="118"/>
      <c r="G311" s="118">
        <f t="shared" ref="G311" si="85">C311-E311</f>
        <v>-3318179.5589930378</v>
      </c>
      <c r="H311" s="118"/>
      <c r="I311" s="171">
        <f t="shared" ref="I311" si="86">G311/E311*100%</f>
        <v>-0.22747787122451904</v>
      </c>
      <c r="J311" s="118"/>
      <c r="K311" s="118">
        <f>K94+K114+K203+K256+K268+K300+K304+K308</f>
        <v>11352992.199999999</v>
      </c>
      <c r="L311" s="117"/>
      <c r="N311" s="1">
        <v>11348027.999999998</v>
      </c>
      <c r="O311" s="1">
        <f>K311-N311</f>
        <v>4964.2000000011176</v>
      </c>
    </row>
    <row r="312" spans="1:15" s="1" customFormat="1" ht="10.5" customHeight="1">
      <c r="A312" s="33"/>
      <c r="B312" s="39"/>
      <c r="C312" s="39"/>
      <c r="D312" s="39"/>
      <c r="E312" s="39"/>
      <c r="F312" s="39"/>
      <c r="G312" s="39"/>
      <c r="H312" s="39"/>
      <c r="I312" s="148"/>
      <c r="J312" s="39"/>
      <c r="K312" s="39"/>
      <c r="L312" s="33"/>
    </row>
    <row r="313" spans="1:15" s="1" customFormat="1" ht="14.25" customHeight="1">
      <c r="A313" s="33"/>
      <c r="B313" s="39"/>
      <c r="C313" s="39"/>
      <c r="D313" s="39"/>
      <c r="E313" s="39"/>
      <c r="F313" s="39"/>
      <c r="G313" s="39"/>
      <c r="H313" s="39"/>
      <c r="I313" s="148"/>
      <c r="J313" s="39"/>
      <c r="K313" s="39"/>
      <c r="L313" s="33"/>
    </row>
    <row r="314" spans="1:15" ht="15.75">
      <c r="A314" s="33" t="s">
        <v>272</v>
      </c>
      <c r="I314" s="147"/>
      <c r="L314" s="33"/>
    </row>
    <row r="315" spans="1:15" ht="15.75">
      <c r="A315" s="40" t="s">
        <v>193</v>
      </c>
      <c r="B315" s="36"/>
      <c r="C315" s="36">
        <v>180000</v>
      </c>
      <c r="D315" s="36"/>
      <c r="E315" s="36">
        <v>160000</v>
      </c>
      <c r="F315" s="36"/>
      <c r="G315" s="36">
        <f t="shared" ref="G315:G332" si="87">C315-E315</f>
        <v>20000</v>
      </c>
      <c r="H315" s="36"/>
      <c r="I315" s="143">
        <f t="shared" ref="I315:I332" si="88">G315/E315*100%</f>
        <v>0.125</v>
      </c>
      <c r="J315" s="36"/>
      <c r="K315" s="36">
        <v>73968.600000000006</v>
      </c>
      <c r="L315" s="33"/>
    </row>
    <row r="316" spans="1:15" ht="15.75">
      <c r="A316" s="40" t="s">
        <v>194</v>
      </c>
      <c r="B316" s="36"/>
      <c r="C316" s="36">
        <v>60000</v>
      </c>
      <c r="D316" s="36"/>
      <c r="E316" s="36">
        <v>60000</v>
      </c>
      <c r="F316" s="36"/>
      <c r="G316" s="36">
        <f t="shared" si="87"/>
        <v>0</v>
      </c>
      <c r="H316" s="36"/>
      <c r="I316" s="143">
        <f t="shared" si="88"/>
        <v>0</v>
      </c>
      <c r="J316" s="36"/>
      <c r="K316" s="36">
        <v>24411.200000000001</v>
      </c>
      <c r="L316" s="33"/>
    </row>
    <row r="317" spans="1:15" ht="15">
      <c r="A317" s="40" t="s">
        <v>231</v>
      </c>
      <c r="B317" s="36"/>
      <c r="C317" s="36">
        <v>300000</v>
      </c>
      <c r="D317" s="36"/>
      <c r="E317" s="36">
        <v>0</v>
      </c>
      <c r="F317" s="36"/>
      <c r="G317" s="36">
        <f t="shared" si="87"/>
        <v>300000</v>
      </c>
      <c r="H317" s="36"/>
      <c r="I317" s="143">
        <v>1</v>
      </c>
      <c r="J317" s="36"/>
      <c r="K317" s="36">
        <v>0</v>
      </c>
      <c r="L317" s="40"/>
    </row>
    <row r="318" spans="1:15" ht="15.75">
      <c r="A318" s="40" t="s">
        <v>195</v>
      </c>
      <c r="B318" s="36"/>
      <c r="C318" s="36">
        <v>30000</v>
      </c>
      <c r="D318" s="36"/>
      <c r="E318" s="36">
        <v>30000</v>
      </c>
      <c r="F318" s="36"/>
      <c r="G318" s="36">
        <f t="shared" si="87"/>
        <v>0</v>
      </c>
      <c r="H318" s="36"/>
      <c r="I318" s="143">
        <f t="shared" si="88"/>
        <v>0</v>
      </c>
      <c r="J318" s="36"/>
      <c r="K318" s="36">
        <v>0</v>
      </c>
      <c r="L318" s="33"/>
    </row>
    <row r="319" spans="1:15" s="216" customFormat="1" ht="15.75">
      <c r="A319" s="213" t="s">
        <v>314</v>
      </c>
      <c r="B319" s="214"/>
      <c r="C319" s="214">
        <v>400000</v>
      </c>
      <c r="D319" s="214"/>
      <c r="E319" s="214">
        <v>0</v>
      </c>
      <c r="F319" s="214"/>
      <c r="G319" s="214">
        <f t="shared" si="87"/>
        <v>400000</v>
      </c>
      <c r="H319" s="214"/>
      <c r="I319" s="215"/>
      <c r="J319" s="214"/>
      <c r="K319" s="214"/>
      <c r="L319" s="82"/>
    </row>
    <row r="320" spans="1:15" ht="15.75">
      <c r="A320" s="40" t="s">
        <v>316</v>
      </c>
      <c r="B320" s="36"/>
      <c r="C320" s="36">
        <f>300000+200000</f>
        <v>500000</v>
      </c>
      <c r="D320" s="36"/>
      <c r="E320" s="36">
        <v>0</v>
      </c>
      <c r="F320" s="36"/>
      <c r="G320" s="36">
        <f t="shared" si="87"/>
        <v>500000</v>
      </c>
      <c r="H320" s="36"/>
      <c r="I320" s="143">
        <v>0</v>
      </c>
      <c r="J320" s="36"/>
      <c r="K320" s="36"/>
      <c r="L320" s="33"/>
    </row>
    <row r="321" spans="1:12" ht="15.75">
      <c r="A321" s="40" t="s">
        <v>196</v>
      </c>
      <c r="B321" s="36"/>
      <c r="C321" s="36">
        <v>300000</v>
      </c>
      <c r="D321" s="36"/>
      <c r="E321" s="36">
        <v>200000</v>
      </c>
      <c r="F321" s="36"/>
      <c r="G321" s="36">
        <f t="shared" si="87"/>
        <v>100000</v>
      </c>
      <c r="H321" s="36"/>
      <c r="I321" s="143">
        <f t="shared" si="88"/>
        <v>0.5</v>
      </c>
      <c r="J321" s="36"/>
      <c r="K321" s="36">
        <v>0</v>
      </c>
      <c r="L321" s="33"/>
    </row>
    <row r="322" spans="1:12" s="119" customFormat="1" ht="15" hidden="1">
      <c r="A322" s="76" t="s">
        <v>197</v>
      </c>
      <c r="B322" s="75"/>
      <c r="C322" s="75"/>
      <c r="D322" s="75"/>
      <c r="E322" s="75"/>
      <c r="F322" s="75"/>
      <c r="G322" s="75">
        <f t="shared" si="87"/>
        <v>0</v>
      </c>
      <c r="H322" s="75"/>
      <c r="I322" s="172" t="e">
        <f t="shared" si="88"/>
        <v>#DIV/0!</v>
      </c>
      <c r="J322" s="75"/>
      <c r="K322" s="75"/>
      <c r="L322" s="76"/>
    </row>
    <row r="323" spans="1:12" s="119" customFormat="1" ht="15" hidden="1">
      <c r="A323" s="76" t="s">
        <v>198</v>
      </c>
      <c r="B323" s="75"/>
      <c r="C323" s="75"/>
      <c r="D323" s="75"/>
      <c r="E323" s="75"/>
      <c r="F323" s="75"/>
      <c r="G323" s="75">
        <f t="shared" si="87"/>
        <v>0</v>
      </c>
      <c r="H323" s="75"/>
      <c r="I323" s="172" t="e">
        <f t="shared" si="88"/>
        <v>#DIV/0!</v>
      </c>
      <c r="J323" s="75"/>
      <c r="K323" s="75"/>
      <c r="L323" s="76"/>
    </row>
    <row r="324" spans="1:12" s="119" customFormat="1" ht="15" hidden="1">
      <c r="A324" s="76" t="s">
        <v>199</v>
      </c>
      <c r="B324" s="75"/>
      <c r="C324" s="75"/>
      <c r="D324" s="75"/>
      <c r="E324" s="75"/>
      <c r="F324" s="75"/>
      <c r="G324" s="75">
        <f t="shared" si="87"/>
        <v>0</v>
      </c>
      <c r="H324" s="75"/>
      <c r="I324" s="172" t="e">
        <f t="shared" si="88"/>
        <v>#DIV/0!</v>
      </c>
      <c r="J324" s="75"/>
      <c r="K324" s="75"/>
      <c r="L324" s="76"/>
    </row>
    <row r="325" spans="1:12" s="119" customFormat="1" ht="15" hidden="1">
      <c r="A325" s="76" t="s">
        <v>200</v>
      </c>
      <c r="B325" s="75"/>
      <c r="C325" s="75"/>
      <c r="D325" s="75"/>
      <c r="E325" s="75"/>
      <c r="F325" s="75"/>
      <c r="G325" s="75">
        <f t="shared" si="87"/>
        <v>0</v>
      </c>
      <c r="H325" s="75"/>
      <c r="I325" s="172" t="e">
        <f t="shared" si="88"/>
        <v>#DIV/0!</v>
      </c>
      <c r="J325" s="75"/>
      <c r="K325" s="75"/>
      <c r="L325" s="76"/>
    </row>
    <row r="326" spans="1:12" s="119" customFormat="1" ht="15" hidden="1">
      <c r="A326" s="76" t="s">
        <v>201</v>
      </c>
      <c r="B326" s="75"/>
      <c r="C326" s="75"/>
      <c r="D326" s="75"/>
      <c r="E326" s="75"/>
      <c r="F326" s="75"/>
      <c r="G326" s="75">
        <f t="shared" si="87"/>
        <v>0</v>
      </c>
      <c r="H326" s="75"/>
      <c r="I326" s="172" t="e">
        <f t="shared" si="88"/>
        <v>#DIV/0!</v>
      </c>
      <c r="J326" s="75"/>
      <c r="K326" s="75"/>
      <c r="L326" s="76"/>
    </row>
    <row r="327" spans="1:12" s="119" customFormat="1" ht="15" hidden="1">
      <c r="A327" s="76" t="s">
        <v>202</v>
      </c>
      <c r="B327" s="75"/>
      <c r="C327" s="75"/>
      <c r="D327" s="75"/>
      <c r="E327" s="75"/>
      <c r="F327" s="75"/>
      <c r="G327" s="75">
        <f t="shared" si="87"/>
        <v>0</v>
      </c>
      <c r="H327" s="75"/>
      <c r="I327" s="172" t="e">
        <f t="shared" si="88"/>
        <v>#DIV/0!</v>
      </c>
      <c r="J327" s="75"/>
      <c r="K327" s="75"/>
      <c r="L327" s="76"/>
    </row>
    <row r="328" spans="1:12" s="119" customFormat="1" ht="15" hidden="1">
      <c r="A328" s="76" t="s">
        <v>203</v>
      </c>
      <c r="B328" s="75"/>
      <c r="C328" s="75"/>
      <c r="D328" s="75"/>
      <c r="E328" s="75"/>
      <c r="F328" s="75"/>
      <c r="G328" s="75">
        <f t="shared" si="87"/>
        <v>0</v>
      </c>
      <c r="H328" s="75"/>
      <c r="I328" s="172" t="e">
        <f t="shared" si="88"/>
        <v>#DIV/0!</v>
      </c>
      <c r="J328" s="75"/>
      <c r="K328" s="75"/>
      <c r="L328" s="76"/>
    </row>
    <row r="329" spans="1:12" s="119" customFormat="1" ht="15" hidden="1">
      <c r="A329" s="76" t="s">
        <v>204</v>
      </c>
      <c r="B329" s="75"/>
      <c r="C329" s="75"/>
      <c r="D329" s="75"/>
      <c r="E329" s="75"/>
      <c r="F329" s="75"/>
      <c r="G329" s="75">
        <f t="shared" si="87"/>
        <v>0</v>
      </c>
      <c r="H329" s="75"/>
      <c r="I329" s="172" t="e">
        <f t="shared" si="88"/>
        <v>#DIV/0!</v>
      </c>
      <c r="J329" s="75"/>
      <c r="K329" s="75"/>
      <c r="L329" s="76"/>
    </row>
    <row r="330" spans="1:12" s="119" customFormat="1" ht="15" hidden="1">
      <c r="A330" s="76" t="s">
        <v>205</v>
      </c>
      <c r="B330" s="75"/>
      <c r="C330" s="75"/>
      <c r="D330" s="75"/>
      <c r="E330" s="75"/>
      <c r="F330" s="75"/>
      <c r="G330" s="75">
        <f t="shared" si="87"/>
        <v>0</v>
      </c>
      <c r="H330" s="75"/>
      <c r="I330" s="172" t="e">
        <f t="shared" si="88"/>
        <v>#DIV/0!</v>
      </c>
      <c r="J330" s="75"/>
      <c r="K330" s="75"/>
      <c r="L330" s="76"/>
    </row>
    <row r="331" spans="1:12" s="119" customFormat="1" ht="15" hidden="1">
      <c r="A331" s="76" t="s">
        <v>206</v>
      </c>
      <c r="B331" s="75"/>
      <c r="C331" s="120"/>
      <c r="D331" s="75"/>
      <c r="E331" s="75"/>
      <c r="F331" s="75"/>
      <c r="G331" s="75">
        <f t="shared" si="87"/>
        <v>0</v>
      </c>
      <c r="H331" s="75"/>
      <c r="I331" s="172" t="e">
        <f t="shared" si="88"/>
        <v>#DIV/0!</v>
      </c>
      <c r="J331" s="75"/>
      <c r="K331" s="75"/>
      <c r="L331" s="76"/>
    </row>
    <row r="332" spans="1:12" ht="15.75" thickBot="1">
      <c r="A332" s="40"/>
      <c r="B332" s="36"/>
      <c r="C332" s="121">
        <f>SUM(C315:C331)</f>
        <v>1770000</v>
      </c>
      <c r="D332" s="36"/>
      <c r="E332" s="121">
        <f>SUM(E315:E331)</f>
        <v>450000</v>
      </c>
      <c r="F332" s="36"/>
      <c r="G332" s="121">
        <f t="shared" si="87"/>
        <v>1320000</v>
      </c>
      <c r="H332" s="138"/>
      <c r="I332" s="173">
        <f t="shared" si="88"/>
        <v>2.9333333333333331</v>
      </c>
      <c r="J332" s="36"/>
      <c r="K332" s="121">
        <f>SUM(K315:K331)</f>
        <v>98379.8</v>
      </c>
      <c r="L332" s="40"/>
    </row>
    <row r="333" spans="1:12" ht="13.5" customHeight="1" thickTop="1">
      <c r="A333" s="40"/>
      <c r="B333" s="36"/>
      <c r="C333" s="36"/>
      <c r="D333" s="36"/>
      <c r="E333" s="36"/>
      <c r="F333" s="36"/>
      <c r="G333" s="36"/>
      <c r="H333" s="36"/>
      <c r="I333" s="143"/>
      <c r="J333" s="36"/>
      <c r="K333" s="36"/>
      <c r="L333" s="40"/>
    </row>
    <row r="334" spans="1:12" s="48" customFormat="1" ht="15">
      <c r="A334" s="40"/>
      <c r="I334" s="147"/>
      <c r="L334" s="40"/>
    </row>
    <row r="335" spans="1:12" s="48" customFormat="1" ht="15">
      <c r="A335" s="40"/>
      <c r="L335" s="40"/>
    </row>
    <row r="336" spans="1:12" s="48" customFormat="1" ht="15">
      <c r="A336" s="31"/>
      <c r="L336" s="31"/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2" fitToHeight="5" orientation="landscape" cellComments="asDisplayed" r:id="rId1"/>
  <headerFooter>
    <oddHeader>&amp;R&amp;"-,Bold"&amp;12LAMPIRAN 1</oddHeader>
    <oddFooter>&amp;L&amp;10Details of Proposed Budget - 2021&amp;R&amp;Pof &amp;N</oddFooter>
  </headerFooter>
  <rowBreaks count="7" manualBreakCount="7">
    <brk id="46" max="15" man="1"/>
    <brk id="94" max="16383" man="1"/>
    <brk id="116" max="16383" man="1"/>
    <brk id="160" max="13" man="1"/>
    <brk id="203" max="16383" man="1"/>
    <brk id="256" max="9" man="1"/>
    <brk id="300" max="9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8D48E-5A97-4A80-B625-77F1D9A97E5B}">
  <sheetPr>
    <tabColor theme="8" tint="0.39997558519241921"/>
  </sheetPr>
  <dimension ref="A1:M42"/>
  <sheetViews>
    <sheetView topLeftCell="A70" zoomScaleNormal="100" zoomScaleSheetLayoutView="100" workbookViewId="0">
      <selection activeCell="B21" sqref="B21"/>
    </sheetView>
  </sheetViews>
  <sheetFormatPr defaultColWidth="9" defaultRowHeight="15"/>
  <cols>
    <col min="1" max="1" width="44.5703125" customWidth="1"/>
    <col min="2" max="6" width="17.42578125" customWidth="1"/>
    <col min="8" max="12" width="15.5703125" style="192" customWidth="1"/>
    <col min="239" max="239" width="55.28515625" customWidth="1"/>
    <col min="240" max="240" width="17.42578125" customWidth="1"/>
    <col min="241" max="241" width="1.28515625" customWidth="1"/>
    <col min="242" max="242" width="17.42578125" customWidth="1"/>
    <col min="243" max="243" width="1.7109375" customWidth="1"/>
    <col min="244" max="244" width="17.42578125" customWidth="1"/>
    <col min="245" max="245" width="1.7109375" customWidth="1"/>
    <col min="246" max="246" width="17.42578125" customWidth="1"/>
    <col min="247" max="247" width="1.42578125" customWidth="1"/>
    <col min="248" max="248" width="17.42578125" customWidth="1"/>
    <col min="249" max="249" width="1.42578125" customWidth="1"/>
    <col min="250" max="251" width="17.42578125" customWidth="1"/>
    <col min="495" max="495" width="55.28515625" customWidth="1"/>
    <col min="496" max="496" width="17.42578125" customWidth="1"/>
    <col min="497" max="497" width="1.28515625" customWidth="1"/>
    <col min="498" max="498" width="17.42578125" customWidth="1"/>
    <col min="499" max="499" width="1.7109375" customWidth="1"/>
    <col min="500" max="500" width="17.42578125" customWidth="1"/>
    <col min="501" max="501" width="1.7109375" customWidth="1"/>
    <col min="502" max="502" width="17.42578125" customWidth="1"/>
    <col min="503" max="503" width="1.42578125" customWidth="1"/>
    <col min="504" max="504" width="17.42578125" customWidth="1"/>
    <col min="505" max="505" width="1.42578125" customWidth="1"/>
    <col min="506" max="507" width="17.42578125" customWidth="1"/>
    <col min="751" max="751" width="55.28515625" customWidth="1"/>
    <col min="752" max="752" width="17.42578125" customWidth="1"/>
    <col min="753" max="753" width="1.28515625" customWidth="1"/>
    <col min="754" max="754" width="17.42578125" customWidth="1"/>
    <col min="755" max="755" width="1.7109375" customWidth="1"/>
    <col min="756" max="756" width="17.42578125" customWidth="1"/>
    <col min="757" max="757" width="1.7109375" customWidth="1"/>
    <col min="758" max="758" width="17.42578125" customWidth="1"/>
    <col min="759" max="759" width="1.42578125" customWidth="1"/>
    <col min="760" max="760" width="17.42578125" customWidth="1"/>
    <col min="761" max="761" width="1.42578125" customWidth="1"/>
    <col min="762" max="763" width="17.42578125" customWidth="1"/>
    <col min="1007" max="1007" width="55.28515625" customWidth="1"/>
    <col min="1008" max="1008" width="17.42578125" customWidth="1"/>
    <col min="1009" max="1009" width="1.28515625" customWidth="1"/>
    <col min="1010" max="1010" width="17.42578125" customWidth="1"/>
    <col min="1011" max="1011" width="1.7109375" customWidth="1"/>
    <col min="1012" max="1012" width="17.42578125" customWidth="1"/>
    <col min="1013" max="1013" width="1.7109375" customWidth="1"/>
    <col min="1014" max="1014" width="17.42578125" customWidth="1"/>
    <col min="1015" max="1015" width="1.42578125" customWidth="1"/>
    <col min="1016" max="1016" width="17.42578125" customWidth="1"/>
    <col min="1017" max="1017" width="1.42578125" customWidth="1"/>
    <col min="1018" max="1019" width="17.42578125" customWidth="1"/>
    <col min="1263" max="1263" width="55.28515625" customWidth="1"/>
    <col min="1264" max="1264" width="17.42578125" customWidth="1"/>
    <col min="1265" max="1265" width="1.28515625" customWidth="1"/>
    <col min="1266" max="1266" width="17.42578125" customWidth="1"/>
    <col min="1267" max="1267" width="1.7109375" customWidth="1"/>
    <col min="1268" max="1268" width="17.42578125" customWidth="1"/>
    <col min="1269" max="1269" width="1.7109375" customWidth="1"/>
    <col min="1270" max="1270" width="17.42578125" customWidth="1"/>
    <col min="1271" max="1271" width="1.42578125" customWidth="1"/>
    <col min="1272" max="1272" width="17.42578125" customWidth="1"/>
    <col min="1273" max="1273" width="1.42578125" customWidth="1"/>
    <col min="1274" max="1275" width="17.42578125" customWidth="1"/>
    <col min="1519" max="1519" width="55.28515625" customWidth="1"/>
    <col min="1520" max="1520" width="17.42578125" customWidth="1"/>
    <col min="1521" max="1521" width="1.28515625" customWidth="1"/>
    <col min="1522" max="1522" width="17.42578125" customWidth="1"/>
    <col min="1523" max="1523" width="1.7109375" customWidth="1"/>
    <col min="1524" max="1524" width="17.42578125" customWidth="1"/>
    <col min="1525" max="1525" width="1.7109375" customWidth="1"/>
    <col min="1526" max="1526" width="17.42578125" customWidth="1"/>
    <col min="1527" max="1527" width="1.42578125" customWidth="1"/>
    <col min="1528" max="1528" width="17.42578125" customWidth="1"/>
    <col min="1529" max="1529" width="1.42578125" customWidth="1"/>
    <col min="1530" max="1531" width="17.42578125" customWidth="1"/>
    <col min="1775" max="1775" width="55.28515625" customWidth="1"/>
    <col min="1776" max="1776" width="17.42578125" customWidth="1"/>
    <col min="1777" max="1777" width="1.28515625" customWidth="1"/>
    <col min="1778" max="1778" width="17.42578125" customWidth="1"/>
    <col min="1779" max="1779" width="1.7109375" customWidth="1"/>
    <col min="1780" max="1780" width="17.42578125" customWidth="1"/>
    <col min="1781" max="1781" width="1.7109375" customWidth="1"/>
    <col min="1782" max="1782" width="17.42578125" customWidth="1"/>
    <col min="1783" max="1783" width="1.42578125" customWidth="1"/>
    <col min="1784" max="1784" width="17.42578125" customWidth="1"/>
    <col min="1785" max="1785" width="1.42578125" customWidth="1"/>
    <col min="1786" max="1787" width="17.42578125" customWidth="1"/>
    <col min="2031" max="2031" width="55.28515625" customWidth="1"/>
    <col min="2032" max="2032" width="17.42578125" customWidth="1"/>
    <col min="2033" max="2033" width="1.28515625" customWidth="1"/>
    <col min="2034" max="2034" width="17.42578125" customWidth="1"/>
    <col min="2035" max="2035" width="1.7109375" customWidth="1"/>
    <col min="2036" max="2036" width="17.42578125" customWidth="1"/>
    <col min="2037" max="2037" width="1.7109375" customWidth="1"/>
    <col min="2038" max="2038" width="17.42578125" customWidth="1"/>
    <col min="2039" max="2039" width="1.42578125" customWidth="1"/>
    <col min="2040" max="2040" width="17.42578125" customWidth="1"/>
    <col min="2041" max="2041" width="1.42578125" customWidth="1"/>
    <col min="2042" max="2043" width="17.42578125" customWidth="1"/>
    <col min="2287" max="2287" width="55.28515625" customWidth="1"/>
    <col min="2288" max="2288" width="17.42578125" customWidth="1"/>
    <col min="2289" max="2289" width="1.28515625" customWidth="1"/>
    <col min="2290" max="2290" width="17.42578125" customWidth="1"/>
    <col min="2291" max="2291" width="1.7109375" customWidth="1"/>
    <col min="2292" max="2292" width="17.42578125" customWidth="1"/>
    <col min="2293" max="2293" width="1.7109375" customWidth="1"/>
    <col min="2294" max="2294" width="17.42578125" customWidth="1"/>
    <col min="2295" max="2295" width="1.42578125" customWidth="1"/>
    <col min="2296" max="2296" width="17.42578125" customWidth="1"/>
    <col min="2297" max="2297" width="1.42578125" customWidth="1"/>
    <col min="2298" max="2299" width="17.42578125" customWidth="1"/>
    <col min="2543" max="2543" width="55.28515625" customWidth="1"/>
    <col min="2544" max="2544" width="17.42578125" customWidth="1"/>
    <col min="2545" max="2545" width="1.28515625" customWidth="1"/>
    <col min="2546" max="2546" width="17.42578125" customWidth="1"/>
    <col min="2547" max="2547" width="1.7109375" customWidth="1"/>
    <col min="2548" max="2548" width="17.42578125" customWidth="1"/>
    <col min="2549" max="2549" width="1.7109375" customWidth="1"/>
    <col min="2550" max="2550" width="17.42578125" customWidth="1"/>
    <col min="2551" max="2551" width="1.42578125" customWidth="1"/>
    <col min="2552" max="2552" width="17.42578125" customWidth="1"/>
    <col min="2553" max="2553" width="1.42578125" customWidth="1"/>
    <col min="2554" max="2555" width="17.42578125" customWidth="1"/>
    <col min="2799" max="2799" width="55.28515625" customWidth="1"/>
    <col min="2800" max="2800" width="17.42578125" customWidth="1"/>
    <col min="2801" max="2801" width="1.28515625" customWidth="1"/>
    <col min="2802" max="2802" width="17.42578125" customWidth="1"/>
    <col min="2803" max="2803" width="1.7109375" customWidth="1"/>
    <col min="2804" max="2804" width="17.42578125" customWidth="1"/>
    <col min="2805" max="2805" width="1.7109375" customWidth="1"/>
    <col min="2806" max="2806" width="17.42578125" customWidth="1"/>
    <col min="2807" max="2807" width="1.42578125" customWidth="1"/>
    <col min="2808" max="2808" width="17.42578125" customWidth="1"/>
    <col min="2809" max="2809" width="1.42578125" customWidth="1"/>
    <col min="2810" max="2811" width="17.42578125" customWidth="1"/>
    <col min="3055" max="3055" width="55.28515625" customWidth="1"/>
    <col min="3056" max="3056" width="17.42578125" customWidth="1"/>
    <col min="3057" max="3057" width="1.28515625" customWidth="1"/>
    <col min="3058" max="3058" width="17.42578125" customWidth="1"/>
    <col min="3059" max="3059" width="1.7109375" customWidth="1"/>
    <col min="3060" max="3060" width="17.42578125" customWidth="1"/>
    <col min="3061" max="3061" width="1.7109375" customWidth="1"/>
    <col min="3062" max="3062" width="17.42578125" customWidth="1"/>
    <col min="3063" max="3063" width="1.42578125" customWidth="1"/>
    <col min="3064" max="3064" width="17.42578125" customWidth="1"/>
    <col min="3065" max="3065" width="1.42578125" customWidth="1"/>
    <col min="3066" max="3067" width="17.42578125" customWidth="1"/>
    <col min="3311" max="3311" width="55.28515625" customWidth="1"/>
    <col min="3312" max="3312" width="17.42578125" customWidth="1"/>
    <col min="3313" max="3313" width="1.28515625" customWidth="1"/>
    <col min="3314" max="3314" width="17.42578125" customWidth="1"/>
    <col min="3315" max="3315" width="1.7109375" customWidth="1"/>
    <col min="3316" max="3316" width="17.42578125" customWidth="1"/>
    <col min="3317" max="3317" width="1.7109375" customWidth="1"/>
    <col min="3318" max="3318" width="17.42578125" customWidth="1"/>
    <col min="3319" max="3319" width="1.42578125" customWidth="1"/>
    <col min="3320" max="3320" width="17.42578125" customWidth="1"/>
    <col min="3321" max="3321" width="1.42578125" customWidth="1"/>
    <col min="3322" max="3323" width="17.42578125" customWidth="1"/>
    <col min="3567" max="3567" width="55.28515625" customWidth="1"/>
    <col min="3568" max="3568" width="17.42578125" customWidth="1"/>
    <col min="3569" max="3569" width="1.28515625" customWidth="1"/>
    <col min="3570" max="3570" width="17.42578125" customWidth="1"/>
    <col min="3571" max="3571" width="1.7109375" customWidth="1"/>
    <col min="3572" max="3572" width="17.42578125" customWidth="1"/>
    <col min="3573" max="3573" width="1.7109375" customWidth="1"/>
    <col min="3574" max="3574" width="17.42578125" customWidth="1"/>
    <col min="3575" max="3575" width="1.42578125" customWidth="1"/>
    <col min="3576" max="3576" width="17.42578125" customWidth="1"/>
    <col min="3577" max="3577" width="1.42578125" customWidth="1"/>
    <col min="3578" max="3579" width="17.42578125" customWidth="1"/>
    <col min="3823" max="3823" width="55.28515625" customWidth="1"/>
    <col min="3824" max="3824" width="17.42578125" customWidth="1"/>
    <col min="3825" max="3825" width="1.28515625" customWidth="1"/>
    <col min="3826" max="3826" width="17.42578125" customWidth="1"/>
    <col min="3827" max="3827" width="1.7109375" customWidth="1"/>
    <col min="3828" max="3828" width="17.42578125" customWidth="1"/>
    <col min="3829" max="3829" width="1.7109375" customWidth="1"/>
    <col min="3830" max="3830" width="17.42578125" customWidth="1"/>
    <col min="3831" max="3831" width="1.42578125" customWidth="1"/>
    <col min="3832" max="3832" width="17.42578125" customWidth="1"/>
    <col min="3833" max="3833" width="1.42578125" customWidth="1"/>
    <col min="3834" max="3835" width="17.42578125" customWidth="1"/>
    <col min="4079" max="4079" width="55.28515625" customWidth="1"/>
    <col min="4080" max="4080" width="17.42578125" customWidth="1"/>
    <col min="4081" max="4081" width="1.28515625" customWidth="1"/>
    <col min="4082" max="4082" width="17.42578125" customWidth="1"/>
    <col min="4083" max="4083" width="1.7109375" customWidth="1"/>
    <col min="4084" max="4084" width="17.42578125" customWidth="1"/>
    <col min="4085" max="4085" width="1.7109375" customWidth="1"/>
    <col min="4086" max="4086" width="17.42578125" customWidth="1"/>
    <col min="4087" max="4087" width="1.42578125" customWidth="1"/>
    <col min="4088" max="4088" width="17.42578125" customWidth="1"/>
    <col min="4089" max="4089" width="1.42578125" customWidth="1"/>
    <col min="4090" max="4091" width="17.42578125" customWidth="1"/>
    <col min="4335" max="4335" width="55.28515625" customWidth="1"/>
    <col min="4336" max="4336" width="17.42578125" customWidth="1"/>
    <col min="4337" max="4337" width="1.28515625" customWidth="1"/>
    <col min="4338" max="4338" width="17.42578125" customWidth="1"/>
    <col min="4339" max="4339" width="1.7109375" customWidth="1"/>
    <col min="4340" max="4340" width="17.42578125" customWidth="1"/>
    <col min="4341" max="4341" width="1.7109375" customWidth="1"/>
    <col min="4342" max="4342" width="17.42578125" customWidth="1"/>
    <col min="4343" max="4343" width="1.42578125" customWidth="1"/>
    <col min="4344" max="4344" width="17.42578125" customWidth="1"/>
    <col min="4345" max="4345" width="1.42578125" customWidth="1"/>
    <col min="4346" max="4347" width="17.42578125" customWidth="1"/>
    <col min="4591" max="4591" width="55.28515625" customWidth="1"/>
    <col min="4592" max="4592" width="17.42578125" customWidth="1"/>
    <col min="4593" max="4593" width="1.28515625" customWidth="1"/>
    <col min="4594" max="4594" width="17.42578125" customWidth="1"/>
    <col min="4595" max="4595" width="1.7109375" customWidth="1"/>
    <col min="4596" max="4596" width="17.42578125" customWidth="1"/>
    <col min="4597" max="4597" width="1.7109375" customWidth="1"/>
    <col min="4598" max="4598" width="17.42578125" customWidth="1"/>
    <col min="4599" max="4599" width="1.42578125" customWidth="1"/>
    <col min="4600" max="4600" width="17.42578125" customWidth="1"/>
    <col min="4601" max="4601" width="1.42578125" customWidth="1"/>
    <col min="4602" max="4603" width="17.42578125" customWidth="1"/>
    <col min="4847" max="4847" width="55.28515625" customWidth="1"/>
    <col min="4848" max="4848" width="17.42578125" customWidth="1"/>
    <col min="4849" max="4849" width="1.28515625" customWidth="1"/>
    <col min="4850" max="4850" width="17.42578125" customWidth="1"/>
    <col min="4851" max="4851" width="1.7109375" customWidth="1"/>
    <col min="4852" max="4852" width="17.42578125" customWidth="1"/>
    <col min="4853" max="4853" width="1.7109375" customWidth="1"/>
    <col min="4854" max="4854" width="17.42578125" customWidth="1"/>
    <col min="4855" max="4855" width="1.42578125" customWidth="1"/>
    <col min="4856" max="4856" width="17.42578125" customWidth="1"/>
    <col min="4857" max="4857" width="1.42578125" customWidth="1"/>
    <col min="4858" max="4859" width="17.42578125" customWidth="1"/>
    <col min="5103" max="5103" width="55.28515625" customWidth="1"/>
    <col min="5104" max="5104" width="17.42578125" customWidth="1"/>
    <col min="5105" max="5105" width="1.28515625" customWidth="1"/>
    <col min="5106" max="5106" width="17.42578125" customWidth="1"/>
    <col min="5107" max="5107" width="1.7109375" customWidth="1"/>
    <col min="5108" max="5108" width="17.42578125" customWidth="1"/>
    <col min="5109" max="5109" width="1.7109375" customWidth="1"/>
    <col min="5110" max="5110" width="17.42578125" customWidth="1"/>
    <col min="5111" max="5111" width="1.42578125" customWidth="1"/>
    <col min="5112" max="5112" width="17.42578125" customWidth="1"/>
    <col min="5113" max="5113" width="1.42578125" customWidth="1"/>
    <col min="5114" max="5115" width="17.42578125" customWidth="1"/>
    <col min="5359" max="5359" width="55.28515625" customWidth="1"/>
    <col min="5360" max="5360" width="17.42578125" customWidth="1"/>
    <col min="5361" max="5361" width="1.28515625" customWidth="1"/>
    <col min="5362" max="5362" width="17.42578125" customWidth="1"/>
    <col min="5363" max="5363" width="1.7109375" customWidth="1"/>
    <col min="5364" max="5364" width="17.42578125" customWidth="1"/>
    <col min="5365" max="5365" width="1.7109375" customWidth="1"/>
    <col min="5366" max="5366" width="17.42578125" customWidth="1"/>
    <col min="5367" max="5367" width="1.42578125" customWidth="1"/>
    <col min="5368" max="5368" width="17.42578125" customWidth="1"/>
    <col min="5369" max="5369" width="1.42578125" customWidth="1"/>
    <col min="5370" max="5371" width="17.42578125" customWidth="1"/>
    <col min="5615" max="5615" width="55.28515625" customWidth="1"/>
    <col min="5616" max="5616" width="17.42578125" customWidth="1"/>
    <col min="5617" max="5617" width="1.28515625" customWidth="1"/>
    <col min="5618" max="5618" width="17.42578125" customWidth="1"/>
    <col min="5619" max="5619" width="1.7109375" customWidth="1"/>
    <col min="5620" max="5620" width="17.42578125" customWidth="1"/>
    <col min="5621" max="5621" width="1.7109375" customWidth="1"/>
    <col min="5622" max="5622" width="17.42578125" customWidth="1"/>
    <col min="5623" max="5623" width="1.42578125" customWidth="1"/>
    <col min="5624" max="5624" width="17.42578125" customWidth="1"/>
    <col min="5625" max="5625" width="1.42578125" customWidth="1"/>
    <col min="5626" max="5627" width="17.42578125" customWidth="1"/>
    <col min="5871" max="5871" width="55.28515625" customWidth="1"/>
    <col min="5872" max="5872" width="17.42578125" customWidth="1"/>
    <col min="5873" max="5873" width="1.28515625" customWidth="1"/>
    <col min="5874" max="5874" width="17.42578125" customWidth="1"/>
    <col min="5875" max="5875" width="1.7109375" customWidth="1"/>
    <col min="5876" max="5876" width="17.42578125" customWidth="1"/>
    <col min="5877" max="5877" width="1.7109375" customWidth="1"/>
    <col min="5878" max="5878" width="17.42578125" customWidth="1"/>
    <col min="5879" max="5879" width="1.42578125" customWidth="1"/>
    <col min="5880" max="5880" width="17.42578125" customWidth="1"/>
    <col min="5881" max="5881" width="1.42578125" customWidth="1"/>
    <col min="5882" max="5883" width="17.42578125" customWidth="1"/>
    <col min="6127" max="6127" width="55.28515625" customWidth="1"/>
    <col min="6128" max="6128" width="17.42578125" customWidth="1"/>
    <col min="6129" max="6129" width="1.28515625" customWidth="1"/>
    <col min="6130" max="6130" width="17.42578125" customWidth="1"/>
    <col min="6131" max="6131" width="1.7109375" customWidth="1"/>
    <col min="6132" max="6132" width="17.42578125" customWidth="1"/>
    <col min="6133" max="6133" width="1.7109375" customWidth="1"/>
    <col min="6134" max="6134" width="17.42578125" customWidth="1"/>
    <col min="6135" max="6135" width="1.42578125" customWidth="1"/>
    <col min="6136" max="6136" width="17.42578125" customWidth="1"/>
    <col min="6137" max="6137" width="1.42578125" customWidth="1"/>
    <col min="6138" max="6139" width="17.42578125" customWidth="1"/>
    <col min="6383" max="6383" width="55.28515625" customWidth="1"/>
    <col min="6384" max="6384" width="17.42578125" customWidth="1"/>
    <col min="6385" max="6385" width="1.28515625" customWidth="1"/>
    <col min="6386" max="6386" width="17.42578125" customWidth="1"/>
    <col min="6387" max="6387" width="1.7109375" customWidth="1"/>
    <col min="6388" max="6388" width="17.42578125" customWidth="1"/>
    <col min="6389" max="6389" width="1.7109375" customWidth="1"/>
    <col min="6390" max="6390" width="17.42578125" customWidth="1"/>
    <col min="6391" max="6391" width="1.42578125" customWidth="1"/>
    <col min="6392" max="6392" width="17.42578125" customWidth="1"/>
    <col min="6393" max="6393" width="1.42578125" customWidth="1"/>
    <col min="6394" max="6395" width="17.42578125" customWidth="1"/>
    <col min="6639" max="6639" width="55.28515625" customWidth="1"/>
    <col min="6640" max="6640" width="17.42578125" customWidth="1"/>
    <col min="6641" max="6641" width="1.28515625" customWidth="1"/>
    <col min="6642" max="6642" width="17.42578125" customWidth="1"/>
    <col min="6643" max="6643" width="1.7109375" customWidth="1"/>
    <col min="6644" max="6644" width="17.42578125" customWidth="1"/>
    <col min="6645" max="6645" width="1.7109375" customWidth="1"/>
    <col min="6646" max="6646" width="17.42578125" customWidth="1"/>
    <col min="6647" max="6647" width="1.42578125" customWidth="1"/>
    <col min="6648" max="6648" width="17.42578125" customWidth="1"/>
    <col min="6649" max="6649" width="1.42578125" customWidth="1"/>
    <col min="6650" max="6651" width="17.42578125" customWidth="1"/>
    <col min="6895" max="6895" width="55.28515625" customWidth="1"/>
    <col min="6896" max="6896" width="17.42578125" customWidth="1"/>
    <col min="6897" max="6897" width="1.28515625" customWidth="1"/>
    <col min="6898" max="6898" width="17.42578125" customWidth="1"/>
    <col min="6899" max="6899" width="1.7109375" customWidth="1"/>
    <col min="6900" max="6900" width="17.42578125" customWidth="1"/>
    <col min="6901" max="6901" width="1.7109375" customWidth="1"/>
    <col min="6902" max="6902" width="17.42578125" customWidth="1"/>
    <col min="6903" max="6903" width="1.42578125" customWidth="1"/>
    <col min="6904" max="6904" width="17.42578125" customWidth="1"/>
    <col min="6905" max="6905" width="1.42578125" customWidth="1"/>
    <col min="6906" max="6907" width="17.42578125" customWidth="1"/>
    <col min="7151" max="7151" width="55.28515625" customWidth="1"/>
    <col min="7152" max="7152" width="17.42578125" customWidth="1"/>
    <col min="7153" max="7153" width="1.28515625" customWidth="1"/>
    <col min="7154" max="7154" width="17.42578125" customWidth="1"/>
    <col min="7155" max="7155" width="1.7109375" customWidth="1"/>
    <col min="7156" max="7156" width="17.42578125" customWidth="1"/>
    <col min="7157" max="7157" width="1.7109375" customWidth="1"/>
    <col min="7158" max="7158" width="17.42578125" customWidth="1"/>
    <col min="7159" max="7159" width="1.42578125" customWidth="1"/>
    <col min="7160" max="7160" width="17.42578125" customWidth="1"/>
    <col min="7161" max="7161" width="1.42578125" customWidth="1"/>
    <col min="7162" max="7163" width="17.42578125" customWidth="1"/>
    <col min="7407" max="7407" width="55.28515625" customWidth="1"/>
    <col min="7408" max="7408" width="17.42578125" customWidth="1"/>
    <col min="7409" max="7409" width="1.28515625" customWidth="1"/>
    <col min="7410" max="7410" width="17.42578125" customWidth="1"/>
    <col min="7411" max="7411" width="1.7109375" customWidth="1"/>
    <col min="7412" max="7412" width="17.42578125" customWidth="1"/>
    <col min="7413" max="7413" width="1.7109375" customWidth="1"/>
    <col min="7414" max="7414" width="17.42578125" customWidth="1"/>
    <col min="7415" max="7415" width="1.42578125" customWidth="1"/>
    <col min="7416" max="7416" width="17.42578125" customWidth="1"/>
    <col min="7417" max="7417" width="1.42578125" customWidth="1"/>
    <col min="7418" max="7419" width="17.42578125" customWidth="1"/>
    <col min="7663" max="7663" width="55.28515625" customWidth="1"/>
    <col min="7664" max="7664" width="17.42578125" customWidth="1"/>
    <col min="7665" max="7665" width="1.28515625" customWidth="1"/>
    <col min="7666" max="7666" width="17.42578125" customWidth="1"/>
    <col min="7667" max="7667" width="1.7109375" customWidth="1"/>
    <col min="7668" max="7668" width="17.42578125" customWidth="1"/>
    <col min="7669" max="7669" width="1.7109375" customWidth="1"/>
    <col min="7670" max="7670" width="17.42578125" customWidth="1"/>
    <col min="7671" max="7671" width="1.42578125" customWidth="1"/>
    <col min="7672" max="7672" width="17.42578125" customWidth="1"/>
    <col min="7673" max="7673" width="1.42578125" customWidth="1"/>
    <col min="7674" max="7675" width="17.42578125" customWidth="1"/>
    <col min="7919" max="7919" width="55.28515625" customWidth="1"/>
    <col min="7920" max="7920" width="17.42578125" customWidth="1"/>
    <col min="7921" max="7921" width="1.28515625" customWidth="1"/>
    <col min="7922" max="7922" width="17.42578125" customWidth="1"/>
    <col min="7923" max="7923" width="1.7109375" customWidth="1"/>
    <col min="7924" max="7924" width="17.42578125" customWidth="1"/>
    <col min="7925" max="7925" width="1.7109375" customWidth="1"/>
    <col min="7926" max="7926" width="17.42578125" customWidth="1"/>
    <col min="7927" max="7927" width="1.42578125" customWidth="1"/>
    <col min="7928" max="7928" width="17.42578125" customWidth="1"/>
    <col min="7929" max="7929" width="1.42578125" customWidth="1"/>
    <col min="7930" max="7931" width="17.42578125" customWidth="1"/>
    <col min="8175" max="8175" width="55.28515625" customWidth="1"/>
    <col min="8176" max="8176" width="17.42578125" customWidth="1"/>
    <col min="8177" max="8177" width="1.28515625" customWidth="1"/>
    <col min="8178" max="8178" width="17.42578125" customWidth="1"/>
    <col min="8179" max="8179" width="1.7109375" customWidth="1"/>
    <col min="8180" max="8180" width="17.42578125" customWidth="1"/>
    <col min="8181" max="8181" width="1.7109375" customWidth="1"/>
    <col min="8182" max="8182" width="17.42578125" customWidth="1"/>
    <col min="8183" max="8183" width="1.42578125" customWidth="1"/>
    <col min="8184" max="8184" width="17.42578125" customWidth="1"/>
    <col min="8185" max="8185" width="1.42578125" customWidth="1"/>
    <col min="8186" max="8187" width="17.42578125" customWidth="1"/>
    <col min="8431" max="8431" width="55.28515625" customWidth="1"/>
    <col min="8432" max="8432" width="17.42578125" customWidth="1"/>
    <col min="8433" max="8433" width="1.28515625" customWidth="1"/>
    <col min="8434" max="8434" width="17.42578125" customWidth="1"/>
    <col min="8435" max="8435" width="1.7109375" customWidth="1"/>
    <col min="8436" max="8436" width="17.42578125" customWidth="1"/>
    <col min="8437" max="8437" width="1.7109375" customWidth="1"/>
    <col min="8438" max="8438" width="17.42578125" customWidth="1"/>
    <col min="8439" max="8439" width="1.42578125" customWidth="1"/>
    <col min="8440" max="8440" width="17.42578125" customWidth="1"/>
    <col min="8441" max="8441" width="1.42578125" customWidth="1"/>
    <col min="8442" max="8443" width="17.42578125" customWidth="1"/>
    <col min="8687" max="8687" width="55.28515625" customWidth="1"/>
    <col min="8688" max="8688" width="17.42578125" customWidth="1"/>
    <col min="8689" max="8689" width="1.28515625" customWidth="1"/>
    <col min="8690" max="8690" width="17.42578125" customWidth="1"/>
    <col min="8691" max="8691" width="1.7109375" customWidth="1"/>
    <col min="8692" max="8692" width="17.42578125" customWidth="1"/>
    <col min="8693" max="8693" width="1.7109375" customWidth="1"/>
    <col min="8694" max="8694" width="17.42578125" customWidth="1"/>
    <col min="8695" max="8695" width="1.42578125" customWidth="1"/>
    <col min="8696" max="8696" width="17.42578125" customWidth="1"/>
    <col min="8697" max="8697" width="1.42578125" customWidth="1"/>
    <col min="8698" max="8699" width="17.42578125" customWidth="1"/>
    <col min="8943" max="8943" width="55.28515625" customWidth="1"/>
    <col min="8944" max="8944" width="17.42578125" customWidth="1"/>
    <col min="8945" max="8945" width="1.28515625" customWidth="1"/>
    <col min="8946" max="8946" width="17.42578125" customWidth="1"/>
    <col min="8947" max="8947" width="1.7109375" customWidth="1"/>
    <col min="8948" max="8948" width="17.42578125" customWidth="1"/>
    <col min="8949" max="8949" width="1.7109375" customWidth="1"/>
    <col min="8950" max="8950" width="17.42578125" customWidth="1"/>
    <col min="8951" max="8951" width="1.42578125" customWidth="1"/>
    <col min="8952" max="8952" width="17.42578125" customWidth="1"/>
    <col min="8953" max="8953" width="1.42578125" customWidth="1"/>
    <col min="8954" max="8955" width="17.42578125" customWidth="1"/>
    <col min="9199" max="9199" width="55.28515625" customWidth="1"/>
    <col min="9200" max="9200" width="17.42578125" customWidth="1"/>
    <col min="9201" max="9201" width="1.28515625" customWidth="1"/>
    <col min="9202" max="9202" width="17.42578125" customWidth="1"/>
    <col min="9203" max="9203" width="1.7109375" customWidth="1"/>
    <col min="9204" max="9204" width="17.42578125" customWidth="1"/>
    <col min="9205" max="9205" width="1.7109375" customWidth="1"/>
    <col min="9206" max="9206" width="17.42578125" customWidth="1"/>
    <col min="9207" max="9207" width="1.42578125" customWidth="1"/>
    <col min="9208" max="9208" width="17.42578125" customWidth="1"/>
    <col min="9209" max="9209" width="1.42578125" customWidth="1"/>
    <col min="9210" max="9211" width="17.42578125" customWidth="1"/>
    <col min="9455" max="9455" width="55.28515625" customWidth="1"/>
    <col min="9456" max="9456" width="17.42578125" customWidth="1"/>
    <col min="9457" max="9457" width="1.28515625" customWidth="1"/>
    <col min="9458" max="9458" width="17.42578125" customWidth="1"/>
    <col min="9459" max="9459" width="1.7109375" customWidth="1"/>
    <col min="9460" max="9460" width="17.42578125" customWidth="1"/>
    <col min="9461" max="9461" width="1.7109375" customWidth="1"/>
    <col min="9462" max="9462" width="17.42578125" customWidth="1"/>
    <col min="9463" max="9463" width="1.42578125" customWidth="1"/>
    <col min="9464" max="9464" width="17.42578125" customWidth="1"/>
    <col min="9465" max="9465" width="1.42578125" customWidth="1"/>
    <col min="9466" max="9467" width="17.42578125" customWidth="1"/>
    <col min="9711" max="9711" width="55.28515625" customWidth="1"/>
    <col min="9712" max="9712" width="17.42578125" customWidth="1"/>
    <col min="9713" max="9713" width="1.28515625" customWidth="1"/>
    <col min="9714" max="9714" width="17.42578125" customWidth="1"/>
    <col min="9715" max="9715" width="1.7109375" customWidth="1"/>
    <col min="9716" max="9716" width="17.42578125" customWidth="1"/>
    <col min="9717" max="9717" width="1.7109375" customWidth="1"/>
    <col min="9718" max="9718" width="17.42578125" customWidth="1"/>
    <col min="9719" max="9719" width="1.42578125" customWidth="1"/>
    <col min="9720" max="9720" width="17.42578125" customWidth="1"/>
    <col min="9721" max="9721" width="1.42578125" customWidth="1"/>
    <col min="9722" max="9723" width="17.42578125" customWidth="1"/>
    <col min="9967" max="9967" width="55.28515625" customWidth="1"/>
    <col min="9968" max="9968" width="17.42578125" customWidth="1"/>
    <col min="9969" max="9969" width="1.28515625" customWidth="1"/>
    <col min="9970" max="9970" width="17.42578125" customWidth="1"/>
    <col min="9971" max="9971" width="1.7109375" customWidth="1"/>
    <col min="9972" max="9972" width="17.42578125" customWidth="1"/>
    <col min="9973" max="9973" width="1.7109375" customWidth="1"/>
    <col min="9974" max="9974" width="17.42578125" customWidth="1"/>
    <col min="9975" max="9975" width="1.42578125" customWidth="1"/>
    <col min="9976" max="9976" width="17.42578125" customWidth="1"/>
    <col min="9977" max="9977" width="1.42578125" customWidth="1"/>
    <col min="9978" max="9979" width="17.42578125" customWidth="1"/>
    <col min="10223" max="10223" width="55.28515625" customWidth="1"/>
    <col min="10224" max="10224" width="17.42578125" customWidth="1"/>
    <col min="10225" max="10225" width="1.28515625" customWidth="1"/>
    <col min="10226" max="10226" width="17.42578125" customWidth="1"/>
    <col min="10227" max="10227" width="1.7109375" customWidth="1"/>
    <col min="10228" max="10228" width="17.42578125" customWidth="1"/>
    <col min="10229" max="10229" width="1.7109375" customWidth="1"/>
    <col min="10230" max="10230" width="17.42578125" customWidth="1"/>
    <col min="10231" max="10231" width="1.42578125" customWidth="1"/>
    <col min="10232" max="10232" width="17.42578125" customWidth="1"/>
    <col min="10233" max="10233" width="1.42578125" customWidth="1"/>
    <col min="10234" max="10235" width="17.42578125" customWidth="1"/>
    <col min="10479" max="10479" width="55.28515625" customWidth="1"/>
    <col min="10480" max="10480" width="17.42578125" customWidth="1"/>
    <col min="10481" max="10481" width="1.28515625" customWidth="1"/>
    <col min="10482" max="10482" width="17.42578125" customWidth="1"/>
    <col min="10483" max="10483" width="1.7109375" customWidth="1"/>
    <col min="10484" max="10484" width="17.42578125" customWidth="1"/>
    <col min="10485" max="10485" width="1.7109375" customWidth="1"/>
    <col min="10486" max="10486" width="17.42578125" customWidth="1"/>
    <col min="10487" max="10487" width="1.42578125" customWidth="1"/>
    <col min="10488" max="10488" width="17.42578125" customWidth="1"/>
    <col min="10489" max="10489" width="1.42578125" customWidth="1"/>
    <col min="10490" max="10491" width="17.42578125" customWidth="1"/>
    <col min="10735" max="10735" width="55.28515625" customWidth="1"/>
    <col min="10736" max="10736" width="17.42578125" customWidth="1"/>
    <col min="10737" max="10737" width="1.28515625" customWidth="1"/>
    <col min="10738" max="10738" width="17.42578125" customWidth="1"/>
    <col min="10739" max="10739" width="1.7109375" customWidth="1"/>
    <col min="10740" max="10740" width="17.42578125" customWidth="1"/>
    <col min="10741" max="10741" width="1.7109375" customWidth="1"/>
    <col min="10742" max="10742" width="17.42578125" customWidth="1"/>
    <col min="10743" max="10743" width="1.42578125" customWidth="1"/>
    <col min="10744" max="10744" width="17.42578125" customWidth="1"/>
    <col min="10745" max="10745" width="1.42578125" customWidth="1"/>
    <col min="10746" max="10747" width="17.42578125" customWidth="1"/>
    <col min="10991" max="10991" width="55.28515625" customWidth="1"/>
    <col min="10992" max="10992" width="17.42578125" customWidth="1"/>
    <col min="10993" max="10993" width="1.28515625" customWidth="1"/>
    <col min="10994" max="10994" width="17.42578125" customWidth="1"/>
    <col min="10995" max="10995" width="1.7109375" customWidth="1"/>
    <col min="10996" max="10996" width="17.42578125" customWidth="1"/>
    <col min="10997" max="10997" width="1.7109375" customWidth="1"/>
    <col min="10998" max="10998" width="17.42578125" customWidth="1"/>
    <col min="10999" max="10999" width="1.42578125" customWidth="1"/>
    <col min="11000" max="11000" width="17.42578125" customWidth="1"/>
    <col min="11001" max="11001" width="1.42578125" customWidth="1"/>
    <col min="11002" max="11003" width="17.42578125" customWidth="1"/>
    <col min="11247" max="11247" width="55.28515625" customWidth="1"/>
    <col min="11248" max="11248" width="17.42578125" customWidth="1"/>
    <col min="11249" max="11249" width="1.28515625" customWidth="1"/>
    <col min="11250" max="11250" width="17.42578125" customWidth="1"/>
    <col min="11251" max="11251" width="1.7109375" customWidth="1"/>
    <col min="11252" max="11252" width="17.42578125" customWidth="1"/>
    <col min="11253" max="11253" width="1.7109375" customWidth="1"/>
    <col min="11254" max="11254" width="17.42578125" customWidth="1"/>
    <col min="11255" max="11255" width="1.42578125" customWidth="1"/>
    <col min="11256" max="11256" width="17.42578125" customWidth="1"/>
    <col min="11257" max="11257" width="1.42578125" customWidth="1"/>
    <col min="11258" max="11259" width="17.42578125" customWidth="1"/>
    <col min="11503" max="11503" width="55.28515625" customWidth="1"/>
    <col min="11504" max="11504" width="17.42578125" customWidth="1"/>
    <col min="11505" max="11505" width="1.28515625" customWidth="1"/>
    <col min="11506" max="11506" width="17.42578125" customWidth="1"/>
    <col min="11507" max="11507" width="1.7109375" customWidth="1"/>
    <col min="11508" max="11508" width="17.42578125" customWidth="1"/>
    <col min="11509" max="11509" width="1.7109375" customWidth="1"/>
    <col min="11510" max="11510" width="17.42578125" customWidth="1"/>
    <col min="11511" max="11511" width="1.42578125" customWidth="1"/>
    <col min="11512" max="11512" width="17.42578125" customWidth="1"/>
    <col min="11513" max="11513" width="1.42578125" customWidth="1"/>
    <col min="11514" max="11515" width="17.42578125" customWidth="1"/>
    <col min="11759" max="11759" width="55.28515625" customWidth="1"/>
    <col min="11760" max="11760" width="17.42578125" customWidth="1"/>
    <col min="11761" max="11761" width="1.28515625" customWidth="1"/>
    <col min="11762" max="11762" width="17.42578125" customWidth="1"/>
    <col min="11763" max="11763" width="1.7109375" customWidth="1"/>
    <col min="11764" max="11764" width="17.42578125" customWidth="1"/>
    <col min="11765" max="11765" width="1.7109375" customWidth="1"/>
    <col min="11766" max="11766" width="17.42578125" customWidth="1"/>
    <col min="11767" max="11767" width="1.42578125" customWidth="1"/>
    <col min="11768" max="11768" width="17.42578125" customWidth="1"/>
    <col min="11769" max="11769" width="1.42578125" customWidth="1"/>
    <col min="11770" max="11771" width="17.42578125" customWidth="1"/>
    <col min="12015" max="12015" width="55.28515625" customWidth="1"/>
    <col min="12016" max="12016" width="17.42578125" customWidth="1"/>
    <col min="12017" max="12017" width="1.28515625" customWidth="1"/>
    <col min="12018" max="12018" width="17.42578125" customWidth="1"/>
    <col min="12019" max="12019" width="1.7109375" customWidth="1"/>
    <col min="12020" max="12020" width="17.42578125" customWidth="1"/>
    <col min="12021" max="12021" width="1.7109375" customWidth="1"/>
    <col min="12022" max="12022" width="17.42578125" customWidth="1"/>
    <col min="12023" max="12023" width="1.42578125" customWidth="1"/>
    <col min="12024" max="12024" width="17.42578125" customWidth="1"/>
    <col min="12025" max="12025" width="1.42578125" customWidth="1"/>
    <col min="12026" max="12027" width="17.42578125" customWidth="1"/>
    <col min="12271" max="12271" width="55.28515625" customWidth="1"/>
    <col min="12272" max="12272" width="17.42578125" customWidth="1"/>
    <col min="12273" max="12273" width="1.28515625" customWidth="1"/>
    <col min="12274" max="12274" width="17.42578125" customWidth="1"/>
    <col min="12275" max="12275" width="1.7109375" customWidth="1"/>
    <col min="12276" max="12276" width="17.42578125" customWidth="1"/>
    <col min="12277" max="12277" width="1.7109375" customWidth="1"/>
    <col min="12278" max="12278" width="17.42578125" customWidth="1"/>
    <col min="12279" max="12279" width="1.42578125" customWidth="1"/>
    <col min="12280" max="12280" width="17.42578125" customWidth="1"/>
    <col min="12281" max="12281" width="1.42578125" customWidth="1"/>
    <col min="12282" max="12283" width="17.42578125" customWidth="1"/>
    <col min="12527" max="12527" width="55.28515625" customWidth="1"/>
    <col min="12528" max="12528" width="17.42578125" customWidth="1"/>
    <col min="12529" max="12529" width="1.28515625" customWidth="1"/>
    <col min="12530" max="12530" width="17.42578125" customWidth="1"/>
    <col min="12531" max="12531" width="1.7109375" customWidth="1"/>
    <col min="12532" max="12532" width="17.42578125" customWidth="1"/>
    <col min="12533" max="12533" width="1.7109375" customWidth="1"/>
    <col min="12534" max="12534" width="17.42578125" customWidth="1"/>
    <col min="12535" max="12535" width="1.42578125" customWidth="1"/>
    <col min="12536" max="12536" width="17.42578125" customWidth="1"/>
    <col min="12537" max="12537" width="1.42578125" customWidth="1"/>
    <col min="12538" max="12539" width="17.42578125" customWidth="1"/>
    <col min="12783" max="12783" width="55.28515625" customWidth="1"/>
    <col min="12784" max="12784" width="17.42578125" customWidth="1"/>
    <col min="12785" max="12785" width="1.28515625" customWidth="1"/>
    <col min="12786" max="12786" width="17.42578125" customWidth="1"/>
    <col min="12787" max="12787" width="1.7109375" customWidth="1"/>
    <col min="12788" max="12788" width="17.42578125" customWidth="1"/>
    <col min="12789" max="12789" width="1.7109375" customWidth="1"/>
    <col min="12790" max="12790" width="17.42578125" customWidth="1"/>
    <col min="12791" max="12791" width="1.42578125" customWidth="1"/>
    <col min="12792" max="12792" width="17.42578125" customWidth="1"/>
    <col min="12793" max="12793" width="1.42578125" customWidth="1"/>
    <col min="12794" max="12795" width="17.42578125" customWidth="1"/>
    <col min="13039" max="13039" width="55.28515625" customWidth="1"/>
    <col min="13040" max="13040" width="17.42578125" customWidth="1"/>
    <col min="13041" max="13041" width="1.28515625" customWidth="1"/>
    <col min="13042" max="13042" width="17.42578125" customWidth="1"/>
    <col min="13043" max="13043" width="1.7109375" customWidth="1"/>
    <col min="13044" max="13044" width="17.42578125" customWidth="1"/>
    <col min="13045" max="13045" width="1.7109375" customWidth="1"/>
    <col min="13046" max="13046" width="17.42578125" customWidth="1"/>
    <col min="13047" max="13047" width="1.42578125" customWidth="1"/>
    <col min="13048" max="13048" width="17.42578125" customWidth="1"/>
    <col min="13049" max="13049" width="1.42578125" customWidth="1"/>
    <col min="13050" max="13051" width="17.42578125" customWidth="1"/>
    <col min="13295" max="13295" width="55.28515625" customWidth="1"/>
    <col min="13296" max="13296" width="17.42578125" customWidth="1"/>
    <col min="13297" max="13297" width="1.28515625" customWidth="1"/>
    <col min="13298" max="13298" width="17.42578125" customWidth="1"/>
    <col min="13299" max="13299" width="1.7109375" customWidth="1"/>
    <col min="13300" max="13300" width="17.42578125" customWidth="1"/>
    <col min="13301" max="13301" width="1.7109375" customWidth="1"/>
    <col min="13302" max="13302" width="17.42578125" customWidth="1"/>
    <col min="13303" max="13303" width="1.42578125" customWidth="1"/>
    <col min="13304" max="13304" width="17.42578125" customWidth="1"/>
    <col min="13305" max="13305" width="1.42578125" customWidth="1"/>
    <col min="13306" max="13307" width="17.42578125" customWidth="1"/>
    <col min="13551" max="13551" width="55.28515625" customWidth="1"/>
    <col min="13552" max="13552" width="17.42578125" customWidth="1"/>
    <col min="13553" max="13553" width="1.28515625" customWidth="1"/>
    <col min="13554" max="13554" width="17.42578125" customWidth="1"/>
    <col min="13555" max="13555" width="1.7109375" customWidth="1"/>
    <col min="13556" max="13556" width="17.42578125" customWidth="1"/>
    <col min="13557" max="13557" width="1.7109375" customWidth="1"/>
    <col min="13558" max="13558" width="17.42578125" customWidth="1"/>
    <col min="13559" max="13559" width="1.42578125" customWidth="1"/>
    <col min="13560" max="13560" width="17.42578125" customWidth="1"/>
    <col min="13561" max="13561" width="1.42578125" customWidth="1"/>
    <col min="13562" max="13563" width="17.42578125" customWidth="1"/>
    <col min="13807" max="13807" width="55.28515625" customWidth="1"/>
    <col min="13808" max="13808" width="17.42578125" customWidth="1"/>
    <col min="13809" max="13809" width="1.28515625" customWidth="1"/>
    <col min="13810" max="13810" width="17.42578125" customWidth="1"/>
    <col min="13811" max="13811" width="1.7109375" customWidth="1"/>
    <col min="13812" max="13812" width="17.42578125" customWidth="1"/>
    <col min="13813" max="13813" width="1.7109375" customWidth="1"/>
    <col min="13814" max="13814" width="17.42578125" customWidth="1"/>
    <col min="13815" max="13815" width="1.42578125" customWidth="1"/>
    <col min="13816" max="13816" width="17.42578125" customWidth="1"/>
    <col min="13817" max="13817" width="1.42578125" customWidth="1"/>
    <col min="13818" max="13819" width="17.42578125" customWidth="1"/>
    <col min="14063" max="14063" width="55.28515625" customWidth="1"/>
    <col min="14064" max="14064" width="17.42578125" customWidth="1"/>
    <col min="14065" max="14065" width="1.28515625" customWidth="1"/>
    <col min="14066" max="14066" width="17.42578125" customWidth="1"/>
    <col min="14067" max="14067" width="1.7109375" customWidth="1"/>
    <col min="14068" max="14068" width="17.42578125" customWidth="1"/>
    <col min="14069" max="14069" width="1.7109375" customWidth="1"/>
    <col min="14070" max="14070" width="17.42578125" customWidth="1"/>
    <col min="14071" max="14071" width="1.42578125" customWidth="1"/>
    <col min="14072" max="14072" width="17.42578125" customWidth="1"/>
    <col min="14073" max="14073" width="1.42578125" customWidth="1"/>
    <col min="14074" max="14075" width="17.42578125" customWidth="1"/>
    <col min="14319" max="14319" width="55.28515625" customWidth="1"/>
    <col min="14320" max="14320" width="17.42578125" customWidth="1"/>
    <col min="14321" max="14321" width="1.28515625" customWidth="1"/>
    <col min="14322" max="14322" width="17.42578125" customWidth="1"/>
    <col min="14323" max="14323" width="1.7109375" customWidth="1"/>
    <col min="14324" max="14324" width="17.42578125" customWidth="1"/>
    <col min="14325" max="14325" width="1.7109375" customWidth="1"/>
    <col min="14326" max="14326" width="17.42578125" customWidth="1"/>
    <col min="14327" max="14327" width="1.42578125" customWidth="1"/>
    <col min="14328" max="14328" width="17.42578125" customWidth="1"/>
    <col min="14329" max="14329" width="1.42578125" customWidth="1"/>
    <col min="14330" max="14331" width="17.42578125" customWidth="1"/>
    <col min="14575" max="14575" width="55.28515625" customWidth="1"/>
    <col min="14576" max="14576" width="17.42578125" customWidth="1"/>
    <col min="14577" max="14577" width="1.28515625" customWidth="1"/>
    <col min="14578" max="14578" width="17.42578125" customWidth="1"/>
    <col min="14579" max="14579" width="1.7109375" customWidth="1"/>
    <col min="14580" max="14580" width="17.42578125" customWidth="1"/>
    <col min="14581" max="14581" width="1.7109375" customWidth="1"/>
    <col min="14582" max="14582" width="17.42578125" customWidth="1"/>
    <col min="14583" max="14583" width="1.42578125" customWidth="1"/>
    <col min="14584" max="14584" width="17.42578125" customWidth="1"/>
    <col min="14585" max="14585" width="1.42578125" customWidth="1"/>
    <col min="14586" max="14587" width="17.42578125" customWidth="1"/>
    <col min="14831" max="14831" width="55.28515625" customWidth="1"/>
    <col min="14832" max="14832" width="17.42578125" customWidth="1"/>
    <col min="14833" max="14833" width="1.28515625" customWidth="1"/>
    <col min="14834" max="14834" width="17.42578125" customWidth="1"/>
    <col min="14835" max="14835" width="1.7109375" customWidth="1"/>
    <col min="14836" max="14836" width="17.42578125" customWidth="1"/>
    <col min="14837" max="14837" width="1.7109375" customWidth="1"/>
    <col min="14838" max="14838" width="17.42578125" customWidth="1"/>
    <col min="14839" max="14839" width="1.42578125" customWidth="1"/>
    <col min="14840" max="14840" width="17.42578125" customWidth="1"/>
    <col min="14841" max="14841" width="1.42578125" customWidth="1"/>
    <col min="14842" max="14843" width="17.42578125" customWidth="1"/>
    <col min="15087" max="15087" width="55.28515625" customWidth="1"/>
    <col min="15088" max="15088" width="17.42578125" customWidth="1"/>
    <col min="15089" max="15089" width="1.28515625" customWidth="1"/>
    <col min="15090" max="15090" width="17.42578125" customWidth="1"/>
    <col min="15091" max="15091" width="1.7109375" customWidth="1"/>
    <col min="15092" max="15092" width="17.42578125" customWidth="1"/>
    <col min="15093" max="15093" width="1.7109375" customWidth="1"/>
    <col min="15094" max="15094" width="17.42578125" customWidth="1"/>
    <col min="15095" max="15095" width="1.42578125" customWidth="1"/>
    <col min="15096" max="15096" width="17.42578125" customWidth="1"/>
    <col min="15097" max="15097" width="1.42578125" customWidth="1"/>
    <col min="15098" max="15099" width="17.42578125" customWidth="1"/>
    <col min="15343" max="15343" width="55.28515625" customWidth="1"/>
    <col min="15344" max="15344" width="17.42578125" customWidth="1"/>
    <col min="15345" max="15345" width="1.28515625" customWidth="1"/>
    <col min="15346" max="15346" width="17.42578125" customWidth="1"/>
    <col min="15347" max="15347" width="1.7109375" customWidth="1"/>
    <col min="15348" max="15348" width="17.42578125" customWidth="1"/>
    <col min="15349" max="15349" width="1.7109375" customWidth="1"/>
    <col min="15350" max="15350" width="17.42578125" customWidth="1"/>
    <col min="15351" max="15351" width="1.42578125" customWidth="1"/>
    <col min="15352" max="15352" width="17.42578125" customWidth="1"/>
    <col min="15353" max="15353" width="1.42578125" customWidth="1"/>
    <col min="15354" max="15355" width="17.42578125" customWidth="1"/>
    <col min="15599" max="15599" width="55.28515625" customWidth="1"/>
    <col min="15600" max="15600" width="17.42578125" customWidth="1"/>
    <col min="15601" max="15601" width="1.28515625" customWidth="1"/>
    <col min="15602" max="15602" width="17.42578125" customWidth="1"/>
    <col min="15603" max="15603" width="1.7109375" customWidth="1"/>
    <col min="15604" max="15604" width="17.42578125" customWidth="1"/>
    <col min="15605" max="15605" width="1.7109375" customWidth="1"/>
    <col min="15606" max="15606" width="17.42578125" customWidth="1"/>
    <col min="15607" max="15607" width="1.42578125" customWidth="1"/>
    <col min="15608" max="15608" width="17.42578125" customWidth="1"/>
    <col min="15609" max="15609" width="1.42578125" customWidth="1"/>
    <col min="15610" max="15611" width="17.42578125" customWidth="1"/>
    <col min="15855" max="15855" width="55.28515625" customWidth="1"/>
    <col min="15856" max="15856" width="17.42578125" customWidth="1"/>
    <col min="15857" max="15857" width="1.28515625" customWidth="1"/>
    <col min="15858" max="15858" width="17.42578125" customWidth="1"/>
    <col min="15859" max="15859" width="1.7109375" customWidth="1"/>
    <col min="15860" max="15860" width="17.42578125" customWidth="1"/>
    <col min="15861" max="15861" width="1.7109375" customWidth="1"/>
    <col min="15862" max="15862" width="17.42578125" customWidth="1"/>
    <col min="15863" max="15863" width="1.42578125" customWidth="1"/>
    <col min="15864" max="15864" width="17.42578125" customWidth="1"/>
    <col min="15865" max="15865" width="1.42578125" customWidth="1"/>
    <col min="15866" max="15867" width="17.42578125" customWidth="1"/>
    <col min="16111" max="16111" width="55.28515625" customWidth="1"/>
    <col min="16112" max="16112" width="17.42578125" customWidth="1"/>
    <col min="16113" max="16113" width="1.28515625" customWidth="1"/>
    <col min="16114" max="16114" width="17.42578125" customWidth="1"/>
    <col min="16115" max="16115" width="1.7109375" customWidth="1"/>
    <col min="16116" max="16116" width="17.42578125" customWidth="1"/>
    <col min="16117" max="16117" width="1.7109375" customWidth="1"/>
    <col min="16118" max="16118" width="17.42578125" customWidth="1"/>
    <col min="16119" max="16119" width="1.42578125" customWidth="1"/>
    <col min="16120" max="16120" width="17.42578125" customWidth="1"/>
    <col min="16121" max="16121" width="1.42578125" customWidth="1"/>
    <col min="16122" max="16123" width="17.42578125" customWidth="1"/>
  </cols>
  <sheetData>
    <row r="1" spans="1:13" ht="15.75">
      <c r="A1" s="1" t="s">
        <v>0</v>
      </c>
      <c r="B1" s="1"/>
      <c r="C1" s="1"/>
      <c r="D1" s="1"/>
      <c r="E1" s="1"/>
      <c r="F1" s="1"/>
    </row>
    <row r="2" spans="1:13" ht="15.75">
      <c r="A2" s="1" t="s">
        <v>207</v>
      </c>
      <c r="B2" s="1"/>
      <c r="C2" s="1"/>
      <c r="D2" s="1"/>
      <c r="E2" s="1"/>
      <c r="F2" s="1"/>
    </row>
    <row r="3" spans="1:13" ht="15.75">
      <c r="A3" s="1" t="s">
        <v>1</v>
      </c>
      <c r="B3" s="1"/>
      <c r="C3" s="1"/>
      <c r="D3" s="1"/>
      <c r="E3" s="1"/>
      <c r="F3" s="1"/>
    </row>
    <row r="4" spans="1:13" ht="26.25">
      <c r="A4" s="4" t="s">
        <v>271</v>
      </c>
      <c r="B4" s="191" t="s">
        <v>261</v>
      </c>
      <c r="C4" s="191" t="s">
        <v>262</v>
      </c>
      <c r="D4" s="191" t="s">
        <v>263</v>
      </c>
      <c r="E4" s="191" t="s">
        <v>264</v>
      </c>
      <c r="F4" s="191" t="s">
        <v>265</v>
      </c>
      <c r="H4" s="197" t="s">
        <v>261</v>
      </c>
      <c r="I4" s="197" t="s">
        <v>262</v>
      </c>
      <c r="J4" s="197" t="s">
        <v>263</v>
      </c>
      <c r="K4" s="197" t="s">
        <v>264</v>
      </c>
      <c r="L4" s="197" t="s">
        <v>265</v>
      </c>
    </row>
    <row r="5" spans="1:13">
      <c r="A5" s="4"/>
      <c r="B5" s="10"/>
      <c r="C5" s="10"/>
      <c r="D5" s="10"/>
      <c r="E5" s="10"/>
      <c r="F5" s="10"/>
    </row>
    <row r="6" spans="1:13">
      <c r="A6" s="13" t="s">
        <v>11</v>
      </c>
      <c r="B6" s="12">
        <f>'Budget 2021'!C94</f>
        <v>1958493.9466569601</v>
      </c>
      <c r="C6" s="12">
        <v>2197562.5056499997</v>
      </c>
      <c r="D6" s="12">
        <v>2310713.94</v>
      </c>
      <c r="E6" s="12">
        <v>2246107.1</v>
      </c>
      <c r="F6" s="12">
        <v>2103779.0999999996</v>
      </c>
      <c r="H6" s="192">
        <v>7400000</v>
      </c>
      <c r="I6" s="192">
        <v>7050000</v>
      </c>
      <c r="J6" s="192">
        <v>7402000</v>
      </c>
      <c r="K6" s="192">
        <v>7361300</v>
      </c>
      <c r="L6" s="192">
        <v>8361300</v>
      </c>
    </row>
    <row r="7" spans="1:13" ht="14.25" customHeight="1">
      <c r="A7" s="13" t="s">
        <v>12</v>
      </c>
      <c r="B7" s="12">
        <f>'Budget 2021'!C114</f>
        <v>41500</v>
      </c>
      <c r="C7" s="12">
        <v>83500</v>
      </c>
      <c r="D7" s="12">
        <v>106000</v>
      </c>
      <c r="E7" s="12">
        <v>96500</v>
      </c>
      <c r="F7" s="12">
        <v>77000</v>
      </c>
    </row>
    <row r="8" spans="1:13" ht="14.25" customHeight="1">
      <c r="A8" s="13" t="s">
        <v>13</v>
      </c>
      <c r="B8" s="12">
        <f>'Budget 2021'!C203</f>
        <v>3000000</v>
      </c>
      <c r="C8" s="12">
        <v>4916700</v>
      </c>
      <c r="D8" s="12">
        <v>5600000</v>
      </c>
      <c r="E8" s="12">
        <v>3304999.68</v>
      </c>
      <c r="F8" s="12">
        <v>2774000</v>
      </c>
    </row>
    <row r="9" spans="1:13" ht="14.25" customHeight="1">
      <c r="A9" s="13" t="s">
        <v>14</v>
      </c>
      <c r="B9" s="12">
        <v>1998650</v>
      </c>
      <c r="C9" s="12">
        <v>1575636</v>
      </c>
      <c r="D9" s="12">
        <v>5625636</v>
      </c>
      <c r="E9" s="12">
        <v>3418436</v>
      </c>
      <c r="F9" s="12">
        <v>3676236</v>
      </c>
    </row>
    <row r="10" spans="1:13" ht="14.25" customHeight="1">
      <c r="A10" s="13" t="s">
        <v>15</v>
      </c>
      <c r="B10" s="12">
        <v>130000</v>
      </c>
      <c r="C10" s="12">
        <v>230000</v>
      </c>
      <c r="D10" s="12">
        <v>265000</v>
      </c>
      <c r="E10" s="12">
        <v>984000</v>
      </c>
      <c r="F10" s="12">
        <v>1994000</v>
      </c>
    </row>
    <row r="11" spans="1:13" ht="14.25" customHeight="1">
      <c r="A11" s="13" t="s">
        <v>16</v>
      </c>
      <c r="B11" s="12">
        <f>'Budget 2021'!C300</f>
        <v>270000</v>
      </c>
      <c r="C11" s="12">
        <v>695000</v>
      </c>
      <c r="D11" s="12">
        <v>1059000</v>
      </c>
      <c r="E11" s="12">
        <v>1001300</v>
      </c>
      <c r="F11" s="12">
        <v>888300</v>
      </c>
    </row>
    <row r="12" spans="1:13" s="22" customFormat="1" ht="12.75">
      <c r="A12" s="20" t="s">
        <v>18</v>
      </c>
      <c r="B12" s="187">
        <v>0</v>
      </c>
      <c r="C12" s="187">
        <v>0</v>
      </c>
      <c r="D12" s="187">
        <v>0</v>
      </c>
      <c r="E12" s="187">
        <v>0</v>
      </c>
      <c r="F12" s="187">
        <v>270000</v>
      </c>
      <c r="H12" s="194"/>
      <c r="I12" s="194"/>
      <c r="J12" s="194"/>
      <c r="K12" s="194"/>
      <c r="L12" s="194"/>
    </row>
    <row r="13" spans="1:13" s="22" customFormat="1" ht="12.75">
      <c r="A13" s="20" t="s">
        <v>19</v>
      </c>
      <c r="B13" s="187">
        <v>0</v>
      </c>
      <c r="C13" s="187">
        <v>0</v>
      </c>
      <c r="D13" s="187">
        <v>0</v>
      </c>
      <c r="E13" s="187">
        <v>0</v>
      </c>
      <c r="F13" s="187">
        <v>150000</v>
      </c>
      <c r="H13" s="194"/>
      <c r="I13" s="194"/>
      <c r="J13" s="194"/>
      <c r="K13" s="194"/>
      <c r="L13" s="194"/>
    </row>
    <row r="14" spans="1:13" s="19" customFormat="1" ht="17.25" customHeight="1">
      <c r="A14" s="16" t="s">
        <v>17</v>
      </c>
      <c r="B14" s="17">
        <f>SUM(B6:B13)</f>
        <v>7398643.9466569601</v>
      </c>
      <c r="C14" s="17">
        <f>SUM(C6:C13)</f>
        <v>9698398.5056499988</v>
      </c>
      <c r="D14" s="17">
        <f>SUM(D6:D13)</f>
        <v>14966349.939999999</v>
      </c>
      <c r="E14" s="17">
        <f>SUM(E6:E13)</f>
        <v>11051342.780000001</v>
      </c>
      <c r="F14" s="17">
        <f>SUM(F6:F13)</f>
        <v>11933315.1</v>
      </c>
      <c r="H14" s="194"/>
      <c r="I14" s="198"/>
      <c r="J14" s="198"/>
      <c r="K14" s="198"/>
      <c r="L14" s="198"/>
    </row>
    <row r="15" spans="1:13" s="22" customFormat="1" ht="12.75">
      <c r="A15" s="20"/>
      <c r="B15" s="21"/>
      <c r="C15" s="21"/>
      <c r="D15" s="21"/>
      <c r="E15" s="21"/>
      <c r="F15" s="21"/>
      <c r="H15" s="194"/>
      <c r="I15" s="194"/>
      <c r="J15" s="194"/>
      <c r="K15" s="194"/>
      <c r="L15" s="194"/>
    </row>
    <row r="16" spans="1:13" s="22" customFormat="1" ht="12.75">
      <c r="A16" s="20" t="s">
        <v>257</v>
      </c>
      <c r="B16" s="21">
        <v>2070000</v>
      </c>
      <c r="C16" s="21">
        <v>2450000</v>
      </c>
      <c r="D16" s="21">
        <v>10726350</v>
      </c>
      <c r="E16" s="21">
        <v>6108600</v>
      </c>
      <c r="F16" s="21">
        <v>5117251.5299999993</v>
      </c>
      <c r="H16" s="194">
        <v>2070000</v>
      </c>
      <c r="I16" s="194">
        <v>2450000</v>
      </c>
      <c r="J16" s="194">
        <v>10726350</v>
      </c>
      <c r="K16" s="194">
        <v>6108600</v>
      </c>
      <c r="L16" s="194">
        <v>5117251.5299999993</v>
      </c>
      <c r="M16" s="196">
        <f>F16-L16</f>
        <v>0</v>
      </c>
    </row>
    <row r="17" spans="1:12" s="22" customFormat="1" ht="12.75">
      <c r="A17" s="20" t="s">
        <v>259</v>
      </c>
      <c r="B17" s="21">
        <v>0</v>
      </c>
      <c r="C17" s="21">
        <v>0</v>
      </c>
      <c r="D17" s="21">
        <v>0</v>
      </c>
      <c r="E17" s="21">
        <v>0</v>
      </c>
      <c r="F17" s="21">
        <v>115680</v>
      </c>
      <c r="H17" s="194"/>
      <c r="I17" s="194"/>
      <c r="J17" s="194"/>
      <c r="K17" s="194"/>
      <c r="L17" s="194">
        <f>F17</f>
        <v>115680</v>
      </c>
    </row>
    <row r="18" spans="1:12" s="22" customFormat="1" ht="12.75">
      <c r="A18" s="20" t="s">
        <v>258</v>
      </c>
      <c r="B18" s="21">
        <v>2870000</v>
      </c>
      <c r="C18" s="21">
        <v>2238425</v>
      </c>
      <c r="D18" s="21">
        <f>600000+413940</f>
        <v>1013940</v>
      </c>
      <c r="E18" s="21">
        <v>0</v>
      </c>
      <c r="F18" s="21">
        <v>0</v>
      </c>
      <c r="H18" s="194">
        <v>2870000</v>
      </c>
      <c r="I18" s="194">
        <v>2238425</v>
      </c>
      <c r="J18" s="194">
        <v>1013940</v>
      </c>
      <c r="K18" s="194"/>
      <c r="L18" s="194"/>
    </row>
    <row r="19" spans="1:12" s="22" customFormat="1" ht="13.5" thickBot="1">
      <c r="A19" s="20"/>
      <c r="B19" s="189">
        <f>SUM(B16:B18)</f>
        <v>4940000</v>
      </c>
      <c r="C19" s="189">
        <f t="shared" ref="C19:F19" si="0">SUM(C16:C18)</f>
        <v>4688425</v>
      </c>
      <c r="D19" s="189">
        <f t="shared" si="0"/>
        <v>11740290</v>
      </c>
      <c r="E19" s="189">
        <f t="shared" si="0"/>
        <v>6108600</v>
      </c>
      <c r="F19" s="189">
        <f t="shared" si="0"/>
        <v>5232931.5299999993</v>
      </c>
      <c r="H19" s="199">
        <f>SUM(H6:H18)</f>
        <v>12340000</v>
      </c>
      <c r="I19" s="199">
        <f t="shared" ref="I19:L19" si="1">SUM(I6:I18)</f>
        <v>11738425</v>
      </c>
      <c r="J19" s="199">
        <f t="shared" si="1"/>
        <v>19142290</v>
      </c>
      <c r="K19" s="199">
        <f t="shared" si="1"/>
        <v>13469900</v>
      </c>
      <c r="L19" s="199">
        <f t="shared" si="1"/>
        <v>13594231.529999999</v>
      </c>
    </row>
    <row r="20" spans="1:12" s="22" customFormat="1" ht="12.75">
      <c r="A20" s="20"/>
      <c r="B20" s="200"/>
      <c r="C20" s="200"/>
      <c r="D20" s="200"/>
      <c r="E20" s="200"/>
      <c r="F20" s="200"/>
      <c r="H20" s="194"/>
      <c r="I20" s="194"/>
      <c r="J20" s="194"/>
      <c r="K20" s="194"/>
      <c r="L20" s="194"/>
    </row>
    <row r="21" spans="1:12" s="22" customFormat="1" ht="13.5" thickBot="1">
      <c r="A21" s="16" t="s">
        <v>260</v>
      </c>
      <c r="B21" s="201">
        <v>13038643.946656961</v>
      </c>
      <c r="C21" s="201">
        <f t="shared" ref="C21:F21" si="2">C14+C19</f>
        <v>14386823.505649999</v>
      </c>
      <c r="D21" s="201">
        <f t="shared" si="2"/>
        <v>26706639.939999998</v>
      </c>
      <c r="E21" s="201">
        <f t="shared" si="2"/>
        <v>17159942.780000001</v>
      </c>
      <c r="F21" s="201">
        <f t="shared" si="2"/>
        <v>17166246.629999999</v>
      </c>
      <c r="H21" s="194"/>
      <c r="I21" s="194"/>
      <c r="J21" s="194"/>
      <c r="K21" s="194"/>
      <c r="L21" s="194"/>
    </row>
    <row r="22" spans="1:12" ht="8.25" customHeight="1" thickTop="1">
      <c r="A22" s="22"/>
      <c r="B22" s="202"/>
      <c r="C22" s="202"/>
      <c r="D22" s="202"/>
      <c r="E22" s="202"/>
      <c r="F22" s="202"/>
    </row>
    <row r="23" spans="1:12" s="205" customFormat="1">
      <c r="A23" s="22" t="s">
        <v>301</v>
      </c>
      <c r="B23" s="207">
        <v>7400000</v>
      </c>
      <c r="C23" s="207">
        <v>7050000</v>
      </c>
      <c r="D23" s="207">
        <v>7402000</v>
      </c>
      <c r="E23" s="207">
        <v>7361300</v>
      </c>
      <c r="F23" s="207">
        <v>8361300</v>
      </c>
      <c r="H23" s="206"/>
      <c r="I23" s="206"/>
      <c r="J23" s="206"/>
      <c r="K23" s="206"/>
      <c r="L23" s="206"/>
    </row>
    <row r="24" spans="1:12">
      <c r="A24" s="22" t="s">
        <v>302</v>
      </c>
      <c r="B24" s="207">
        <v>2270000</v>
      </c>
      <c r="C24" s="207">
        <v>2450000</v>
      </c>
      <c r="D24" s="207">
        <v>10726350</v>
      </c>
      <c r="E24" s="207">
        <v>6108600</v>
      </c>
      <c r="F24" s="207">
        <v>5117251.5299999993</v>
      </c>
      <c r="H24" s="192">
        <f>SUM(B24:G24)</f>
        <v>26672201.530000001</v>
      </c>
      <c r="I24" s="192">
        <v>24402502</v>
      </c>
    </row>
    <row r="25" spans="1:12">
      <c r="A25" s="22" t="s">
        <v>317</v>
      </c>
      <c r="B25" s="207">
        <v>850000</v>
      </c>
      <c r="C25" s="207"/>
      <c r="D25" s="207"/>
      <c r="E25" s="207"/>
      <c r="F25" s="207"/>
    </row>
    <row r="26" spans="1:12">
      <c r="A26" s="22" t="s">
        <v>258</v>
      </c>
      <c r="B26" s="207">
        <v>2520000</v>
      </c>
      <c r="C26" s="207">
        <v>2238425</v>
      </c>
      <c r="D26" s="207">
        <v>1013940</v>
      </c>
      <c r="E26" s="207">
        <v>0</v>
      </c>
      <c r="F26" s="207">
        <v>0</v>
      </c>
    </row>
    <row r="27" spans="1:12">
      <c r="A27" s="22" t="s">
        <v>259</v>
      </c>
      <c r="B27" s="207">
        <v>0</v>
      </c>
      <c r="C27" s="207">
        <v>0</v>
      </c>
      <c r="D27" s="207">
        <v>0</v>
      </c>
      <c r="E27" s="207">
        <v>0</v>
      </c>
      <c r="F27" s="207">
        <v>115680</v>
      </c>
    </row>
    <row r="28" spans="1:12" s="203" customFormat="1" ht="15.75" thickBot="1">
      <c r="A28" s="19" t="s">
        <v>22</v>
      </c>
      <c r="B28" s="208">
        <f>SUM(B23:B27)</f>
        <v>13040000</v>
      </c>
      <c r="C28" s="208">
        <f t="shared" ref="C28:F28" si="3">SUM(C23:C27)</f>
        <v>11738425</v>
      </c>
      <c r="D28" s="208">
        <f t="shared" si="3"/>
        <v>19142290</v>
      </c>
      <c r="E28" s="208">
        <f t="shared" si="3"/>
        <v>13469900</v>
      </c>
      <c r="F28" s="208">
        <f t="shared" si="3"/>
        <v>13594231.529999999</v>
      </c>
      <c r="H28" s="204"/>
      <c r="I28" s="204"/>
      <c r="J28" s="204"/>
      <c r="K28" s="204"/>
      <c r="L28" s="204"/>
    </row>
    <row r="29" spans="1:12">
      <c r="B29" s="209"/>
      <c r="C29" s="209"/>
      <c r="D29" s="209"/>
      <c r="E29" s="209"/>
      <c r="F29" s="209"/>
    </row>
    <row r="30" spans="1:12">
      <c r="A30" s="22" t="s">
        <v>303</v>
      </c>
      <c r="B30" s="209">
        <f>B28-B21</f>
        <v>1356.053343039006</v>
      </c>
      <c r="C30" s="209">
        <f t="shared" ref="C30:F30" si="4">C28-C21</f>
        <v>-2648398.5056499988</v>
      </c>
      <c r="D30" s="209">
        <f t="shared" si="4"/>
        <v>-7564349.9399999976</v>
      </c>
      <c r="E30" s="209">
        <f t="shared" si="4"/>
        <v>-3690042.7800000012</v>
      </c>
      <c r="F30" s="209">
        <f t="shared" si="4"/>
        <v>-3572015.0999999996</v>
      </c>
    </row>
    <row r="31" spans="1:12">
      <c r="B31" s="209"/>
      <c r="C31" s="209"/>
      <c r="D31" s="209"/>
      <c r="E31" s="209"/>
      <c r="F31" s="209"/>
    </row>
    <row r="32" spans="1:12">
      <c r="B32" s="209"/>
      <c r="C32" s="209"/>
      <c r="D32" s="209"/>
      <c r="E32" s="209"/>
      <c r="F32" s="209"/>
    </row>
    <row r="33" spans="1:6">
      <c r="B33" s="209"/>
      <c r="C33" s="209"/>
      <c r="D33" s="209"/>
      <c r="E33" s="209"/>
      <c r="F33" s="209"/>
    </row>
    <row r="34" spans="1:6">
      <c r="B34" s="22"/>
      <c r="C34" s="22"/>
      <c r="D34" s="22"/>
      <c r="E34" s="22"/>
      <c r="F34" s="22"/>
    </row>
    <row r="36" spans="1:6" ht="26.25">
      <c r="A36" s="4"/>
      <c r="B36" s="191" t="s">
        <v>261</v>
      </c>
      <c r="C36" s="191" t="s">
        <v>262</v>
      </c>
      <c r="D36" s="191" t="s">
        <v>263</v>
      </c>
      <c r="E36" s="191" t="s">
        <v>264</v>
      </c>
      <c r="F36" s="191" t="s">
        <v>265</v>
      </c>
    </row>
    <row r="37" spans="1:6">
      <c r="A37" t="s">
        <v>274</v>
      </c>
      <c r="B37" s="192">
        <v>7398643.9466569601</v>
      </c>
      <c r="C37" s="192">
        <v>9698398.5056499988</v>
      </c>
      <c r="D37" s="192">
        <v>14966349.939999999</v>
      </c>
      <c r="E37" s="192">
        <v>11051342.780000001</v>
      </c>
      <c r="F37" s="192">
        <v>11933315.1</v>
      </c>
    </row>
    <row r="38" spans="1:6">
      <c r="A38" t="s">
        <v>257</v>
      </c>
      <c r="B38" s="192">
        <v>2070000</v>
      </c>
      <c r="C38" s="192">
        <v>2450000</v>
      </c>
      <c r="D38" s="192">
        <v>10726350</v>
      </c>
      <c r="E38" s="192">
        <v>6108600</v>
      </c>
      <c r="F38" s="192">
        <v>5117251.5299999993</v>
      </c>
    </row>
    <row r="39" spans="1:6">
      <c r="A39" t="s">
        <v>259</v>
      </c>
      <c r="B39" s="192">
        <v>0</v>
      </c>
      <c r="C39" s="192">
        <v>0</v>
      </c>
      <c r="D39" s="192">
        <v>0</v>
      </c>
      <c r="E39" s="192">
        <v>0</v>
      </c>
      <c r="F39" s="192">
        <v>115680</v>
      </c>
    </row>
    <row r="40" spans="1:6">
      <c r="A40" t="s">
        <v>258</v>
      </c>
      <c r="B40" s="192">
        <v>2870000</v>
      </c>
      <c r="C40" s="192">
        <v>2238425</v>
      </c>
      <c r="D40" s="192">
        <v>1013940</v>
      </c>
      <c r="E40" s="192">
        <v>0</v>
      </c>
      <c r="F40" s="192">
        <v>0</v>
      </c>
    </row>
    <row r="41" spans="1:6" ht="15.75" thickBot="1">
      <c r="B41" s="193">
        <f>SUM(B37:B40)</f>
        <v>12338643.946656961</v>
      </c>
      <c r="C41" s="193">
        <f t="shared" ref="C41:F41" si="5">SUM(C37:C40)</f>
        <v>14386823.505649999</v>
      </c>
      <c r="D41" s="193">
        <f t="shared" si="5"/>
        <v>26706639.939999998</v>
      </c>
      <c r="E41" s="193">
        <f t="shared" si="5"/>
        <v>17159942.780000001</v>
      </c>
      <c r="F41" s="193">
        <f t="shared" si="5"/>
        <v>17166246.629999999</v>
      </c>
    </row>
    <row r="42" spans="1:6" ht="15.75" thickTop="1"/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2" orientation="landscape" r:id="rId1"/>
  <headerFooter>
    <oddFooter>&amp;LProposed Budget 2021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13673-A7E3-4099-8311-EAB9DAD97A78}">
  <sheetPr>
    <tabColor theme="8" tint="0.39997558519241921"/>
  </sheetPr>
  <dimension ref="A1:I44"/>
  <sheetViews>
    <sheetView topLeftCell="A19" zoomScaleNormal="100" zoomScaleSheetLayoutView="100" workbookViewId="0">
      <selection activeCell="F30" sqref="F30"/>
    </sheetView>
  </sheetViews>
  <sheetFormatPr defaultColWidth="9" defaultRowHeight="15"/>
  <cols>
    <col min="1" max="1" width="36.42578125" customWidth="1"/>
    <col min="2" max="6" width="17.42578125" customWidth="1"/>
    <col min="9" max="9" width="10.85546875" bestFit="1" customWidth="1"/>
    <col min="239" max="239" width="55.28515625" customWidth="1"/>
    <col min="240" max="240" width="17.42578125" customWidth="1"/>
    <col min="241" max="241" width="1.28515625" customWidth="1"/>
    <col min="242" max="242" width="17.42578125" customWidth="1"/>
    <col min="243" max="243" width="1.7109375" customWidth="1"/>
    <col min="244" max="244" width="17.42578125" customWidth="1"/>
    <col min="245" max="245" width="1.7109375" customWidth="1"/>
    <col min="246" max="246" width="17.42578125" customWidth="1"/>
    <col min="247" max="247" width="1.42578125" customWidth="1"/>
    <col min="248" max="248" width="17.42578125" customWidth="1"/>
    <col min="249" max="249" width="1.42578125" customWidth="1"/>
    <col min="250" max="251" width="17.42578125" customWidth="1"/>
    <col min="495" max="495" width="55.28515625" customWidth="1"/>
    <col min="496" max="496" width="17.42578125" customWidth="1"/>
    <col min="497" max="497" width="1.28515625" customWidth="1"/>
    <col min="498" max="498" width="17.42578125" customWidth="1"/>
    <col min="499" max="499" width="1.7109375" customWidth="1"/>
    <col min="500" max="500" width="17.42578125" customWidth="1"/>
    <col min="501" max="501" width="1.7109375" customWidth="1"/>
    <col min="502" max="502" width="17.42578125" customWidth="1"/>
    <col min="503" max="503" width="1.42578125" customWidth="1"/>
    <col min="504" max="504" width="17.42578125" customWidth="1"/>
    <col min="505" max="505" width="1.42578125" customWidth="1"/>
    <col min="506" max="507" width="17.42578125" customWidth="1"/>
    <col min="751" max="751" width="55.28515625" customWidth="1"/>
    <col min="752" max="752" width="17.42578125" customWidth="1"/>
    <col min="753" max="753" width="1.28515625" customWidth="1"/>
    <col min="754" max="754" width="17.42578125" customWidth="1"/>
    <col min="755" max="755" width="1.7109375" customWidth="1"/>
    <col min="756" max="756" width="17.42578125" customWidth="1"/>
    <col min="757" max="757" width="1.7109375" customWidth="1"/>
    <col min="758" max="758" width="17.42578125" customWidth="1"/>
    <col min="759" max="759" width="1.42578125" customWidth="1"/>
    <col min="760" max="760" width="17.42578125" customWidth="1"/>
    <col min="761" max="761" width="1.42578125" customWidth="1"/>
    <col min="762" max="763" width="17.42578125" customWidth="1"/>
    <col min="1007" max="1007" width="55.28515625" customWidth="1"/>
    <col min="1008" max="1008" width="17.42578125" customWidth="1"/>
    <col min="1009" max="1009" width="1.28515625" customWidth="1"/>
    <col min="1010" max="1010" width="17.42578125" customWidth="1"/>
    <col min="1011" max="1011" width="1.7109375" customWidth="1"/>
    <col min="1012" max="1012" width="17.42578125" customWidth="1"/>
    <col min="1013" max="1013" width="1.7109375" customWidth="1"/>
    <col min="1014" max="1014" width="17.42578125" customWidth="1"/>
    <col min="1015" max="1015" width="1.42578125" customWidth="1"/>
    <col min="1016" max="1016" width="17.42578125" customWidth="1"/>
    <col min="1017" max="1017" width="1.42578125" customWidth="1"/>
    <col min="1018" max="1019" width="17.42578125" customWidth="1"/>
    <col min="1263" max="1263" width="55.28515625" customWidth="1"/>
    <col min="1264" max="1264" width="17.42578125" customWidth="1"/>
    <col min="1265" max="1265" width="1.28515625" customWidth="1"/>
    <col min="1266" max="1266" width="17.42578125" customWidth="1"/>
    <col min="1267" max="1267" width="1.7109375" customWidth="1"/>
    <col min="1268" max="1268" width="17.42578125" customWidth="1"/>
    <col min="1269" max="1269" width="1.7109375" customWidth="1"/>
    <col min="1270" max="1270" width="17.42578125" customWidth="1"/>
    <col min="1271" max="1271" width="1.42578125" customWidth="1"/>
    <col min="1272" max="1272" width="17.42578125" customWidth="1"/>
    <col min="1273" max="1273" width="1.42578125" customWidth="1"/>
    <col min="1274" max="1275" width="17.42578125" customWidth="1"/>
    <col min="1519" max="1519" width="55.28515625" customWidth="1"/>
    <col min="1520" max="1520" width="17.42578125" customWidth="1"/>
    <col min="1521" max="1521" width="1.28515625" customWidth="1"/>
    <col min="1522" max="1522" width="17.42578125" customWidth="1"/>
    <col min="1523" max="1523" width="1.7109375" customWidth="1"/>
    <col min="1524" max="1524" width="17.42578125" customWidth="1"/>
    <col min="1525" max="1525" width="1.7109375" customWidth="1"/>
    <col min="1526" max="1526" width="17.42578125" customWidth="1"/>
    <col min="1527" max="1527" width="1.42578125" customWidth="1"/>
    <col min="1528" max="1528" width="17.42578125" customWidth="1"/>
    <col min="1529" max="1529" width="1.42578125" customWidth="1"/>
    <col min="1530" max="1531" width="17.42578125" customWidth="1"/>
    <col min="1775" max="1775" width="55.28515625" customWidth="1"/>
    <col min="1776" max="1776" width="17.42578125" customWidth="1"/>
    <col min="1777" max="1777" width="1.28515625" customWidth="1"/>
    <col min="1778" max="1778" width="17.42578125" customWidth="1"/>
    <col min="1779" max="1779" width="1.7109375" customWidth="1"/>
    <col min="1780" max="1780" width="17.42578125" customWidth="1"/>
    <col min="1781" max="1781" width="1.7109375" customWidth="1"/>
    <col min="1782" max="1782" width="17.42578125" customWidth="1"/>
    <col min="1783" max="1783" width="1.42578125" customWidth="1"/>
    <col min="1784" max="1784" width="17.42578125" customWidth="1"/>
    <col min="1785" max="1785" width="1.42578125" customWidth="1"/>
    <col min="1786" max="1787" width="17.42578125" customWidth="1"/>
    <col min="2031" max="2031" width="55.28515625" customWidth="1"/>
    <col min="2032" max="2032" width="17.42578125" customWidth="1"/>
    <col min="2033" max="2033" width="1.28515625" customWidth="1"/>
    <col min="2034" max="2034" width="17.42578125" customWidth="1"/>
    <col min="2035" max="2035" width="1.7109375" customWidth="1"/>
    <col min="2036" max="2036" width="17.42578125" customWidth="1"/>
    <col min="2037" max="2037" width="1.7109375" customWidth="1"/>
    <col min="2038" max="2038" width="17.42578125" customWidth="1"/>
    <col min="2039" max="2039" width="1.42578125" customWidth="1"/>
    <col min="2040" max="2040" width="17.42578125" customWidth="1"/>
    <col min="2041" max="2041" width="1.42578125" customWidth="1"/>
    <col min="2042" max="2043" width="17.42578125" customWidth="1"/>
    <col min="2287" max="2287" width="55.28515625" customWidth="1"/>
    <col min="2288" max="2288" width="17.42578125" customWidth="1"/>
    <col min="2289" max="2289" width="1.28515625" customWidth="1"/>
    <col min="2290" max="2290" width="17.42578125" customWidth="1"/>
    <col min="2291" max="2291" width="1.7109375" customWidth="1"/>
    <col min="2292" max="2292" width="17.42578125" customWidth="1"/>
    <col min="2293" max="2293" width="1.7109375" customWidth="1"/>
    <col min="2294" max="2294" width="17.42578125" customWidth="1"/>
    <col min="2295" max="2295" width="1.42578125" customWidth="1"/>
    <col min="2296" max="2296" width="17.42578125" customWidth="1"/>
    <col min="2297" max="2297" width="1.42578125" customWidth="1"/>
    <col min="2298" max="2299" width="17.42578125" customWidth="1"/>
    <col min="2543" max="2543" width="55.28515625" customWidth="1"/>
    <col min="2544" max="2544" width="17.42578125" customWidth="1"/>
    <col min="2545" max="2545" width="1.28515625" customWidth="1"/>
    <col min="2546" max="2546" width="17.42578125" customWidth="1"/>
    <col min="2547" max="2547" width="1.7109375" customWidth="1"/>
    <col min="2548" max="2548" width="17.42578125" customWidth="1"/>
    <col min="2549" max="2549" width="1.7109375" customWidth="1"/>
    <col min="2550" max="2550" width="17.42578125" customWidth="1"/>
    <col min="2551" max="2551" width="1.42578125" customWidth="1"/>
    <col min="2552" max="2552" width="17.42578125" customWidth="1"/>
    <col min="2553" max="2553" width="1.42578125" customWidth="1"/>
    <col min="2554" max="2555" width="17.42578125" customWidth="1"/>
    <col min="2799" max="2799" width="55.28515625" customWidth="1"/>
    <col min="2800" max="2800" width="17.42578125" customWidth="1"/>
    <col min="2801" max="2801" width="1.28515625" customWidth="1"/>
    <col min="2802" max="2802" width="17.42578125" customWidth="1"/>
    <col min="2803" max="2803" width="1.7109375" customWidth="1"/>
    <col min="2804" max="2804" width="17.42578125" customWidth="1"/>
    <col min="2805" max="2805" width="1.7109375" customWidth="1"/>
    <col min="2806" max="2806" width="17.42578125" customWidth="1"/>
    <col min="2807" max="2807" width="1.42578125" customWidth="1"/>
    <col min="2808" max="2808" width="17.42578125" customWidth="1"/>
    <col min="2809" max="2809" width="1.42578125" customWidth="1"/>
    <col min="2810" max="2811" width="17.42578125" customWidth="1"/>
    <col min="3055" max="3055" width="55.28515625" customWidth="1"/>
    <col min="3056" max="3056" width="17.42578125" customWidth="1"/>
    <col min="3057" max="3057" width="1.28515625" customWidth="1"/>
    <col min="3058" max="3058" width="17.42578125" customWidth="1"/>
    <col min="3059" max="3059" width="1.7109375" customWidth="1"/>
    <col min="3060" max="3060" width="17.42578125" customWidth="1"/>
    <col min="3061" max="3061" width="1.7109375" customWidth="1"/>
    <col min="3062" max="3062" width="17.42578125" customWidth="1"/>
    <col min="3063" max="3063" width="1.42578125" customWidth="1"/>
    <col min="3064" max="3064" width="17.42578125" customWidth="1"/>
    <col min="3065" max="3065" width="1.42578125" customWidth="1"/>
    <col min="3066" max="3067" width="17.42578125" customWidth="1"/>
    <col min="3311" max="3311" width="55.28515625" customWidth="1"/>
    <col min="3312" max="3312" width="17.42578125" customWidth="1"/>
    <col min="3313" max="3313" width="1.28515625" customWidth="1"/>
    <col min="3314" max="3314" width="17.42578125" customWidth="1"/>
    <col min="3315" max="3315" width="1.7109375" customWidth="1"/>
    <col min="3316" max="3316" width="17.42578125" customWidth="1"/>
    <col min="3317" max="3317" width="1.7109375" customWidth="1"/>
    <col min="3318" max="3318" width="17.42578125" customWidth="1"/>
    <col min="3319" max="3319" width="1.42578125" customWidth="1"/>
    <col min="3320" max="3320" width="17.42578125" customWidth="1"/>
    <col min="3321" max="3321" width="1.42578125" customWidth="1"/>
    <col min="3322" max="3323" width="17.42578125" customWidth="1"/>
    <col min="3567" max="3567" width="55.28515625" customWidth="1"/>
    <col min="3568" max="3568" width="17.42578125" customWidth="1"/>
    <col min="3569" max="3569" width="1.28515625" customWidth="1"/>
    <col min="3570" max="3570" width="17.42578125" customWidth="1"/>
    <col min="3571" max="3571" width="1.7109375" customWidth="1"/>
    <col min="3572" max="3572" width="17.42578125" customWidth="1"/>
    <col min="3573" max="3573" width="1.7109375" customWidth="1"/>
    <col min="3574" max="3574" width="17.42578125" customWidth="1"/>
    <col min="3575" max="3575" width="1.42578125" customWidth="1"/>
    <col min="3576" max="3576" width="17.42578125" customWidth="1"/>
    <col min="3577" max="3577" width="1.42578125" customWidth="1"/>
    <col min="3578" max="3579" width="17.42578125" customWidth="1"/>
    <col min="3823" max="3823" width="55.28515625" customWidth="1"/>
    <col min="3824" max="3824" width="17.42578125" customWidth="1"/>
    <col min="3825" max="3825" width="1.28515625" customWidth="1"/>
    <col min="3826" max="3826" width="17.42578125" customWidth="1"/>
    <col min="3827" max="3827" width="1.7109375" customWidth="1"/>
    <col min="3828" max="3828" width="17.42578125" customWidth="1"/>
    <col min="3829" max="3829" width="1.7109375" customWidth="1"/>
    <col min="3830" max="3830" width="17.42578125" customWidth="1"/>
    <col min="3831" max="3831" width="1.42578125" customWidth="1"/>
    <col min="3832" max="3832" width="17.42578125" customWidth="1"/>
    <col min="3833" max="3833" width="1.42578125" customWidth="1"/>
    <col min="3834" max="3835" width="17.42578125" customWidth="1"/>
    <col min="4079" max="4079" width="55.28515625" customWidth="1"/>
    <col min="4080" max="4080" width="17.42578125" customWidth="1"/>
    <col min="4081" max="4081" width="1.28515625" customWidth="1"/>
    <col min="4082" max="4082" width="17.42578125" customWidth="1"/>
    <col min="4083" max="4083" width="1.7109375" customWidth="1"/>
    <col min="4084" max="4084" width="17.42578125" customWidth="1"/>
    <col min="4085" max="4085" width="1.7109375" customWidth="1"/>
    <col min="4086" max="4086" width="17.42578125" customWidth="1"/>
    <col min="4087" max="4087" width="1.42578125" customWidth="1"/>
    <col min="4088" max="4088" width="17.42578125" customWidth="1"/>
    <col min="4089" max="4089" width="1.42578125" customWidth="1"/>
    <col min="4090" max="4091" width="17.42578125" customWidth="1"/>
    <col min="4335" max="4335" width="55.28515625" customWidth="1"/>
    <col min="4336" max="4336" width="17.42578125" customWidth="1"/>
    <col min="4337" max="4337" width="1.28515625" customWidth="1"/>
    <col min="4338" max="4338" width="17.42578125" customWidth="1"/>
    <col min="4339" max="4339" width="1.7109375" customWidth="1"/>
    <col min="4340" max="4340" width="17.42578125" customWidth="1"/>
    <col min="4341" max="4341" width="1.7109375" customWidth="1"/>
    <col min="4342" max="4342" width="17.42578125" customWidth="1"/>
    <col min="4343" max="4343" width="1.42578125" customWidth="1"/>
    <col min="4344" max="4344" width="17.42578125" customWidth="1"/>
    <col min="4345" max="4345" width="1.42578125" customWidth="1"/>
    <col min="4346" max="4347" width="17.42578125" customWidth="1"/>
    <col min="4591" max="4591" width="55.28515625" customWidth="1"/>
    <col min="4592" max="4592" width="17.42578125" customWidth="1"/>
    <col min="4593" max="4593" width="1.28515625" customWidth="1"/>
    <col min="4594" max="4594" width="17.42578125" customWidth="1"/>
    <col min="4595" max="4595" width="1.7109375" customWidth="1"/>
    <col min="4596" max="4596" width="17.42578125" customWidth="1"/>
    <col min="4597" max="4597" width="1.7109375" customWidth="1"/>
    <col min="4598" max="4598" width="17.42578125" customWidth="1"/>
    <col min="4599" max="4599" width="1.42578125" customWidth="1"/>
    <col min="4600" max="4600" width="17.42578125" customWidth="1"/>
    <col min="4601" max="4601" width="1.42578125" customWidth="1"/>
    <col min="4602" max="4603" width="17.42578125" customWidth="1"/>
    <col min="4847" max="4847" width="55.28515625" customWidth="1"/>
    <col min="4848" max="4848" width="17.42578125" customWidth="1"/>
    <col min="4849" max="4849" width="1.28515625" customWidth="1"/>
    <col min="4850" max="4850" width="17.42578125" customWidth="1"/>
    <col min="4851" max="4851" width="1.7109375" customWidth="1"/>
    <col min="4852" max="4852" width="17.42578125" customWidth="1"/>
    <col min="4853" max="4853" width="1.7109375" customWidth="1"/>
    <col min="4854" max="4854" width="17.42578125" customWidth="1"/>
    <col min="4855" max="4855" width="1.42578125" customWidth="1"/>
    <col min="4856" max="4856" width="17.42578125" customWidth="1"/>
    <col min="4857" max="4857" width="1.42578125" customWidth="1"/>
    <col min="4858" max="4859" width="17.42578125" customWidth="1"/>
    <col min="5103" max="5103" width="55.28515625" customWidth="1"/>
    <col min="5104" max="5104" width="17.42578125" customWidth="1"/>
    <col min="5105" max="5105" width="1.28515625" customWidth="1"/>
    <col min="5106" max="5106" width="17.42578125" customWidth="1"/>
    <col min="5107" max="5107" width="1.7109375" customWidth="1"/>
    <col min="5108" max="5108" width="17.42578125" customWidth="1"/>
    <col min="5109" max="5109" width="1.7109375" customWidth="1"/>
    <col min="5110" max="5110" width="17.42578125" customWidth="1"/>
    <col min="5111" max="5111" width="1.42578125" customWidth="1"/>
    <col min="5112" max="5112" width="17.42578125" customWidth="1"/>
    <col min="5113" max="5113" width="1.42578125" customWidth="1"/>
    <col min="5114" max="5115" width="17.42578125" customWidth="1"/>
    <col min="5359" max="5359" width="55.28515625" customWidth="1"/>
    <col min="5360" max="5360" width="17.42578125" customWidth="1"/>
    <col min="5361" max="5361" width="1.28515625" customWidth="1"/>
    <col min="5362" max="5362" width="17.42578125" customWidth="1"/>
    <col min="5363" max="5363" width="1.7109375" customWidth="1"/>
    <col min="5364" max="5364" width="17.42578125" customWidth="1"/>
    <col min="5365" max="5365" width="1.7109375" customWidth="1"/>
    <col min="5366" max="5366" width="17.42578125" customWidth="1"/>
    <col min="5367" max="5367" width="1.42578125" customWidth="1"/>
    <col min="5368" max="5368" width="17.42578125" customWidth="1"/>
    <col min="5369" max="5369" width="1.42578125" customWidth="1"/>
    <col min="5370" max="5371" width="17.42578125" customWidth="1"/>
    <col min="5615" max="5615" width="55.28515625" customWidth="1"/>
    <col min="5616" max="5616" width="17.42578125" customWidth="1"/>
    <col min="5617" max="5617" width="1.28515625" customWidth="1"/>
    <col min="5618" max="5618" width="17.42578125" customWidth="1"/>
    <col min="5619" max="5619" width="1.7109375" customWidth="1"/>
    <col min="5620" max="5620" width="17.42578125" customWidth="1"/>
    <col min="5621" max="5621" width="1.7109375" customWidth="1"/>
    <col min="5622" max="5622" width="17.42578125" customWidth="1"/>
    <col min="5623" max="5623" width="1.42578125" customWidth="1"/>
    <col min="5624" max="5624" width="17.42578125" customWidth="1"/>
    <col min="5625" max="5625" width="1.42578125" customWidth="1"/>
    <col min="5626" max="5627" width="17.42578125" customWidth="1"/>
    <col min="5871" max="5871" width="55.28515625" customWidth="1"/>
    <col min="5872" max="5872" width="17.42578125" customWidth="1"/>
    <col min="5873" max="5873" width="1.28515625" customWidth="1"/>
    <col min="5874" max="5874" width="17.42578125" customWidth="1"/>
    <col min="5875" max="5875" width="1.7109375" customWidth="1"/>
    <col min="5876" max="5876" width="17.42578125" customWidth="1"/>
    <col min="5877" max="5877" width="1.7109375" customWidth="1"/>
    <col min="5878" max="5878" width="17.42578125" customWidth="1"/>
    <col min="5879" max="5879" width="1.42578125" customWidth="1"/>
    <col min="5880" max="5880" width="17.42578125" customWidth="1"/>
    <col min="5881" max="5881" width="1.42578125" customWidth="1"/>
    <col min="5882" max="5883" width="17.42578125" customWidth="1"/>
    <col min="6127" max="6127" width="55.28515625" customWidth="1"/>
    <col min="6128" max="6128" width="17.42578125" customWidth="1"/>
    <col min="6129" max="6129" width="1.28515625" customWidth="1"/>
    <col min="6130" max="6130" width="17.42578125" customWidth="1"/>
    <col min="6131" max="6131" width="1.7109375" customWidth="1"/>
    <col min="6132" max="6132" width="17.42578125" customWidth="1"/>
    <col min="6133" max="6133" width="1.7109375" customWidth="1"/>
    <col min="6134" max="6134" width="17.42578125" customWidth="1"/>
    <col min="6135" max="6135" width="1.42578125" customWidth="1"/>
    <col min="6136" max="6136" width="17.42578125" customWidth="1"/>
    <col min="6137" max="6137" width="1.42578125" customWidth="1"/>
    <col min="6138" max="6139" width="17.42578125" customWidth="1"/>
    <col min="6383" max="6383" width="55.28515625" customWidth="1"/>
    <col min="6384" max="6384" width="17.42578125" customWidth="1"/>
    <col min="6385" max="6385" width="1.28515625" customWidth="1"/>
    <col min="6386" max="6386" width="17.42578125" customWidth="1"/>
    <col min="6387" max="6387" width="1.7109375" customWidth="1"/>
    <col min="6388" max="6388" width="17.42578125" customWidth="1"/>
    <col min="6389" max="6389" width="1.7109375" customWidth="1"/>
    <col min="6390" max="6390" width="17.42578125" customWidth="1"/>
    <col min="6391" max="6391" width="1.42578125" customWidth="1"/>
    <col min="6392" max="6392" width="17.42578125" customWidth="1"/>
    <col min="6393" max="6393" width="1.42578125" customWidth="1"/>
    <col min="6394" max="6395" width="17.42578125" customWidth="1"/>
    <col min="6639" max="6639" width="55.28515625" customWidth="1"/>
    <col min="6640" max="6640" width="17.42578125" customWidth="1"/>
    <col min="6641" max="6641" width="1.28515625" customWidth="1"/>
    <col min="6642" max="6642" width="17.42578125" customWidth="1"/>
    <col min="6643" max="6643" width="1.7109375" customWidth="1"/>
    <col min="6644" max="6644" width="17.42578125" customWidth="1"/>
    <col min="6645" max="6645" width="1.7109375" customWidth="1"/>
    <col min="6646" max="6646" width="17.42578125" customWidth="1"/>
    <col min="6647" max="6647" width="1.42578125" customWidth="1"/>
    <col min="6648" max="6648" width="17.42578125" customWidth="1"/>
    <col min="6649" max="6649" width="1.42578125" customWidth="1"/>
    <col min="6650" max="6651" width="17.42578125" customWidth="1"/>
    <col min="6895" max="6895" width="55.28515625" customWidth="1"/>
    <col min="6896" max="6896" width="17.42578125" customWidth="1"/>
    <col min="6897" max="6897" width="1.28515625" customWidth="1"/>
    <col min="6898" max="6898" width="17.42578125" customWidth="1"/>
    <col min="6899" max="6899" width="1.7109375" customWidth="1"/>
    <col min="6900" max="6900" width="17.42578125" customWidth="1"/>
    <col min="6901" max="6901" width="1.7109375" customWidth="1"/>
    <col min="6902" max="6902" width="17.42578125" customWidth="1"/>
    <col min="6903" max="6903" width="1.42578125" customWidth="1"/>
    <col min="6904" max="6904" width="17.42578125" customWidth="1"/>
    <col min="6905" max="6905" width="1.42578125" customWidth="1"/>
    <col min="6906" max="6907" width="17.42578125" customWidth="1"/>
    <col min="7151" max="7151" width="55.28515625" customWidth="1"/>
    <col min="7152" max="7152" width="17.42578125" customWidth="1"/>
    <col min="7153" max="7153" width="1.28515625" customWidth="1"/>
    <col min="7154" max="7154" width="17.42578125" customWidth="1"/>
    <col min="7155" max="7155" width="1.7109375" customWidth="1"/>
    <col min="7156" max="7156" width="17.42578125" customWidth="1"/>
    <col min="7157" max="7157" width="1.7109375" customWidth="1"/>
    <col min="7158" max="7158" width="17.42578125" customWidth="1"/>
    <col min="7159" max="7159" width="1.42578125" customWidth="1"/>
    <col min="7160" max="7160" width="17.42578125" customWidth="1"/>
    <col min="7161" max="7161" width="1.42578125" customWidth="1"/>
    <col min="7162" max="7163" width="17.42578125" customWidth="1"/>
    <col min="7407" max="7407" width="55.28515625" customWidth="1"/>
    <col min="7408" max="7408" width="17.42578125" customWidth="1"/>
    <col min="7409" max="7409" width="1.28515625" customWidth="1"/>
    <col min="7410" max="7410" width="17.42578125" customWidth="1"/>
    <col min="7411" max="7411" width="1.7109375" customWidth="1"/>
    <col min="7412" max="7412" width="17.42578125" customWidth="1"/>
    <col min="7413" max="7413" width="1.7109375" customWidth="1"/>
    <col min="7414" max="7414" width="17.42578125" customWidth="1"/>
    <col min="7415" max="7415" width="1.42578125" customWidth="1"/>
    <col min="7416" max="7416" width="17.42578125" customWidth="1"/>
    <col min="7417" max="7417" width="1.42578125" customWidth="1"/>
    <col min="7418" max="7419" width="17.42578125" customWidth="1"/>
    <col min="7663" max="7663" width="55.28515625" customWidth="1"/>
    <col min="7664" max="7664" width="17.42578125" customWidth="1"/>
    <col min="7665" max="7665" width="1.28515625" customWidth="1"/>
    <col min="7666" max="7666" width="17.42578125" customWidth="1"/>
    <col min="7667" max="7667" width="1.7109375" customWidth="1"/>
    <col min="7668" max="7668" width="17.42578125" customWidth="1"/>
    <col min="7669" max="7669" width="1.7109375" customWidth="1"/>
    <col min="7670" max="7670" width="17.42578125" customWidth="1"/>
    <col min="7671" max="7671" width="1.42578125" customWidth="1"/>
    <col min="7672" max="7672" width="17.42578125" customWidth="1"/>
    <col min="7673" max="7673" width="1.42578125" customWidth="1"/>
    <col min="7674" max="7675" width="17.42578125" customWidth="1"/>
    <col min="7919" max="7919" width="55.28515625" customWidth="1"/>
    <col min="7920" max="7920" width="17.42578125" customWidth="1"/>
    <col min="7921" max="7921" width="1.28515625" customWidth="1"/>
    <col min="7922" max="7922" width="17.42578125" customWidth="1"/>
    <col min="7923" max="7923" width="1.7109375" customWidth="1"/>
    <col min="7924" max="7924" width="17.42578125" customWidth="1"/>
    <col min="7925" max="7925" width="1.7109375" customWidth="1"/>
    <col min="7926" max="7926" width="17.42578125" customWidth="1"/>
    <col min="7927" max="7927" width="1.42578125" customWidth="1"/>
    <col min="7928" max="7928" width="17.42578125" customWidth="1"/>
    <col min="7929" max="7929" width="1.42578125" customWidth="1"/>
    <col min="7930" max="7931" width="17.42578125" customWidth="1"/>
    <col min="8175" max="8175" width="55.28515625" customWidth="1"/>
    <col min="8176" max="8176" width="17.42578125" customWidth="1"/>
    <col min="8177" max="8177" width="1.28515625" customWidth="1"/>
    <col min="8178" max="8178" width="17.42578125" customWidth="1"/>
    <col min="8179" max="8179" width="1.7109375" customWidth="1"/>
    <col min="8180" max="8180" width="17.42578125" customWidth="1"/>
    <col min="8181" max="8181" width="1.7109375" customWidth="1"/>
    <col min="8182" max="8182" width="17.42578125" customWidth="1"/>
    <col min="8183" max="8183" width="1.42578125" customWidth="1"/>
    <col min="8184" max="8184" width="17.42578125" customWidth="1"/>
    <col min="8185" max="8185" width="1.42578125" customWidth="1"/>
    <col min="8186" max="8187" width="17.42578125" customWidth="1"/>
    <col min="8431" max="8431" width="55.28515625" customWidth="1"/>
    <col min="8432" max="8432" width="17.42578125" customWidth="1"/>
    <col min="8433" max="8433" width="1.28515625" customWidth="1"/>
    <col min="8434" max="8434" width="17.42578125" customWidth="1"/>
    <col min="8435" max="8435" width="1.7109375" customWidth="1"/>
    <col min="8436" max="8436" width="17.42578125" customWidth="1"/>
    <col min="8437" max="8437" width="1.7109375" customWidth="1"/>
    <col min="8438" max="8438" width="17.42578125" customWidth="1"/>
    <col min="8439" max="8439" width="1.42578125" customWidth="1"/>
    <col min="8440" max="8440" width="17.42578125" customWidth="1"/>
    <col min="8441" max="8441" width="1.42578125" customWidth="1"/>
    <col min="8442" max="8443" width="17.42578125" customWidth="1"/>
    <col min="8687" max="8687" width="55.28515625" customWidth="1"/>
    <col min="8688" max="8688" width="17.42578125" customWidth="1"/>
    <col min="8689" max="8689" width="1.28515625" customWidth="1"/>
    <col min="8690" max="8690" width="17.42578125" customWidth="1"/>
    <col min="8691" max="8691" width="1.7109375" customWidth="1"/>
    <col min="8692" max="8692" width="17.42578125" customWidth="1"/>
    <col min="8693" max="8693" width="1.7109375" customWidth="1"/>
    <col min="8694" max="8694" width="17.42578125" customWidth="1"/>
    <col min="8695" max="8695" width="1.42578125" customWidth="1"/>
    <col min="8696" max="8696" width="17.42578125" customWidth="1"/>
    <col min="8697" max="8697" width="1.42578125" customWidth="1"/>
    <col min="8698" max="8699" width="17.42578125" customWidth="1"/>
    <col min="8943" max="8943" width="55.28515625" customWidth="1"/>
    <col min="8944" max="8944" width="17.42578125" customWidth="1"/>
    <col min="8945" max="8945" width="1.28515625" customWidth="1"/>
    <col min="8946" max="8946" width="17.42578125" customWidth="1"/>
    <col min="8947" max="8947" width="1.7109375" customWidth="1"/>
    <col min="8948" max="8948" width="17.42578125" customWidth="1"/>
    <col min="8949" max="8949" width="1.7109375" customWidth="1"/>
    <col min="8950" max="8950" width="17.42578125" customWidth="1"/>
    <col min="8951" max="8951" width="1.42578125" customWidth="1"/>
    <col min="8952" max="8952" width="17.42578125" customWidth="1"/>
    <col min="8953" max="8953" width="1.42578125" customWidth="1"/>
    <col min="8954" max="8955" width="17.42578125" customWidth="1"/>
    <col min="9199" max="9199" width="55.28515625" customWidth="1"/>
    <col min="9200" max="9200" width="17.42578125" customWidth="1"/>
    <col min="9201" max="9201" width="1.28515625" customWidth="1"/>
    <col min="9202" max="9202" width="17.42578125" customWidth="1"/>
    <col min="9203" max="9203" width="1.7109375" customWidth="1"/>
    <col min="9204" max="9204" width="17.42578125" customWidth="1"/>
    <col min="9205" max="9205" width="1.7109375" customWidth="1"/>
    <col min="9206" max="9206" width="17.42578125" customWidth="1"/>
    <col min="9207" max="9207" width="1.42578125" customWidth="1"/>
    <col min="9208" max="9208" width="17.42578125" customWidth="1"/>
    <col min="9209" max="9209" width="1.42578125" customWidth="1"/>
    <col min="9210" max="9211" width="17.42578125" customWidth="1"/>
    <col min="9455" max="9455" width="55.28515625" customWidth="1"/>
    <col min="9456" max="9456" width="17.42578125" customWidth="1"/>
    <col min="9457" max="9457" width="1.28515625" customWidth="1"/>
    <col min="9458" max="9458" width="17.42578125" customWidth="1"/>
    <col min="9459" max="9459" width="1.7109375" customWidth="1"/>
    <col min="9460" max="9460" width="17.42578125" customWidth="1"/>
    <col min="9461" max="9461" width="1.7109375" customWidth="1"/>
    <col min="9462" max="9462" width="17.42578125" customWidth="1"/>
    <col min="9463" max="9463" width="1.42578125" customWidth="1"/>
    <col min="9464" max="9464" width="17.42578125" customWidth="1"/>
    <col min="9465" max="9465" width="1.42578125" customWidth="1"/>
    <col min="9466" max="9467" width="17.42578125" customWidth="1"/>
    <col min="9711" max="9711" width="55.28515625" customWidth="1"/>
    <col min="9712" max="9712" width="17.42578125" customWidth="1"/>
    <col min="9713" max="9713" width="1.28515625" customWidth="1"/>
    <col min="9714" max="9714" width="17.42578125" customWidth="1"/>
    <col min="9715" max="9715" width="1.7109375" customWidth="1"/>
    <col min="9716" max="9716" width="17.42578125" customWidth="1"/>
    <col min="9717" max="9717" width="1.7109375" customWidth="1"/>
    <col min="9718" max="9718" width="17.42578125" customWidth="1"/>
    <col min="9719" max="9719" width="1.42578125" customWidth="1"/>
    <col min="9720" max="9720" width="17.42578125" customWidth="1"/>
    <col min="9721" max="9721" width="1.42578125" customWidth="1"/>
    <col min="9722" max="9723" width="17.42578125" customWidth="1"/>
    <col min="9967" max="9967" width="55.28515625" customWidth="1"/>
    <col min="9968" max="9968" width="17.42578125" customWidth="1"/>
    <col min="9969" max="9969" width="1.28515625" customWidth="1"/>
    <col min="9970" max="9970" width="17.42578125" customWidth="1"/>
    <col min="9971" max="9971" width="1.7109375" customWidth="1"/>
    <col min="9972" max="9972" width="17.42578125" customWidth="1"/>
    <col min="9973" max="9973" width="1.7109375" customWidth="1"/>
    <col min="9974" max="9974" width="17.42578125" customWidth="1"/>
    <col min="9975" max="9975" width="1.42578125" customWidth="1"/>
    <col min="9976" max="9976" width="17.42578125" customWidth="1"/>
    <col min="9977" max="9977" width="1.42578125" customWidth="1"/>
    <col min="9978" max="9979" width="17.42578125" customWidth="1"/>
    <col min="10223" max="10223" width="55.28515625" customWidth="1"/>
    <col min="10224" max="10224" width="17.42578125" customWidth="1"/>
    <col min="10225" max="10225" width="1.28515625" customWidth="1"/>
    <col min="10226" max="10226" width="17.42578125" customWidth="1"/>
    <col min="10227" max="10227" width="1.7109375" customWidth="1"/>
    <col min="10228" max="10228" width="17.42578125" customWidth="1"/>
    <col min="10229" max="10229" width="1.7109375" customWidth="1"/>
    <col min="10230" max="10230" width="17.42578125" customWidth="1"/>
    <col min="10231" max="10231" width="1.42578125" customWidth="1"/>
    <col min="10232" max="10232" width="17.42578125" customWidth="1"/>
    <col min="10233" max="10233" width="1.42578125" customWidth="1"/>
    <col min="10234" max="10235" width="17.42578125" customWidth="1"/>
    <col min="10479" max="10479" width="55.28515625" customWidth="1"/>
    <col min="10480" max="10480" width="17.42578125" customWidth="1"/>
    <col min="10481" max="10481" width="1.28515625" customWidth="1"/>
    <col min="10482" max="10482" width="17.42578125" customWidth="1"/>
    <col min="10483" max="10483" width="1.7109375" customWidth="1"/>
    <col min="10484" max="10484" width="17.42578125" customWidth="1"/>
    <col min="10485" max="10485" width="1.7109375" customWidth="1"/>
    <col min="10486" max="10486" width="17.42578125" customWidth="1"/>
    <col min="10487" max="10487" width="1.42578125" customWidth="1"/>
    <col min="10488" max="10488" width="17.42578125" customWidth="1"/>
    <col min="10489" max="10489" width="1.42578125" customWidth="1"/>
    <col min="10490" max="10491" width="17.42578125" customWidth="1"/>
    <col min="10735" max="10735" width="55.28515625" customWidth="1"/>
    <col min="10736" max="10736" width="17.42578125" customWidth="1"/>
    <col min="10737" max="10737" width="1.28515625" customWidth="1"/>
    <col min="10738" max="10738" width="17.42578125" customWidth="1"/>
    <col min="10739" max="10739" width="1.7109375" customWidth="1"/>
    <col min="10740" max="10740" width="17.42578125" customWidth="1"/>
    <col min="10741" max="10741" width="1.7109375" customWidth="1"/>
    <col min="10742" max="10742" width="17.42578125" customWidth="1"/>
    <col min="10743" max="10743" width="1.42578125" customWidth="1"/>
    <col min="10744" max="10744" width="17.42578125" customWidth="1"/>
    <col min="10745" max="10745" width="1.42578125" customWidth="1"/>
    <col min="10746" max="10747" width="17.42578125" customWidth="1"/>
    <col min="10991" max="10991" width="55.28515625" customWidth="1"/>
    <col min="10992" max="10992" width="17.42578125" customWidth="1"/>
    <col min="10993" max="10993" width="1.28515625" customWidth="1"/>
    <col min="10994" max="10994" width="17.42578125" customWidth="1"/>
    <col min="10995" max="10995" width="1.7109375" customWidth="1"/>
    <col min="10996" max="10996" width="17.42578125" customWidth="1"/>
    <col min="10997" max="10997" width="1.7109375" customWidth="1"/>
    <col min="10998" max="10998" width="17.42578125" customWidth="1"/>
    <col min="10999" max="10999" width="1.42578125" customWidth="1"/>
    <col min="11000" max="11000" width="17.42578125" customWidth="1"/>
    <col min="11001" max="11001" width="1.42578125" customWidth="1"/>
    <col min="11002" max="11003" width="17.42578125" customWidth="1"/>
    <col min="11247" max="11247" width="55.28515625" customWidth="1"/>
    <col min="11248" max="11248" width="17.42578125" customWidth="1"/>
    <col min="11249" max="11249" width="1.28515625" customWidth="1"/>
    <col min="11250" max="11250" width="17.42578125" customWidth="1"/>
    <col min="11251" max="11251" width="1.7109375" customWidth="1"/>
    <col min="11252" max="11252" width="17.42578125" customWidth="1"/>
    <col min="11253" max="11253" width="1.7109375" customWidth="1"/>
    <col min="11254" max="11254" width="17.42578125" customWidth="1"/>
    <col min="11255" max="11255" width="1.42578125" customWidth="1"/>
    <col min="11256" max="11256" width="17.42578125" customWidth="1"/>
    <col min="11257" max="11257" width="1.42578125" customWidth="1"/>
    <col min="11258" max="11259" width="17.42578125" customWidth="1"/>
    <col min="11503" max="11503" width="55.28515625" customWidth="1"/>
    <col min="11504" max="11504" width="17.42578125" customWidth="1"/>
    <col min="11505" max="11505" width="1.28515625" customWidth="1"/>
    <col min="11506" max="11506" width="17.42578125" customWidth="1"/>
    <col min="11507" max="11507" width="1.7109375" customWidth="1"/>
    <col min="11508" max="11508" width="17.42578125" customWidth="1"/>
    <col min="11509" max="11509" width="1.7109375" customWidth="1"/>
    <col min="11510" max="11510" width="17.42578125" customWidth="1"/>
    <col min="11511" max="11511" width="1.42578125" customWidth="1"/>
    <col min="11512" max="11512" width="17.42578125" customWidth="1"/>
    <col min="11513" max="11513" width="1.42578125" customWidth="1"/>
    <col min="11514" max="11515" width="17.42578125" customWidth="1"/>
    <col min="11759" max="11759" width="55.28515625" customWidth="1"/>
    <col min="11760" max="11760" width="17.42578125" customWidth="1"/>
    <col min="11761" max="11761" width="1.28515625" customWidth="1"/>
    <col min="11762" max="11762" width="17.42578125" customWidth="1"/>
    <col min="11763" max="11763" width="1.7109375" customWidth="1"/>
    <col min="11764" max="11764" width="17.42578125" customWidth="1"/>
    <col min="11765" max="11765" width="1.7109375" customWidth="1"/>
    <col min="11766" max="11766" width="17.42578125" customWidth="1"/>
    <col min="11767" max="11767" width="1.42578125" customWidth="1"/>
    <col min="11768" max="11768" width="17.42578125" customWidth="1"/>
    <col min="11769" max="11769" width="1.42578125" customWidth="1"/>
    <col min="11770" max="11771" width="17.42578125" customWidth="1"/>
    <col min="12015" max="12015" width="55.28515625" customWidth="1"/>
    <col min="12016" max="12016" width="17.42578125" customWidth="1"/>
    <col min="12017" max="12017" width="1.28515625" customWidth="1"/>
    <col min="12018" max="12018" width="17.42578125" customWidth="1"/>
    <col min="12019" max="12019" width="1.7109375" customWidth="1"/>
    <col min="12020" max="12020" width="17.42578125" customWidth="1"/>
    <col min="12021" max="12021" width="1.7109375" customWidth="1"/>
    <col min="12022" max="12022" width="17.42578125" customWidth="1"/>
    <col min="12023" max="12023" width="1.42578125" customWidth="1"/>
    <col min="12024" max="12024" width="17.42578125" customWidth="1"/>
    <col min="12025" max="12025" width="1.42578125" customWidth="1"/>
    <col min="12026" max="12027" width="17.42578125" customWidth="1"/>
    <col min="12271" max="12271" width="55.28515625" customWidth="1"/>
    <col min="12272" max="12272" width="17.42578125" customWidth="1"/>
    <col min="12273" max="12273" width="1.28515625" customWidth="1"/>
    <col min="12274" max="12274" width="17.42578125" customWidth="1"/>
    <col min="12275" max="12275" width="1.7109375" customWidth="1"/>
    <col min="12276" max="12276" width="17.42578125" customWidth="1"/>
    <col min="12277" max="12277" width="1.7109375" customWidth="1"/>
    <col min="12278" max="12278" width="17.42578125" customWidth="1"/>
    <col min="12279" max="12279" width="1.42578125" customWidth="1"/>
    <col min="12280" max="12280" width="17.42578125" customWidth="1"/>
    <col min="12281" max="12281" width="1.42578125" customWidth="1"/>
    <col min="12282" max="12283" width="17.42578125" customWidth="1"/>
    <col min="12527" max="12527" width="55.28515625" customWidth="1"/>
    <col min="12528" max="12528" width="17.42578125" customWidth="1"/>
    <col min="12529" max="12529" width="1.28515625" customWidth="1"/>
    <col min="12530" max="12530" width="17.42578125" customWidth="1"/>
    <col min="12531" max="12531" width="1.7109375" customWidth="1"/>
    <col min="12532" max="12532" width="17.42578125" customWidth="1"/>
    <col min="12533" max="12533" width="1.7109375" customWidth="1"/>
    <col min="12534" max="12534" width="17.42578125" customWidth="1"/>
    <col min="12535" max="12535" width="1.42578125" customWidth="1"/>
    <col min="12536" max="12536" width="17.42578125" customWidth="1"/>
    <col min="12537" max="12537" width="1.42578125" customWidth="1"/>
    <col min="12538" max="12539" width="17.42578125" customWidth="1"/>
    <col min="12783" max="12783" width="55.28515625" customWidth="1"/>
    <col min="12784" max="12784" width="17.42578125" customWidth="1"/>
    <col min="12785" max="12785" width="1.28515625" customWidth="1"/>
    <col min="12786" max="12786" width="17.42578125" customWidth="1"/>
    <col min="12787" max="12787" width="1.7109375" customWidth="1"/>
    <col min="12788" max="12788" width="17.42578125" customWidth="1"/>
    <col min="12789" max="12789" width="1.7109375" customWidth="1"/>
    <col min="12790" max="12790" width="17.42578125" customWidth="1"/>
    <col min="12791" max="12791" width="1.42578125" customWidth="1"/>
    <col min="12792" max="12792" width="17.42578125" customWidth="1"/>
    <col min="12793" max="12793" width="1.42578125" customWidth="1"/>
    <col min="12794" max="12795" width="17.42578125" customWidth="1"/>
    <col min="13039" max="13039" width="55.28515625" customWidth="1"/>
    <col min="13040" max="13040" width="17.42578125" customWidth="1"/>
    <col min="13041" max="13041" width="1.28515625" customWidth="1"/>
    <col min="13042" max="13042" width="17.42578125" customWidth="1"/>
    <col min="13043" max="13043" width="1.7109375" customWidth="1"/>
    <col min="13044" max="13044" width="17.42578125" customWidth="1"/>
    <col min="13045" max="13045" width="1.7109375" customWidth="1"/>
    <col min="13046" max="13046" width="17.42578125" customWidth="1"/>
    <col min="13047" max="13047" width="1.42578125" customWidth="1"/>
    <col min="13048" max="13048" width="17.42578125" customWidth="1"/>
    <col min="13049" max="13049" width="1.42578125" customWidth="1"/>
    <col min="13050" max="13051" width="17.42578125" customWidth="1"/>
    <col min="13295" max="13295" width="55.28515625" customWidth="1"/>
    <col min="13296" max="13296" width="17.42578125" customWidth="1"/>
    <col min="13297" max="13297" width="1.28515625" customWidth="1"/>
    <col min="13298" max="13298" width="17.42578125" customWidth="1"/>
    <col min="13299" max="13299" width="1.7109375" customWidth="1"/>
    <col min="13300" max="13300" width="17.42578125" customWidth="1"/>
    <col min="13301" max="13301" width="1.7109375" customWidth="1"/>
    <col min="13302" max="13302" width="17.42578125" customWidth="1"/>
    <col min="13303" max="13303" width="1.42578125" customWidth="1"/>
    <col min="13304" max="13304" width="17.42578125" customWidth="1"/>
    <col min="13305" max="13305" width="1.42578125" customWidth="1"/>
    <col min="13306" max="13307" width="17.42578125" customWidth="1"/>
    <col min="13551" max="13551" width="55.28515625" customWidth="1"/>
    <col min="13552" max="13552" width="17.42578125" customWidth="1"/>
    <col min="13553" max="13553" width="1.28515625" customWidth="1"/>
    <col min="13554" max="13554" width="17.42578125" customWidth="1"/>
    <col min="13555" max="13555" width="1.7109375" customWidth="1"/>
    <col min="13556" max="13556" width="17.42578125" customWidth="1"/>
    <col min="13557" max="13557" width="1.7109375" customWidth="1"/>
    <col min="13558" max="13558" width="17.42578125" customWidth="1"/>
    <col min="13559" max="13559" width="1.42578125" customWidth="1"/>
    <col min="13560" max="13560" width="17.42578125" customWidth="1"/>
    <col min="13561" max="13561" width="1.42578125" customWidth="1"/>
    <col min="13562" max="13563" width="17.42578125" customWidth="1"/>
    <col min="13807" max="13807" width="55.28515625" customWidth="1"/>
    <col min="13808" max="13808" width="17.42578125" customWidth="1"/>
    <col min="13809" max="13809" width="1.28515625" customWidth="1"/>
    <col min="13810" max="13810" width="17.42578125" customWidth="1"/>
    <col min="13811" max="13811" width="1.7109375" customWidth="1"/>
    <col min="13812" max="13812" width="17.42578125" customWidth="1"/>
    <col min="13813" max="13813" width="1.7109375" customWidth="1"/>
    <col min="13814" max="13814" width="17.42578125" customWidth="1"/>
    <col min="13815" max="13815" width="1.42578125" customWidth="1"/>
    <col min="13816" max="13816" width="17.42578125" customWidth="1"/>
    <col min="13817" max="13817" width="1.42578125" customWidth="1"/>
    <col min="13818" max="13819" width="17.42578125" customWidth="1"/>
    <col min="14063" max="14063" width="55.28515625" customWidth="1"/>
    <col min="14064" max="14064" width="17.42578125" customWidth="1"/>
    <col min="14065" max="14065" width="1.28515625" customWidth="1"/>
    <col min="14066" max="14066" width="17.42578125" customWidth="1"/>
    <col min="14067" max="14067" width="1.7109375" customWidth="1"/>
    <col min="14068" max="14068" width="17.42578125" customWidth="1"/>
    <col min="14069" max="14069" width="1.7109375" customWidth="1"/>
    <col min="14070" max="14070" width="17.42578125" customWidth="1"/>
    <col min="14071" max="14071" width="1.42578125" customWidth="1"/>
    <col min="14072" max="14072" width="17.42578125" customWidth="1"/>
    <col min="14073" max="14073" width="1.42578125" customWidth="1"/>
    <col min="14074" max="14075" width="17.42578125" customWidth="1"/>
    <col min="14319" max="14319" width="55.28515625" customWidth="1"/>
    <col min="14320" max="14320" width="17.42578125" customWidth="1"/>
    <col min="14321" max="14321" width="1.28515625" customWidth="1"/>
    <col min="14322" max="14322" width="17.42578125" customWidth="1"/>
    <col min="14323" max="14323" width="1.7109375" customWidth="1"/>
    <col min="14324" max="14324" width="17.42578125" customWidth="1"/>
    <col min="14325" max="14325" width="1.7109375" customWidth="1"/>
    <col min="14326" max="14326" width="17.42578125" customWidth="1"/>
    <col min="14327" max="14327" width="1.42578125" customWidth="1"/>
    <col min="14328" max="14328" width="17.42578125" customWidth="1"/>
    <col min="14329" max="14329" width="1.42578125" customWidth="1"/>
    <col min="14330" max="14331" width="17.42578125" customWidth="1"/>
    <col min="14575" max="14575" width="55.28515625" customWidth="1"/>
    <col min="14576" max="14576" width="17.42578125" customWidth="1"/>
    <col min="14577" max="14577" width="1.28515625" customWidth="1"/>
    <col min="14578" max="14578" width="17.42578125" customWidth="1"/>
    <col min="14579" max="14579" width="1.7109375" customWidth="1"/>
    <col min="14580" max="14580" width="17.42578125" customWidth="1"/>
    <col min="14581" max="14581" width="1.7109375" customWidth="1"/>
    <col min="14582" max="14582" width="17.42578125" customWidth="1"/>
    <col min="14583" max="14583" width="1.42578125" customWidth="1"/>
    <col min="14584" max="14584" width="17.42578125" customWidth="1"/>
    <col min="14585" max="14585" width="1.42578125" customWidth="1"/>
    <col min="14586" max="14587" width="17.42578125" customWidth="1"/>
    <col min="14831" max="14831" width="55.28515625" customWidth="1"/>
    <col min="14832" max="14832" width="17.42578125" customWidth="1"/>
    <col min="14833" max="14833" width="1.28515625" customWidth="1"/>
    <col min="14834" max="14834" width="17.42578125" customWidth="1"/>
    <col min="14835" max="14835" width="1.7109375" customWidth="1"/>
    <col min="14836" max="14836" width="17.42578125" customWidth="1"/>
    <col min="14837" max="14837" width="1.7109375" customWidth="1"/>
    <col min="14838" max="14838" width="17.42578125" customWidth="1"/>
    <col min="14839" max="14839" width="1.42578125" customWidth="1"/>
    <col min="14840" max="14840" width="17.42578125" customWidth="1"/>
    <col min="14841" max="14841" width="1.42578125" customWidth="1"/>
    <col min="14842" max="14843" width="17.42578125" customWidth="1"/>
    <col min="15087" max="15087" width="55.28515625" customWidth="1"/>
    <col min="15088" max="15088" width="17.42578125" customWidth="1"/>
    <col min="15089" max="15089" width="1.28515625" customWidth="1"/>
    <col min="15090" max="15090" width="17.42578125" customWidth="1"/>
    <col min="15091" max="15091" width="1.7109375" customWidth="1"/>
    <col min="15092" max="15092" width="17.42578125" customWidth="1"/>
    <col min="15093" max="15093" width="1.7109375" customWidth="1"/>
    <col min="15094" max="15094" width="17.42578125" customWidth="1"/>
    <col min="15095" max="15095" width="1.42578125" customWidth="1"/>
    <col min="15096" max="15096" width="17.42578125" customWidth="1"/>
    <col min="15097" max="15097" width="1.42578125" customWidth="1"/>
    <col min="15098" max="15099" width="17.42578125" customWidth="1"/>
    <col min="15343" max="15343" width="55.28515625" customWidth="1"/>
    <col min="15344" max="15344" width="17.42578125" customWidth="1"/>
    <col min="15345" max="15345" width="1.28515625" customWidth="1"/>
    <col min="15346" max="15346" width="17.42578125" customWidth="1"/>
    <col min="15347" max="15347" width="1.7109375" customWidth="1"/>
    <col min="15348" max="15348" width="17.42578125" customWidth="1"/>
    <col min="15349" max="15349" width="1.7109375" customWidth="1"/>
    <col min="15350" max="15350" width="17.42578125" customWidth="1"/>
    <col min="15351" max="15351" width="1.42578125" customWidth="1"/>
    <col min="15352" max="15352" width="17.42578125" customWidth="1"/>
    <col min="15353" max="15353" width="1.42578125" customWidth="1"/>
    <col min="15354" max="15355" width="17.42578125" customWidth="1"/>
    <col min="15599" max="15599" width="55.28515625" customWidth="1"/>
    <col min="15600" max="15600" width="17.42578125" customWidth="1"/>
    <col min="15601" max="15601" width="1.28515625" customWidth="1"/>
    <col min="15602" max="15602" width="17.42578125" customWidth="1"/>
    <col min="15603" max="15603" width="1.7109375" customWidth="1"/>
    <col min="15604" max="15604" width="17.42578125" customWidth="1"/>
    <col min="15605" max="15605" width="1.7109375" customWidth="1"/>
    <col min="15606" max="15606" width="17.42578125" customWidth="1"/>
    <col min="15607" max="15607" width="1.42578125" customWidth="1"/>
    <col min="15608" max="15608" width="17.42578125" customWidth="1"/>
    <col min="15609" max="15609" width="1.42578125" customWidth="1"/>
    <col min="15610" max="15611" width="17.42578125" customWidth="1"/>
    <col min="15855" max="15855" width="55.28515625" customWidth="1"/>
    <col min="15856" max="15856" width="17.42578125" customWidth="1"/>
    <col min="15857" max="15857" width="1.28515625" customWidth="1"/>
    <col min="15858" max="15858" width="17.42578125" customWidth="1"/>
    <col min="15859" max="15859" width="1.7109375" customWidth="1"/>
    <col min="15860" max="15860" width="17.42578125" customWidth="1"/>
    <col min="15861" max="15861" width="1.7109375" customWidth="1"/>
    <col min="15862" max="15862" width="17.42578125" customWidth="1"/>
    <col min="15863" max="15863" width="1.42578125" customWidth="1"/>
    <col min="15864" max="15864" width="17.42578125" customWidth="1"/>
    <col min="15865" max="15865" width="1.42578125" customWidth="1"/>
    <col min="15866" max="15867" width="17.42578125" customWidth="1"/>
    <col min="16111" max="16111" width="55.28515625" customWidth="1"/>
    <col min="16112" max="16112" width="17.42578125" customWidth="1"/>
    <col min="16113" max="16113" width="1.28515625" customWidth="1"/>
    <col min="16114" max="16114" width="17.42578125" customWidth="1"/>
    <col min="16115" max="16115" width="1.7109375" customWidth="1"/>
    <col min="16116" max="16116" width="17.42578125" customWidth="1"/>
    <col min="16117" max="16117" width="1.7109375" customWidth="1"/>
    <col min="16118" max="16118" width="17.42578125" customWidth="1"/>
    <col min="16119" max="16119" width="1.42578125" customWidth="1"/>
    <col min="16120" max="16120" width="17.42578125" customWidth="1"/>
    <col min="16121" max="16121" width="1.42578125" customWidth="1"/>
    <col min="16122" max="16123" width="17.42578125" customWidth="1"/>
  </cols>
  <sheetData>
    <row r="1" spans="1:9" ht="15.75">
      <c r="A1" s="1" t="s">
        <v>0</v>
      </c>
      <c r="B1" s="1"/>
      <c r="C1" s="1"/>
      <c r="D1" s="1"/>
      <c r="E1" s="1"/>
      <c r="F1" s="1"/>
    </row>
    <row r="2" spans="1:9" ht="15.75">
      <c r="A2" s="1" t="s">
        <v>207</v>
      </c>
      <c r="B2" s="1"/>
      <c r="C2" s="1"/>
      <c r="D2" s="1"/>
      <c r="E2" s="1"/>
      <c r="F2" s="1"/>
    </row>
    <row r="3" spans="1:9" ht="15.75">
      <c r="A3" s="1" t="s">
        <v>1</v>
      </c>
      <c r="B3" s="1"/>
      <c r="C3" s="1"/>
      <c r="D3" s="1"/>
      <c r="E3" s="1"/>
      <c r="F3" s="1"/>
    </row>
    <row r="4" spans="1:9" ht="39">
      <c r="A4" s="4"/>
      <c r="B4" s="191" t="s">
        <v>266</v>
      </c>
      <c r="C4" s="191" t="s">
        <v>267</v>
      </c>
      <c r="D4" s="191" t="s">
        <v>268</v>
      </c>
      <c r="E4" s="191" t="s">
        <v>269</v>
      </c>
      <c r="F4" s="191" t="s">
        <v>270</v>
      </c>
    </row>
    <row r="5" spans="1:9">
      <c r="A5" s="4"/>
      <c r="B5" s="10"/>
      <c r="C5" s="10"/>
      <c r="D5" s="10"/>
      <c r="E5" s="10"/>
      <c r="F5" s="10"/>
    </row>
    <row r="6" spans="1:9">
      <c r="A6" s="13" t="s">
        <v>11</v>
      </c>
      <c r="B6" s="12">
        <f>'Budget 2021'!C94</f>
        <v>1958493.9466569601</v>
      </c>
      <c r="C6" s="12">
        <v>2197562.5056499997</v>
      </c>
      <c r="D6" s="12">
        <v>2310713.94</v>
      </c>
      <c r="E6" s="12">
        <v>2246107.1</v>
      </c>
      <c r="F6" s="12">
        <v>2103779.0999999996</v>
      </c>
    </row>
    <row r="7" spans="1:9" ht="14.25" customHeight="1">
      <c r="A7" s="13" t="s">
        <v>12</v>
      </c>
      <c r="B7" s="12">
        <f>'Budget 2021'!C114</f>
        <v>41500</v>
      </c>
      <c r="C7" s="12">
        <v>83500</v>
      </c>
      <c r="D7" s="12">
        <v>106000</v>
      </c>
      <c r="E7" s="12">
        <v>96500</v>
      </c>
      <c r="F7" s="12">
        <v>77000</v>
      </c>
    </row>
    <row r="8" spans="1:9" ht="14.25" customHeight="1">
      <c r="A8" s="13" t="s">
        <v>13</v>
      </c>
      <c r="B8" s="12">
        <f>'Budget 2021'!C203</f>
        <v>3000000</v>
      </c>
      <c r="C8" s="12">
        <v>4916700</v>
      </c>
      <c r="D8" s="12">
        <v>5600000</v>
      </c>
      <c r="E8" s="12">
        <v>3304999.68</v>
      </c>
      <c r="F8" s="12">
        <v>2774000</v>
      </c>
    </row>
    <row r="9" spans="1:9" ht="14.25" customHeight="1">
      <c r="A9" s="13" t="s">
        <v>14</v>
      </c>
      <c r="B9" s="12">
        <f>'Budget 2021'!C256</f>
        <v>3798650</v>
      </c>
      <c r="C9" s="12">
        <v>1575636</v>
      </c>
      <c r="D9" s="12">
        <v>5625636</v>
      </c>
      <c r="E9" s="12">
        <v>3418436</v>
      </c>
      <c r="F9" s="12">
        <v>3676236</v>
      </c>
    </row>
    <row r="10" spans="1:9" ht="14.25" customHeight="1">
      <c r="A10" s="13" t="s">
        <v>15</v>
      </c>
      <c r="B10" s="12">
        <f>'Budget 2021'!C268</f>
        <v>2030000</v>
      </c>
      <c r="C10" s="12">
        <v>230000</v>
      </c>
      <c r="D10" s="12">
        <v>265000</v>
      </c>
      <c r="E10" s="12">
        <v>984000</v>
      </c>
      <c r="F10" s="12">
        <v>1994000</v>
      </c>
    </row>
    <row r="11" spans="1:9" ht="14.25" customHeight="1">
      <c r="A11" s="13" t="s">
        <v>16</v>
      </c>
      <c r="B11" s="12">
        <f>'Budget 2021'!C300</f>
        <v>270000</v>
      </c>
      <c r="C11" s="12">
        <v>695000</v>
      </c>
      <c r="D11" s="12">
        <v>1059000</v>
      </c>
      <c r="E11" s="12">
        <v>1001300</v>
      </c>
      <c r="F11" s="12">
        <v>888300</v>
      </c>
    </row>
    <row r="12" spans="1:9" s="22" customFormat="1" ht="12.75">
      <c r="A12" s="20" t="s">
        <v>18</v>
      </c>
      <c r="B12" s="187">
        <v>0</v>
      </c>
      <c r="C12" s="187">
        <v>0</v>
      </c>
      <c r="D12" s="187">
        <v>0</v>
      </c>
      <c r="E12" s="187">
        <v>0</v>
      </c>
      <c r="F12" s="187">
        <v>270000</v>
      </c>
    </row>
    <row r="13" spans="1:9" s="22" customFormat="1" ht="12.75">
      <c r="A13" s="20" t="s">
        <v>19</v>
      </c>
      <c r="B13" s="187">
        <v>0</v>
      </c>
      <c r="C13" s="187">
        <v>0</v>
      </c>
      <c r="D13" s="187">
        <v>0</v>
      </c>
      <c r="E13" s="187">
        <v>0</v>
      </c>
      <c r="F13" s="187">
        <v>150000</v>
      </c>
    </row>
    <row r="14" spans="1:9" s="19" customFormat="1" ht="17.25" customHeight="1">
      <c r="A14" s="16" t="s">
        <v>17</v>
      </c>
      <c r="B14" s="17">
        <f>SUM(B6:B13)</f>
        <v>11098643.946656961</v>
      </c>
      <c r="C14" s="17">
        <f>SUM(C6:C13)</f>
        <v>9698398.5056499988</v>
      </c>
      <c r="D14" s="17">
        <f>SUM(D6:D13)</f>
        <v>14966349.939999999</v>
      </c>
      <c r="E14" s="17">
        <f>SUM(E6:E13)</f>
        <v>11051342.780000001</v>
      </c>
      <c r="F14" s="17">
        <f>SUM(F6:F13)</f>
        <v>11933315.1</v>
      </c>
      <c r="H14" s="19">
        <v>11051342.780000001</v>
      </c>
      <c r="I14" s="188">
        <f>H14-E14</f>
        <v>0</v>
      </c>
    </row>
    <row r="15" spans="1:9" s="22" customFormat="1" ht="12.75">
      <c r="A15" s="20"/>
      <c r="B15" s="21"/>
      <c r="C15" s="21"/>
      <c r="D15" s="21"/>
      <c r="E15" s="21"/>
      <c r="F15" s="21"/>
    </row>
    <row r="16" spans="1:9" s="22" customFormat="1" ht="12.75">
      <c r="A16" s="20" t="s">
        <v>257</v>
      </c>
      <c r="B16" s="21">
        <v>2070000</v>
      </c>
      <c r="C16" s="21">
        <v>2650000</v>
      </c>
      <c r="D16" s="21">
        <v>7990000</v>
      </c>
      <c r="E16" s="21">
        <v>6108600</v>
      </c>
      <c r="F16" s="21">
        <v>5287915.5599999996</v>
      </c>
    </row>
    <row r="17" spans="1:6" s="22" customFormat="1" ht="12.75">
      <c r="A17" s="20" t="s">
        <v>259</v>
      </c>
      <c r="B17" s="21">
        <v>0</v>
      </c>
      <c r="C17" s="21">
        <v>0</v>
      </c>
      <c r="D17" s="21">
        <v>0</v>
      </c>
      <c r="E17" s="21">
        <v>0</v>
      </c>
      <c r="F17" s="21">
        <v>115680</v>
      </c>
    </row>
    <row r="18" spans="1:6" s="22" customFormat="1" ht="12.75">
      <c r="A18" s="20" t="s">
        <v>258</v>
      </c>
      <c r="B18" s="21">
        <v>2870000</v>
      </c>
      <c r="C18" s="21">
        <v>2238425</v>
      </c>
      <c r="D18" s="21">
        <f>600000+413940</f>
        <v>1013940</v>
      </c>
      <c r="E18" s="21">
        <v>0</v>
      </c>
      <c r="F18" s="21">
        <v>0</v>
      </c>
    </row>
    <row r="19" spans="1:6" s="22" customFormat="1" ht="13.5" thickBot="1">
      <c r="A19" s="20"/>
      <c r="B19" s="189">
        <f>SUM(B16:B18)</f>
        <v>4940000</v>
      </c>
      <c r="C19" s="189">
        <f t="shared" ref="C19:F19" si="0">SUM(C16:C18)</f>
        <v>4888425</v>
      </c>
      <c r="D19" s="189">
        <f t="shared" si="0"/>
        <v>9003940</v>
      </c>
      <c r="E19" s="189">
        <f t="shared" si="0"/>
        <v>6108600</v>
      </c>
      <c r="F19" s="189">
        <f t="shared" si="0"/>
        <v>5403595.5599999996</v>
      </c>
    </row>
    <row r="20" spans="1:6" s="22" customFormat="1" ht="12.75">
      <c r="A20" s="20"/>
      <c r="B20" s="21"/>
      <c r="C20" s="21"/>
      <c r="D20" s="21"/>
      <c r="E20" s="21"/>
      <c r="F20" s="21"/>
    </row>
    <row r="21" spans="1:6" s="22" customFormat="1" ht="13.5" thickBot="1">
      <c r="A21" s="16" t="s">
        <v>260</v>
      </c>
      <c r="B21" s="190">
        <f>B14+B19</f>
        <v>16038643.946656961</v>
      </c>
      <c r="C21" s="190">
        <f t="shared" ref="C21:F21" si="1">C14+C19</f>
        <v>14586823.505649999</v>
      </c>
      <c r="D21" s="190">
        <f t="shared" si="1"/>
        <v>23970289.939999998</v>
      </c>
      <c r="E21" s="190">
        <f t="shared" si="1"/>
        <v>17159942.780000001</v>
      </c>
      <c r="F21" s="190">
        <f t="shared" si="1"/>
        <v>17336910.66</v>
      </c>
    </row>
    <row r="22" spans="1:6" ht="15.75" thickTop="1"/>
    <row r="24" spans="1:6">
      <c r="B24" s="211" t="s">
        <v>311</v>
      </c>
      <c r="C24" s="211" t="s">
        <v>312</v>
      </c>
      <c r="D24" s="192"/>
    </row>
    <row r="25" spans="1:6">
      <c r="A25" t="s">
        <v>307</v>
      </c>
      <c r="B25" s="192">
        <v>1958493.9466569601</v>
      </c>
      <c r="C25" s="192">
        <v>2197562.5056499997</v>
      </c>
      <c r="D25" s="26">
        <f>B25-C25</f>
        <v>-239068.55899303965</v>
      </c>
      <c r="E25" s="212">
        <f>D25/B25*100%</f>
        <v>-0.12206755063048132</v>
      </c>
    </row>
    <row r="26" spans="1:6">
      <c r="A26" t="s">
        <v>308</v>
      </c>
      <c r="B26" s="192">
        <v>41500</v>
      </c>
      <c r="C26" s="192">
        <v>83500</v>
      </c>
      <c r="D26" s="26">
        <f t="shared" ref="D26:D33" si="2">B26-C26</f>
        <v>-42000</v>
      </c>
      <c r="E26" s="212">
        <f t="shared" ref="E26:E34" si="3">D26/B26*100%</f>
        <v>-1.0120481927710843</v>
      </c>
    </row>
    <row r="27" spans="1:6">
      <c r="A27" t="s">
        <v>309</v>
      </c>
      <c r="B27" s="192">
        <v>3000000</v>
      </c>
      <c r="C27" s="192">
        <v>6346700</v>
      </c>
      <c r="D27" s="26">
        <f t="shared" si="2"/>
        <v>-3346700</v>
      </c>
      <c r="E27" s="212">
        <f t="shared" si="3"/>
        <v>-1.1155666666666666</v>
      </c>
    </row>
    <row r="28" spans="1:6">
      <c r="A28" t="s">
        <v>310</v>
      </c>
      <c r="B28" s="192">
        <v>3798650</v>
      </c>
      <c r="C28" s="192">
        <v>3220121</v>
      </c>
      <c r="D28" s="26">
        <f t="shared" si="2"/>
        <v>578529</v>
      </c>
      <c r="E28" s="212">
        <f t="shared" si="3"/>
        <v>0.15229857975859845</v>
      </c>
    </row>
    <row r="29" spans="1:6">
      <c r="A29" t="s">
        <v>15</v>
      </c>
      <c r="B29" s="192">
        <v>2030000</v>
      </c>
      <c r="C29" s="192">
        <v>1430000</v>
      </c>
      <c r="D29" s="26">
        <f t="shared" si="2"/>
        <v>600000</v>
      </c>
      <c r="E29" s="212">
        <f t="shared" si="3"/>
        <v>0.29556650246305421</v>
      </c>
    </row>
    <row r="30" spans="1:6">
      <c r="A30" t="s">
        <v>16</v>
      </c>
      <c r="B30" s="192">
        <v>270000</v>
      </c>
      <c r="C30" s="192">
        <v>1108940</v>
      </c>
      <c r="D30" s="26">
        <f t="shared" si="2"/>
        <v>-838940</v>
      </c>
      <c r="E30" s="212">
        <f t="shared" si="3"/>
        <v>-3.1071851851851853</v>
      </c>
    </row>
    <row r="31" spans="1:6">
      <c r="A31" t="s">
        <v>305</v>
      </c>
      <c r="B31" s="192">
        <v>70000</v>
      </c>
      <c r="C31" s="192">
        <v>75000</v>
      </c>
      <c r="D31" s="26">
        <f t="shared" si="2"/>
        <v>-5000</v>
      </c>
      <c r="E31" s="212">
        <f t="shared" si="3"/>
        <v>-7.1428571428571425E-2</v>
      </c>
    </row>
    <row r="32" spans="1:6">
      <c r="A32" t="s">
        <v>306</v>
      </c>
      <c r="B32" s="192">
        <v>100000</v>
      </c>
      <c r="C32" s="192">
        <v>125000</v>
      </c>
      <c r="D32" s="26">
        <f t="shared" si="2"/>
        <v>-25000</v>
      </c>
      <c r="E32" s="212">
        <f t="shared" si="3"/>
        <v>-0.25</v>
      </c>
    </row>
    <row r="33" spans="1:5">
      <c r="A33" t="s">
        <v>304</v>
      </c>
      <c r="B33" s="192">
        <v>1070000</v>
      </c>
      <c r="C33" s="192">
        <v>450000</v>
      </c>
      <c r="D33" s="26">
        <f t="shared" si="2"/>
        <v>620000</v>
      </c>
      <c r="E33" s="212">
        <f t="shared" si="3"/>
        <v>0.57943925233644855</v>
      </c>
    </row>
    <row r="34" spans="1:5" ht="15.75" thickBot="1">
      <c r="A34" t="s">
        <v>22</v>
      </c>
      <c r="B34" s="210">
        <f>SUM(B25:B33)</f>
        <v>12338643.946656961</v>
      </c>
      <c r="C34" s="210">
        <f>SUM(C25:C33)</f>
        <v>15036823.505649999</v>
      </c>
      <c r="E34" s="212">
        <f t="shared" si="3"/>
        <v>0</v>
      </c>
    </row>
    <row r="35" spans="1:5">
      <c r="B35" s="192"/>
      <c r="C35" s="192"/>
      <c r="D35" s="192"/>
    </row>
    <row r="36" spans="1:5">
      <c r="B36" s="192"/>
      <c r="C36" s="192"/>
      <c r="D36" s="192"/>
    </row>
    <row r="37" spans="1:5">
      <c r="B37" s="192"/>
      <c r="C37" s="192"/>
      <c r="D37" s="192"/>
    </row>
    <row r="38" spans="1:5">
      <c r="B38" s="192"/>
      <c r="C38" s="192"/>
      <c r="D38" s="192"/>
    </row>
    <row r="39" spans="1:5">
      <c r="B39" s="192"/>
      <c r="C39" s="192"/>
      <c r="D39" s="192"/>
    </row>
    <row r="40" spans="1:5">
      <c r="B40" s="192"/>
      <c r="C40" s="192"/>
      <c r="D40" s="192"/>
    </row>
    <row r="41" spans="1:5">
      <c r="B41" s="192"/>
      <c r="C41" s="192"/>
      <c r="D41" s="192"/>
    </row>
    <row r="42" spans="1:5">
      <c r="B42" s="192"/>
      <c r="C42" s="192"/>
      <c r="D42" s="192"/>
    </row>
    <row r="43" spans="1:5">
      <c r="B43" s="192"/>
      <c r="C43" s="192"/>
      <c r="D43" s="192"/>
    </row>
    <row r="44" spans="1:5">
      <c r="B44" s="192"/>
      <c r="C44" s="192"/>
      <c r="D44" s="192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2" orientation="landscape" r:id="rId1"/>
  <headerFooter>
    <oddFooter>&amp;LProposed Budget 2021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C6ED1-DB7A-4460-BC70-8FAA986ECFFA}">
  <sheetPr>
    <tabColor theme="8" tint="0.39997558519241921"/>
  </sheetPr>
  <dimension ref="A1:J40"/>
  <sheetViews>
    <sheetView showGridLines="0" topLeftCell="A10" zoomScaleNormal="100" zoomScaleSheetLayoutView="100" workbookViewId="0">
      <selection activeCell="A4" sqref="A4:J36"/>
    </sheetView>
  </sheetViews>
  <sheetFormatPr defaultColWidth="9" defaultRowHeight="15"/>
  <cols>
    <col min="1" max="1" width="51" customWidth="1"/>
    <col min="2" max="2" width="17.42578125" customWidth="1"/>
    <col min="3" max="3" width="1.28515625" customWidth="1"/>
    <col min="4" max="4" width="17.42578125" customWidth="1"/>
    <col min="5" max="5" width="1" customWidth="1"/>
    <col min="6" max="6" width="17.42578125" customWidth="1"/>
    <col min="7" max="7" width="0.85546875" customWidth="1"/>
    <col min="8" max="8" width="16.5703125" style="27" customWidth="1"/>
    <col min="9" max="9" width="1" customWidth="1"/>
    <col min="10" max="10" width="17.42578125" customWidth="1"/>
    <col min="248" max="248" width="55.28515625" customWidth="1"/>
    <col min="249" max="249" width="17.42578125" customWidth="1"/>
    <col min="250" max="250" width="1.28515625" customWidth="1"/>
    <col min="251" max="251" width="17.42578125" customWidth="1"/>
    <col min="252" max="252" width="1.7109375" customWidth="1"/>
    <col min="253" max="253" width="17.42578125" customWidth="1"/>
    <col min="254" max="254" width="1.7109375" customWidth="1"/>
    <col min="255" max="255" width="17.42578125" customWidth="1"/>
    <col min="256" max="256" width="1.42578125" customWidth="1"/>
    <col min="257" max="257" width="17.42578125" customWidth="1"/>
    <col min="258" max="258" width="1.42578125" customWidth="1"/>
    <col min="259" max="260" width="17.42578125" customWidth="1"/>
    <col min="504" max="504" width="55.28515625" customWidth="1"/>
    <col min="505" max="505" width="17.42578125" customWidth="1"/>
    <col min="506" max="506" width="1.28515625" customWidth="1"/>
    <col min="507" max="507" width="17.42578125" customWidth="1"/>
    <col min="508" max="508" width="1.7109375" customWidth="1"/>
    <col min="509" max="509" width="17.42578125" customWidth="1"/>
    <col min="510" max="510" width="1.7109375" customWidth="1"/>
    <col min="511" max="511" width="17.42578125" customWidth="1"/>
    <col min="512" max="512" width="1.42578125" customWidth="1"/>
    <col min="513" max="513" width="17.42578125" customWidth="1"/>
    <col min="514" max="514" width="1.42578125" customWidth="1"/>
    <col min="515" max="516" width="17.42578125" customWidth="1"/>
    <col min="760" max="760" width="55.28515625" customWidth="1"/>
    <col min="761" max="761" width="17.42578125" customWidth="1"/>
    <col min="762" max="762" width="1.28515625" customWidth="1"/>
    <col min="763" max="763" width="17.42578125" customWidth="1"/>
    <col min="764" max="764" width="1.7109375" customWidth="1"/>
    <col min="765" max="765" width="17.42578125" customWidth="1"/>
    <col min="766" max="766" width="1.7109375" customWidth="1"/>
    <col min="767" max="767" width="17.42578125" customWidth="1"/>
    <col min="768" max="768" width="1.42578125" customWidth="1"/>
    <col min="769" max="769" width="17.42578125" customWidth="1"/>
    <col min="770" max="770" width="1.42578125" customWidth="1"/>
    <col min="771" max="772" width="17.42578125" customWidth="1"/>
    <col min="1016" max="1016" width="55.28515625" customWidth="1"/>
    <col min="1017" max="1017" width="17.42578125" customWidth="1"/>
    <col min="1018" max="1018" width="1.28515625" customWidth="1"/>
    <col min="1019" max="1019" width="17.42578125" customWidth="1"/>
    <col min="1020" max="1020" width="1.7109375" customWidth="1"/>
    <col min="1021" max="1021" width="17.42578125" customWidth="1"/>
    <col min="1022" max="1022" width="1.7109375" customWidth="1"/>
    <col min="1023" max="1023" width="17.42578125" customWidth="1"/>
    <col min="1024" max="1024" width="1.42578125" customWidth="1"/>
    <col min="1025" max="1025" width="17.42578125" customWidth="1"/>
    <col min="1026" max="1026" width="1.42578125" customWidth="1"/>
    <col min="1027" max="1028" width="17.42578125" customWidth="1"/>
    <col min="1272" max="1272" width="55.28515625" customWidth="1"/>
    <col min="1273" max="1273" width="17.42578125" customWidth="1"/>
    <col min="1274" max="1274" width="1.28515625" customWidth="1"/>
    <col min="1275" max="1275" width="17.42578125" customWidth="1"/>
    <col min="1276" max="1276" width="1.7109375" customWidth="1"/>
    <col min="1277" max="1277" width="17.42578125" customWidth="1"/>
    <col min="1278" max="1278" width="1.7109375" customWidth="1"/>
    <col min="1279" max="1279" width="17.42578125" customWidth="1"/>
    <col min="1280" max="1280" width="1.42578125" customWidth="1"/>
    <col min="1281" max="1281" width="17.42578125" customWidth="1"/>
    <col min="1282" max="1282" width="1.42578125" customWidth="1"/>
    <col min="1283" max="1284" width="17.42578125" customWidth="1"/>
    <col min="1528" max="1528" width="55.28515625" customWidth="1"/>
    <col min="1529" max="1529" width="17.42578125" customWidth="1"/>
    <col min="1530" max="1530" width="1.28515625" customWidth="1"/>
    <col min="1531" max="1531" width="17.42578125" customWidth="1"/>
    <col min="1532" max="1532" width="1.7109375" customWidth="1"/>
    <col min="1533" max="1533" width="17.42578125" customWidth="1"/>
    <col min="1534" max="1534" width="1.7109375" customWidth="1"/>
    <col min="1535" max="1535" width="17.42578125" customWidth="1"/>
    <col min="1536" max="1536" width="1.42578125" customWidth="1"/>
    <col min="1537" max="1537" width="17.42578125" customWidth="1"/>
    <col min="1538" max="1538" width="1.42578125" customWidth="1"/>
    <col min="1539" max="1540" width="17.42578125" customWidth="1"/>
    <col min="1784" max="1784" width="55.28515625" customWidth="1"/>
    <col min="1785" max="1785" width="17.42578125" customWidth="1"/>
    <col min="1786" max="1786" width="1.28515625" customWidth="1"/>
    <col min="1787" max="1787" width="17.42578125" customWidth="1"/>
    <col min="1788" max="1788" width="1.7109375" customWidth="1"/>
    <col min="1789" max="1789" width="17.42578125" customWidth="1"/>
    <col min="1790" max="1790" width="1.7109375" customWidth="1"/>
    <col min="1791" max="1791" width="17.42578125" customWidth="1"/>
    <col min="1792" max="1792" width="1.42578125" customWidth="1"/>
    <col min="1793" max="1793" width="17.42578125" customWidth="1"/>
    <col min="1794" max="1794" width="1.42578125" customWidth="1"/>
    <col min="1795" max="1796" width="17.42578125" customWidth="1"/>
    <col min="2040" max="2040" width="55.28515625" customWidth="1"/>
    <col min="2041" max="2041" width="17.42578125" customWidth="1"/>
    <col min="2042" max="2042" width="1.28515625" customWidth="1"/>
    <col min="2043" max="2043" width="17.42578125" customWidth="1"/>
    <col min="2044" max="2044" width="1.7109375" customWidth="1"/>
    <col min="2045" max="2045" width="17.42578125" customWidth="1"/>
    <col min="2046" max="2046" width="1.7109375" customWidth="1"/>
    <col min="2047" max="2047" width="17.42578125" customWidth="1"/>
    <col min="2048" max="2048" width="1.42578125" customWidth="1"/>
    <col min="2049" max="2049" width="17.42578125" customWidth="1"/>
    <col min="2050" max="2050" width="1.42578125" customWidth="1"/>
    <col min="2051" max="2052" width="17.42578125" customWidth="1"/>
    <col min="2296" max="2296" width="55.28515625" customWidth="1"/>
    <col min="2297" max="2297" width="17.42578125" customWidth="1"/>
    <col min="2298" max="2298" width="1.28515625" customWidth="1"/>
    <col min="2299" max="2299" width="17.42578125" customWidth="1"/>
    <col min="2300" max="2300" width="1.7109375" customWidth="1"/>
    <col min="2301" max="2301" width="17.42578125" customWidth="1"/>
    <col min="2302" max="2302" width="1.7109375" customWidth="1"/>
    <col min="2303" max="2303" width="17.42578125" customWidth="1"/>
    <col min="2304" max="2304" width="1.42578125" customWidth="1"/>
    <col min="2305" max="2305" width="17.42578125" customWidth="1"/>
    <col min="2306" max="2306" width="1.42578125" customWidth="1"/>
    <col min="2307" max="2308" width="17.42578125" customWidth="1"/>
    <col min="2552" max="2552" width="55.28515625" customWidth="1"/>
    <col min="2553" max="2553" width="17.42578125" customWidth="1"/>
    <col min="2554" max="2554" width="1.28515625" customWidth="1"/>
    <col min="2555" max="2555" width="17.42578125" customWidth="1"/>
    <col min="2556" max="2556" width="1.7109375" customWidth="1"/>
    <col min="2557" max="2557" width="17.42578125" customWidth="1"/>
    <col min="2558" max="2558" width="1.7109375" customWidth="1"/>
    <col min="2559" max="2559" width="17.42578125" customWidth="1"/>
    <col min="2560" max="2560" width="1.42578125" customWidth="1"/>
    <col min="2561" max="2561" width="17.42578125" customWidth="1"/>
    <col min="2562" max="2562" width="1.42578125" customWidth="1"/>
    <col min="2563" max="2564" width="17.42578125" customWidth="1"/>
    <col min="2808" max="2808" width="55.28515625" customWidth="1"/>
    <col min="2809" max="2809" width="17.42578125" customWidth="1"/>
    <col min="2810" max="2810" width="1.28515625" customWidth="1"/>
    <col min="2811" max="2811" width="17.42578125" customWidth="1"/>
    <col min="2812" max="2812" width="1.7109375" customWidth="1"/>
    <col min="2813" max="2813" width="17.42578125" customWidth="1"/>
    <col min="2814" max="2814" width="1.7109375" customWidth="1"/>
    <col min="2815" max="2815" width="17.42578125" customWidth="1"/>
    <col min="2816" max="2816" width="1.42578125" customWidth="1"/>
    <col min="2817" max="2817" width="17.42578125" customWidth="1"/>
    <col min="2818" max="2818" width="1.42578125" customWidth="1"/>
    <col min="2819" max="2820" width="17.42578125" customWidth="1"/>
    <col min="3064" max="3064" width="55.28515625" customWidth="1"/>
    <col min="3065" max="3065" width="17.42578125" customWidth="1"/>
    <col min="3066" max="3066" width="1.28515625" customWidth="1"/>
    <col min="3067" max="3067" width="17.42578125" customWidth="1"/>
    <col min="3068" max="3068" width="1.7109375" customWidth="1"/>
    <col min="3069" max="3069" width="17.42578125" customWidth="1"/>
    <col min="3070" max="3070" width="1.7109375" customWidth="1"/>
    <col min="3071" max="3071" width="17.42578125" customWidth="1"/>
    <col min="3072" max="3072" width="1.42578125" customWidth="1"/>
    <col min="3073" max="3073" width="17.42578125" customWidth="1"/>
    <col min="3074" max="3074" width="1.42578125" customWidth="1"/>
    <col min="3075" max="3076" width="17.42578125" customWidth="1"/>
    <col min="3320" max="3320" width="55.28515625" customWidth="1"/>
    <col min="3321" max="3321" width="17.42578125" customWidth="1"/>
    <col min="3322" max="3322" width="1.28515625" customWidth="1"/>
    <col min="3323" max="3323" width="17.42578125" customWidth="1"/>
    <col min="3324" max="3324" width="1.7109375" customWidth="1"/>
    <col min="3325" max="3325" width="17.42578125" customWidth="1"/>
    <col min="3326" max="3326" width="1.7109375" customWidth="1"/>
    <col min="3327" max="3327" width="17.42578125" customWidth="1"/>
    <col min="3328" max="3328" width="1.42578125" customWidth="1"/>
    <col min="3329" max="3329" width="17.42578125" customWidth="1"/>
    <col min="3330" max="3330" width="1.42578125" customWidth="1"/>
    <col min="3331" max="3332" width="17.42578125" customWidth="1"/>
    <col min="3576" max="3576" width="55.28515625" customWidth="1"/>
    <col min="3577" max="3577" width="17.42578125" customWidth="1"/>
    <col min="3578" max="3578" width="1.28515625" customWidth="1"/>
    <col min="3579" max="3579" width="17.42578125" customWidth="1"/>
    <col min="3580" max="3580" width="1.7109375" customWidth="1"/>
    <col min="3581" max="3581" width="17.42578125" customWidth="1"/>
    <col min="3582" max="3582" width="1.7109375" customWidth="1"/>
    <col min="3583" max="3583" width="17.42578125" customWidth="1"/>
    <col min="3584" max="3584" width="1.42578125" customWidth="1"/>
    <col min="3585" max="3585" width="17.42578125" customWidth="1"/>
    <col min="3586" max="3586" width="1.42578125" customWidth="1"/>
    <col min="3587" max="3588" width="17.42578125" customWidth="1"/>
    <col min="3832" max="3832" width="55.28515625" customWidth="1"/>
    <col min="3833" max="3833" width="17.42578125" customWidth="1"/>
    <col min="3834" max="3834" width="1.28515625" customWidth="1"/>
    <col min="3835" max="3835" width="17.42578125" customWidth="1"/>
    <col min="3836" max="3836" width="1.7109375" customWidth="1"/>
    <col min="3837" max="3837" width="17.42578125" customWidth="1"/>
    <col min="3838" max="3838" width="1.7109375" customWidth="1"/>
    <col min="3839" max="3839" width="17.42578125" customWidth="1"/>
    <col min="3840" max="3840" width="1.42578125" customWidth="1"/>
    <col min="3841" max="3841" width="17.42578125" customWidth="1"/>
    <col min="3842" max="3842" width="1.42578125" customWidth="1"/>
    <col min="3843" max="3844" width="17.42578125" customWidth="1"/>
    <col min="4088" max="4088" width="55.28515625" customWidth="1"/>
    <col min="4089" max="4089" width="17.42578125" customWidth="1"/>
    <col min="4090" max="4090" width="1.28515625" customWidth="1"/>
    <col min="4091" max="4091" width="17.42578125" customWidth="1"/>
    <col min="4092" max="4092" width="1.7109375" customWidth="1"/>
    <col min="4093" max="4093" width="17.42578125" customWidth="1"/>
    <col min="4094" max="4094" width="1.7109375" customWidth="1"/>
    <col min="4095" max="4095" width="17.42578125" customWidth="1"/>
    <col min="4096" max="4096" width="1.42578125" customWidth="1"/>
    <col min="4097" max="4097" width="17.42578125" customWidth="1"/>
    <col min="4098" max="4098" width="1.42578125" customWidth="1"/>
    <col min="4099" max="4100" width="17.42578125" customWidth="1"/>
    <col min="4344" max="4344" width="55.28515625" customWidth="1"/>
    <col min="4345" max="4345" width="17.42578125" customWidth="1"/>
    <col min="4346" max="4346" width="1.28515625" customWidth="1"/>
    <col min="4347" max="4347" width="17.42578125" customWidth="1"/>
    <col min="4348" max="4348" width="1.7109375" customWidth="1"/>
    <col min="4349" max="4349" width="17.42578125" customWidth="1"/>
    <col min="4350" max="4350" width="1.7109375" customWidth="1"/>
    <col min="4351" max="4351" width="17.42578125" customWidth="1"/>
    <col min="4352" max="4352" width="1.42578125" customWidth="1"/>
    <col min="4353" max="4353" width="17.42578125" customWidth="1"/>
    <col min="4354" max="4354" width="1.42578125" customWidth="1"/>
    <col min="4355" max="4356" width="17.42578125" customWidth="1"/>
    <col min="4600" max="4600" width="55.28515625" customWidth="1"/>
    <col min="4601" max="4601" width="17.42578125" customWidth="1"/>
    <col min="4602" max="4602" width="1.28515625" customWidth="1"/>
    <col min="4603" max="4603" width="17.42578125" customWidth="1"/>
    <col min="4604" max="4604" width="1.7109375" customWidth="1"/>
    <col min="4605" max="4605" width="17.42578125" customWidth="1"/>
    <col min="4606" max="4606" width="1.7109375" customWidth="1"/>
    <col min="4607" max="4607" width="17.42578125" customWidth="1"/>
    <col min="4608" max="4608" width="1.42578125" customWidth="1"/>
    <col min="4609" max="4609" width="17.42578125" customWidth="1"/>
    <col min="4610" max="4610" width="1.42578125" customWidth="1"/>
    <col min="4611" max="4612" width="17.42578125" customWidth="1"/>
    <col min="4856" max="4856" width="55.28515625" customWidth="1"/>
    <col min="4857" max="4857" width="17.42578125" customWidth="1"/>
    <col min="4858" max="4858" width="1.28515625" customWidth="1"/>
    <col min="4859" max="4859" width="17.42578125" customWidth="1"/>
    <col min="4860" max="4860" width="1.7109375" customWidth="1"/>
    <col min="4861" max="4861" width="17.42578125" customWidth="1"/>
    <col min="4862" max="4862" width="1.7109375" customWidth="1"/>
    <col min="4863" max="4863" width="17.42578125" customWidth="1"/>
    <col min="4864" max="4864" width="1.42578125" customWidth="1"/>
    <col min="4865" max="4865" width="17.42578125" customWidth="1"/>
    <col min="4866" max="4866" width="1.42578125" customWidth="1"/>
    <col min="4867" max="4868" width="17.42578125" customWidth="1"/>
    <col min="5112" max="5112" width="55.28515625" customWidth="1"/>
    <col min="5113" max="5113" width="17.42578125" customWidth="1"/>
    <col min="5114" max="5114" width="1.28515625" customWidth="1"/>
    <col min="5115" max="5115" width="17.42578125" customWidth="1"/>
    <col min="5116" max="5116" width="1.7109375" customWidth="1"/>
    <col min="5117" max="5117" width="17.42578125" customWidth="1"/>
    <col min="5118" max="5118" width="1.7109375" customWidth="1"/>
    <col min="5119" max="5119" width="17.42578125" customWidth="1"/>
    <col min="5120" max="5120" width="1.42578125" customWidth="1"/>
    <col min="5121" max="5121" width="17.42578125" customWidth="1"/>
    <col min="5122" max="5122" width="1.42578125" customWidth="1"/>
    <col min="5123" max="5124" width="17.42578125" customWidth="1"/>
    <col min="5368" max="5368" width="55.28515625" customWidth="1"/>
    <col min="5369" max="5369" width="17.42578125" customWidth="1"/>
    <col min="5370" max="5370" width="1.28515625" customWidth="1"/>
    <col min="5371" max="5371" width="17.42578125" customWidth="1"/>
    <col min="5372" max="5372" width="1.7109375" customWidth="1"/>
    <col min="5373" max="5373" width="17.42578125" customWidth="1"/>
    <col min="5374" max="5374" width="1.7109375" customWidth="1"/>
    <col min="5375" max="5375" width="17.42578125" customWidth="1"/>
    <col min="5376" max="5376" width="1.42578125" customWidth="1"/>
    <col min="5377" max="5377" width="17.42578125" customWidth="1"/>
    <col min="5378" max="5378" width="1.42578125" customWidth="1"/>
    <col min="5379" max="5380" width="17.42578125" customWidth="1"/>
    <col min="5624" max="5624" width="55.28515625" customWidth="1"/>
    <col min="5625" max="5625" width="17.42578125" customWidth="1"/>
    <col min="5626" max="5626" width="1.28515625" customWidth="1"/>
    <col min="5627" max="5627" width="17.42578125" customWidth="1"/>
    <col min="5628" max="5628" width="1.7109375" customWidth="1"/>
    <col min="5629" max="5629" width="17.42578125" customWidth="1"/>
    <col min="5630" max="5630" width="1.7109375" customWidth="1"/>
    <col min="5631" max="5631" width="17.42578125" customWidth="1"/>
    <col min="5632" max="5632" width="1.42578125" customWidth="1"/>
    <col min="5633" max="5633" width="17.42578125" customWidth="1"/>
    <col min="5634" max="5634" width="1.42578125" customWidth="1"/>
    <col min="5635" max="5636" width="17.42578125" customWidth="1"/>
    <col min="5880" max="5880" width="55.28515625" customWidth="1"/>
    <col min="5881" max="5881" width="17.42578125" customWidth="1"/>
    <col min="5882" max="5882" width="1.28515625" customWidth="1"/>
    <col min="5883" max="5883" width="17.42578125" customWidth="1"/>
    <col min="5884" max="5884" width="1.7109375" customWidth="1"/>
    <col min="5885" max="5885" width="17.42578125" customWidth="1"/>
    <col min="5886" max="5886" width="1.7109375" customWidth="1"/>
    <col min="5887" max="5887" width="17.42578125" customWidth="1"/>
    <col min="5888" max="5888" width="1.42578125" customWidth="1"/>
    <col min="5889" max="5889" width="17.42578125" customWidth="1"/>
    <col min="5890" max="5890" width="1.42578125" customWidth="1"/>
    <col min="5891" max="5892" width="17.42578125" customWidth="1"/>
    <col min="6136" max="6136" width="55.28515625" customWidth="1"/>
    <col min="6137" max="6137" width="17.42578125" customWidth="1"/>
    <col min="6138" max="6138" width="1.28515625" customWidth="1"/>
    <col min="6139" max="6139" width="17.42578125" customWidth="1"/>
    <col min="6140" max="6140" width="1.7109375" customWidth="1"/>
    <col min="6141" max="6141" width="17.42578125" customWidth="1"/>
    <col min="6142" max="6142" width="1.7109375" customWidth="1"/>
    <col min="6143" max="6143" width="17.42578125" customWidth="1"/>
    <col min="6144" max="6144" width="1.42578125" customWidth="1"/>
    <col min="6145" max="6145" width="17.42578125" customWidth="1"/>
    <col min="6146" max="6146" width="1.42578125" customWidth="1"/>
    <col min="6147" max="6148" width="17.42578125" customWidth="1"/>
    <col min="6392" max="6392" width="55.28515625" customWidth="1"/>
    <col min="6393" max="6393" width="17.42578125" customWidth="1"/>
    <col min="6394" max="6394" width="1.28515625" customWidth="1"/>
    <col min="6395" max="6395" width="17.42578125" customWidth="1"/>
    <col min="6396" max="6396" width="1.7109375" customWidth="1"/>
    <col min="6397" max="6397" width="17.42578125" customWidth="1"/>
    <col min="6398" max="6398" width="1.7109375" customWidth="1"/>
    <col min="6399" max="6399" width="17.42578125" customWidth="1"/>
    <col min="6400" max="6400" width="1.42578125" customWidth="1"/>
    <col min="6401" max="6401" width="17.42578125" customWidth="1"/>
    <col min="6402" max="6402" width="1.42578125" customWidth="1"/>
    <col min="6403" max="6404" width="17.42578125" customWidth="1"/>
    <col min="6648" max="6648" width="55.28515625" customWidth="1"/>
    <col min="6649" max="6649" width="17.42578125" customWidth="1"/>
    <col min="6650" max="6650" width="1.28515625" customWidth="1"/>
    <col min="6651" max="6651" width="17.42578125" customWidth="1"/>
    <col min="6652" max="6652" width="1.7109375" customWidth="1"/>
    <col min="6653" max="6653" width="17.42578125" customWidth="1"/>
    <col min="6654" max="6654" width="1.7109375" customWidth="1"/>
    <col min="6655" max="6655" width="17.42578125" customWidth="1"/>
    <col min="6656" max="6656" width="1.42578125" customWidth="1"/>
    <col min="6657" max="6657" width="17.42578125" customWidth="1"/>
    <col min="6658" max="6658" width="1.42578125" customWidth="1"/>
    <col min="6659" max="6660" width="17.42578125" customWidth="1"/>
    <col min="6904" max="6904" width="55.28515625" customWidth="1"/>
    <col min="6905" max="6905" width="17.42578125" customWidth="1"/>
    <col min="6906" max="6906" width="1.28515625" customWidth="1"/>
    <col min="6907" max="6907" width="17.42578125" customWidth="1"/>
    <col min="6908" max="6908" width="1.7109375" customWidth="1"/>
    <col min="6909" max="6909" width="17.42578125" customWidth="1"/>
    <col min="6910" max="6910" width="1.7109375" customWidth="1"/>
    <col min="6911" max="6911" width="17.42578125" customWidth="1"/>
    <col min="6912" max="6912" width="1.42578125" customWidth="1"/>
    <col min="6913" max="6913" width="17.42578125" customWidth="1"/>
    <col min="6914" max="6914" width="1.42578125" customWidth="1"/>
    <col min="6915" max="6916" width="17.42578125" customWidth="1"/>
    <col min="7160" max="7160" width="55.28515625" customWidth="1"/>
    <col min="7161" max="7161" width="17.42578125" customWidth="1"/>
    <col min="7162" max="7162" width="1.28515625" customWidth="1"/>
    <col min="7163" max="7163" width="17.42578125" customWidth="1"/>
    <col min="7164" max="7164" width="1.7109375" customWidth="1"/>
    <col min="7165" max="7165" width="17.42578125" customWidth="1"/>
    <col min="7166" max="7166" width="1.7109375" customWidth="1"/>
    <col min="7167" max="7167" width="17.42578125" customWidth="1"/>
    <col min="7168" max="7168" width="1.42578125" customWidth="1"/>
    <col min="7169" max="7169" width="17.42578125" customWidth="1"/>
    <col min="7170" max="7170" width="1.42578125" customWidth="1"/>
    <col min="7171" max="7172" width="17.42578125" customWidth="1"/>
    <col min="7416" max="7416" width="55.28515625" customWidth="1"/>
    <col min="7417" max="7417" width="17.42578125" customWidth="1"/>
    <col min="7418" max="7418" width="1.28515625" customWidth="1"/>
    <col min="7419" max="7419" width="17.42578125" customWidth="1"/>
    <col min="7420" max="7420" width="1.7109375" customWidth="1"/>
    <col min="7421" max="7421" width="17.42578125" customWidth="1"/>
    <col min="7422" max="7422" width="1.7109375" customWidth="1"/>
    <col min="7423" max="7423" width="17.42578125" customWidth="1"/>
    <col min="7424" max="7424" width="1.42578125" customWidth="1"/>
    <col min="7425" max="7425" width="17.42578125" customWidth="1"/>
    <col min="7426" max="7426" width="1.42578125" customWidth="1"/>
    <col min="7427" max="7428" width="17.42578125" customWidth="1"/>
    <col min="7672" max="7672" width="55.28515625" customWidth="1"/>
    <col min="7673" max="7673" width="17.42578125" customWidth="1"/>
    <col min="7674" max="7674" width="1.28515625" customWidth="1"/>
    <col min="7675" max="7675" width="17.42578125" customWidth="1"/>
    <col min="7676" max="7676" width="1.7109375" customWidth="1"/>
    <col min="7677" max="7677" width="17.42578125" customWidth="1"/>
    <col min="7678" max="7678" width="1.7109375" customWidth="1"/>
    <col min="7679" max="7679" width="17.42578125" customWidth="1"/>
    <col min="7680" max="7680" width="1.42578125" customWidth="1"/>
    <col min="7681" max="7681" width="17.42578125" customWidth="1"/>
    <col min="7682" max="7682" width="1.42578125" customWidth="1"/>
    <col min="7683" max="7684" width="17.42578125" customWidth="1"/>
    <col min="7928" max="7928" width="55.28515625" customWidth="1"/>
    <col min="7929" max="7929" width="17.42578125" customWidth="1"/>
    <col min="7930" max="7930" width="1.28515625" customWidth="1"/>
    <col min="7931" max="7931" width="17.42578125" customWidth="1"/>
    <col min="7932" max="7932" width="1.7109375" customWidth="1"/>
    <col min="7933" max="7933" width="17.42578125" customWidth="1"/>
    <col min="7934" max="7934" width="1.7109375" customWidth="1"/>
    <col min="7935" max="7935" width="17.42578125" customWidth="1"/>
    <col min="7936" max="7936" width="1.42578125" customWidth="1"/>
    <col min="7937" max="7937" width="17.42578125" customWidth="1"/>
    <col min="7938" max="7938" width="1.42578125" customWidth="1"/>
    <col min="7939" max="7940" width="17.42578125" customWidth="1"/>
    <col min="8184" max="8184" width="55.28515625" customWidth="1"/>
    <col min="8185" max="8185" width="17.42578125" customWidth="1"/>
    <col min="8186" max="8186" width="1.28515625" customWidth="1"/>
    <col min="8187" max="8187" width="17.42578125" customWidth="1"/>
    <col min="8188" max="8188" width="1.7109375" customWidth="1"/>
    <col min="8189" max="8189" width="17.42578125" customWidth="1"/>
    <col min="8190" max="8190" width="1.7109375" customWidth="1"/>
    <col min="8191" max="8191" width="17.42578125" customWidth="1"/>
    <col min="8192" max="8192" width="1.42578125" customWidth="1"/>
    <col min="8193" max="8193" width="17.42578125" customWidth="1"/>
    <col min="8194" max="8194" width="1.42578125" customWidth="1"/>
    <col min="8195" max="8196" width="17.42578125" customWidth="1"/>
    <col min="8440" max="8440" width="55.28515625" customWidth="1"/>
    <col min="8441" max="8441" width="17.42578125" customWidth="1"/>
    <col min="8442" max="8442" width="1.28515625" customWidth="1"/>
    <col min="8443" max="8443" width="17.42578125" customWidth="1"/>
    <col min="8444" max="8444" width="1.7109375" customWidth="1"/>
    <col min="8445" max="8445" width="17.42578125" customWidth="1"/>
    <col min="8446" max="8446" width="1.7109375" customWidth="1"/>
    <col min="8447" max="8447" width="17.42578125" customWidth="1"/>
    <col min="8448" max="8448" width="1.42578125" customWidth="1"/>
    <col min="8449" max="8449" width="17.42578125" customWidth="1"/>
    <col min="8450" max="8450" width="1.42578125" customWidth="1"/>
    <col min="8451" max="8452" width="17.42578125" customWidth="1"/>
    <col min="8696" max="8696" width="55.28515625" customWidth="1"/>
    <col min="8697" max="8697" width="17.42578125" customWidth="1"/>
    <col min="8698" max="8698" width="1.28515625" customWidth="1"/>
    <col min="8699" max="8699" width="17.42578125" customWidth="1"/>
    <col min="8700" max="8700" width="1.7109375" customWidth="1"/>
    <col min="8701" max="8701" width="17.42578125" customWidth="1"/>
    <col min="8702" max="8702" width="1.7109375" customWidth="1"/>
    <col min="8703" max="8703" width="17.42578125" customWidth="1"/>
    <col min="8704" max="8704" width="1.42578125" customWidth="1"/>
    <col min="8705" max="8705" width="17.42578125" customWidth="1"/>
    <col min="8706" max="8706" width="1.42578125" customWidth="1"/>
    <col min="8707" max="8708" width="17.42578125" customWidth="1"/>
    <col min="8952" max="8952" width="55.28515625" customWidth="1"/>
    <col min="8953" max="8953" width="17.42578125" customWidth="1"/>
    <col min="8954" max="8954" width="1.28515625" customWidth="1"/>
    <col min="8955" max="8955" width="17.42578125" customWidth="1"/>
    <col min="8956" max="8956" width="1.7109375" customWidth="1"/>
    <col min="8957" max="8957" width="17.42578125" customWidth="1"/>
    <col min="8958" max="8958" width="1.7109375" customWidth="1"/>
    <col min="8959" max="8959" width="17.42578125" customWidth="1"/>
    <col min="8960" max="8960" width="1.42578125" customWidth="1"/>
    <col min="8961" max="8961" width="17.42578125" customWidth="1"/>
    <col min="8962" max="8962" width="1.42578125" customWidth="1"/>
    <col min="8963" max="8964" width="17.42578125" customWidth="1"/>
    <col min="9208" max="9208" width="55.28515625" customWidth="1"/>
    <col min="9209" max="9209" width="17.42578125" customWidth="1"/>
    <col min="9210" max="9210" width="1.28515625" customWidth="1"/>
    <col min="9211" max="9211" width="17.42578125" customWidth="1"/>
    <col min="9212" max="9212" width="1.7109375" customWidth="1"/>
    <col min="9213" max="9213" width="17.42578125" customWidth="1"/>
    <col min="9214" max="9214" width="1.7109375" customWidth="1"/>
    <col min="9215" max="9215" width="17.42578125" customWidth="1"/>
    <col min="9216" max="9216" width="1.42578125" customWidth="1"/>
    <col min="9217" max="9217" width="17.42578125" customWidth="1"/>
    <col min="9218" max="9218" width="1.42578125" customWidth="1"/>
    <col min="9219" max="9220" width="17.42578125" customWidth="1"/>
    <col min="9464" max="9464" width="55.28515625" customWidth="1"/>
    <col min="9465" max="9465" width="17.42578125" customWidth="1"/>
    <col min="9466" max="9466" width="1.28515625" customWidth="1"/>
    <col min="9467" max="9467" width="17.42578125" customWidth="1"/>
    <col min="9468" max="9468" width="1.7109375" customWidth="1"/>
    <col min="9469" max="9469" width="17.42578125" customWidth="1"/>
    <col min="9470" max="9470" width="1.7109375" customWidth="1"/>
    <col min="9471" max="9471" width="17.42578125" customWidth="1"/>
    <col min="9472" max="9472" width="1.42578125" customWidth="1"/>
    <col min="9473" max="9473" width="17.42578125" customWidth="1"/>
    <col min="9474" max="9474" width="1.42578125" customWidth="1"/>
    <col min="9475" max="9476" width="17.42578125" customWidth="1"/>
    <col min="9720" max="9720" width="55.28515625" customWidth="1"/>
    <col min="9721" max="9721" width="17.42578125" customWidth="1"/>
    <col min="9722" max="9722" width="1.28515625" customWidth="1"/>
    <col min="9723" max="9723" width="17.42578125" customWidth="1"/>
    <col min="9724" max="9724" width="1.7109375" customWidth="1"/>
    <col min="9725" max="9725" width="17.42578125" customWidth="1"/>
    <col min="9726" max="9726" width="1.7109375" customWidth="1"/>
    <col min="9727" max="9727" width="17.42578125" customWidth="1"/>
    <col min="9728" max="9728" width="1.42578125" customWidth="1"/>
    <col min="9729" max="9729" width="17.42578125" customWidth="1"/>
    <col min="9730" max="9730" width="1.42578125" customWidth="1"/>
    <col min="9731" max="9732" width="17.42578125" customWidth="1"/>
    <col min="9976" max="9976" width="55.28515625" customWidth="1"/>
    <col min="9977" max="9977" width="17.42578125" customWidth="1"/>
    <col min="9978" max="9978" width="1.28515625" customWidth="1"/>
    <col min="9979" max="9979" width="17.42578125" customWidth="1"/>
    <col min="9980" max="9980" width="1.7109375" customWidth="1"/>
    <col min="9981" max="9981" width="17.42578125" customWidth="1"/>
    <col min="9982" max="9982" width="1.7109375" customWidth="1"/>
    <col min="9983" max="9983" width="17.42578125" customWidth="1"/>
    <col min="9984" max="9984" width="1.42578125" customWidth="1"/>
    <col min="9985" max="9985" width="17.42578125" customWidth="1"/>
    <col min="9986" max="9986" width="1.42578125" customWidth="1"/>
    <col min="9987" max="9988" width="17.42578125" customWidth="1"/>
    <col min="10232" max="10232" width="55.28515625" customWidth="1"/>
    <col min="10233" max="10233" width="17.42578125" customWidth="1"/>
    <col min="10234" max="10234" width="1.28515625" customWidth="1"/>
    <col min="10235" max="10235" width="17.42578125" customWidth="1"/>
    <col min="10236" max="10236" width="1.7109375" customWidth="1"/>
    <col min="10237" max="10237" width="17.42578125" customWidth="1"/>
    <col min="10238" max="10238" width="1.7109375" customWidth="1"/>
    <col min="10239" max="10239" width="17.42578125" customWidth="1"/>
    <col min="10240" max="10240" width="1.42578125" customWidth="1"/>
    <col min="10241" max="10241" width="17.42578125" customWidth="1"/>
    <col min="10242" max="10242" width="1.42578125" customWidth="1"/>
    <col min="10243" max="10244" width="17.42578125" customWidth="1"/>
    <col min="10488" max="10488" width="55.28515625" customWidth="1"/>
    <col min="10489" max="10489" width="17.42578125" customWidth="1"/>
    <col min="10490" max="10490" width="1.28515625" customWidth="1"/>
    <col min="10491" max="10491" width="17.42578125" customWidth="1"/>
    <col min="10492" max="10492" width="1.7109375" customWidth="1"/>
    <col min="10493" max="10493" width="17.42578125" customWidth="1"/>
    <col min="10494" max="10494" width="1.7109375" customWidth="1"/>
    <col min="10495" max="10495" width="17.42578125" customWidth="1"/>
    <col min="10496" max="10496" width="1.42578125" customWidth="1"/>
    <col min="10497" max="10497" width="17.42578125" customWidth="1"/>
    <col min="10498" max="10498" width="1.42578125" customWidth="1"/>
    <col min="10499" max="10500" width="17.42578125" customWidth="1"/>
    <col min="10744" max="10744" width="55.28515625" customWidth="1"/>
    <col min="10745" max="10745" width="17.42578125" customWidth="1"/>
    <col min="10746" max="10746" width="1.28515625" customWidth="1"/>
    <col min="10747" max="10747" width="17.42578125" customWidth="1"/>
    <col min="10748" max="10748" width="1.7109375" customWidth="1"/>
    <col min="10749" max="10749" width="17.42578125" customWidth="1"/>
    <col min="10750" max="10750" width="1.7109375" customWidth="1"/>
    <col min="10751" max="10751" width="17.42578125" customWidth="1"/>
    <col min="10752" max="10752" width="1.42578125" customWidth="1"/>
    <col min="10753" max="10753" width="17.42578125" customWidth="1"/>
    <col min="10754" max="10754" width="1.42578125" customWidth="1"/>
    <col min="10755" max="10756" width="17.42578125" customWidth="1"/>
    <col min="11000" max="11000" width="55.28515625" customWidth="1"/>
    <col min="11001" max="11001" width="17.42578125" customWidth="1"/>
    <col min="11002" max="11002" width="1.28515625" customWidth="1"/>
    <col min="11003" max="11003" width="17.42578125" customWidth="1"/>
    <col min="11004" max="11004" width="1.7109375" customWidth="1"/>
    <col min="11005" max="11005" width="17.42578125" customWidth="1"/>
    <col min="11006" max="11006" width="1.7109375" customWidth="1"/>
    <col min="11007" max="11007" width="17.42578125" customWidth="1"/>
    <col min="11008" max="11008" width="1.42578125" customWidth="1"/>
    <col min="11009" max="11009" width="17.42578125" customWidth="1"/>
    <col min="11010" max="11010" width="1.42578125" customWidth="1"/>
    <col min="11011" max="11012" width="17.42578125" customWidth="1"/>
    <col min="11256" max="11256" width="55.28515625" customWidth="1"/>
    <col min="11257" max="11257" width="17.42578125" customWidth="1"/>
    <col min="11258" max="11258" width="1.28515625" customWidth="1"/>
    <col min="11259" max="11259" width="17.42578125" customWidth="1"/>
    <col min="11260" max="11260" width="1.7109375" customWidth="1"/>
    <col min="11261" max="11261" width="17.42578125" customWidth="1"/>
    <col min="11262" max="11262" width="1.7109375" customWidth="1"/>
    <col min="11263" max="11263" width="17.42578125" customWidth="1"/>
    <col min="11264" max="11264" width="1.42578125" customWidth="1"/>
    <col min="11265" max="11265" width="17.42578125" customWidth="1"/>
    <col min="11266" max="11266" width="1.42578125" customWidth="1"/>
    <col min="11267" max="11268" width="17.42578125" customWidth="1"/>
    <col min="11512" max="11512" width="55.28515625" customWidth="1"/>
    <col min="11513" max="11513" width="17.42578125" customWidth="1"/>
    <col min="11514" max="11514" width="1.28515625" customWidth="1"/>
    <col min="11515" max="11515" width="17.42578125" customWidth="1"/>
    <col min="11516" max="11516" width="1.7109375" customWidth="1"/>
    <col min="11517" max="11517" width="17.42578125" customWidth="1"/>
    <col min="11518" max="11518" width="1.7109375" customWidth="1"/>
    <col min="11519" max="11519" width="17.42578125" customWidth="1"/>
    <col min="11520" max="11520" width="1.42578125" customWidth="1"/>
    <col min="11521" max="11521" width="17.42578125" customWidth="1"/>
    <col min="11522" max="11522" width="1.42578125" customWidth="1"/>
    <col min="11523" max="11524" width="17.42578125" customWidth="1"/>
    <col min="11768" max="11768" width="55.28515625" customWidth="1"/>
    <col min="11769" max="11769" width="17.42578125" customWidth="1"/>
    <col min="11770" max="11770" width="1.28515625" customWidth="1"/>
    <col min="11771" max="11771" width="17.42578125" customWidth="1"/>
    <col min="11772" max="11772" width="1.7109375" customWidth="1"/>
    <col min="11773" max="11773" width="17.42578125" customWidth="1"/>
    <col min="11774" max="11774" width="1.7109375" customWidth="1"/>
    <col min="11775" max="11775" width="17.42578125" customWidth="1"/>
    <col min="11776" max="11776" width="1.42578125" customWidth="1"/>
    <col min="11777" max="11777" width="17.42578125" customWidth="1"/>
    <col min="11778" max="11778" width="1.42578125" customWidth="1"/>
    <col min="11779" max="11780" width="17.42578125" customWidth="1"/>
    <col min="12024" max="12024" width="55.28515625" customWidth="1"/>
    <col min="12025" max="12025" width="17.42578125" customWidth="1"/>
    <col min="12026" max="12026" width="1.28515625" customWidth="1"/>
    <col min="12027" max="12027" width="17.42578125" customWidth="1"/>
    <col min="12028" max="12028" width="1.7109375" customWidth="1"/>
    <col min="12029" max="12029" width="17.42578125" customWidth="1"/>
    <col min="12030" max="12030" width="1.7109375" customWidth="1"/>
    <col min="12031" max="12031" width="17.42578125" customWidth="1"/>
    <col min="12032" max="12032" width="1.42578125" customWidth="1"/>
    <col min="12033" max="12033" width="17.42578125" customWidth="1"/>
    <col min="12034" max="12034" width="1.42578125" customWidth="1"/>
    <col min="12035" max="12036" width="17.42578125" customWidth="1"/>
    <col min="12280" max="12280" width="55.28515625" customWidth="1"/>
    <col min="12281" max="12281" width="17.42578125" customWidth="1"/>
    <col min="12282" max="12282" width="1.28515625" customWidth="1"/>
    <col min="12283" max="12283" width="17.42578125" customWidth="1"/>
    <col min="12284" max="12284" width="1.7109375" customWidth="1"/>
    <col min="12285" max="12285" width="17.42578125" customWidth="1"/>
    <col min="12286" max="12286" width="1.7109375" customWidth="1"/>
    <col min="12287" max="12287" width="17.42578125" customWidth="1"/>
    <col min="12288" max="12288" width="1.42578125" customWidth="1"/>
    <col min="12289" max="12289" width="17.42578125" customWidth="1"/>
    <col min="12290" max="12290" width="1.42578125" customWidth="1"/>
    <col min="12291" max="12292" width="17.42578125" customWidth="1"/>
    <col min="12536" max="12536" width="55.28515625" customWidth="1"/>
    <col min="12537" max="12537" width="17.42578125" customWidth="1"/>
    <col min="12538" max="12538" width="1.28515625" customWidth="1"/>
    <col min="12539" max="12539" width="17.42578125" customWidth="1"/>
    <col min="12540" max="12540" width="1.7109375" customWidth="1"/>
    <col min="12541" max="12541" width="17.42578125" customWidth="1"/>
    <col min="12542" max="12542" width="1.7109375" customWidth="1"/>
    <col min="12543" max="12543" width="17.42578125" customWidth="1"/>
    <col min="12544" max="12544" width="1.42578125" customWidth="1"/>
    <col min="12545" max="12545" width="17.42578125" customWidth="1"/>
    <col min="12546" max="12546" width="1.42578125" customWidth="1"/>
    <col min="12547" max="12548" width="17.42578125" customWidth="1"/>
    <col min="12792" max="12792" width="55.28515625" customWidth="1"/>
    <col min="12793" max="12793" width="17.42578125" customWidth="1"/>
    <col min="12794" max="12794" width="1.28515625" customWidth="1"/>
    <col min="12795" max="12795" width="17.42578125" customWidth="1"/>
    <col min="12796" max="12796" width="1.7109375" customWidth="1"/>
    <col min="12797" max="12797" width="17.42578125" customWidth="1"/>
    <col min="12798" max="12798" width="1.7109375" customWidth="1"/>
    <col min="12799" max="12799" width="17.42578125" customWidth="1"/>
    <col min="12800" max="12800" width="1.42578125" customWidth="1"/>
    <col min="12801" max="12801" width="17.42578125" customWidth="1"/>
    <col min="12802" max="12802" width="1.42578125" customWidth="1"/>
    <col min="12803" max="12804" width="17.42578125" customWidth="1"/>
    <col min="13048" max="13048" width="55.28515625" customWidth="1"/>
    <col min="13049" max="13049" width="17.42578125" customWidth="1"/>
    <col min="13050" max="13050" width="1.28515625" customWidth="1"/>
    <col min="13051" max="13051" width="17.42578125" customWidth="1"/>
    <col min="13052" max="13052" width="1.7109375" customWidth="1"/>
    <col min="13053" max="13053" width="17.42578125" customWidth="1"/>
    <col min="13054" max="13054" width="1.7109375" customWidth="1"/>
    <col min="13055" max="13055" width="17.42578125" customWidth="1"/>
    <col min="13056" max="13056" width="1.42578125" customWidth="1"/>
    <col min="13057" max="13057" width="17.42578125" customWidth="1"/>
    <col min="13058" max="13058" width="1.42578125" customWidth="1"/>
    <col min="13059" max="13060" width="17.42578125" customWidth="1"/>
    <col min="13304" max="13304" width="55.28515625" customWidth="1"/>
    <col min="13305" max="13305" width="17.42578125" customWidth="1"/>
    <col min="13306" max="13306" width="1.28515625" customWidth="1"/>
    <col min="13307" max="13307" width="17.42578125" customWidth="1"/>
    <col min="13308" max="13308" width="1.7109375" customWidth="1"/>
    <col min="13309" max="13309" width="17.42578125" customWidth="1"/>
    <col min="13310" max="13310" width="1.7109375" customWidth="1"/>
    <col min="13311" max="13311" width="17.42578125" customWidth="1"/>
    <col min="13312" max="13312" width="1.42578125" customWidth="1"/>
    <col min="13313" max="13313" width="17.42578125" customWidth="1"/>
    <col min="13314" max="13314" width="1.42578125" customWidth="1"/>
    <col min="13315" max="13316" width="17.42578125" customWidth="1"/>
    <col min="13560" max="13560" width="55.28515625" customWidth="1"/>
    <col min="13561" max="13561" width="17.42578125" customWidth="1"/>
    <col min="13562" max="13562" width="1.28515625" customWidth="1"/>
    <col min="13563" max="13563" width="17.42578125" customWidth="1"/>
    <col min="13564" max="13564" width="1.7109375" customWidth="1"/>
    <col min="13565" max="13565" width="17.42578125" customWidth="1"/>
    <col min="13566" max="13566" width="1.7109375" customWidth="1"/>
    <col min="13567" max="13567" width="17.42578125" customWidth="1"/>
    <col min="13568" max="13568" width="1.42578125" customWidth="1"/>
    <col min="13569" max="13569" width="17.42578125" customWidth="1"/>
    <col min="13570" max="13570" width="1.42578125" customWidth="1"/>
    <col min="13571" max="13572" width="17.42578125" customWidth="1"/>
    <col min="13816" max="13816" width="55.28515625" customWidth="1"/>
    <col min="13817" max="13817" width="17.42578125" customWidth="1"/>
    <col min="13818" max="13818" width="1.28515625" customWidth="1"/>
    <col min="13819" max="13819" width="17.42578125" customWidth="1"/>
    <col min="13820" max="13820" width="1.7109375" customWidth="1"/>
    <col min="13821" max="13821" width="17.42578125" customWidth="1"/>
    <col min="13822" max="13822" width="1.7109375" customWidth="1"/>
    <col min="13823" max="13823" width="17.42578125" customWidth="1"/>
    <col min="13824" max="13824" width="1.42578125" customWidth="1"/>
    <col min="13825" max="13825" width="17.42578125" customWidth="1"/>
    <col min="13826" max="13826" width="1.42578125" customWidth="1"/>
    <col min="13827" max="13828" width="17.42578125" customWidth="1"/>
    <col min="14072" max="14072" width="55.28515625" customWidth="1"/>
    <col min="14073" max="14073" width="17.42578125" customWidth="1"/>
    <col min="14074" max="14074" width="1.28515625" customWidth="1"/>
    <col min="14075" max="14075" width="17.42578125" customWidth="1"/>
    <col min="14076" max="14076" width="1.7109375" customWidth="1"/>
    <col min="14077" max="14077" width="17.42578125" customWidth="1"/>
    <col min="14078" max="14078" width="1.7109375" customWidth="1"/>
    <col min="14079" max="14079" width="17.42578125" customWidth="1"/>
    <col min="14080" max="14080" width="1.42578125" customWidth="1"/>
    <col min="14081" max="14081" width="17.42578125" customWidth="1"/>
    <col min="14082" max="14082" width="1.42578125" customWidth="1"/>
    <col min="14083" max="14084" width="17.42578125" customWidth="1"/>
    <col min="14328" max="14328" width="55.28515625" customWidth="1"/>
    <col min="14329" max="14329" width="17.42578125" customWidth="1"/>
    <col min="14330" max="14330" width="1.28515625" customWidth="1"/>
    <col min="14331" max="14331" width="17.42578125" customWidth="1"/>
    <col min="14332" max="14332" width="1.7109375" customWidth="1"/>
    <col min="14333" max="14333" width="17.42578125" customWidth="1"/>
    <col min="14334" max="14334" width="1.7109375" customWidth="1"/>
    <col min="14335" max="14335" width="17.42578125" customWidth="1"/>
    <col min="14336" max="14336" width="1.42578125" customWidth="1"/>
    <col min="14337" max="14337" width="17.42578125" customWidth="1"/>
    <col min="14338" max="14338" width="1.42578125" customWidth="1"/>
    <col min="14339" max="14340" width="17.42578125" customWidth="1"/>
    <col min="14584" max="14584" width="55.28515625" customWidth="1"/>
    <col min="14585" max="14585" width="17.42578125" customWidth="1"/>
    <col min="14586" max="14586" width="1.28515625" customWidth="1"/>
    <col min="14587" max="14587" width="17.42578125" customWidth="1"/>
    <col min="14588" max="14588" width="1.7109375" customWidth="1"/>
    <col min="14589" max="14589" width="17.42578125" customWidth="1"/>
    <col min="14590" max="14590" width="1.7109375" customWidth="1"/>
    <col min="14591" max="14591" width="17.42578125" customWidth="1"/>
    <col min="14592" max="14592" width="1.42578125" customWidth="1"/>
    <col min="14593" max="14593" width="17.42578125" customWidth="1"/>
    <col min="14594" max="14594" width="1.42578125" customWidth="1"/>
    <col min="14595" max="14596" width="17.42578125" customWidth="1"/>
    <col min="14840" max="14840" width="55.28515625" customWidth="1"/>
    <col min="14841" max="14841" width="17.42578125" customWidth="1"/>
    <col min="14842" max="14842" width="1.28515625" customWidth="1"/>
    <col min="14843" max="14843" width="17.42578125" customWidth="1"/>
    <col min="14844" max="14844" width="1.7109375" customWidth="1"/>
    <col min="14845" max="14845" width="17.42578125" customWidth="1"/>
    <col min="14846" max="14846" width="1.7109375" customWidth="1"/>
    <col min="14847" max="14847" width="17.42578125" customWidth="1"/>
    <col min="14848" max="14848" width="1.42578125" customWidth="1"/>
    <col min="14849" max="14849" width="17.42578125" customWidth="1"/>
    <col min="14850" max="14850" width="1.42578125" customWidth="1"/>
    <col min="14851" max="14852" width="17.42578125" customWidth="1"/>
    <col min="15096" max="15096" width="55.28515625" customWidth="1"/>
    <col min="15097" max="15097" width="17.42578125" customWidth="1"/>
    <col min="15098" max="15098" width="1.28515625" customWidth="1"/>
    <col min="15099" max="15099" width="17.42578125" customWidth="1"/>
    <col min="15100" max="15100" width="1.7109375" customWidth="1"/>
    <col min="15101" max="15101" width="17.42578125" customWidth="1"/>
    <col min="15102" max="15102" width="1.7109375" customWidth="1"/>
    <col min="15103" max="15103" width="17.42578125" customWidth="1"/>
    <col min="15104" max="15104" width="1.42578125" customWidth="1"/>
    <col min="15105" max="15105" width="17.42578125" customWidth="1"/>
    <col min="15106" max="15106" width="1.42578125" customWidth="1"/>
    <col min="15107" max="15108" width="17.42578125" customWidth="1"/>
    <col min="15352" max="15352" width="55.28515625" customWidth="1"/>
    <col min="15353" max="15353" width="17.42578125" customWidth="1"/>
    <col min="15354" max="15354" width="1.28515625" customWidth="1"/>
    <col min="15355" max="15355" width="17.42578125" customWidth="1"/>
    <col min="15356" max="15356" width="1.7109375" customWidth="1"/>
    <col min="15357" max="15357" width="17.42578125" customWidth="1"/>
    <col min="15358" max="15358" width="1.7109375" customWidth="1"/>
    <col min="15359" max="15359" width="17.42578125" customWidth="1"/>
    <col min="15360" max="15360" width="1.42578125" customWidth="1"/>
    <col min="15361" max="15361" width="17.42578125" customWidth="1"/>
    <col min="15362" max="15362" width="1.42578125" customWidth="1"/>
    <col min="15363" max="15364" width="17.42578125" customWidth="1"/>
    <col min="15608" max="15608" width="55.28515625" customWidth="1"/>
    <col min="15609" max="15609" width="17.42578125" customWidth="1"/>
    <col min="15610" max="15610" width="1.28515625" customWidth="1"/>
    <col min="15611" max="15611" width="17.42578125" customWidth="1"/>
    <col min="15612" max="15612" width="1.7109375" customWidth="1"/>
    <col min="15613" max="15613" width="17.42578125" customWidth="1"/>
    <col min="15614" max="15614" width="1.7109375" customWidth="1"/>
    <col min="15615" max="15615" width="17.42578125" customWidth="1"/>
    <col min="15616" max="15616" width="1.42578125" customWidth="1"/>
    <col min="15617" max="15617" width="17.42578125" customWidth="1"/>
    <col min="15618" max="15618" width="1.42578125" customWidth="1"/>
    <col min="15619" max="15620" width="17.42578125" customWidth="1"/>
    <col min="15864" max="15864" width="55.28515625" customWidth="1"/>
    <col min="15865" max="15865" width="17.42578125" customWidth="1"/>
    <col min="15866" max="15866" width="1.28515625" customWidth="1"/>
    <col min="15867" max="15867" width="17.42578125" customWidth="1"/>
    <col min="15868" max="15868" width="1.7109375" customWidth="1"/>
    <col min="15869" max="15869" width="17.42578125" customWidth="1"/>
    <col min="15870" max="15870" width="1.7109375" customWidth="1"/>
    <col min="15871" max="15871" width="17.42578125" customWidth="1"/>
    <col min="15872" max="15872" width="1.42578125" customWidth="1"/>
    <col min="15873" max="15873" width="17.42578125" customWidth="1"/>
    <col min="15874" max="15874" width="1.42578125" customWidth="1"/>
    <col min="15875" max="15876" width="17.42578125" customWidth="1"/>
    <col min="16120" max="16120" width="55.28515625" customWidth="1"/>
    <col min="16121" max="16121" width="17.42578125" customWidth="1"/>
    <col min="16122" max="16122" width="1.28515625" customWidth="1"/>
    <col min="16123" max="16123" width="17.42578125" customWidth="1"/>
    <col min="16124" max="16124" width="1.7109375" customWidth="1"/>
    <col min="16125" max="16125" width="17.42578125" customWidth="1"/>
    <col min="16126" max="16126" width="1.7109375" customWidth="1"/>
    <col min="16127" max="16127" width="17.42578125" customWidth="1"/>
    <col min="16128" max="16128" width="1.42578125" customWidth="1"/>
    <col min="16129" max="16129" width="17.42578125" customWidth="1"/>
    <col min="16130" max="16130" width="1.42578125" customWidth="1"/>
    <col min="16131" max="16132" width="17.42578125" customWidth="1"/>
  </cols>
  <sheetData>
    <row r="1" spans="1:10" ht="15.75">
      <c r="A1" s="1" t="s">
        <v>0</v>
      </c>
      <c r="B1" s="1"/>
      <c r="C1" s="1"/>
      <c r="D1" s="1"/>
      <c r="E1" s="1"/>
      <c r="F1" s="1"/>
      <c r="G1" s="1"/>
      <c r="H1" s="175"/>
      <c r="I1" s="1"/>
      <c r="J1" s="1"/>
    </row>
    <row r="2" spans="1:10" ht="15.75">
      <c r="A2" s="1" t="s">
        <v>207</v>
      </c>
      <c r="B2" s="1"/>
      <c r="C2" s="1"/>
      <c r="D2" s="1"/>
      <c r="E2" s="1"/>
      <c r="F2" s="1"/>
      <c r="G2" s="1"/>
      <c r="H2" s="175"/>
      <c r="I2" s="1"/>
      <c r="J2" s="1"/>
    </row>
    <row r="3" spans="1:10" ht="15.75">
      <c r="A3" s="1" t="s">
        <v>1</v>
      </c>
      <c r="B3" s="1"/>
      <c r="C3" s="1"/>
      <c r="D3" s="1"/>
      <c r="E3" s="1"/>
      <c r="F3" s="1"/>
      <c r="G3" s="1"/>
      <c r="H3" s="175"/>
      <c r="I3" s="1"/>
      <c r="J3" s="1"/>
    </row>
    <row r="4" spans="1:10">
      <c r="A4" s="4"/>
      <c r="B4" s="5" t="s">
        <v>208</v>
      </c>
      <c r="C4" s="122"/>
      <c r="D4" s="5" t="s">
        <v>3</v>
      </c>
      <c r="E4" s="122"/>
      <c r="F4" s="5" t="s">
        <v>4</v>
      </c>
      <c r="G4" s="122"/>
      <c r="H4" s="176" t="s">
        <v>4</v>
      </c>
      <c r="I4" s="6"/>
      <c r="J4" s="5" t="s">
        <v>5</v>
      </c>
    </row>
    <row r="5" spans="1:10">
      <c r="A5" s="4"/>
      <c r="B5" s="7" t="s">
        <v>7</v>
      </c>
      <c r="C5" s="122"/>
      <c r="D5" s="7" t="s">
        <v>7</v>
      </c>
      <c r="E5" s="122"/>
      <c r="F5" s="7" t="s">
        <v>7</v>
      </c>
      <c r="G5" s="122"/>
      <c r="H5" s="177" t="s">
        <v>7</v>
      </c>
      <c r="I5" s="6"/>
      <c r="J5" s="7" t="s">
        <v>8</v>
      </c>
    </row>
    <row r="6" spans="1:10">
      <c r="A6" s="4"/>
      <c r="B6" s="7" t="s">
        <v>209</v>
      </c>
      <c r="C6" s="122"/>
      <c r="D6" s="7" t="s">
        <v>9</v>
      </c>
      <c r="E6" s="122"/>
      <c r="F6" s="7" t="s">
        <v>210</v>
      </c>
      <c r="G6" s="122"/>
      <c r="H6" s="177" t="s">
        <v>210</v>
      </c>
      <c r="I6" s="6"/>
      <c r="J6" s="7" t="s">
        <v>273</v>
      </c>
    </row>
    <row r="7" spans="1:10">
      <c r="A7" s="4"/>
      <c r="B7" s="8" t="s">
        <v>10</v>
      </c>
      <c r="C7" s="123"/>
      <c r="D7" s="8" t="s">
        <v>10</v>
      </c>
      <c r="E7" s="123"/>
      <c r="F7" s="8" t="s">
        <v>10</v>
      </c>
      <c r="G7" s="123"/>
      <c r="H7" s="178" t="s">
        <v>255</v>
      </c>
      <c r="I7" s="9"/>
      <c r="J7" s="8" t="s">
        <v>10</v>
      </c>
    </row>
    <row r="8" spans="1:10">
      <c r="A8" s="4"/>
      <c r="B8" s="10"/>
      <c r="C8" s="124"/>
      <c r="D8" s="10"/>
      <c r="E8" s="124"/>
      <c r="F8" s="10"/>
      <c r="G8" s="124"/>
      <c r="H8" s="179"/>
      <c r="I8" s="11"/>
      <c r="J8" s="10"/>
    </row>
    <row r="9" spans="1:10">
      <c r="A9" s="13" t="s">
        <v>11</v>
      </c>
      <c r="B9" s="12">
        <f>'Budget 2021'!C94</f>
        <v>1958493.9466569601</v>
      </c>
      <c r="C9" s="125"/>
      <c r="D9" s="12">
        <f>'Budget 2021'!E94</f>
        <v>2197562.5056499997</v>
      </c>
      <c r="E9" s="125"/>
      <c r="F9" s="12">
        <f>'Budget 2021'!G94</f>
        <v>-239068.55899303965</v>
      </c>
      <c r="G9" s="125"/>
      <c r="H9" s="179">
        <f>'Budget 2021'!I94</f>
        <v>-0.10878805875982464</v>
      </c>
      <c r="I9" s="14"/>
      <c r="J9" s="12">
        <f>'Budget 2021'!K94</f>
        <v>1670904.1600000004</v>
      </c>
    </row>
    <row r="10" spans="1:10" ht="14.25" customHeight="1">
      <c r="A10" s="13" t="s">
        <v>12</v>
      </c>
      <c r="B10" s="12">
        <f>'Budget 2021'!C114</f>
        <v>41500</v>
      </c>
      <c r="C10" s="125"/>
      <c r="D10" s="12">
        <f>'Budget 2021'!E114</f>
        <v>83500</v>
      </c>
      <c r="E10" s="125"/>
      <c r="F10" s="12">
        <f>'Budget 2021'!G114</f>
        <v>-42000</v>
      </c>
      <c r="G10" s="125"/>
      <c r="H10" s="179">
        <f>'Budget 2021'!I114</f>
        <v>-0.50299401197604787</v>
      </c>
      <c r="I10" s="14"/>
      <c r="J10" s="12">
        <f>'Budget 2021'!K114</f>
        <v>18917</v>
      </c>
    </row>
    <row r="11" spans="1:10" ht="14.25" customHeight="1">
      <c r="A11" s="13" t="s">
        <v>13</v>
      </c>
      <c r="B11" s="12">
        <f>'Budget 2021'!C203</f>
        <v>3000000</v>
      </c>
      <c r="C11" s="125"/>
      <c r="D11" s="12">
        <f>'Budget 2021'!E203</f>
        <v>6346700</v>
      </c>
      <c r="E11" s="125"/>
      <c r="F11" s="12">
        <f>'Budget 2021'!G203</f>
        <v>-3346700</v>
      </c>
      <c r="G11" s="125"/>
      <c r="H11" s="179">
        <f>'Budget 2021'!I203</f>
        <v>-0.52731340696740037</v>
      </c>
      <c r="I11" s="14"/>
      <c r="J11" s="12">
        <f>'Budget 2021'!K203</f>
        <v>4258778.08</v>
      </c>
    </row>
    <row r="12" spans="1:10" ht="14.25" customHeight="1">
      <c r="A12" s="13" t="s">
        <v>14</v>
      </c>
      <c r="B12" s="12">
        <f>'Budget 2021'!C256</f>
        <v>3798650</v>
      </c>
      <c r="C12" s="125"/>
      <c r="D12" s="12">
        <f>'Budget 2021'!E256</f>
        <v>3220121</v>
      </c>
      <c r="E12" s="125"/>
      <c r="F12" s="12">
        <f>'Budget 2021'!G256</f>
        <v>578529</v>
      </c>
      <c r="G12" s="125"/>
      <c r="H12" s="179">
        <f>'Budget 2021'!I256</f>
        <v>0.17966064008153732</v>
      </c>
      <c r="I12" s="14"/>
      <c r="J12" s="12">
        <f>'Budget 2021'!K256</f>
        <v>3277769.7399999998</v>
      </c>
    </row>
    <row r="13" spans="1:10" ht="14.25" customHeight="1">
      <c r="A13" s="13" t="s">
        <v>15</v>
      </c>
      <c r="B13" s="12">
        <f>'Budget 2021'!C268</f>
        <v>2030000</v>
      </c>
      <c r="C13" s="125"/>
      <c r="D13" s="12">
        <f>'Budget 2021'!E268</f>
        <v>1430000</v>
      </c>
      <c r="E13" s="125"/>
      <c r="F13" s="12">
        <f>'Budget 2021'!G266</f>
        <v>600000</v>
      </c>
      <c r="G13" s="125"/>
      <c r="H13" s="179">
        <f>'Budget 2021'!I268</f>
        <v>0.41958041958041958</v>
      </c>
      <c r="I13" s="14"/>
      <c r="J13" s="12">
        <f>'Budget 2021'!K268</f>
        <v>1461361.15</v>
      </c>
    </row>
    <row r="14" spans="1:10" ht="14.25" customHeight="1">
      <c r="A14" s="13" t="s">
        <v>16</v>
      </c>
      <c r="B14" s="12">
        <f>'Budget 2021'!C300</f>
        <v>270000</v>
      </c>
      <c r="C14" s="125"/>
      <c r="D14" s="12">
        <f>'Budget 2021'!E300</f>
        <v>1108940</v>
      </c>
      <c r="E14" s="125"/>
      <c r="F14" s="12">
        <f>'Budget 2021'!G300</f>
        <v>-838940</v>
      </c>
      <c r="G14" s="125"/>
      <c r="H14" s="179">
        <f>'Budget 2021'!I300</f>
        <v>-0.75652424838133714</v>
      </c>
      <c r="I14" s="14"/>
      <c r="J14" s="12">
        <f>'Budget 2021'!K300</f>
        <v>588379.84000000008</v>
      </c>
    </row>
    <row r="15" spans="1:10" ht="9.75" customHeight="1">
      <c r="A15" s="13"/>
      <c r="B15" s="12"/>
      <c r="C15" s="125"/>
      <c r="D15" s="12"/>
      <c r="E15" s="125"/>
      <c r="F15" s="12"/>
      <c r="G15" s="125"/>
      <c r="H15" s="179"/>
      <c r="I15" s="14"/>
      <c r="J15" s="12"/>
    </row>
    <row r="16" spans="1:10" s="19" customFormat="1" ht="12.75">
      <c r="A16" s="16" t="s">
        <v>17</v>
      </c>
      <c r="B16" s="17">
        <f>SUM(B9:B15)</f>
        <v>11098643.946656961</v>
      </c>
      <c r="C16" s="126"/>
      <c r="D16" s="17">
        <f>SUM(D9:D15)</f>
        <v>14386823.505649999</v>
      </c>
      <c r="E16" s="126"/>
      <c r="F16" s="17">
        <f>SUM(F9:F15)</f>
        <v>-3288179.5589930397</v>
      </c>
      <c r="G16" s="126"/>
      <c r="H16" s="180">
        <f>SUM(H9:H15)</f>
        <v>-1.2963786664226533</v>
      </c>
      <c r="I16" s="18"/>
      <c r="J16" s="17">
        <f>SUM(J9:J15)</f>
        <v>11276109.970000001</v>
      </c>
    </row>
    <row r="17" spans="1:10" s="22" customFormat="1" ht="12.75">
      <c r="A17" s="20"/>
      <c r="B17" s="21"/>
      <c r="C17" s="21"/>
      <c r="D17" s="21"/>
      <c r="E17" s="21"/>
      <c r="F17" s="21"/>
      <c r="G17" s="21"/>
      <c r="H17" s="181"/>
      <c r="I17" s="21"/>
      <c r="J17" s="21"/>
    </row>
    <row r="18" spans="1:10" s="22" customFormat="1" ht="12.75">
      <c r="A18" s="20" t="s">
        <v>18</v>
      </c>
      <c r="B18" s="21">
        <f>'Budget 2021'!C304</f>
        <v>70000</v>
      </c>
      <c r="C18" s="21"/>
      <c r="D18" s="21">
        <f>'Budget 2021'!E304</f>
        <v>75000</v>
      </c>
      <c r="E18" s="21"/>
      <c r="F18" s="21">
        <f>'Budget 2021'!G304</f>
        <v>-5000</v>
      </c>
      <c r="G18" s="21"/>
      <c r="H18" s="181">
        <f>'Budget 2021'!I304</f>
        <v>-6.6666666666666666E-2</v>
      </c>
      <c r="I18" s="21"/>
      <c r="J18" s="21">
        <f>'Budget 2021'!K304</f>
        <v>31821.279999999999</v>
      </c>
    </row>
    <row r="19" spans="1:10" s="22" customFormat="1" ht="12.75">
      <c r="A19" s="20" t="s">
        <v>19</v>
      </c>
      <c r="B19" s="21">
        <f>'Budget 2021'!C308</f>
        <v>100000</v>
      </c>
      <c r="C19" s="21"/>
      <c r="D19" s="21">
        <f>'Budget 2021'!E308</f>
        <v>125000</v>
      </c>
      <c r="E19" s="21"/>
      <c r="F19" s="21">
        <f>'Budget 2021'!G308</f>
        <v>-25000</v>
      </c>
      <c r="G19" s="21"/>
      <c r="H19" s="181">
        <f>'Budget 2021'!I308</f>
        <v>-0.2</v>
      </c>
      <c r="I19" s="21"/>
      <c r="J19" s="21">
        <f>'Budget 2021'!K308</f>
        <v>45060.950000000012</v>
      </c>
    </row>
    <row r="20" spans="1:10" s="22" customFormat="1" ht="12.75">
      <c r="A20" s="20"/>
      <c r="B20" s="21"/>
      <c r="C20" s="21"/>
      <c r="D20" s="21"/>
      <c r="E20" s="21"/>
      <c r="F20" s="21"/>
      <c r="G20" s="21"/>
      <c r="H20" s="181"/>
      <c r="I20" s="21"/>
      <c r="J20" s="21"/>
    </row>
    <row r="21" spans="1:10" s="22" customFormat="1" ht="13.5" thickBot="1">
      <c r="A21" s="16" t="s">
        <v>22</v>
      </c>
      <c r="B21" s="23">
        <f>B16+B18+B19</f>
        <v>11268643.946656961</v>
      </c>
      <c r="C21" s="126"/>
      <c r="D21" s="23">
        <f>D16+D18+D19</f>
        <v>14586823.505649999</v>
      </c>
      <c r="E21" s="126"/>
      <c r="F21" s="23">
        <f>F16+F18+F19</f>
        <v>-3318179.5589930397</v>
      </c>
      <c r="G21" s="126"/>
      <c r="H21" s="182">
        <f>'Budget 2021'!I311</f>
        <v>-0.22747787122451904</v>
      </c>
      <c r="I21" s="18"/>
      <c r="J21" s="23">
        <f>J16+J18+J19</f>
        <v>11352992.199999999</v>
      </c>
    </row>
    <row r="22" spans="1:10" ht="8.25" customHeight="1">
      <c r="A22" s="22"/>
      <c r="B22" s="18"/>
      <c r="C22" s="18"/>
      <c r="D22" s="18"/>
      <c r="E22" s="18"/>
      <c r="F22" s="18"/>
      <c r="G22" s="18"/>
      <c r="H22" s="183"/>
      <c r="I22" s="18"/>
      <c r="J22" s="18"/>
    </row>
    <row r="23" spans="1:10" ht="6.75" customHeight="1">
      <c r="A23" s="22"/>
      <c r="B23" s="18"/>
      <c r="C23" s="18"/>
      <c r="D23" s="18"/>
      <c r="E23" s="18"/>
      <c r="F23" s="18"/>
      <c r="G23" s="18"/>
      <c r="H23" s="183"/>
      <c r="I23" s="18"/>
      <c r="J23" s="18"/>
    </row>
    <row r="24" spans="1:10">
      <c r="A24" s="22" t="s">
        <v>313</v>
      </c>
      <c r="B24" s="21">
        <f>'Budget 2021'!C332</f>
        <v>1770000</v>
      </c>
      <c r="C24" s="21"/>
      <c r="D24" s="21">
        <f>'Budget 2021'!E332</f>
        <v>450000</v>
      </c>
      <c r="E24" s="21"/>
      <c r="F24" s="21"/>
      <c r="G24" s="21"/>
      <c r="H24" s="181"/>
      <c r="I24" s="21"/>
      <c r="J24" s="21">
        <f>'Budget 2021'!K332</f>
        <v>98379.8</v>
      </c>
    </row>
    <row r="25" spans="1:10" ht="8.25" customHeight="1">
      <c r="A25" s="22"/>
      <c r="B25" s="21"/>
      <c r="C25" s="21"/>
      <c r="D25" s="21"/>
      <c r="E25" s="21"/>
      <c r="F25" s="21"/>
      <c r="G25" s="21"/>
      <c r="H25" s="181"/>
      <c r="I25" s="21"/>
      <c r="J25" s="21"/>
    </row>
    <row r="26" spans="1:10" ht="15.75" thickBot="1">
      <c r="A26" s="16" t="s">
        <v>318</v>
      </c>
      <c r="B26" s="24">
        <f>B21+B24</f>
        <v>13038643.946656961</v>
      </c>
      <c r="C26" s="18"/>
      <c r="D26" s="18"/>
      <c r="E26" s="18"/>
      <c r="F26" s="18"/>
      <c r="G26" s="18"/>
      <c r="H26" s="183"/>
      <c r="I26" s="18"/>
      <c r="J26" s="24">
        <f>J21+J24</f>
        <v>11451372</v>
      </c>
    </row>
    <row r="27" spans="1:10" ht="9.75" customHeight="1" thickTop="1">
      <c r="A27" s="22"/>
      <c r="B27" s="18"/>
      <c r="C27" s="18"/>
      <c r="D27" s="18"/>
      <c r="E27" s="18"/>
      <c r="F27" s="18"/>
      <c r="G27" s="18"/>
      <c r="H27" s="183"/>
      <c r="I27" s="18"/>
      <c r="J27" s="18"/>
    </row>
    <row r="28" spans="1:10" ht="15" customHeight="1">
      <c r="A28" s="195" t="s">
        <v>277</v>
      </c>
      <c r="B28" s="18"/>
      <c r="C28" s="18"/>
      <c r="D28" s="18"/>
      <c r="E28" s="18"/>
      <c r="F28" s="18"/>
      <c r="G28" s="18"/>
      <c r="H28" s="183"/>
      <c r="I28" s="18"/>
      <c r="J28" s="18"/>
    </row>
    <row r="29" spans="1:10" ht="15" customHeight="1">
      <c r="A29" s="22" t="s">
        <v>20</v>
      </c>
      <c r="B29" s="21">
        <v>7400000</v>
      </c>
      <c r="C29" s="21"/>
      <c r="D29" s="21">
        <v>7400000</v>
      </c>
      <c r="E29" s="21"/>
      <c r="F29" s="127"/>
      <c r="G29" s="127"/>
      <c r="H29" s="184"/>
      <c r="I29" s="21"/>
      <c r="J29" s="15"/>
    </row>
    <row r="30" spans="1:10">
      <c r="A30" s="22" t="s">
        <v>21</v>
      </c>
      <c r="B30" s="21">
        <f>2070000+200000</f>
        <v>2270000</v>
      </c>
      <c r="C30" s="21"/>
      <c r="D30" s="21">
        <v>2650000</v>
      </c>
      <c r="E30" s="21"/>
      <c r="F30" s="127"/>
      <c r="G30" s="127"/>
      <c r="H30" s="184"/>
      <c r="I30" s="21"/>
    </row>
    <row r="31" spans="1:10">
      <c r="A31" s="22" t="s">
        <v>315</v>
      </c>
      <c r="B31" s="21">
        <f>200000+350000+300000</f>
        <v>850000</v>
      </c>
      <c r="C31" s="21"/>
      <c r="D31" s="21"/>
      <c r="E31" s="21"/>
      <c r="F31" s="127"/>
      <c r="G31" s="127"/>
      <c r="H31" s="184"/>
      <c r="I31" s="21"/>
    </row>
    <row r="32" spans="1:10">
      <c r="A32" s="22" t="s">
        <v>211</v>
      </c>
      <c r="B32" s="21">
        <f>1800000+720000</f>
        <v>2520000</v>
      </c>
      <c r="C32" s="21"/>
      <c r="D32" s="21">
        <v>1824485</v>
      </c>
      <c r="E32" s="21"/>
      <c r="F32" s="127"/>
      <c r="G32" s="127"/>
      <c r="H32" s="184"/>
      <c r="I32" s="21"/>
      <c r="J32" s="25"/>
    </row>
    <row r="33" spans="1:10">
      <c r="A33" s="22" t="s">
        <v>256</v>
      </c>
      <c r="B33" s="21">
        <v>0</v>
      </c>
      <c r="C33" s="21"/>
      <c r="D33" s="21">
        <v>413940</v>
      </c>
      <c r="E33" s="21"/>
      <c r="F33" s="127"/>
      <c r="G33" s="127"/>
      <c r="H33" s="184"/>
      <c r="I33" s="21"/>
      <c r="J33" s="26"/>
    </row>
    <row r="34" spans="1:10" ht="15.75" thickBot="1">
      <c r="A34" s="22" t="s">
        <v>22</v>
      </c>
      <c r="B34" s="23">
        <f>SUM(B29:B33)</f>
        <v>13040000</v>
      </c>
      <c r="C34" s="126"/>
      <c r="D34" s="23">
        <f>SUM(D29:D33)</f>
        <v>12288425</v>
      </c>
      <c r="E34" s="126"/>
      <c r="F34" s="126"/>
      <c r="G34" s="126"/>
      <c r="H34" s="185"/>
      <c r="I34" s="18"/>
      <c r="J34" s="25"/>
    </row>
    <row r="35" spans="1:10">
      <c r="A35" s="22"/>
      <c r="B35" s="21"/>
      <c r="C35" s="21"/>
      <c r="D35" s="21"/>
      <c r="E35" s="21"/>
      <c r="F35" s="127"/>
      <c r="G35" s="127"/>
      <c r="H35" s="184"/>
      <c r="I35" s="21"/>
      <c r="J35" s="27"/>
    </row>
    <row r="36" spans="1:10" ht="15.75" thickBot="1">
      <c r="A36" s="22" t="s">
        <v>303</v>
      </c>
      <c r="B36" s="24">
        <f>B34-B21-B24</f>
        <v>1356.053343039006</v>
      </c>
      <c r="C36" s="126"/>
      <c r="D36" s="24">
        <f>D34-D21</f>
        <v>-2298398.5056499988</v>
      </c>
      <c r="E36" s="126"/>
      <c r="F36" s="126"/>
      <c r="G36" s="126"/>
      <c r="H36" s="185"/>
      <c r="I36" s="18"/>
      <c r="J36" s="26"/>
    </row>
    <row r="37" spans="1:10" ht="15.75" thickTop="1">
      <c r="B37" s="28"/>
      <c r="C37" s="28"/>
      <c r="D37" s="28"/>
      <c r="E37" s="28"/>
      <c r="F37" s="128"/>
      <c r="G37" s="128"/>
      <c r="H37" s="186"/>
      <c r="I37" s="28"/>
    </row>
    <row r="38" spans="1:10">
      <c r="B38" s="28"/>
      <c r="C38" s="28"/>
      <c r="D38" s="28"/>
      <c r="E38" s="28"/>
      <c r="F38" s="128"/>
      <c r="G38" s="128"/>
      <c r="H38" s="186"/>
      <c r="I38" s="28"/>
    </row>
    <row r="39" spans="1:10">
      <c r="F39" s="129"/>
      <c r="G39" s="129"/>
      <c r="H39" s="186"/>
    </row>
    <row r="40" spans="1:10">
      <c r="B40" s="15"/>
      <c r="C40" s="15"/>
      <c r="D40" s="15"/>
      <c r="E40" s="15"/>
      <c r="F40" s="15"/>
      <c r="G40" s="15"/>
      <c r="I40" s="15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2" orientation="landscape" r:id="rId1"/>
  <headerFooter>
    <oddFooter>&amp;LProposed Budget 2021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Summary</vt:lpstr>
      <vt:lpstr>Budget 2021</vt:lpstr>
      <vt:lpstr>Graph</vt:lpstr>
      <vt:lpstr>Graph (2)</vt:lpstr>
      <vt:lpstr>Summary (2)</vt:lpstr>
      <vt:lpstr>'Budget 2021'!Print_Area</vt:lpstr>
      <vt:lpstr>Graph!Print_Area</vt:lpstr>
      <vt:lpstr>'Graph (2)'!Print_Area</vt:lpstr>
      <vt:lpstr>Summary!Print_Area</vt:lpstr>
      <vt:lpstr>'Summary (2)'!Print_Area</vt:lpstr>
      <vt:lpstr>'Budget 2021'!Print_Titles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2021-02-17T09:30:39Z</cp:lastPrinted>
  <dcterms:created xsi:type="dcterms:W3CDTF">2020-10-20T03:07:02Z</dcterms:created>
  <dcterms:modified xsi:type="dcterms:W3CDTF">2021-02-19T13:20:55Z</dcterms:modified>
</cp:coreProperties>
</file>