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15" windowWidth="24030" windowHeight="5070" activeTab="11"/>
  </bookViews>
  <sheets>
    <sheet name="Jan" sheetId="1" r:id="rId1"/>
    <sheet name="Feb" sheetId="8" r:id="rId2"/>
    <sheet name="Mar" sheetId="9" r:id="rId3"/>
    <sheet name="Apr" sheetId="10" r:id="rId4"/>
    <sheet name="May" sheetId="11" r:id="rId5"/>
    <sheet name="June" sheetId="12" r:id="rId6"/>
    <sheet name="July" sheetId="13" r:id="rId7"/>
    <sheet name="Aug" sheetId="14" r:id="rId8"/>
    <sheet name="Sep" sheetId="15" r:id="rId9"/>
    <sheet name="Oct" sheetId="16" r:id="rId10"/>
    <sheet name="Nov" sheetId="17" r:id="rId11"/>
    <sheet name="Dec" sheetId="18" r:id="rId12"/>
    <sheet name="Settings" sheetId="6" r:id="rId13"/>
    <sheet name="Help" sheetId="3" r:id="rId14"/>
    <sheet name="©" sheetId="7" r:id="rId15"/>
  </sheets>
  <definedNames>
    <definedName name="_xlnm._FilterDatabase" localSheetId="3" hidden="1">Apr!$A$14:$I$16</definedName>
    <definedName name="_xlnm._FilterDatabase" localSheetId="7" hidden="1">Aug!$A$14:$I$16</definedName>
    <definedName name="_xlnm._FilterDatabase" localSheetId="11" hidden="1">Dec!$A$14:$I$16</definedName>
    <definedName name="_xlnm._FilterDatabase" localSheetId="1" hidden="1">Feb!$A$14:$I$17</definedName>
    <definedName name="_xlnm._FilterDatabase" localSheetId="0" hidden="1">Jan!$A$14:$I$17</definedName>
    <definedName name="_xlnm._FilterDatabase" localSheetId="6" hidden="1">July!$A$14:$I$16</definedName>
    <definedName name="_xlnm._FilterDatabase" localSheetId="5" hidden="1">June!$A$14:$I$16</definedName>
    <definedName name="_xlnm._FilterDatabase" localSheetId="2" hidden="1">Mar!$A$14:$I$17</definedName>
    <definedName name="_xlnm._FilterDatabase" localSheetId="4" hidden="1">May!$A$14:$I$16</definedName>
    <definedName name="_xlnm._FilterDatabase" localSheetId="10" hidden="1">Nov!$A$14:$I$16</definedName>
    <definedName name="_xlnm._FilterDatabase" localSheetId="9" hidden="1">Oct!$A$14:$I$16</definedName>
    <definedName name="_xlnm._FilterDatabase" localSheetId="8" hidden="1">Sep!$A$14:$I$16</definedName>
    <definedName name="categoryList">OFFSET(Settings!$A$1,1,0,SUMPRODUCT(MAX((Settings!$A:$A&lt;&gt;"")*(ROW(Settings!$A:$A)))),1)</definedName>
    <definedName name="dateList">OFFSET(Settings!$E$1,1,0,SUMPRODUCT(MAX((Settings!$E:$E&lt;&gt;"")*(ROW(Settings!$E:$E)))),1)</definedName>
    <definedName name="numList" localSheetId="3">OFFSET(Apr!$N$1,1,0,SUMPRODUCT(MAX((Apr!$N:$N&lt;&gt;"")*(ROW(Apr!$N:$N)))),1)</definedName>
    <definedName name="numList" localSheetId="7">OFFSET(Aug!$N$1,1,0,SUMPRODUCT(MAX((Aug!$N:$N&lt;&gt;"")*(ROW(Aug!$N:$N)))),1)</definedName>
    <definedName name="numList" localSheetId="11">OFFSET(Dec!$N$1,1,0,SUMPRODUCT(MAX((Dec!$N:$N&lt;&gt;"")*(ROW(Dec!$N:$N)))),1)</definedName>
    <definedName name="numList" localSheetId="1">OFFSET(Feb!$N$1,1,0,SUMPRODUCT(MAX((Feb!$N:$N&lt;&gt;"")*(ROW(Feb!$N:$N)))),1)</definedName>
    <definedName name="numList" localSheetId="6">OFFSET(July!$N$1,1,0,SUMPRODUCT(MAX((July!$N:$N&lt;&gt;"")*(ROW(July!$N:$N)))),1)</definedName>
    <definedName name="numList" localSheetId="5">OFFSET(June!$N$1,1,0,SUMPRODUCT(MAX((June!$N:$N&lt;&gt;"")*(ROW(June!$N:$N)))),1)</definedName>
    <definedName name="numList" localSheetId="2">OFFSET(Mar!$L$1,1,0,SUMPRODUCT(MAX((Mar!$L:$L&lt;&gt;"")*(ROW(Mar!$L:$L)))),1)</definedName>
    <definedName name="numList" localSheetId="4">OFFSET(May!$N$1,1,0,SUMPRODUCT(MAX((May!$N:$N&lt;&gt;"")*(ROW(May!$N:$N)))),1)</definedName>
    <definedName name="numList" localSheetId="10">OFFSET(Nov!$N$1,1,0,SUMPRODUCT(MAX((Nov!$N:$N&lt;&gt;"")*(ROW(Nov!$N:$N)))),1)</definedName>
    <definedName name="numList" localSheetId="9">OFFSET(Oct!$N$1,1,0,SUMPRODUCT(MAX((Oct!$N:$N&lt;&gt;"")*(ROW(Oct!$N:$N)))),1)</definedName>
    <definedName name="numList" localSheetId="8">OFFSET(Sep!$N$1,1,0,SUMPRODUCT(MAX((Sep!$N:$N&lt;&gt;"")*(ROW(Sep!$N:$N)))),1)</definedName>
    <definedName name="numList">OFFSET(Jan!$N$1,1,0,SUMPRODUCT(MAX((Jan!$N:$N&lt;&gt;"")*(ROW(Jan!$N:$N)))),1)</definedName>
    <definedName name="payeeList">OFFSET(Settings!$C$1,1,0,SUMPRODUCT(MAX((Settings!$C:$C&lt;&gt;"")*(ROW(Settings!$C:$C)))),1)</definedName>
    <definedName name="_xlnm.Print_Area" localSheetId="3">Apr!$A$1:$I$140</definedName>
    <definedName name="_xlnm.Print_Area" localSheetId="7">Aug!$A$1:$I$145</definedName>
    <definedName name="_xlnm.Print_Area" localSheetId="11">Dec!$A$1:$I$145</definedName>
    <definedName name="_xlnm.Print_Area" localSheetId="1">Feb!$A$1:$I$115</definedName>
    <definedName name="_xlnm.Print_Area" localSheetId="13">Help!$A$1:$C$42</definedName>
    <definedName name="_xlnm.Print_Area" localSheetId="0">Jan!$A$1:$I$119</definedName>
    <definedName name="_xlnm.Print_Area" localSheetId="6">July!$A$1:$I$148</definedName>
    <definedName name="_xlnm.Print_Area" localSheetId="5">June!$A$1:$I$138</definedName>
    <definedName name="_xlnm.Print_Area" localSheetId="2">Mar!$A$1:$I$121</definedName>
    <definedName name="_xlnm.Print_Area" localSheetId="4">May!$A$1:$I$94</definedName>
    <definedName name="_xlnm.Print_Area" localSheetId="10">Nov!$A$1:$I$145</definedName>
    <definedName name="_xlnm.Print_Area" localSheetId="9">Oct!$A$1:$I$146</definedName>
    <definedName name="_xlnm.Print_Area" localSheetId="8">Sep!$A$1:$I$151</definedName>
    <definedName name="_xlnm.Print_Titles" localSheetId="3">Apr!$14:$14</definedName>
    <definedName name="_xlnm.Print_Titles" localSheetId="7">Aug!$14:$14</definedName>
    <definedName name="_xlnm.Print_Titles" localSheetId="11">Dec!$14:$14</definedName>
    <definedName name="_xlnm.Print_Titles" localSheetId="1">Feb!$14:$14</definedName>
    <definedName name="_xlnm.Print_Titles" localSheetId="0">Jan!$14:$14</definedName>
    <definedName name="_xlnm.Print_Titles" localSheetId="6">July!$14:$14</definedName>
    <definedName name="_xlnm.Print_Titles" localSheetId="5">June!$14:$14</definedName>
    <definedName name="_xlnm.Print_Titles" localSheetId="2">Mar!$14:$14</definedName>
    <definedName name="_xlnm.Print_Titles" localSheetId="4">May!$14:$14</definedName>
    <definedName name="_xlnm.Print_Titles" localSheetId="10">Nov!$14:$14</definedName>
    <definedName name="_xlnm.Print_Titles" localSheetId="9">Oct!$14:$14</definedName>
    <definedName name="_xlnm.Print_Titles" localSheetId="8">Sep!$14:$14</definedName>
    <definedName name="reconcileList">OFFSET(Settings!$G$1,1,0,SUMPRODUCT(MAX((Settings!$G:$G&lt;&gt;"")*(ROW(Settings!$G:$G)))),1)</definedName>
    <definedName name="valuevx">42.314159</definedName>
  </definedNames>
  <calcPr calcId="145621"/>
</workbook>
</file>

<file path=xl/calcChain.xml><?xml version="1.0" encoding="utf-8"?>
<calcChain xmlns="http://schemas.openxmlformats.org/spreadsheetml/2006/main">
  <c r="G97" i="18" l="1"/>
  <c r="G96" i="18"/>
  <c r="L80" i="18" l="1"/>
  <c r="K74" i="18" l="1"/>
  <c r="K80" i="18"/>
  <c r="K56" i="18"/>
  <c r="H156" i="18" l="1"/>
  <c r="G156" i="18"/>
  <c r="I153" i="18"/>
  <c r="I152" i="18"/>
  <c r="I151" i="18"/>
  <c r="I150" i="18"/>
  <c r="I149" i="18"/>
  <c r="I148" i="18"/>
  <c r="I147" i="18"/>
  <c r="I146" i="18"/>
  <c r="I4" i="18"/>
  <c r="N3" i="18"/>
  <c r="N4" i="18" s="1"/>
  <c r="N5" i="18" s="1"/>
  <c r="N6" i="18" s="1"/>
  <c r="N7" i="18" s="1"/>
  <c r="I147" i="17" l="1"/>
  <c r="I148" i="17"/>
  <c r="I149" i="17"/>
  <c r="I150" i="17"/>
  <c r="I151" i="17"/>
  <c r="I152" i="17"/>
  <c r="I153" i="17"/>
  <c r="G158" i="16" l="1"/>
  <c r="G160" i="16" s="1"/>
  <c r="I103" i="16"/>
  <c r="I104" i="16"/>
  <c r="I105" i="16"/>
  <c r="I106" i="16"/>
  <c r="I107" i="16"/>
  <c r="I108" i="16"/>
  <c r="I109" i="16"/>
  <c r="I110" i="16"/>
  <c r="I111" i="16"/>
  <c r="I112" i="16"/>
  <c r="I113" i="16"/>
  <c r="I114" i="16"/>
  <c r="I115" i="16"/>
  <c r="I116" i="16"/>
  <c r="I117" i="16"/>
  <c r="I118" i="16"/>
  <c r="I119" i="16"/>
  <c r="I120" i="16"/>
  <c r="I121" i="16"/>
  <c r="I122" i="16"/>
  <c r="I123" i="16"/>
  <c r="I124" i="16"/>
  <c r="I125" i="16"/>
  <c r="I126" i="16"/>
  <c r="I127" i="16"/>
  <c r="I128" i="16"/>
  <c r="I129" i="16"/>
  <c r="I130" i="16"/>
  <c r="I131" i="16"/>
  <c r="I132" i="16"/>
  <c r="I133" i="16"/>
  <c r="I134" i="16"/>
  <c r="I135" i="16"/>
  <c r="I136" i="16"/>
  <c r="I137" i="16"/>
  <c r="I138" i="16"/>
  <c r="I139" i="16"/>
  <c r="I140" i="16"/>
  <c r="I141" i="16"/>
  <c r="I142" i="16"/>
  <c r="I143" i="16"/>
  <c r="I144" i="16"/>
  <c r="I145" i="16"/>
  <c r="I146" i="16"/>
  <c r="I147" i="16"/>
  <c r="I148" i="16"/>
  <c r="I149" i="16"/>
  <c r="I150" i="16"/>
  <c r="I151" i="16"/>
  <c r="I152" i="16"/>
  <c r="I153" i="16"/>
  <c r="I154" i="16"/>
  <c r="I155" i="16"/>
  <c r="G163" i="15" l="1"/>
  <c r="I118" i="15"/>
  <c r="I119" i="15"/>
  <c r="I120" i="15"/>
  <c r="I121" i="15"/>
  <c r="I122" i="15"/>
  <c r="I123" i="15"/>
  <c r="I124" i="15"/>
  <c r="I125" i="15"/>
  <c r="I126" i="15"/>
  <c r="I127" i="15"/>
  <c r="I128" i="15"/>
  <c r="I129" i="15"/>
  <c r="I130" i="15"/>
  <c r="I131" i="15"/>
  <c r="I132" i="15"/>
  <c r="I133" i="15"/>
  <c r="I134" i="15"/>
  <c r="I135" i="15"/>
  <c r="I136" i="15"/>
  <c r="I137" i="15"/>
  <c r="I138" i="15"/>
  <c r="I139" i="15"/>
  <c r="I140" i="15"/>
  <c r="I141" i="15"/>
  <c r="I142" i="15"/>
  <c r="I143" i="15"/>
  <c r="I144" i="15"/>
  <c r="I145" i="15"/>
  <c r="I146" i="15"/>
  <c r="I147" i="15"/>
  <c r="I148" i="15"/>
  <c r="I149" i="15"/>
  <c r="I150" i="15"/>
  <c r="I151" i="15"/>
  <c r="I152" i="15"/>
  <c r="I153" i="15"/>
  <c r="I154" i="15"/>
  <c r="I155" i="15"/>
  <c r="I156" i="15"/>
  <c r="I157" i="15"/>
  <c r="I158" i="15"/>
  <c r="I159" i="15"/>
  <c r="I160" i="15"/>
  <c r="H156" i="17" l="1"/>
  <c r="G156" i="17"/>
  <c r="I4" i="17"/>
  <c r="N3" i="17"/>
  <c r="N4" i="17" s="1"/>
  <c r="N5" i="17" s="1"/>
  <c r="N6" i="17" s="1"/>
  <c r="N7" i="17" s="1"/>
  <c r="H158" i="16" l="1"/>
  <c r="I4" i="16"/>
  <c r="N3" i="16"/>
  <c r="N4" i="16" s="1"/>
  <c r="N5" i="16" s="1"/>
  <c r="N6" i="16" s="1"/>
  <c r="N7" i="16" s="1"/>
  <c r="G157" i="14" l="1"/>
  <c r="G158" i="14" s="1"/>
  <c r="H163" i="15" l="1"/>
  <c r="I4" i="15"/>
  <c r="N3" i="15"/>
  <c r="N4" i="15" s="1"/>
  <c r="N5" i="15" s="1"/>
  <c r="N6" i="15" s="1"/>
  <c r="N7" i="15" s="1"/>
  <c r="I121" i="13" l="1"/>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24" i="14" l="1"/>
  <c r="I125" i="14"/>
  <c r="I126" i="14"/>
  <c r="I127" i="14"/>
  <c r="I128" i="14"/>
  <c r="I129" i="14"/>
  <c r="I130" i="14"/>
  <c r="I131" i="14"/>
  <c r="I132" i="14"/>
  <c r="I133" i="14"/>
  <c r="I134" i="14"/>
  <c r="I135" i="14"/>
  <c r="I136" i="14"/>
  <c r="I137" i="14"/>
  <c r="I138" i="14"/>
  <c r="I139" i="14"/>
  <c r="I140" i="14"/>
  <c r="I141" i="14"/>
  <c r="I142" i="14"/>
  <c r="I143" i="14"/>
  <c r="I144" i="14"/>
  <c r="I145" i="14"/>
  <c r="I146" i="14"/>
  <c r="I147" i="14"/>
  <c r="I148" i="14"/>
  <c r="I149" i="14"/>
  <c r="I150" i="14"/>
  <c r="I151" i="14"/>
  <c r="I152" i="14"/>
  <c r="I153" i="14"/>
  <c r="I154" i="14"/>
  <c r="G150" i="12" l="1"/>
  <c r="H157" i="14" l="1"/>
  <c r="I4" i="14"/>
  <c r="N3" i="14"/>
  <c r="N4" i="14" s="1"/>
  <c r="N5" i="14" s="1"/>
  <c r="N6" i="14" s="1"/>
  <c r="N7" i="14" s="1"/>
  <c r="I147" i="12" l="1"/>
  <c r="I146" i="12"/>
  <c r="I145" i="12"/>
  <c r="I144" i="12"/>
  <c r="I143" i="12"/>
  <c r="I142" i="12"/>
  <c r="I141" i="12"/>
  <c r="I140" i="12"/>
  <c r="I139" i="12"/>
  <c r="I138" i="12"/>
  <c r="I137" i="12"/>
  <c r="I136" i="12"/>
  <c r="I135" i="12"/>
  <c r="I134" i="12"/>
  <c r="I133" i="12"/>
  <c r="I132" i="12"/>
  <c r="I131" i="12"/>
  <c r="I130" i="12"/>
  <c r="I129" i="12"/>
  <c r="I128" i="12"/>
  <c r="I127" i="12"/>
  <c r="I126" i="12"/>
  <c r="I125" i="12"/>
  <c r="I124" i="12"/>
  <c r="I123" i="12"/>
  <c r="I122" i="12"/>
  <c r="I121" i="12"/>
  <c r="I120" i="12"/>
  <c r="I119" i="12"/>
  <c r="I118" i="12"/>
  <c r="I117" i="12"/>
  <c r="I116" i="12"/>
  <c r="I115" i="12"/>
  <c r="I114" i="12"/>
  <c r="I113" i="12"/>
  <c r="I112" i="12"/>
  <c r="I111" i="12"/>
  <c r="I110" i="12"/>
  <c r="I109" i="12"/>
  <c r="I108" i="12"/>
  <c r="I107" i="12"/>
  <c r="I106" i="12"/>
  <c r="I105" i="12"/>
  <c r="I104" i="12"/>
  <c r="I103" i="12"/>
  <c r="I102" i="12"/>
  <c r="I101" i="12"/>
  <c r="I100" i="12"/>
  <c r="I99" i="12"/>
  <c r="I98" i="12"/>
  <c r="H160" i="13" l="1"/>
  <c r="G160" i="13"/>
  <c r="G162" i="13" s="1"/>
  <c r="I4" i="13"/>
  <c r="N3" i="13"/>
  <c r="N4" i="13" s="1"/>
  <c r="N5" i="13" s="1"/>
  <c r="N6" i="13" s="1"/>
  <c r="N7" i="13" s="1"/>
  <c r="G96" i="11" l="1"/>
  <c r="H96" i="11"/>
  <c r="H150" i="12" l="1"/>
  <c r="G151" i="12" s="1"/>
  <c r="I4" i="12"/>
  <c r="N3" i="12"/>
  <c r="N4" i="12" s="1"/>
  <c r="N5" i="12" s="1"/>
  <c r="N6" i="12" s="1"/>
  <c r="N7" i="12" s="1"/>
  <c r="I94" i="11" l="1"/>
  <c r="H155" i="10" l="1"/>
  <c r="G155" i="10"/>
  <c r="I153" i="10"/>
  <c r="I4" i="11" l="1"/>
  <c r="N3" i="11"/>
  <c r="N4" i="11" s="1"/>
  <c r="N5" i="11" s="1"/>
  <c r="N6" i="11" s="1"/>
  <c r="N7" i="11" s="1"/>
  <c r="G123" i="9" l="1"/>
  <c r="G125" i="9" l="1"/>
  <c r="I4" i="10" l="1"/>
  <c r="N3" i="10"/>
  <c r="N4" i="10" s="1"/>
  <c r="N5" i="10" s="1"/>
  <c r="N6" i="10" s="1"/>
  <c r="N7" i="10" s="1"/>
  <c r="I111" i="9" l="1"/>
  <c r="I112" i="9"/>
  <c r="I113" i="9"/>
  <c r="I114" i="9"/>
  <c r="I115" i="9"/>
  <c r="I116" i="9"/>
  <c r="I117" i="9"/>
  <c r="I118" i="9"/>
  <c r="I119" i="9"/>
  <c r="I120" i="9"/>
  <c r="I121" i="9"/>
  <c r="I4" i="9" l="1"/>
  <c r="L3" i="9"/>
  <c r="L4" i="9" s="1"/>
  <c r="L5" i="9" s="1"/>
  <c r="L6" i="9" s="1"/>
  <c r="L7" i="9" s="1"/>
  <c r="H121" i="1" l="1"/>
  <c r="G121" i="1"/>
  <c r="I104" i="8"/>
  <c r="I105" i="8"/>
  <c r="I106" i="8"/>
  <c r="I107" i="8"/>
  <c r="I108" i="8"/>
  <c r="I109" i="8"/>
  <c r="I110" i="8"/>
  <c r="I111" i="8"/>
  <c r="I112" i="8"/>
  <c r="I113" i="8"/>
  <c r="I114" i="8"/>
  <c r="I115" i="8"/>
  <c r="I111" i="1"/>
  <c r="I112" i="1"/>
  <c r="I113" i="1"/>
  <c r="I114" i="1"/>
  <c r="I115" i="1"/>
  <c r="I116" i="1"/>
  <c r="I117" i="1"/>
  <c r="I118" i="1"/>
  <c r="I119" i="1"/>
  <c r="I16" i="1"/>
  <c r="I17" i="1" s="1"/>
  <c r="I18" i="1" s="1"/>
  <c r="I19" i="1" s="1"/>
  <c r="I20" i="1" s="1"/>
  <c r="I21" i="1" s="1"/>
  <c r="I22" i="1" s="1"/>
  <c r="I23" i="1" s="1"/>
  <c r="I24" i="1" s="1"/>
  <c r="I25" i="1" s="1"/>
  <c r="I26" i="1" s="1"/>
  <c r="I27" i="1" s="1"/>
  <c r="I28" i="1" s="1"/>
  <c r="I29" i="1" s="1"/>
  <c r="I30" i="1" s="1"/>
  <c r="I31" i="1" s="1"/>
  <c r="I32" i="1" s="1"/>
  <c r="I33" i="1" s="1"/>
  <c r="I34" i="1" s="1"/>
  <c r="I35" i="1" s="1"/>
  <c r="I36" i="1" s="1"/>
  <c r="I37" i="1" s="1"/>
  <c r="I38" i="1" s="1"/>
  <c r="I39" i="1" s="1"/>
  <c r="I40" i="1" s="1"/>
  <c r="I41" i="1" s="1"/>
  <c r="I42" i="1" s="1"/>
  <c r="I43" i="1" s="1"/>
  <c r="I44" i="1" s="1"/>
  <c r="I45" i="1" s="1"/>
  <c r="I46" i="1" s="1"/>
  <c r="I47" i="1" s="1"/>
  <c r="I48" i="1" s="1"/>
  <c r="I49" i="1" s="1"/>
  <c r="I50" i="1" s="1"/>
  <c r="I51" i="1" s="1"/>
  <c r="I52" i="1" s="1"/>
  <c r="I53" i="1" s="1"/>
  <c r="I54" i="1" s="1"/>
  <c r="I55" i="1" s="1"/>
  <c r="I56" i="1" s="1"/>
  <c r="I57" i="1" s="1"/>
  <c r="I58" i="1" s="1"/>
  <c r="I59" i="1" s="1"/>
  <c r="I60" i="1" s="1"/>
  <c r="I61" i="1" s="1"/>
  <c r="I62" i="1" s="1"/>
  <c r="I63" i="1" s="1"/>
  <c r="I64" i="1" s="1"/>
  <c r="I65" i="1" s="1"/>
  <c r="I66" i="1" s="1"/>
  <c r="I67" i="1" s="1"/>
  <c r="I68" i="1" s="1"/>
  <c r="I69" i="1" s="1"/>
  <c r="I70" i="1" s="1"/>
  <c r="I71" i="1" s="1"/>
  <c r="I72" i="1" s="1"/>
  <c r="I73" i="1" s="1"/>
  <c r="I74" i="1" s="1"/>
  <c r="I75" i="1" s="1"/>
  <c r="I76" i="1" s="1"/>
  <c r="I77" i="1" s="1"/>
  <c r="I78" i="1" s="1"/>
  <c r="I79" i="1" s="1"/>
  <c r="I80" i="1" s="1"/>
  <c r="I81" i="1" s="1"/>
  <c r="I82" i="1" s="1"/>
  <c r="I83" i="1" s="1"/>
  <c r="I84" i="1" s="1"/>
  <c r="I85" i="1" s="1"/>
  <c r="I86" i="1" s="1"/>
  <c r="I87" i="1" s="1"/>
  <c r="I88" i="1" s="1"/>
  <c r="I89" i="1" s="1"/>
  <c r="I90" i="1" s="1"/>
  <c r="I91" i="1" s="1"/>
  <c r="I92" i="1" s="1"/>
  <c r="I93" i="1" s="1"/>
  <c r="I94" i="1" s="1"/>
  <c r="I95" i="1" s="1"/>
  <c r="I96" i="1" s="1"/>
  <c r="I97" i="1" s="1"/>
  <c r="I98" i="1" s="1"/>
  <c r="I99" i="1" s="1"/>
  <c r="I100" i="1" s="1"/>
  <c r="I101" i="1" s="1"/>
  <c r="I102" i="1" s="1"/>
  <c r="I103" i="1" s="1"/>
  <c r="I104" i="1" s="1"/>
  <c r="I105" i="1" s="1"/>
  <c r="I106" i="1" s="1"/>
  <c r="I107" i="1" s="1"/>
  <c r="I108" i="1" s="1"/>
  <c r="I109" i="1" s="1"/>
  <c r="I110" i="1" s="1"/>
  <c r="G117" i="8" l="1"/>
  <c r="I4" i="8" l="1"/>
  <c r="N3" i="8"/>
  <c r="N4" i="8" s="1"/>
  <c r="N5" i="8" s="1"/>
  <c r="N6" i="8" s="1"/>
  <c r="N7" i="8" s="1"/>
  <c r="I4" i="1" l="1"/>
  <c r="D15" i="1" l="1"/>
  <c r="N3" i="1"/>
  <c r="I16" i="8" l="1"/>
  <c r="I17" i="8" s="1"/>
  <c r="I18" i="8" s="1"/>
  <c r="N4" i="1"/>
  <c r="N5" i="1" s="1"/>
  <c r="N6" i="1" s="1"/>
  <c r="N7" i="1" s="1"/>
  <c r="I19" i="8" l="1"/>
  <c r="I20" i="8" s="1"/>
  <c r="I21" i="8" s="1"/>
  <c r="I22" i="8" s="1"/>
  <c r="I23" i="8" s="1"/>
  <c r="I24" i="8" s="1"/>
  <c r="I25" i="8" s="1"/>
  <c r="I26" i="8" s="1"/>
  <c r="I27" i="8" s="1"/>
  <c r="I28" i="8" s="1"/>
  <c r="I29" i="8" s="1"/>
  <c r="I30" i="8" s="1"/>
  <c r="I31" i="8" s="1"/>
  <c r="I32" i="8" s="1"/>
  <c r="I33" i="8" s="1"/>
  <c r="I34" i="8" s="1"/>
  <c r="I35" i="8" s="1"/>
  <c r="I36" i="8" s="1"/>
  <c r="I37" i="8" s="1"/>
  <c r="I38" i="8" s="1"/>
  <c r="I39" i="8" s="1"/>
  <c r="I40" i="8" s="1"/>
  <c r="I41" i="8" s="1"/>
  <c r="I42" i="8" s="1"/>
  <c r="I43" i="8" s="1"/>
  <c r="I44" i="8" s="1"/>
  <c r="I45" i="8" s="1"/>
  <c r="I46" i="8" s="1"/>
  <c r="I47" i="8" s="1"/>
  <c r="I48" i="8" s="1"/>
  <c r="I49" i="8" s="1"/>
  <c r="I50" i="8" s="1"/>
  <c r="I51" i="8" s="1"/>
  <c r="I52" i="8" s="1"/>
  <c r="I53" i="8" s="1"/>
  <c r="I54" i="8" s="1"/>
  <c r="I55" i="8" s="1"/>
  <c r="I56" i="8" s="1"/>
  <c r="I57" i="8" s="1"/>
  <c r="I58" i="8" s="1"/>
  <c r="I59" i="8" s="1"/>
  <c r="I60" i="8" s="1"/>
  <c r="I61" i="8" s="1"/>
  <c r="I62" i="8" s="1"/>
  <c r="I63" i="8" s="1"/>
  <c r="I64" i="8" s="1"/>
  <c r="I65" i="8" s="1"/>
  <c r="I66" i="8" l="1"/>
  <c r="I67" i="8" s="1"/>
  <c r="I68" i="8" s="1"/>
  <c r="I69" i="8" s="1"/>
  <c r="I70" i="8" s="1"/>
  <c r="I71" i="8" s="1"/>
  <c r="I72" i="8" s="1"/>
  <c r="I73" i="8" s="1"/>
  <c r="I74" i="8" s="1"/>
  <c r="I75" i="8" s="1"/>
  <c r="I76" i="8" s="1"/>
  <c r="I77" i="8" s="1"/>
  <c r="I78" i="8" s="1"/>
  <c r="I79" i="8" s="1"/>
  <c r="I80" i="8" s="1"/>
  <c r="I81" i="8" s="1"/>
  <c r="I82" i="8" s="1"/>
  <c r="I83" i="8" s="1"/>
  <c r="I84" i="8" s="1"/>
  <c r="I85" i="8" s="1"/>
  <c r="I86" i="8" s="1"/>
  <c r="I87" i="8" s="1"/>
  <c r="I88" i="8" s="1"/>
  <c r="I89" i="8" s="1"/>
  <c r="I90" i="8" s="1"/>
  <c r="I91" i="8" s="1"/>
  <c r="I92" i="8" s="1"/>
  <c r="I93" i="8" s="1"/>
  <c r="I94" i="8" s="1"/>
  <c r="I95" i="8" s="1"/>
  <c r="I96" i="8" s="1"/>
  <c r="I97" i="8" s="1"/>
  <c r="I98" i="8" s="1"/>
  <c r="I99" i="8" s="1"/>
  <c r="I100" i="8" s="1"/>
  <c r="I101" i="8" s="1"/>
  <c r="I102" i="8" s="1"/>
  <c r="I103" i="8" s="1"/>
  <c r="I15" i="9" s="1"/>
  <c r="I16" i="9" s="1"/>
  <c r="I17" i="9" s="1"/>
  <c r="I18" i="9" s="1"/>
  <c r="I19" i="9" s="1"/>
  <c r="I20" i="9" s="1"/>
  <c r="I21" i="9" s="1"/>
  <c r="I22" i="9" s="1"/>
  <c r="I23" i="9" s="1"/>
  <c r="I24" i="9" s="1"/>
  <c r="I25" i="9" s="1"/>
  <c r="I26" i="9" s="1"/>
  <c r="I27" i="9" s="1"/>
  <c r="I3" i="1"/>
  <c r="I3" i="8" l="1"/>
  <c r="I28" i="9" l="1"/>
  <c r="I29" i="9" l="1"/>
  <c r="I30" i="9" l="1"/>
  <c r="I31" i="9" l="1"/>
  <c r="I32" i="9" l="1"/>
  <c r="I33" i="9" l="1"/>
  <c r="I34" i="9" l="1"/>
  <c r="I35" i="9" l="1"/>
  <c r="I36" i="9" l="1"/>
  <c r="I37" i="9" l="1"/>
  <c r="I38" i="9" l="1"/>
  <c r="I39" i="9" l="1"/>
  <c r="I40" i="9" l="1"/>
  <c r="I41" i="9" l="1"/>
  <c r="I42" i="9" l="1"/>
  <c r="I43" i="9" l="1"/>
  <c r="I44" i="9" l="1"/>
  <c r="I45" i="9" l="1"/>
  <c r="I46" i="9" l="1"/>
  <c r="I47" i="9" l="1"/>
  <c r="I48" i="9" l="1"/>
  <c r="I49" i="9" l="1"/>
  <c r="I50" i="9" l="1"/>
  <c r="I51" i="9" l="1"/>
  <c r="I52" i="9" l="1"/>
  <c r="I53" i="9" l="1"/>
  <c r="I54" i="9" l="1"/>
  <c r="I55" i="9" l="1"/>
  <c r="I56" i="9" l="1"/>
  <c r="I57" i="9" l="1"/>
  <c r="I58" i="9" l="1"/>
  <c r="I59" i="9" l="1"/>
  <c r="I60" i="9" l="1"/>
  <c r="I61" i="9" l="1"/>
  <c r="I62" i="9" l="1"/>
  <c r="I63" i="9" l="1"/>
  <c r="I64" i="9" l="1"/>
  <c r="I65" i="9" l="1"/>
  <c r="I66" i="9" l="1"/>
  <c r="I67" i="9" l="1"/>
  <c r="I68" i="9" l="1"/>
  <c r="I69" i="9" l="1"/>
  <c r="I70" i="9" l="1"/>
  <c r="I71" i="9" l="1"/>
  <c r="I72" i="9" l="1"/>
  <c r="I73" i="9" l="1"/>
  <c r="I74" i="9" l="1"/>
  <c r="I75" i="9" l="1"/>
  <c r="I76" i="9" l="1"/>
  <c r="I77" i="9" l="1"/>
  <c r="I78" i="9" l="1"/>
  <c r="I79" i="9" l="1"/>
  <c r="I80" i="9" l="1"/>
  <c r="I81" i="9" l="1"/>
  <c r="I82" i="9" l="1"/>
  <c r="I83" i="9" l="1"/>
  <c r="I84" i="9" l="1"/>
  <c r="I85" i="9" l="1"/>
  <c r="I86" i="9" l="1"/>
  <c r="I87" i="9" l="1"/>
  <c r="I88" i="9" l="1"/>
  <c r="I89" i="9" l="1"/>
  <c r="I90" i="9" l="1"/>
  <c r="I91" i="9" l="1"/>
  <c r="I92" i="9" l="1"/>
  <c r="I93" i="9" l="1"/>
  <c r="I94" i="9" l="1"/>
  <c r="I95" i="9" l="1"/>
  <c r="I96" i="9" l="1"/>
  <c r="I97" i="9" l="1"/>
  <c r="I98" i="9" l="1"/>
  <c r="I99" i="9" l="1"/>
  <c r="I100" i="9" l="1"/>
  <c r="I101" i="9" l="1"/>
  <c r="I102" i="9" l="1"/>
  <c r="I103" i="9" l="1"/>
  <c r="I104" i="9" l="1"/>
  <c r="I105" i="9" l="1"/>
  <c r="I106" i="9" l="1"/>
  <c r="I107" i="9" l="1"/>
  <c r="I108" i="9" l="1"/>
  <c r="I109" i="9" l="1"/>
  <c r="I110" i="9" l="1"/>
  <c r="I15" i="10" l="1"/>
  <c r="I16" i="10" s="1"/>
  <c r="I17" i="10" s="1"/>
  <c r="I18" i="10" s="1"/>
  <c r="I19" i="10" s="1"/>
  <c r="I20" i="10" s="1"/>
  <c r="I21" i="10" s="1"/>
  <c r="I22" i="10" s="1"/>
  <c r="I23" i="10" s="1"/>
  <c r="I24" i="10" s="1"/>
  <c r="I25" i="10" s="1"/>
  <c r="I26" i="10" s="1"/>
  <c r="I27" i="10" s="1"/>
  <c r="I28" i="10" s="1"/>
  <c r="I29" i="10" s="1"/>
  <c r="I30" i="10" s="1"/>
  <c r="I31" i="10" s="1"/>
  <c r="I32" i="10" s="1"/>
  <c r="I33" i="10" s="1"/>
  <c r="I34" i="10" s="1"/>
  <c r="I35" i="10" s="1"/>
  <c r="I36" i="10" s="1"/>
  <c r="I37" i="10" s="1"/>
  <c r="I38" i="10" s="1"/>
  <c r="I39" i="10" s="1"/>
  <c r="I40" i="10" s="1"/>
  <c r="I41" i="10" s="1"/>
  <c r="I42" i="10" s="1"/>
  <c r="I43" i="10" s="1"/>
  <c r="I44" i="10" s="1"/>
  <c r="I45" i="10" s="1"/>
  <c r="I46" i="10" s="1"/>
  <c r="I47" i="10" s="1"/>
  <c r="I48" i="10" s="1"/>
  <c r="I49" i="10" s="1"/>
  <c r="I50" i="10" s="1"/>
  <c r="I51" i="10" s="1"/>
  <c r="I52" i="10" s="1"/>
  <c r="I53" i="10" s="1"/>
  <c r="I54" i="10" s="1"/>
  <c r="I55" i="10" s="1"/>
  <c r="I56" i="10" s="1"/>
  <c r="I57" i="10" s="1"/>
  <c r="I58" i="10" s="1"/>
  <c r="I59" i="10" s="1"/>
  <c r="I60" i="10" s="1"/>
  <c r="I61" i="10" s="1"/>
  <c r="I62" i="10" s="1"/>
  <c r="I63" i="10" s="1"/>
  <c r="I64" i="10" s="1"/>
  <c r="I65" i="10" s="1"/>
  <c r="I66" i="10" s="1"/>
  <c r="I67" i="10" s="1"/>
  <c r="I68" i="10" s="1"/>
  <c r="I69" i="10" s="1"/>
  <c r="I70" i="10" s="1"/>
  <c r="I71" i="10" s="1"/>
  <c r="I72" i="10" s="1"/>
  <c r="I73" i="10" s="1"/>
  <c r="I74" i="10" s="1"/>
  <c r="I75" i="10" s="1"/>
  <c r="I76" i="10" s="1"/>
  <c r="I77" i="10" s="1"/>
  <c r="I78" i="10" s="1"/>
  <c r="I79" i="10" s="1"/>
  <c r="I80" i="10" s="1"/>
  <c r="I81" i="10" s="1"/>
  <c r="I82" i="10" s="1"/>
  <c r="I83" i="10" s="1"/>
  <c r="I84" i="10" s="1"/>
  <c r="I85" i="10" s="1"/>
  <c r="I86" i="10" s="1"/>
  <c r="I87" i="10" s="1"/>
  <c r="I3" i="9"/>
  <c r="I88" i="10" l="1"/>
  <c r="I89" i="10" s="1"/>
  <c r="I90" i="10" s="1"/>
  <c r="I91" i="10" s="1"/>
  <c r="I92" i="10" s="1"/>
  <c r="I93" i="10" s="1"/>
  <c r="I94" i="10" s="1"/>
  <c r="I95" i="10" s="1"/>
  <c r="I96" i="10" s="1"/>
  <c r="I97" i="10" s="1"/>
  <c r="I98" i="10" s="1"/>
  <c r="I99" i="10" s="1"/>
  <c r="I100" i="10" s="1"/>
  <c r="I101" i="10" s="1"/>
  <c r="I102" i="10" s="1"/>
  <c r="I103" i="10" s="1"/>
  <c r="I104" i="10" s="1"/>
  <c r="I105" i="10" s="1"/>
  <c r="I106" i="10" s="1"/>
  <c r="I107" i="10" s="1"/>
  <c r="I108" i="10" s="1"/>
  <c r="I109" i="10" s="1"/>
  <c r="I110" i="10" s="1"/>
  <c r="I111" i="10" s="1"/>
  <c r="I112" i="10" s="1"/>
  <c r="I113" i="10" s="1"/>
  <c r="I114" i="10" s="1"/>
  <c r="I115" i="10" s="1"/>
  <c r="I116" i="10" s="1"/>
  <c r="I117" i="10" s="1"/>
  <c r="I118" i="10" s="1"/>
  <c r="I119" i="10" s="1"/>
  <c r="I120" i="10" s="1"/>
  <c r="I121" i="10" s="1"/>
  <c r="I122" i="10" s="1"/>
  <c r="I123" i="10" s="1"/>
  <c r="I124" i="10" s="1"/>
  <c r="I125" i="10" s="1"/>
  <c r="I126" i="10" s="1"/>
  <c r="I127" i="10" s="1"/>
  <c r="I128" i="10" s="1"/>
  <c r="I129" i="10" s="1"/>
  <c r="I130" i="10" s="1"/>
  <c r="I131" i="10" s="1"/>
  <c r="I132" i="10" s="1"/>
  <c r="I133" i="10" s="1"/>
  <c r="I134" i="10" s="1"/>
  <c r="I135" i="10" s="1"/>
  <c r="I136" i="10" s="1"/>
  <c r="I137" i="10" s="1"/>
  <c r="I138" i="10" s="1"/>
  <c r="I139" i="10" s="1"/>
  <c r="I140" i="10" s="1"/>
  <c r="I141" i="10" s="1"/>
  <c r="I142" i="10" s="1"/>
  <c r="I143" i="10" s="1"/>
  <c r="I144" i="10" s="1"/>
  <c r="I145" i="10" s="1"/>
  <c r="I146" i="10" s="1"/>
  <c r="I147" i="10" s="1"/>
  <c r="I148" i="10" s="1"/>
  <c r="I149" i="10" s="1"/>
  <c r="I150" i="10" s="1"/>
  <c r="I151" i="10" s="1"/>
  <c r="I152" i="10" s="1"/>
  <c r="I15" i="11" l="1"/>
  <c r="I16" i="11" s="1"/>
  <c r="I17" i="11" s="1"/>
  <c r="I18" i="11" s="1"/>
  <c r="I19" i="11" l="1"/>
  <c r="I3" i="10"/>
  <c r="I20" i="11" l="1"/>
  <c r="I21" i="11" l="1"/>
  <c r="I22" i="11" s="1"/>
  <c r="I23" i="11" s="1"/>
  <c r="I24" i="11" s="1"/>
  <c r="I25" i="11" s="1"/>
  <c r="I26" i="11" s="1"/>
  <c r="I27" i="11" s="1"/>
  <c r="I28" i="11" s="1"/>
  <c r="I29" i="11" s="1"/>
  <c r="I30" i="11" s="1"/>
  <c r="I31" i="11" s="1"/>
  <c r="I32" i="11" s="1"/>
  <c r="I33" i="11" l="1"/>
  <c r="I34" i="11" s="1"/>
  <c r="I35" i="11" s="1"/>
  <c r="I36" i="11" s="1"/>
  <c r="I37" i="11" l="1"/>
  <c r="I38" i="11" s="1"/>
  <c r="I39" i="11" s="1"/>
  <c r="I40" i="11" s="1"/>
  <c r="I41" i="11" s="1"/>
  <c r="I42" i="11" s="1"/>
  <c r="I43" i="11" s="1"/>
  <c r="I44" i="11" s="1"/>
  <c r="I45" i="11" s="1"/>
  <c r="I46" i="11" s="1"/>
  <c r="I47" i="11" s="1"/>
  <c r="I48" i="11" s="1"/>
  <c r="I49" i="11" s="1"/>
  <c r="I50" i="11" s="1"/>
  <c r="I51" i="11" s="1"/>
  <c r="I52" i="11" s="1"/>
  <c r="I53" i="11" s="1"/>
  <c r="I54" i="11" s="1"/>
  <c r="I55" i="11" s="1"/>
  <c r="I56" i="11" s="1"/>
  <c r="I57" i="11" s="1"/>
  <c r="I58" i="11" s="1"/>
  <c r="I59" i="11" s="1"/>
  <c r="I60" i="11" s="1"/>
  <c r="I61" i="11" s="1"/>
  <c r="I62" i="11" s="1"/>
  <c r="I63" i="11" s="1"/>
  <c r="I64" i="11" s="1"/>
  <c r="I65" i="11" s="1"/>
  <c r="I66" i="11" s="1"/>
  <c r="I67" i="11" s="1"/>
  <c r="I68" i="11" s="1"/>
  <c r="I69" i="11" s="1"/>
  <c r="I70" i="11" s="1"/>
  <c r="I71" i="11" s="1"/>
  <c r="I72" i="11" s="1"/>
  <c r="I73" i="11" s="1"/>
  <c r="I74" i="11" s="1"/>
  <c r="I75" i="11" s="1"/>
  <c r="I76" i="11" s="1"/>
  <c r="I77" i="11" s="1"/>
  <c r="I78" i="11" s="1"/>
  <c r="I79" i="11" s="1"/>
  <c r="I80" i="11" s="1"/>
  <c r="I81" i="11" s="1"/>
  <c r="I82" i="11" s="1"/>
  <c r="I83" i="11" s="1"/>
  <c r="I84" i="11" s="1"/>
  <c r="I85" i="11" s="1"/>
  <c r="I86" i="11" s="1"/>
  <c r="I87" i="11" s="1"/>
  <c r="I88" i="11" s="1"/>
  <c r="I89" i="11" s="1"/>
  <c r="I90" i="11" s="1"/>
  <c r="I91" i="11" s="1"/>
  <c r="I92" i="11" l="1"/>
  <c r="I93" i="11" l="1"/>
  <c r="I3" i="11" l="1"/>
  <c r="I15" i="12"/>
  <c r="I16" i="12" s="1"/>
  <c r="I17" i="12" s="1"/>
  <c r="I18" i="12" s="1"/>
  <c r="I19" i="12" s="1"/>
  <c r="I20" i="12" s="1"/>
  <c r="I21" i="12" s="1"/>
  <c r="I22" i="12" s="1"/>
  <c r="I23" i="12" s="1"/>
  <c r="I24" i="12" s="1"/>
  <c r="I25" i="12" s="1"/>
  <c r="I26" i="12" s="1"/>
  <c r="I27" i="12" s="1"/>
  <c r="I28" i="12" s="1"/>
  <c r="I29" i="12" s="1"/>
  <c r="I30" i="12" s="1"/>
  <c r="I31" i="12" s="1"/>
  <c r="I32" i="12" s="1"/>
  <c r="I33" i="12" s="1"/>
  <c r="I34" i="12" s="1"/>
  <c r="I35" i="12" s="1"/>
  <c r="I36" i="12" s="1"/>
  <c r="I37" i="12" s="1"/>
  <c r="I38" i="12" s="1"/>
  <c r="I39" i="12" l="1"/>
  <c r="I40" i="12" s="1"/>
  <c r="I41" i="12" s="1"/>
  <c r="I42" i="12" s="1"/>
  <c r="I43" i="12" s="1"/>
  <c r="I44" i="12" s="1"/>
  <c r="I45" i="12" s="1"/>
  <c r="I46" i="12" s="1"/>
  <c r="I47" i="12" s="1"/>
  <c r="I48" i="12" s="1"/>
  <c r="I49" i="12" s="1"/>
  <c r="I50" i="12" s="1"/>
  <c r="I51" i="12" s="1"/>
  <c r="I52" i="12" s="1"/>
  <c r="I53" i="12" s="1"/>
  <c r="I54" i="12" s="1"/>
  <c r="I55" i="12" s="1"/>
  <c r="I56" i="12" s="1"/>
  <c r="I57" i="12" s="1"/>
  <c r="I58" i="12" s="1"/>
  <c r="I59" i="12" s="1"/>
  <c r="I60" i="12" s="1"/>
  <c r="I61" i="12" s="1"/>
  <c r="I62" i="12" s="1"/>
  <c r="I63" i="12" s="1"/>
  <c r="I64" i="12" s="1"/>
  <c r="I65" i="12" s="1"/>
  <c r="I66" i="12" s="1"/>
  <c r="I67" i="12" s="1"/>
  <c r="I68" i="12" s="1"/>
  <c r="I69" i="12" s="1"/>
  <c r="I70" i="12" s="1"/>
  <c r="I71" i="12" s="1"/>
  <c r="I72" i="12" s="1"/>
  <c r="I73" i="12" s="1"/>
  <c r="I74" i="12" s="1"/>
  <c r="I75" i="12" s="1"/>
  <c r="I76" i="12" s="1"/>
  <c r="I77" i="12" s="1"/>
  <c r="I78" i="12" s="1"/>
  <c r="I79" i="12" s="1"/>
  <c r="I80" i="12" s="1"/>
  <c r="I81" i="12" s="1"/>
  <c r="I82" i="12" s="1"/>
  <c r="I83" i="12" s="1"/>
  <c r="I84" i="12" s="1"/>
  <c r="I85" i="12" s="1"/>
  <c r="I86" i="12" s="1"/>
  <c r="I87" i="12" s="1"/>
  <c r="I88" i="12" s="1"/>
  <c r="I89" i="12" s="1"/>
  <c r="I90" i="12" s="1"/>
  <c r="I91" i="12" s="1"/>
  <c r="I92" i="12" s="1"/>
  <c r="I93" i="12" s="1"/>
  <c r="I94" i="12" s="1"/>
  <c r="I95" i="12" s="1"/>
  <c r="I96" i="12" l="1"/>
  <c r="I97" i="12" s="1"/>
  <c r="I15" i="13" l="1"/>
  <c r="I16" i="13" s="1"/>
  <c r="I17" i="13" s="1"/>
  <c r="I18" i="13" s="1"/>
  <c r="I19" i="13" s="1"/>
  <c r="I20" i="13" s="1"/>
  <c r="I21" i="13" s="1"/>
  <c r="I22" i="13" s="1"/>
  <c r="I23" i="13" s="1"/>
  <c r="I24" i="13" s="1"/>
  <c r="I25" i="13" s="1"/>
  <c r="I26" i="13" s="1"/>
  <c r="I27" i="13" s="1"/>
  <c r="I28" i="13" s="1"/>
  <c r="I29" i="13" s="1"/>
  <c r="I30" i="13" s="1"/>
  <c r="I31" i="13" s="1"/>
  <c r="I32" i="13" s="1"/>
  <c r="I33" i="13" s="1"/>
  <c r="I34" i="13" s="1"/>
  <c r="I35" i="13" s="1"/>
  <c r="I36" i="13" s="1"/>
  <c r="I37" i="13" s="1"/>
  <c r="I38" i="13" s="1"/>
  <c r="I39" i="13" s="1"/>
  <c r="I40" i="13" s="1"/>
  <c r="I41" i="13" s="1"/>
  <c r="I42" i="13" s="1"/>
  <c r="I43" i="13" s="1"/>
  <c r="I44" i="13" s="1"/>
  <c r="I45" i="13" s="1"/>
  <c r="I46" i="13" s="1"/>
  <c r="I47" i="13" s="1"/>
  <c r="I48" i="13" s="1"/>
  <c r="I49" i="13" s="1"/>
  <c r="I50" i="13" s="1"/>
  <c r="I51" i="13" s="1"/>
  <c r="I52" i="13" s="1"/>
  <c r="I53" i="13" s="1"/>
  <c r="I54" i="13" s="1"/>
  <c r="I55" i="13" s="1"/>
  <c r="I56" i="13" s="1"/>
  <c r="I57" i="13" s="1"/>
  <c r="I58" i="13" s="1"/>
  <c r="I59" i="13" s="1"/>
  <c r="I60" i="13" s="1"/>
  <c r="I61" i="13" s="1"/>
  <c r="I62" i="13" s="1"/>
  <c r="I63" i="13" s="1"/>
  <c r="I64" i="13" s="1"/>
  <c r="I65" i="13" s="1"/>
  <c r="I66" i="13" s="1"/>
  <c r="I67" i="13" s="1"/>
  <c r="I68" i="13" s="1"/>
  <c r="I69" i="13" s="1"/>
  <c r="I70" i="13" s="1"/>
  <c r="I71" i="13" s="1"/>
  <c r="I72" i="13" s="1"/>
  <c r="I73" i="13" s="1"/>
  <c r="I74" i="13" s="1"/>
  <c r="I75" i="13" s="1"/>
  <c r="I76" i="13" s="1"/>
  <c r="I77" i="13" s="1"/>
  <c r="I78" i="13" s="1"/>
  <c r="I79" i="13" s="1"/>
  <c r="I80" i="13" s="1"/>
  <c r="I81" i="13" s="1"/>
  <c r="I82" i="13" s="1"/>
  <c r="I83" i="13" s="1"/>
  <c r="I84" i="13" s="1"/>
  <c r="I85" i="13" s="1"/>
  <c r="I86" i="13" s="1"/>
  <c r="I87" i="13" s="1"/>
  <c r="I88" i="13" s="1"/>
  <c r="I89" i="13" s="1"/>
  <c r="I90" i="13" s="1"/>
  <c r="I91" i="13" s="1"/>
  <c r="I92" i="13" s="1"/>
  <c r="I93" i="13" s="1"/>
  <c r="I94" i="13" s="1"/>
  <c r="I95" i="13" s="1"/>
  <c r="I96" i="13" s="1"/>
  <c r="I97" i="13" s="1"/>
  <c r="I98" i="13" s="1"/>
  <c r="I99" i="13" s="1"/>
  <c r="I100" i="13" s="1"/>
  <c r="I101" i="13" s="1"/>
  <c r="I102" i="13" s="1"/>
  <c r="I103" i="13" s="1"/>
  <c r="I104" i="13" s="1"/>
  <c r="I105" i="13" s="1"/>
  <c r="I106" i="13" s="1"/>
  <c r="I107" i="13" s="1"/>
  <c r="I108" i="13" s="1"/>
  <c r="I109" i="13" s="1"/>
  <c r="I110" i="13" s="1"/>
  <c r="I111" i="13" s="1"/>
  <c r="I112" i="13" s="1"/>
  <c r="I113" i="13" s="1"/>
  <c r="I114" i="13" s="1"/>
  <c r="I115" i="13" s="1"/>
  <c r="I116" i="13" s="1"/>
  <c r="I117" i="13" s="1"/>
  <c r="I118" i="13" s="1"/>
  <c r="I119" i="13" s="1"/>
  <c r="I120" i="13" s="1"/>
  <c r="K98" i="12"/>
  <c r="I3" i="12"/>
  <c r="I15" i="14" l="1"/>
  <c r="I16" i="14" s="1"/>
  <c r="I17" i="14" s="1"/>
  <c r="I18" i="14" s="1"/>
  <c r="I19" i="14" s="1"/>
  <c r="I20" i="14" s="1"/>
  <c r="I21" i="14" l="1"/>
  <c r="I22" i="14" s="1"/>
  <c r="I23" i="14" s="1"/>
  <c r="I24" i="14" s="1"/>
  <c r="I25" i="14" s="1"/>
  <c r="I26" i="14" s="1"/>
  <c r="I27" i="14" s="1"/>
  <c r="I28" i="14" s="1"/>
  <c r="I29" i="14" s="1"/>
  <c r="I30" i="14" s="1"/>
  <c r="I31" i="14" s="1"/>
  <c r="I32" i="14" s="1"/>
  <c r="I33" i="14" s="1"/>
  <c r="I34" i="14" s="1"/>
  <c r="I35" i="14" s="1"/>
  <c r="I36" i="14" s="1"/>
  <c r="I37" i="14" s="1"/>
  <c r="I38" i="14" s="1"/>
  <c r="I39" i="14" s="1"/>
  <c r="I40" i="14" s="1"/>
  <c r="I41" i="14" s="1"/>
  <c r="I42" i="14" s="1"/>
  <c r="I43" i="14" s="1"/>
  <c r="I44" i="14" s="1"/>
  <c r="I45" i="14" s="1"/>
  <c r="I46" i="14" s="1"/>
  <c r="I47" i="14" s="1"/>
  <c r="I48" i="14" s="1"/>
  <c r="I49" i="14" s="1"/>
  <c r="I50" i="14" s="1"/>
  <c r="I51" i="14" s="1"/>
  <c r="I52" i="14" s="1"/>
  <c r="I53" i="14" s="1"/>
  <c r="I54" i="14" s="1"/>
  <c r="I55" i="14" s="1"/>
  <c r="I56" i="14" s="1"/>
  <c r="I57" i="14" s="1"/>
  <c r="I58" i="14" s="1"/>
  <c r="I3" i="13"/>
  <c r="I59" i="14" l="1"/>
  <c r="I60" i="14" s="1"/>
  <c r="I61" i="14" s="1"/>
  <c r="I62" i="14" s="1"/>
  <c r="I63" i="14" s="1"/>
  <c r="I64" i="14" s="1"/>
  <c r="I65" i="14" s="1"/>
  <c r="I66" i="14" s="1"/>
  <c r="I67" i="14" s="1"/>
  <c r="I68" i="14" s="1"/>
  <c r="I69" i="14" s="1"/>
  <c r="I70" i="14" s="1"/>
  <c r="I71" i="14" s="1"/>
  <c r="I72" i="14" s="1"/>
  <c r="I73" i="14" s="1"/>
  <c r="I74" i="14" s="1"/>
  <c r="I75" i="14" s="1"/>
  <c r="I76" i="14" s="1"/>
  <c r="I77" i="14" s="1"/>
  <c r="I78" i="14" s="1"/>
  <c r="I79" i="14" s="1"/>
  <c r="I80" i="14" s="1"/>
  <c r="I81" i="14" s="1"/>
  <c r="I82" i="14" s="1"/>
  <c r="I83" i="14" s="1"/>
  <c r="I84" i="14" s="1"/>
  <c r="I85" i="14" s="1"/>
  <c r="I86" i="14" s="1"/>
  <c r="I87" i="14" s="1"/>
  <c r="I88" i="14" s="1"/>
  <c r="I89" i="14" s="1"/>
  <c r="I90" i="14" s="1"/>
  <c r="I91" i="14" s="1"/>
  <c r="I92" i="14" s="1"/>
  <c r="I93" i="14" s="1"/>
  <c r="I94" i="14" s="1"/>
  <c r="I95" i="14" s="1"/>
  <c r="I96" i="14" s="1"/>
  <c r="I97" i="14" l="1"/>
  <c r="I98" i="14" s="1"/>
  <c r="I99" i="14" s="1"/>
  <c r="I100" i="14" s="1"/>
  <c r="I101" i="14" s="1"/>
  <c r="I102" i="14" s="1"/>
  <c r="I103" i="14" s="1"/>
  <c r="I104" i="14" s="1"/>
  <c r="I105" i="14" s="1"/>
  <c r="I106" i="14" s="1"/>
  <c r="I107" i="14" s="1"/>
  <c r="I108" i="14" s="1"/>
  <c r="I109" i="14" s="1"/>
  <c r="I110" i="14" s="1"/>
  <c r="I111" i="14" s="1"/>
  <c r="I112" i="14" s="1"/>
  <c r="I113" i="14" s="1"/>
  <c r="I114" i="14" s="1"/>
  <c r="I115" i="14" s="1"/>
  <c r="I116" i="14" s="1"/>
  <c r="I117" i="14" s="1"/>
  <c r="I118" i="14" s="1"/>
  <c r="I119" i="14" s="1"/>
  <c r="I120" i="14" s="1"/>
  <c r="I121" i="14" s="1"/>
  <c r="I122" i="14" s="1"/>
  <c r="I123" i="14" s="1"/>
  <c r="K124" i="14" l="1"/>
  <c r="I15" i="15"/>
  <c r="I16" i="15" s="1"/>
  <c r="I17" i="15" s="1"/>
  <c r="I18" i="15" s="1"/>
  <c r="I19" i="15" s="1"/>
  <c r="I20" i="15" s="1"/>
  <c r="I21" i="15" s="1"/>
  <c r="I22" i="15" s="1"/>
  <c r="I3" i="14"/>
  <c r="I23" i="15" l="1"/>
  <c r="I24" i="15" s="1"/>
  <c r="I25" i="15" s="1"/>
  <c r="I26" i="15" s="1"/>
  <c r="I27" i="15" s="1"/>
  <c r="I28" i="15" s="1"/>
  <c r="I29" i="15" s="1"/>
  <c r="I30" i="15" s="1"/>
  <c r="I31" i="15" s="1"/>
  <c r="I32" i="15" s="1"/>
  <c r="I33" i="15" s="1"/>
  <c r="I34" i="15" s="1"/>
  <c r="I35" i="15" s="1"/>
  <c r="I36" i="15" s="1"/>
  <c r="I37" i="15" s="1"/>
  <c r="I38" i="15" s="1"/>
  <c r="I39" i="15" s="1"/>
  <c r="I40" i="15" s="1"/>
  <c r="I41" i="15" s="1"/>
  <c r="I42" i="15" s="1"/>
  <c r="I43" i="15" s="1"/>
  <c r="I44" i="15" s="1"/>
  <c r="I45" i="15" s="1"/>
  <c r="I46" i="15" s="1"/>
  <c r="I47" i="15" s="1"/>
  <c r="I48" i="15" s="1"/>
  <c r="I49" i="15" s="1"/>
  <c r="I50" i="15" s="1"/>
  <c r="I51" i="15" s="1"/>
  <c r="I52" i="15" s="1"/>
  <c r="I53" i="15" s="1"/>
  <c r="I54" i="15" s="1"/>
  <c r="I55" i="15" s="1"/>
  <c r="I56" i="15" s="1"/>
  <c r="I57" i="15" s="1"/>
  <c r="I58" i="15" s="1"/>
  <c r="I59" i="15" s="1"/>
  <c r="I60" i="15" s="1"/>
  <c r="I61" i="15" s="1"/>
  <c r="I62" i="15" s="1"/>
  <c r="I63" i="15" s="1"/>
  <c r="I64" i="15" s="1"/>
  <c r="I65" i="15" s="1"/>
  <c r="I66" i="15" s="1"/>
  <c r="I67" i="15" s="1"/>
  <c r="I68" i="15" s="1"/>
  <c r="I69" i="15" s="1"/>
  <c r="I70" i="15" s="1"/>
  <c r="I71" i="15" s="1"/>
  <c r="I72" i="15" s="1"/>
  <c r="I73" i="15" s="1"/>
  <c r="I74" i="15" s="1"/>
  <c r="I75" i="15" s="1"/>
  <c r="I76" i="15" s="1"/>
  <c r="I77" i="15" s="1"/>
  <c r="I78" i="15" s="1"/>
  <c r="I79" i="15" l="1"/>
  <c r="I80" i="15" s="1"/>
  <c r="I81" i="15" s="1"/>
  <c r="I82" i="15" s="1"/>
  <c r="I83" i="15" s="1"/>
  <c r="I84" i="15" s="1"/>
  <c r="I85" i="15" s="1"/>
  <c r="I86" i="15" s="1"/>
  <c r="I87" i="15" s="1"/>
  <c r="I88" i="15" s="1"/>
  <c r="I89" i="15" s="1"/>
  <c r="I90" i="15" s="1"/>
  <c r="I91" i="15" s="1"/>
  <c r="I92" i="15" s="1"/>
  <c r="I93" i="15" s="1"/>
  <c r="I94" i="15" s="1"/>
  <c r="I95" i="15" s="1"/>
  <c r="I96" i="15" s="1"/>
  <c r="I97" i="15" s="1"/>
  <c r="I98" i="15" s="1"/>
  <c r="I99" i="15" s="1"/>
  <c r="I100" i="15" s="1"/>
  <c r="I101" i="15" s="1"/>
  <c r="I102" i="15" s="1"/>
  <c r="I103" i="15" s="1"/>
  <c r="I104" i="15" s="1"/>
  <c r="I105" i="15" s="1"/>
  <c r="I106" i="15" s="1"/>
  <c r="I107" i="15" s="1"/>
  <c r="I108" i="15" s="1"/>
  <c r="I109" i="15" s="1"/>
  <c r="I110" i="15" s="1"/>
  <c r="I111" i="15" s="1"/>
  <c r="I112" i="15" s="1"/>
  <c r="I113" i="15" s="1"/>
  <c r="I114" i="15" s="1"/>
  <c r="I115" i="15" s="1"/>
  <c r="I116" i="15" s="1"/>
  <c r="I117" i="15" s="1"/>
  <c r="I15" i="16" s="1"/>
  <c r="I16" i="16" l="1"/>
  <c r="I17" i="16" s="1"/>
  <c r="I18" i="16" s="1"/>
  <c r="I19" i="16" s="1"/>
  <c r="I20" i="16" s="1"/>
  <c r="I21" i="16" s="1"/>
  <c r="I22" i="16" s="1"/>
  <c r="I23" i="16" s="1"/>
  <c r="I24" i="16" s="1"/>
  <c r="I25" i="16" s="1"/>
  <c r="I26" i="16" s="1"/>
  <c r="I27" i="16" s="1"/>
  <c r="I28" i="16" s="1"/>
  <c r="I29" i="16" s="1"/>
  <c r="I30" i="16" s="1"/>
  <c r="I31" i="16" s="1"/>
  <c r="I32" i="16" s="1"/>
  <c r="I33" i="16" s="1"/>
  <c r="I34" i="16" s="1"/>
  <c r="I35" i="16" s="1"/>
  <c r="I36" i="16" s="1"/>
  <c r="I37" i="16" s="1"/>
  <c r="I38" i="16" s="1"/>
  <c r="I39" i="16" s="1"/>
  <c r="I40" i="16" s="1"/>
  <c r="I41" i="16" s="1"/>
  <c r="I42" i="16" s="1"/>
  <c r="I43" i="16" s="1"/>
  <c r="I44" i="16" s="1"/>
  <c r="I45" i="16" s="1"/>
  <c r="I46" i="16" s="1"/>
  <c r="I47" i="16" s="1"/>
  <c r="I48" i="16" s="1"/>
  <c r="I49" i="16" s="1"/>
  <c r="I50" i="16" s="1"/>
  <c r="I51" i="16" s="1"/>
  <c r="I52" i="16" s="1"/>
  <c r="I53" i="16" s="1"/>
  <c r="I54" i="16" s="1"/>
  <c r="I55" i="16" s="1"/>
  <c r="I56" i="16" s="1"/>
  <c r="I57" i="16" s="1"/>
  <c r="I58" i="16" s="1"/>
  <c r="I59" i="16" s="1"/>
  <c r="I60" i="16" s="1"/>
  <c r="I61" i="16" s="1"/>
  <c r="I62" i="16" s="1"/>
  <c r="I63" i="16" s="1"/>
  <c r="I64" i="16" s="1"/>
  <c r="I65" i="16" s="1"/>
  <c r="I66" i="16" s="1"/>
  <c r="I67" i="16" s="1"/>
  <c r="I68" i="16" s="1"/>
  <c r="I69" i="16" s="1"/>
  <c r="I70" i="16" s="1"/>
  <c r="I71" i="16" s="1"/>
  <c r="I72" i="16" s="1"/>
  <c r="I73" i="16" s="1"/>
  <c r="I74" i="16" s="1"/>
  <c r="I75" i="16" s="1"/>
  <c r="I76" i="16" s="1"/>
  <c r="I77" i="16" s="1"/>
  <c r="I78" i="16" s="1"/>
  <c r="I79" i="16" s="1"/>
  <c r="I80" i="16" l="1"/>
  <c r="I81" i="16" s="1"/>
  <c r="I82" i="16" s="1"/>
  <c r="I83" i="16" s="1"/>
  <c r="I84" i="16" s="1"/>
  <c r="I85" i="16" s="1"/>
  <c r="I86" i="16" s="1"/>
  <c r="I87" i="16" s="1"/>
  <c r="I88" i="16" s="1"/>
  <c r="I89" i="16" s="1"/>
  <c r="I90" i="16" s="1"/>
  <c r="I91" i="16" s="1"/>
  <c r="I92" i="16" s="1"/>
  <c r="I93" i="16" s="1"/>
  <c r="I94" i="16" s="1"/>
  <c r="I95" i="16" s="1"/>
  <c r="I96" i="16" s="1"/>
  <c r="I97" i="16" s="1"/>
  <c r="I98" i="16" s="1"/>
  <c r="I99" i="16" s="1"/>
  <c r="I100" i="16" s="1"/>
  <c r="I101" i="16" s="1"/>
  <c r="I102" i="16" s="1"/>
  <c r="I3" i="15"/>
  <c r="I15" i="17" l="1"/>
  <c r="I16" i="17" s="1"/>
  <c r="I17" i="17" s="1"/>
  <c r="I18" i="17" s="1"/>
  <c r="I19" i="17" s="1"/>
  <c r="I20" i="17" s="1"/>
  <c r="I21" i="17" s="1"/>
  <c r="I22" i="17" s="1"/>
  <c r="I23" i="17" s="1"/>
  <c r="I24" i="17" s="1"/>
  <c r="I25" i="17" s="1"/>
  <c r="I26" i="17" s="1"/>
  <c r="I27" i="17" s="1"/>
  <c r="I28" i="17" s="1"/>
  <c r="I29" i="17" s="1"/>
  <c r="I30" i="17" s="1"/>
  <c r="I31" i="17" s="1"/>
  <c r="I32" i="17" s="1"/>
  <c r="I33" i="17" s="1"/>
  <c r="I34" i="17" s="1"/>
  <c r="I35" i="17" s="1"/>
  <c r="I36" i="17" s="1"/>
  <c r="I37" i="17" s="1"/>
  <c r="I38" i="17" s="1"/>
  <c r="I39" i="17" s="1"/>
  <c r="I40" i="17" s="1"/>
  <c r="I41" i="17" s="1"/>
  <c r="I42" i="17" s="1"/>
  <c r="I43" i="17" s="1"/>
  <c r="I44" i="17" s="1"/>
  <c r="I45" i="17" s="1"/>
  <c r="I46" i="17" s="1"/>
  <c r="I47" i="17" s="1"/>
  <c r="I48" i="17" s="1"/>
  <c r="I49" i="17" s="1"/>
  <c r="I50" i="17" s="1"/>
  <c r="I51" i="17" s="1"/>
  <c r="I52" i="17" s="1"/>
  <c r="I53" i="17" s="1"/>
  <c r="I54" i="17" s="1"/>
  <c r="I55" i="17" s="1"/>
  <c r="I56" i="17" s="1"/>
  <c r="I57" i="17" s="1"/>
  <c r="I58" i="17" s="1"/>
  <c r="I59" i="17" s="1"/>
  <c r="I60" i="17" s="1"/>
  <c r="I61" i="17" s="1"/>
  <c r="I62" i="17" s="1"/>
  <c r="I63" i="17" s="1"/>
  <c r="I64" i="17" s="1"/>
  <c r="I65" i="17" s="1"/>
  <c r="I66" i="17" s="1"/>
  <c r="I67" i="17" s="1"/>
  <c r="I68" i="17" s="1"/>
  <c r="I69" i="17" s="1"/>
  <c r="I70" i="17" s="1"/>
  <c r="I71" i="17" s="1"/>
  <c r="I72" i="17" s="1"/>
  <c r="I73" i="17" s="1"/>
  <c r="I74" i="17" s="1"/>
  <c r="I75" i="17" s="1"/>
  <c r="I76" i="17" s="1"/>
  <c r="I77" i="17" s="1"/>
  <c r="I78" i="17" s="1"/>
  <c r="I79" i="17" s="1"/>
  <c r="I80" i="17" s="1"/>
  <c r="I81" i="17" s="1"/>
  <c r="I82" i="17" s="1"/>
  <c r="I83" i="17" s="1"/>
  <c r="I84" i="17" s="1"/>
  <c r="I85" i="17" s="1"/>
  <c r="I86" i="17" s="1"/>
  <c r="I87" i="17" s="1"/>
  <c r="I88" i="17" s="1"/>
  <c r="I89" i="17" s="1"/>
  <c r="I90" i="17" s="1"/>
  <c r="I91" i="17" s="1"/>
  <c r="I92" i="17" s="1"/>
  <c r="I93" i="17" s="1"/>
  <c r="I94" i="17" s="1"/>
  <c r="I95" i="17" s="1"/>
  <c r="I96" i="17" s="1"/>
  <c r="I97" i="17" s="1"/>
  <c r="I98" i="17" s="1"/>
  <c r="I99" i="17" s="1"/>
  <c r="I100" i="17" s="1"/>
  <c r="I101" i="17" s="1"/>
  <c r="I102" i="17" s="1"/>
  <c r="I103" i="17" s="1"/>
  <c r="I104" i="17" s="1"/>
  <c r="I105" i="17" s="1"/>
  <c r="I106" i="17" s="1"/>
  <c r="I107" i="17" s="1"/>
  <c r="I108" i="17" s="1"/>
  <c r="I109" i="17" s="1"/>
  <c r="I110" i="17" s="1"/>
  <c r="I111" i="17" s="1"/>
  <c r="I112" i="17" s="1"/>
  <c r="I113" i="17" s="1"/>
  <c r="I114" i="17" s="1"/>
  <c r="I115" i="17" s="1"/>
  <c r="I116" i="17" s="1"/>
  <c r="I117" i="17" s="1"/>
  <c r="I118" i="17" s="1"/>
  <c r="I119" i="17" s="1"/>
  <c r="I120" i="17" s="1"/>
  <c r="I121" i="17" s="1"/>
  <c r="I122" i="17" s="1"/>
  <c r="I123" i="17" s="1"/>
  <c r="I124" i="17" s="1"/>
  <c r="I125" i="17" s="1"/>
  <c r="I126" i="17" s="1"/>
  <c r="I127" i="17" s="1"/>
  <c r="I128" i="17" s="1"/>
  <c r="I129" i="17" s="1"/>
  <c r="I130" i="17" s="1"/>
  <c r="I131" i="17" s="1"/>
  <c r="I132" i="17" s="1"/>
  <c r="I133" i="17" s="1"/>
  <c r="I134" i="17" s="1"/>
  <c r="I135" i="17" s="1"/>
  <c r="I136" i="17" s="1"/>
  <c r="I137" i="17" s="1"/>
  <c r="I138" i="17" s="1"/>
  <c r="I139" i="17" s="1"/>
  <c r="I140" i="17" s="1"/>
  <c r="I141" i="17" s="1"/>
  <c r="I142" i="17" s="1"/>
  <c r="I143" i="17" s="1"/>
  <c r="I144" i="17" s="1"/>
  <c r="I145" i="17" s="1"/>
  <c r="I146" i="17" s="1"/>
  <c r="I16" i="18"/>
  <c r="I17" i="18" s="1"/>
  <c r="I18" i="18" s="1"/>
  <c r="I19" i="18" s="1"/>
  <c r="I20" i="18" s="1"/>
  <c r="I21" i="18" s="1"/>
  <c r="I22" i="18" s="1"/>
  <c r="I23" i="18" s="1"/>
  <c r="I3" i="16"/>
  <c r="I24" i="18" l="1"/>
  <c r="I25" i="18" s="1"/>
  <c r="I26" i="18" s="1"/>
  <c r="I27" i="18" s="1"/>
  <c r="I28" i="18" s="1"/>
  <c r="I29" i="18" s="1"/>
  <c r="I30" i="18" s="1"/>
  <c r="I31" i="18" s="1"/>
  <c r="I32" i="18" s="1"/>
  <c r="I33" i="18" s="1"/>
  <c r="I34" i="18" s="1"/>
  <c r="I35" i="18" s="1"/>
  <c r="I36" i="18" s="1"/>
  <c r="I37" i="18" s="1"/>
  <c r="I38" i="18" s="1"/>
  <c r="I39" i="18" s="1"/>
  <c r="I40" i="18" s="1"/>
  <c r="I41" i="18" s="1"/>
  <c r="I42" i="18" s="1"/>
  <c r="I43" i="18" s="1"/>
  <c r="I44" i="18" s="1"/>
  <c r="I45" i="18" s="1"/>
  <c r="I46" i="18" s="1"/>
  <c r="I47" i="18" s="1"/>
  <c r="I48" i="18" s="1"/>
  <c r="I49" i="18" s="1"/>
  <c r="I50" i="18" s="1"/>
  <c r="I51" i="18" s="1"/>
  <c r="I52" i="18" s="1"/>
  <c r="I53" i="18" s="1"/>
  <c r="I54" i="18" s="1"/>
  <c r="I55" i="18" s="1"/>
  <c r="I56" i="18" s="1"/>
  <c r="I57" i="18" s="1"/>
  <c r="I58" i="18" s="1"/>
  <c r="I59" i="18" s="1"/>
  <c r="I60" i="18" s="1"/>
  <c r="I61" i="18" s="1"/>
  <c r="I62" i="18" s="1"/>
  <c r="I63" i="18" s="1"/>
  <c r="I64" i="18" s="1"/>
  <c r="I65" i="18" s="1"/>
  <c r="I66" i="18" s="1"/>
  <c r="I67" i="18" s="1"/>
  <c r="I68" i="18" s="1"/>
  <c r="I69" i="18" s="1"/>
  <c r="I70" i="18" s="1"/>
  <c r="I71" i="18" s="1"/>
  <c r="I72" i="18" s="1"/>
  <c r="I73" i="18" s="1"/>
  <c r="I74" i="18" s="1"/>
  <c r="I75" i="18" s="1"/>
  <c r="I76" i="18" s="1"/>
  <c r="I77" i="18" s="1"/>
  <c r="I78" i="18" s="1"/>
  <c r="I79" i="18" s="1"/>
  <c r="I80" i="18" s="1"/>
  <c r="I81" i="18" s="1"/>
  <c r="I82" i="18" s="1"/>
  <c r="I83" i="18" s="1"/>
  <c r="I84" i="18" s="1"/>
  <c r="I85" i="18" s="1"/>
  <c r="I86" i="18" s="1"/>
  <c r="I87" i="18" s="1"/>
  <c r="I88" i="18" s="1"/>
  <c r="I89" i="18" s="1"/>
  <c r="I90" i="18" s="1"/>
  <c r="I91" i="18" s="1"/>
  <c r="I92" i="18" s="1"/>
  <c r="I93" i="18" s="1"/>
  <c r="I94" i="18" s="1"/>
  <c r="I95" i="18" s="1"/>
  <c r="I96" i="18" s="1"/>
  <c r="I97" i="18" s="1"/>
  <c r="I98" i="18" s="1"/>
  <c r="I99" i="18" s="1"/>
  <c r="I100" i="18" s="1"/>
  <c r="I101" i="18" s="1"/>
  <c r="I102" i="18" s="1"/>
  <c r="I103" i="18" s="1"/>
  <c r="I104" i="18" s="1"/>
  <c r="I105" i="18" s="1"/>
  <c r="I106" i="18" s="1"/>
  <c r="I107" i="18" s="1"/>
  <c r="I108" i="18" s="1"/>
  <c r="I109" i="18" s="1"/>
  <c r="I110" i="18" s="1"/>
  <c r="I111" i="18" s="1"/>
  <c r="I112" i="18" s="1"/>
  <c r="I113" i="18" s="1"/>
  <c r="I114" i="18" s="1"/>
  <c r="I115" i="18" s="1"/>
  <c r="I116" i="18" s="1"/>
  <c r="I117" i="18" s="1"/>
  <c r="I118" i="18" s="1"/>
  <c r="I119" i="18" s="1"/>
  <c r="I120" i="18" s="1"/>
  <c r="I121" i="18" s="1"/>
  <c r="I122" i="18" s="1"/>
  <c r="I123" i="18" s="1"/>
  <c r="I124" i="18" s="1"/>
  <c r="I125" i="18" s="1"/>
  <c r="I126" i="18" s="1"/>
  <c r="I127" i="18" s="1"/>
  <c r="I128" i="18" s="1"/>
  <c r="I129" i="18" s="1"/>
  <c r="I130" i="18" s="1"/>
  <c r="I131" i="18" s="1"/>
  <c r="I132" i="18" s="1"/>
  <c r="I133" i="18" s="1"/>
  <c r="I134" i="18" s="1"/>
  <c r="I135" i="18" s="1"/>
  <c r="I136" i="18" s="1"/>
  <c r="I137" i="18" s="1"/>
  <c r="I138" i="18" s="1"/>
  <c r="I139" i="18" s="1"/>
  <c r="I140" i="18" s="1"/>
  <c r="I141" i="18" s="1"/>
  <c r="I142" i="18" s="1"/>
  <c r="I143" i="18" s="1"/>
  <c r="I144" i="18" s="1"/>
  <c r="I145" i="18" s="1"/>
  <c r="I3" i="17"/>
  <c r="I3" i="18" l="1"/>
</calcChain>
</file>

<file path=xl/comments1.xml><?xml version="1.0" encoding="utf-8"?>
<comments xmlns="http://schemas.openxmlformats.org/spreadsheetml/2006/main">
  <authors>
    <author>Jon</author>
  </authors>
  <commentList>
    <comment ref="E3" authorId="0">
      <text>
        <r>
          <rPr>
            <sz val="8"/>
            <color indexed="81"/>
            <rFont val="Tahoma"/>
            <family val="2"/>
          </rPr>
          <t>The first date in the list is the current date.</t>
        </r>
      </text>
    </comment>
  </commentList>
</comments>
</file>

<file path=xl/sharedStrings.xml><?xml version="1.0" encoding="utf-8"?>
<sst xmlns="http://schemas.openxmlformats.org/spreadsheetml/2006/main" count="5291" uniqueCount="1603">
  <si>
    <t>Date</t>
  </si>
  <si>
    <t>Category</t>
  </si>
  <si>
    <t>Balance</t>
  </si>
  <si>
    <t>Num</t>
  </si>
  <si>
    <t>DEP</t>
  </si>
  <si>
    <t>EFT</t>
  </si>
  <si>
    <t>R</t>
  </si>
  <si>
    <t>Deposit,
Credit (+)</t>
  </si>
  <si>
    <t>Withdrawal,
Payment (-)</t>
  </si>
  <si>
    <t>http://www.vertex42.com/ExcelTemplates/excel-checkbook.html</t>
  </si>
  <si>
    <t>Example Entries in the NUM Field</t>
  </si>
  <si>
    <t>TXFR</t>
  </si>
  <si>
    <t>Deleting a Transaction</t>
  </si>
  <si>
    <t>Checkbook Register</t>
  </si>
  <si>
    <t>[42]</t>
  </si>
  <si>
    <t>Payee / Description</t>
  </si>
  <si>
    <t>Warn when balance is below:</t>
  </si>
  <si>
    <t>Getting Started</t>
  </si>
  <si>
    <t>Balancing Your Check Book, "R" is for "Reconcile"</t>
  </si>
  <si>
    <t>Cleared Balance</t>
  </si>
  <si>
    <t>Daily Reconciliation, "C" is for "Cleared"</t>
  </si>
  <si>
    <t>Current Balance</t>
  </si>
  <si>
    <t>This is the amount that you will want to monitor closely from day to day.</t>
  </si>
  <si>
    <t>Cleared Balance:</t>
  </si>
  <si>
    <t>Current Balance:</t>
  </si>
  <si>
    <t>http://www.vertex42.com/licensing/EULA_privateuse.html</t>
  </si>
  <si>
    <t>HELP</t>
  </si>
  <si>
    <t>By Vertex42.com</t>
  </si>
  <si>
    <t>This spreadsheet, including all worksheets and associated content is considered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</si>
  <si>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</si>
  <si>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</si>
  <si>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See License Agreement</t>
  </si>
  <si>
    <r>
      <rPr>
        <b/>
        <sz val="11"/>
        <color theme="1"/>
        <rFont val="Arial"/>
        <family val="2"/>
        <scheme val="minor"/>
      </rPr>
      <t>Do not delete this worksheet.</t>
    </r>
    <r>
      <rPr>
        <sz val="11"/>
        <rFont val="Arial"/>
        <family val="2"/>
      </rPr>
      <t xml:space="preserve"> If necessary, you may hide it by right-clicking on the tab and selecting Hide.</t>
    </r>
  </si>
  <si>
    <t>© 2008-2014 Vertex42 LLC</t>
  </si>
  <si>
    <t>To delete a transaction, right-click on the Row number and select "Delete Row". If you select the Row number and press the Delete key, it will only clear the contents of the row, instead of removing the entire row.</t>
  </si>
  <si>
    <t>TXFR  (transfer to/from other account)</t>
  </si>
  <si>
    <t>2032    (check number)</t>
  </si>
  <si>
    <t>EFT     (electronic funds transfer)</t>
  </si>
  <si>
    <t>DEP    (deposit)</t>
  </si>
  <si>
    <t>CARD (debit/check card)</t>
  </si>
  <si>
    <t>FEE    (bank fees)</t>
  </si>
  <si>
    <t>When you see that charges have been processed or "cleared" by your bank, enter a "c" in the Reconcile (R) column for that transaction.</t>
  </si>
  <si>
    <t>When balancing your check book, add an "R" or "r" in the Reconcile (R) column to indicate that the transaction is correct and reconciled with your bank statement.</t>
  </si>
  <si>
    <t>This is the balance that includes all transactions marked "R", "r", "C", or "c". This is the amount that you can use to compare to your bank statement.</t>
  </si>
  <si>
    <t>Additional Help</t>
  </si>
  <si>
    <t>The link at the top of this worksheet will take you to the web page on vertex42.com that talks about this template.</t>
  </si>
  <si>
    <t>REFERENCES</t>
  </si>
  <si>
    <t>TIPS</t>
  </si>
  <si>
    <t>Vertex42.com: Spreadsheet Tips Workbook</t>
  </si>
  <si>
    <t>ARTICLE</t>
  </si>
  <si>
    <t>Vertex42.com: How to Make a Budget with a Spreadsheet</t>
  </si>
  <si>
    <t>Vertex42.com: Budgeting Tips</t>
  </si>
  <si>
    <t>Categories</t>
  </si>
  <si>
    <t>Customize the List of Categories</t>
  </si>
  <si>
    <t>Edit the Category list in the Settings worksheet if you want to customize the categories that appear in the drop-down box within the Register table.</t>
  </si>
  <si>
    <t>TEMPLATE</t>
  </si>
  <si>
    <t>Vertex42.com: Money Management Template</t>
  </si>
  <si>
    <t>The current list of categories comes from the Vertex42 Money Management Template (see the link in the references section below).</t>
  </si>
  <si>
    <t>CARD</t>
  </si>
  <si>
    <t>FEE</t>
  </si>
  <si>
    <t>You can edit these list as needed.</t>
  </si>
  <si>
    <t>These lists are used to populate the drop-down</t>
  </si>
  <si>
    <t>boxes within the Register worksheet.</t>
  </si>
  <si>
    <t>When adding, deleting, inserting, copying, or pasting transactions in the Register, you will have fewer errors or problems if you delete/insert/copy/paste the entire row. This is done by first right-clicking on the Row number.</t>
  </si>
  <si>
    <t>Note: The Balance formula will not work if you leave a blank row between transactions.</t>
  </si>
  <si>
    <t>1. Clear the sample data in the table, but do not clear the Balance column.</t>
  </si>
  <si>
    <t>2. Enter the name of your account at the top of the worksheet (e.g. "Ted's Checking")</t>
  </si>
  <si>
    <t>3. Enter your starting balance as a Deposit in the first row of the register.</t>
  </si>
  <si>
    <t xml:space="preserve"> ← Unhide header rows to see the whole list</t>
  </si>
  <si>
    <t xml:space="preserve"> ← Add options if you want to customize the list</t>
  </si>
  <si>
    <t xml:space="preserve"> ← This is the next check number</t>
  </si>
  <si>
    <t>The list for the Num column is included in the</t>
  </si>
  <si>
    <t>Register worksheet to the right of the table.</t>
  </si>
  <si>
    <t xml:space="preserve"> ← This list used for the Num column</t>
  </si>
  <si>
    <t>You can change the options that appear in the drop-down list for the Num column by editing the list in the M column of the Register worksheet (this allows you to have a custom list for each copy of the worksheet).</t>
  </si>
  <si>
    <t>Payees</t>
  </si>
  <si>
    <t>Tourism Expenditure</t>
  </si>
  <si>
    <t>Operating Expenditure</t>
  </si>
  <si>
    <t>Other Payment</t>
  </si>
  <si>
    <t>Accrual</t>
  </si>
  <si>
    <t>Cheque /EFT Number</t>
  </si>
  <si>
    <t>Penang Global Tourism Sdn Bhd</t>
  </si>
  <si>
    <t>687430</t>
  </si>
  <si>
    <t>687431</t>
  </si>
  <si>
    <t>PGTEFT0279</t>
  </si>
  <si>
    <t>PGTEFT0280</t>
  </si>
  <si>
    <t>687435</t>
  </si>
  <si>
    <t>687436</t>
  </si>
  <si>
    <t>PGTEFT0281</t>
  </si>
  <si>
    <t>687437</t>
  </si>
  <si>
    <t>687438</t>
  </si>
  <si>
    <t>PGTEFT0282</t>
  </si>
  <si>
    <t>PGTEFT0283</t>
  </si>
  <si>
    <t>PGTEFT0284</t>
  </si>
  <si>
    <t>PGTEFT0285</t>
  </si>
  <si>
    <t>PGTEFT0286</t>
  </si>
  <si>
    <t>PGTEFT0287</t>
  </si>
  <si>
    <t>PGTEFT0288</t>
  </si>
  <si>
    <t>PGTEFT0289</t>
  </si>
  <si>
    <t>PGTEFT0290</t>
  </si>
  <si>
    <t>PGTEFT0291</t>
  </si>
  <si>
    <t>PGTEFT0292</t>
  </si>
  <si>
    <t>687439</t>
  </si>
  <si>
    <t>PGTEFT0293</t>
  </si>
  <si>
    <t>PGTEFT0294</t>
  </si>
  <si>
    <t>PGTEFT0295</t>
  </si>
  <si>
    <t>PGTEFT0296</t>
  </si>
  <si>
    <t>PGTEFT0297</t>
  </si>
  <si>
    <t>PGTEFT0298</t>
  </si>
  <si>
    <t>PGTEFT0299</t>
  </si>
  <si>
    <t>PGTEFT0300</t>
  </si>
  <si>
    <t>PGTEFT0301</t>
  </si>
  <si>
    <t>PGTEFT0302</t>
  </si>
  <si>
    <t>PGTEFT0303</t>
  </si>
  <si>
    <t>PGTEFT0304</t>
  </si>
  <si>
    <t>PGTEFT0305</t>
  </si>
  <si>
    <t>PGTEFT0306</t>
  </si>
  <si>
    <t>PGTEFT0307</t>
  </si>
  <si>
    <t>PGTEFT0308</t>
  </si>
  <si>
    <t>PGTEFT0309</t>
  </si>
  <si>
    <t>Incentive</t>
  </si>
  <si>
    <t>PPB Group Berhad</t>
  </si>
  <si>
    <t>Legion Parking &amp; Tours (M) Sdn Bhd</t>
  </si>
  <si>
    <t>Vivian Khoo Wan Ying</t>
  </si>
  <si>
    <t>Palanivelo A/L Palsami</t>
  </si>
  <si>
    <t>Rising One Media Sdn Bhd</t>
  </si>
  <si>
    <t>OOHM International Holdings Sdn Bhd</t>
  </si>
  <si>
    <t>Everest Promo Sdn Bhd</t>
  </si>
  <si>
    <t>Aim Max Media Sdn Bhd</t>
  </si>
  <si>
    <t>Astro Radio Sdn Bhd</t>
  </si>
  <si>
    <t>Balasubramaniyam A/L Murugaiah</t>
  </si>
  <si>
    <t>Benfont Enterprise</t>
  </si>
  <si>
    <t>Bayview Hotel Sdn Bhd</t>
  </si>
  <si>
    <t>Ching Xing Sports  And Cultural Centre</t>
  </si>
  <si>
    <t>FTZ Travel &amp; Tours Sdn Bhd</t>
  </si>
  <si>
    <t>George Town World Heritage Incorporated</t>
  </si>
  <si>
    <t>Kaki Creation</t>
  </si>
  <si>
    <t>Liang Printing Services</t>
  </si>
  <si>
    <t>Lee Ter Yi</t>
  </si>
  <si>
    <t>Magicprint Solutions</t>
  </si>
  <si>
    <t>Marketsource Sdn Bhd</t>
  </si>
  <si>
    <t>Majlis Kebudayaan Negeri Pulau Pinang</t>
  </si>
  <si>
    <t>Omega Sparkles Sdn Bhd</t>
  </si>
  <si>
    <t>President Hotel Sdn Bhd</t>
  </si>
  <si>
    <t>Perbadanan Bukit Bendera Pulau Pinang</t>
  </si>
  <si>
    <t>Perbadanan Pembangunan Pulau Pinang</t>
  </si>
  <si>
    <t>Rapid Bus Sdn Bhd</t>
  </si>
  <si>
    <t>R. Kanesan</t>
  </si>
  <si>
    <t>Sin Hin Banners &amp; Scrolls Services</t>
  </si>
  <si>
    <t>SLE Events</t>
  </si>
  <si>
    <t>Syarikat Percetakan Irisan Sdn Bhd</t>
  </si>
  <si>
    <t>Tenaga Nasional Berhad</t>
  </si>
  <si>
    <t>Toong Li Stationery &amp; Supply</t>
  </si>
  <si>
    <t>Tropical Spice Garden Sdn Bhd</t>
  </si>
  <si>
    <t>Vcreate Sdn Bhd</t>
  </si>
  <si>
    <t>Web Asp Sdn Bhd</t>
  </si>
  <si>
    <t>Dr Adv</t>
  </si>
  <si>
    <t>YTL Communications Sdn Bhd</t>
  </si>
  <si>
    <t>PDC</t>
  </si>
  <si>
    <t>W1</t>
  </si>
  <si>
    <t>W2</t>
  </si>
  <si>
    <t>Week</t>
  </si>
  <si>
    <t>C</t>
  </si>
  <si>
    <t>PGTEFT0310</t>
  </si>
  <si>
    <t>PGTEFT0311</t>
  </si>
  <si>
    <t>PGTEFT0312</t>
  </si>
  <si>
    <t>PGTEFT0313</t>
  </si>
  <si>
    <t>PGTEFT0314</t>
  </si>
  <si>
    <t>PGTEFT0315</t>
  </si>
  <si>
    <t>687440</t>
  </si>
  <si>
    <t>PGTEFT0316</t>
  </si>
  <si>
    <t>687441</t>
  </si>
  <si>
    <t>PGTEFT0317</t>
  </si>
  <si>
    <t>687442</t>
  </si>
  <si>
    <t>PGTEFT0318</t>
  </si>
  <si>
    <t>PGTEFT0319</t>
  </si>
  <si>
    <t>PGTEFT0320</t>
  </si>
  <si>
    <t>PGTEFT0321</t>
  </si>
  <si>
    <t>PGTEFT0322</t>
  </si>
  <si>
    <t>PGTEFT0323</t>
  </si>
  <si>
    <t>PGTEFT0324</t>
  </si>
  <si>
    <t>PGTEFT0325</t>
  </si>
  <si>
    <t>PGTEFT0326</t>
  </si>
  <si>
    <t>PGTEFT0327</t>
  </si>
  <si>
    <t>PGTEFT0328</t>
  </si>
  <si>
    <t>PGTEFT0329</t>
  </si>
  <si>
    <t>PGTEFT0330</t>
  </si>
  <si>
    <t>PGTEFT0331</t>
  </si>
  <si>
    <t>PGTEFT0332</t>
  </si>
  <si>
    <t>PGTEFT0333</t>
  </si>
  <si>
    <t>Ketua Pengarah Hasil Dalam Negeri</t>
  </si>
  <si>
    <t>Annamah A/P Ramasamy</t>
  </si>
  <si>
    <t>Apollo Knight Sdn Bhd</t>
  </si>
  <si>
    <t>Clarity Publishing Sdn Bhd</t>
  </si>
  <si>
    <t>Corporatenet Sdn Bhd</t>
  </si>
  <si>
    <t xml:space="preserve">Emsoft Trading </t>
  </si>
  <si>
    <t>Emanon Sdn Bhd</t>
  </si>
  <si>
    <t>Fuji Xerox Asia Pacific Pte Ltd</t>
  </si>
  <si>
    <t>Google Malaysia Sdn Bhd</t>
  </si>
  <si>
    <t>Harpers Travel (M) Sdn Bhd</t>
  </si>
  <si>
    <t>Malaysia Convention &amp; Exhibitio Bureau</t>
  </si>
  <si>
    <t>Loke Siew Fook</t>
  </si>
  <si>
    <t>Liang Chow Ming</t>
  </si>
  <si>
    <t>Ng Chun How</t>
  </si>
  <si>
    <t>Ooi Chok Yan</t>
  </si>
  <si>
    <t>PDC Premier Holdings Sdn Bhd</t>
  </si>
  <si>
    <t>Shum Jian-Howe</t>
  </si>
  <si>
    <t>Studio Howard</t>
  </si>
  <si>
    <t>Shin Yaera</t>
  </si>
  <si>
    <t>Toh Kim Hock</t>
  </si>
  <si>
    <t>Wong Kooi Kam</t>
  </si>
  <si>
    <t>Yeap Kam Moey</t>
  </si>
  <si>
    <t>Ketua Pengarah Hasil Dalam Negeri (PTPTN)</t>
  </si>
  <si>
    <t>W3</t>
  </si>
  <si>
    <t>Income</t>
  </si>
  <si>
    <t>c</t>
  </si>
  <si>
    <t>Media Transasia Ltd</t>
  </si>
  <si>
    <t>PGTEFT0334</t>
  </si>
  <si>
    <t>Salary</t>
  </si>
  <si>
    <t>Kumpulan Wang Simpanan Pekerja</t>
  </si>
  <si>
    <t>Pertubuhan Keselamatan Sosial</t>
  </si>
  <si>
    <t>687443</t>
  </si>
  <si>
    <t>687444</t>
  </si>
  <si>
    <t>687445</t>
  </si>
  <si>
    <t>PGTEFT0335</t>
  </si>
  <si>
    <t>W4</t>
  </si>
  <si>
    <t>Editoria Associates</t>
  </si>
  <si>
    <t>Lim Hooi Leng</t>
  </si>
  <si>
    <t>Telekom Malaysia Berhad</t>
  </si>
  <si>
    <t>Yoon Pauline</t>
  </si>
  <si>
    <t>PGTEFT0336</t>
  </si>
  <si>
    <t>PGTEFT0337</t>
  </si>
  <si>
    <t>PGTEFT0338</t>
  </si>
  <si>
    <t>PGTEFT0339</t>
  </si>
  <si>
    <t>PGTEFT0340</t>
  </si>
  <si>
    <t>PGTEFT0341</t>
  </si>
  <si>
    <t>PGTEFT0342</t>
  </si>
  <si>
    <t>PGTEFT0343</t>
  </si>
  <si>
    <t>PGTEFT0344</t>
  </si>
  <si>
    <t>Mak Ee Jiet</t>
  </si>
  <si>
    <t>Soon Lii Lii</t>
  </si>
  <si>
    <t>PGTEFT0346</t>
  </si>
  <si>
    <t>PGTEFT0347</t>
  </si>
  <si>
    <t>PGTEFT0348</t>
  </si>
  <si>
    <t>687446</t>
  </si>
  <si>
    <t xml:space="preserve">Bank Book </t>
  </si>
  <si>
    <t>Sloane Trading Int Ltd</t>
  </si>
  <si>
    <t>TT</t>
  </si>
  <si>
    <t>Celcom Mobile Sdn Bhd</t>
  </si>
  <si>
    <t>Freedom Getaway Adventures</t>
  </si>
  <si>
    <t>Jaykodi Resources</t>
  </si>
  <si>
    <t>Khaw Juat Seng</t>
  </si>
  <si>
    <t>Loh Yin Suet</t>
  </si>
  <si>
    <t xml:space="preserve">Ong Reno &amp; Build </t>
  </si>
  <si>
    <t>Ong Jin Teong</t>
  </si>
  <si>
    <t>Penang Heritage Trust</t>
  </si>
  <si>
    <t>Qisdayana Boutique</t>
  </si>
  <si>
    <t>T.K.C Refrigeration System Engineering</t>
  </si>
  <si>
    <t>The Phoenix Press Sdn Bhd</t>
  </si>
  <si>
    <t>World of Fairway Sdn Bhd</t>
  </si>
  <si>
    <t>PGTEFT0345</t>
  </si>
  <si>
    <t>687448</t>
  </si>
  <si>
    <t>PGTEFT0349</t>
  </si>
  <si>
    <t>PGTEFT0350</t>
  </si>
  <si>
    <t>PGTEFT0351</t>
  </si>
  <si>
    <t>PGTEFT0352</t>
  </si>
  <si>
    <t>687449</t>
  </si>
  <si>
    <t>PGTEFT0353</t>
  </si>
  <si>
    <t>PGTEFT0354</t>
  </si>
  <si>
    <t>PGTEFT0355</t>
  </si>
  <si>
    <t>PGTEFT0356</t>
  </si>
  <si>
    <t>PGTEFT0357</t>
  </si>
  <si>
    <t>PGTEFT0358</t>
  </si>
  <si>
    <t>PGTEFT0359</t>
  </si>
  <si>
    <t>PGTEFT0360</t>
  </si>
  <si>
    <t>PGTEFT0361</t>
  </si>
  <si>
    <t>PGTEFT0362</t>
  </si>
  <si>
    <t>PGTEFT0363</t>
  </si>
  <si>
    <t>PGTEFT0364</t>
  </si>
  <si>
    <t>PGTEFT0365</t>
  </si>
  <si>
    <t>PGTEFT0366</t>
  </si>
  <si>
    <t>687450</t>
  </si>
  <si>
    <t>PGTEFT0367</t>
  </si>
  <si>
    <t>PGTEFT0368</t>
  </si>
  <si>
    <t>PGTEFT0369</t>
  </si>
  <si>
    <t>PGTEFT0370</t>
  </si>
  <si>
    <t>PGTEFT0371</t>
  </si>
  <si>
    <t>PGTEFT0372</t>
  </si>
  <si>
    <t>687451</t>
  </si>
  <si>
    <t>PGTEFT0373</t>
  </si>
  <si>
    <t>PGTEFT0374</t>
  </si>
  <si>
    <t>PGTEFT0375</t>
  </si>
  <si>
    <t>[ Balance As of 01/02/2015 ]</t>
  </si>
  <si>
    <t>Surayah Abdul Aziz</t>
  </si>
  <si>
    <t>Sim Kok Jiun</t>
  </si>
  <si>
    <t>Sozo Pte Ltd</t>
  </si>
  <si>
    <t>TNT Express Worldwide (M) Sdn Bhd</t>
  </si>
  <si>
    <t>PGTEFT0376</t>
  </si>
  <si>
    <t>PGTEFT0377</t>
  </si>
  <si>
    <t>PGTEFT0378</t>
  </si>
  <si>
    <t>687452</t>
  </si>
  <si>
    <t>PGTEFT0379</t>
  </si>
  <si>
    <t>Asset</t>
  </si>
  <si>
    <t>Eden Catering Sdn Bhd</t>
  </si>
  <si>
    <t>Ho Jia Qian</t>
  </si>
  <si>
    <t>Oohm International Holdings Sdn Bhd</t>
  </si>
  <si>
    <t>Teresa A/P C.P Pereira</t>
  </si>
  <si>
    <t>AKA Balloon Sdn Bhd</t>
  </si>
  <si>
    <t>Toi Toi Services Sdn Bhd</t>
  </si>
  <si>
    <t>Sterling Insurance Brokers Sdn Bhd</t>
  </si>
  <si>
    <t>Instant Exposition</t>
  </si>
  <si>
    <t>PGTEFT0380</t>
  </si>
  <si>
    <t>PGTEFT0381</t>
  </si>
  <si>
    <t>PGTEFT0382</t>
  </si>
  <si>
    <t>PGTEFT0383</t>
  </si>
  <si>
    <t>PGTEFT0384</t>
  </si>
  <si>
    <t>PGTEFT0385</t>
  </si>
  <si>
    <t>PGTEFT0386</t>
  </si>
  <si>
    <t>PGTEFT0387</t>
  </si>
  <si>
    <t>687454</t>
  </si>
  <si>
    <t>687455</t>
  </si>
  <si>
    <t>687456</t>
  </si>
  <si>
    <t>PGTEFT0388</t>
  </si>
  <si>
    <t>687453</t>
  </si>
  <si>
    <t>PGTEFT0389</t>
  </si>
  <si>
    <t>PGTEFT0390</t>
  </si>
  <si>
    <t>David Hall</t>
  </si>
  <si>
    <t>Indent Media Pty Ltd</t>
  </si>
  <si>
    <t>ActifeStyle Concept Sdn Bhd</t>
  </si>
  <si>
    <t>Avion Holidays Sdn Bhd</t>
  </si>
  <si>
    <t>Fuji Xerox Pte Ltd</t>
  </si>
  <si>
    <t>Haron Alsomadi Bin Md Kamal</t>
  </si>
  <si>
    <t>St John Ambulans Malaysia, Negeri Pulau Pinang</t>
  </si>
  <si>
    <t>Pengurusan Karisma Kreatif</t>
  </si>
  <si>
    <t>Tour &amp; Incentive Travel Sdn Bhd</t>
  </si>
  <si>
    <t>Trustees of Leong San Tong Khoo Kongsi (penang) Registered</t>
  </si>
  <si>
    <t>Usains Holding Sdn Bhd</t>
  </si>
  <si>
    <t>Fine Print Enterprise</t>
  </si>
  <si>
    <t>Mary Ann Harris</t>
  </si>
  <si>
    <t>PGTEFT0391</t>
  </si>
  <si>
    <t>PGTEFT0392</t>
  </si>
  <si>
    <t>PGTEFT0393</t>
  </si>
  <si>
    <t>PGTEFT0395</t>
  </si>
  <si>
    <t>PGTEFT0396</t>
  </si>
  <si>
    <t>PGTEFT0397</t>
  </si>
  <si>
    <t>PGTEFT0398</t>
  </si>
  <si>
    <t>PGTEFT0399</t>
  </si>
  <si>
    <t>PGTEFT0400</t>
  </si>
  <si>
    <t>PGTEFT0401</t>
  </si>
  <si>
    <t>PGTEFT0402</t>
  </si>
  <si>
    <t>PGTEFT0409</t>
  </si>
  <si>
    <t>PGTEFT0403</t>
  </si>
  <si>
    <t>PGTEFT0404</t>
  </si>
  <si>
    <t>PGTEFT0405</t>
  </si>
  <si>
    <t>PGTEFT0406</t>
  </si>
  <si>
    <t>PGTEFT0407</t>
  </si>
  <si>
    <t>PGTEFT0408</t>
  </si>
  <si>
    <t>687460</t>
  </si>
  <si>
    <t>687461</t>
  </si>
  <si>
    <t>PGTEFT0410</t>
  </si>
  <si>
    <t>PGTEFT0411</t>
  </si>
  <si>
    <t>PGTEFT0412</t>
  </si>
  <si>
    <t>other payment</t>
  </si>
  <si>
    <t>JV15/01/02</t>
  </si>
  <si>
    <t>BEING CASH DEPOSIT TO CIMB A/C</t>
  </si>
  <si>
    <t>MBB081945</t>
  </si>
  <si>
    <t>Deposit refund</t>
  </si>
  <si>
    <t>CIMB296349</t>
  </si>
  <si>
    <t>Other debtors</t>
  </si>
  <si>
    <t>CIMB638784</t>
  </si>
  <si>
    <t>PBB292386</t>
  </si>
  <si>
    <t>OCBC617019</t>
  </si>
  <si>
    <t>PCET</t>
  </si>
  <si>
    <t>JV15/01/05</t>
  </si>
  <si>
    <t>Bank charges</t>
  </si>
  <si>
    <t>JV15/02/03</t>
  </si>
  <si>
    <t>Interest Received</t>
  </si>
  <si>
    <t>Bank Charges</t>
  </si>
  <si>
    <t>PGTEFT0394</t>
  </si>
  <si>
    <t>Received</t>
  </si>
  <si>
    <t>[ Balance As of 01/03/2015 ]</t>
  </si>
  <si>
    <t>687458</t>
  </si>
  <si>
    <t>PGTEFT0413</t>
  </si>
  <si>
    <t>PGTEFT0414</t>
  </si>
  <si>
    <t>687462</t>
  </si>
  <si>
    <t>FK Global Enterprise</t>
  </si>
  <si>
    <t>687459</t>
  </si>
  <si>
    <t>Meru Utama Sdn Bhd</t>
  </si>
  <si>
    <t>Dream River Vision Enterprise</t>
  </si>
  <si>
    <t>Joe Sidek Productions Sdn Bhd</t>
  </si>
  <si>
    <t>Lee Video Productions Sdn Bhd</t>
  </si>
  <si>
    <t>Marsh Takaful Brokers (Malaysia) Sdn Bhd</t>
  </si>
  <si>
    <t>Persatuan Pendidikan Seni Pulau Pinang (ARTS-ED)</t>
  </si>
  <si>
    <t>Rainbowfield Trading</t>
  </si>
  <si>
    <t>Synchrosound Sdn Bhd</t>
  </si>
  <si>
    <t>Trustees of Leong San Tong Khoo Kongsi (Penang) Registered</t>
  </si>
  <si>
    <t>Real Films Sdn Bhd</t>
  </si>
  <si>
    <t>Max-Airplay Sdn Bhd</t>
  </si>
  <si>
    <t>Baba Two Sdn Bhd</t>
  </si>
  <si>
    <t>ANR &amp; JNA Venture</t>
  </si>
  <si>
    <t>Instant Exposition Services Sdn Bhd</t>
  </si>
  <si>
    <t>Leong Kit Yeng</t>
  </si>
  <si>
    <t>PIHH Development Sdn Bhd</t>
  </si>
  <si>
    <t>P&amp;G Movers Sdn Bhd</t>
  </si>
  <si>
    <t>Roda Nusantara Enterprise</t>
  </si>
  <si>
    <t>Seow Ai See</t>
  </si>
  <si>
    <t>Top One Digital Shop</t>
  </si>
  <si>
    <t>Majlis Perbandaran Pulau Pinang</t>
  </si>
  <si>
    <t>Maqbul Sejati Enterprise</t>
  </si>
  <si>
    <t>Teoh Huey Wen</t>
  </si>
  <si>
    <t>Carolyn Ooi Ai Choo</t>
  </si>
  <si>
    <t>PenExpo Events Sdn Bhd</t>
  </si>
  <si>
    <t>Choo Yew Choon</t>
  </si>
  <si>
    <t>EFTPDC1003002</t>
  </si>
  <si>
    <t>Fund from State Govt</t>
  </si>
  <si>
    <t>Fund</t>
  </si>
  <si>
    <t>Jabatan Kewanagan Negeri</t>
  </si>
  <si>
    <t>687470</t>
  </si>
  <si>
    <t>PGTEFT0416</t>
  </si>
  <si>
    <t>687463</t>
  </si>
  <si>
    <t>687464</t>
  </si>
  <si>
    <t>PGTEFT0417</t>
  </si>
  <si>
    <t>PGTEFT0418</t>
  </si>
  <si>
    <t>PGTEFT0419</t>
  </si>
  <si>
    <t>PGTEFT0420</t>
  </si>
  <si>
    <t>PGTEFT0421</t>
  </si>
  <si>
    <t>PGTEFT0422</t>
  </si>
  <si>
    <t>687465</t>
  </si>
  <si>
    <t>PGTEFT0423</t>
  </si>
  <si>
    <t>687466</t>
  </si>
  <si>
    <t>687467</t>
  </si>
  <si>
    <t>687468</t>
  </si>
  <si>
    <t>687469</t>
  </si>
  <si>
    <t>PGTEFT0424</t>
  </si>
  <si>
    <t>PGTEFT0425</t>
  </si>
  <si>
    <t>687471</t>
  </si>
  <si>
    <t>PGTEFT0426</t>
  </si>
  <si>
    <t>PGTEFT0427</t>
  </si>
  <si>
    <t>PGTEFT0428</t>
  </si>
  <si>
    <t>687472</t>
  </si>
  <si>
    <t>PGTEFT0429</t>
  </si>
  <si>
    <t>PGTEFT0430</t>
  </si>
  <si>
    <t>687473</t>
  </si>
  <si>
    <t>687474</t>
  </si>
  <si>
    <t>PGTEFT0431</t>
  </si>
  <si>
    <t>PGTEFT0432</t>
  </si>
  <si>
    <t>PGTEFT0433</t>
  </si>
  <si>
    <t>687475</t>
  </si>
  <si>
    <t>PGTEFT0434</t>
  </si>
  <si>
    <t>687476</t>
  </si>
  <si>
    <t>PGTEFT0435</t>
  </si>
  <si>
    <t>PGTEFT0436</t>
  </si>
  <si>
    <t>PGTEFT0437</t>
  </si>
  <si>
    <t>PGTEFT0438</t>
  </si>
  <si>
    <t>PGTEFT0439</t>
  </si>
  <si>
    <t>PGTEFT0440</t>
  </si>
  <si>
    <t>PGTEFT0441</t>
  </si>
  <si>
    <t>PGTEFT0442</t>
  </si>
  <si>
    <t>PGTEFT0443</t>
  </si>
  <si>
    <t>PGTEFT0444</t>
  </si>
  <si>
    <t>PGTEFT0445</t>
  </si>
  <si>
    <t>PGTEFT0446</t>
  </si>
  <si>
    <t>PGTEFT0447</t>
  </si>
  <si>
    <t>PGTEFT0448</t>
  </si>
  <si>
    <t>PGTEFT0449</t>
  </si>
  <si>
    <t>687477</t>
  </si>
  <si>
    <t>PGTEFT0450</t>
  </si>
  <si>
    <t>PGTEFT0451</t>
  </si>
  <si>
    <t>PGTEFT0452</t>
  </si>
  <si>
    <t>PGTEFT0453</t>
  </si>
  <si>
    <t>PGTEFT0454</t>
  </si>
  <si>
    <t>PGTEFT0455</t>
  </si>
  <si>
    <t>PGTEFT0456</t>
  </si>
  <si>
    <t>PGTEFT0457</t>
  </si>
  <si>
    <t>PGTEFT0458</t>
  </si>
  <si>
    <t>687478</t>
  </si>
  <si>
    <t>687479</t>
  </si>
  <si>
    <t>Others</t>
  </si>
  <si>
    <t>687480</t>
  </si>
  <si>
    <t>687482</t>
  </si>
  <si>
    <t>687483</t>
  </si>
  <si>
    <t>PGTEFT0459</t>
  </si>
  <si>
    <t>PGTEFT0460</t>
  </si>
  <si>
    <t>PGTEFT0461</t>
  </si>
  <si>
    <t>PGTEFT0462</t>
  </si>
  <si>
    <t>PGTEFT0463</t>
  </si>
  <si>
    <t>PGTEFT0464</t>
  </si>
  <si>
    <t>PGTEFT0465</t>
  </si>
  <si>
    <t>KDU College (PG) Sdn Bhd</t>
  </si>
  <si>
    <t>Sentral Education Sdn Bhd</t>
  </si>
  <si>
    <t>Disted Pulau Pinang Sdn Bhd</t>
  </si>
  <si>
    <t>Kolej Universiti Tunku Abdul Rahman</t>
  </si>
  <si>
    <t>INTI International College Penang Sdn Bhd</t>
  </si>
  <si>
    <t>Short Term Money Market Placement</t>
  </si>
  <si>
    <t>N/A</t>
  </si>
  <si>
    <t>PGTEFT0466</t>
  </si>
  <si>
    <t>PGTEFT0467</t>
  </si>
  <si>
    <t>Danny Tan Lee Keong</t>
  </si>
  <si>
    <t>Oriental Enterprise &amp; Insurance Agent</t>
  </si>
  <si>
    <t>PGTEFT0468</t>
  </si>
  <si>
    <t>PGTEFT0469</t>
  </si>
  <si>
    <t>PGTEFT0470</t>
  </si>
  <si>
    <t>PGTEFT0471</t>
  </si>
  <si>
    <t>PGTEFT0472</t>
  </si>
  <si>
    <t>CSSB Productions Sdn Bhd</t>
  </si>
  <si>
    <t>Texline Lino Sdn Bhd</t>
  </si>
  <si>
    <t>W5</t>
  </si>
  <si>
    <t>[ Balance As of 01/04/2015 ]</t>
  </si>
  <si>
    <t>Silk Air Singapore Pte Ltd</t>
  </si>
  <si>
    <t>ADR &amp; JNA Venture</t>
  </si>
  <si>
    <t>Chang Lee Lee</t>
  </si>
  <si>
    <t>Capital One Leisure Sdn Bhd</t>
  </si>
  <si>
    <t>Ching Xing Sports And Cultural Centre</t>
  </si>
  <si>
    <t>Celcom Mobile Sdn. Bhd</t>
  </si>
  <si>
    <t>Choo Kok Leong</t>
  </si>
  <si>
    <t>Design Ark Sdn Bhd</t>
  </si>
  <si>
    <t>Excelpolitan Sdn Bhd</t>
  </si>
  <si>
    <t>Ho Jian Qian</t>
  </si>
  <si>
    <t>Kapten Buehbossa Solutions</t>
  </si>
  <si>
    <t xml:space="preserve">Liang Chow Ming </t>
  </si>
  <si>
    <t>One FM Radio Sdn Bhd</t>
  </si>
  <si>
    <t>Synchrosound Studio SdnBhd</t>
  </si>
  <si>
    <t>Malaysia Convention &amp; Exhibition Bureau</t>
  </si>
  <si>
    <t>Norizeight Ventures</t>
  </si>
  <si>
    <t>Pewter Art Trophy Manufacturers Sdn Bhd</t>
  </si>
  <si>
    <t>PGCC Sales &amp; Services Sdn Bhd</t>
  </si>
  <si>
    <t>Penelope Yuen Li Jynn</t>
  </si>
  <si>
    <t>Revatic A/P Govindaraju</t>
  </si>
  <si>
    <t>Silicon Technology Center Sdn Bhd</t>
  </si>
  <si>
    <t>Thoy Siew Ping</t>
  </si>
  <si>
    <t>TLM Event Sdn Bhd</t>
  </si>
  <si>
    <t>687484</t>
  </si>
  <si>
    <t>687485</t>
  </si>
  <si>
    <t>PGTEFT0473</t>
  </si>
  <si>
    <t>PGTEFT0474</t>
  </si>
  <si>
    <t>PGTEFT0475</t>
  </si>
  <si>
    <t>PGTEFT0476</t>
  </si>
  <si>
    <t>PGTEFT0477</t>
  </si>
  <si>
    <t>PGTEFT0478</t>
  </si>
  <si>
    <t>PGTEFT0479</t>
  </si>
  <si>
    <t>687486</t>
  </si>
  <si>
    <t>PGTEFT0480</t>
  </si>
  <si>
    <t>PGTEFT0481</t>
  </si>
  <si>
    <t>687487</t>
  </si>
  <si>
    <t>PGTEFT0482</t>
  </si>
  <si>
    <t>PGTEFT0483</t>
  </si>
  <si>
    <t>PGTEFT0484</t>
  </si>
  <si>
    <t>687488</t>
  </si>
  <si>
    <t>PGTEFT0485</t>
  </si>
  <si>
    <t>PGTEFT0486</t>
  </si>
  <si>
    <t>PGTEFT0487</t>
  </si>
  <si>
    <t>PGTEFT0488</t>
  </si>
  <si>
    <t>PGTEFT0489</t>
  </si>
  <si>
    <t>PGTEFT0490</t>
  </si>
  <si>
    <t>PGTEFT0491</t>
  </si>
  <si>
    <t>PGTEFT0492</t>
  </si>
  <si>
    <t>PGTEFT0493</t>
  </si>
  <si>
    <t>PGTEFT0494</t>
  </si>
  <si>
    <t>687489</t>
  </si>
  <si>
    <t>PGTEFT0495</t>
  </si>
  <si>
    <t>PGTEFT0496</t>
  </si>
  <si>
    <t>PGTEFT0497</t>
  </si>
  <si>
    <t>PGTEFT0498</t>
  </si>
  <si>
    <t>PGTEFT0499</t>
  </si>
  <si>
    <t>PGTEFT0500</t>
  </si>
  <si>
    <t>PGTEFT0501</t>
  </si>
  <si>
    <t>PGTEFT0502</t>
  </si>
  <si>
    <t>PGTEFT0503</t>
  </si>
  <si>
    <t>687490</t>
  </si>
  <si>
    <t>PGTEFT0504</t>
  </si>
  <si>
    <t>PGTEFT0505</t>
  </si>
  <si>
    <t>PGTEFT0506</t>
  </si>
  <si>
    <t>PGTEFT0507</t>
  </si>
  <si>
    <t>PGTEFT0508</t>
  </si>
  <si>
    <t>687491</t>
  </si>
  <si>
    <t>PGTEFT0509</t>
  </si>
  <si>
    <t>PGTEFT0510</t>
  </si>
  <si>
    <t>PGTEFT0511</t>
  </si>
  <si>
    <t>PGTEFT0512</t>
  </si>
  <si>
    <t>687492</t>
  </si>
  <si>
    <t>PGTEFT0513</t>
  </si>
  <si>
    <t>PGTEFT0514</t>
  </si>
  <si>
    <t>PGTEFT0515</t>
  </si>
  <si>
    <t>PGTEFT0516</t>
  </si>
  <si>
    <t>PGTEFT0517</t>
  </si>
  <si>
    <t>PGTEFT0518</t>
  </si>
  <si>
    <t>PGTEFT0519</t>
  </si>
  <si>
    <t>PGTEFT0520</t>
  </si>
  <si>
    <t>PGTEFT0521</t>
  </si>
  <si>
    <t>Withdraw of STMMD</t>
  </si>
  <si>
    <t>Uniholiday</t>
  </si>
  <si>
    <t>Withdraw</t>
  </si>
  <si>
    <t>Hot Air Balloon Fiesta</t>
  </si>
  <si>
    <t>OR00584</t>
  </si>
  <si>
    <t>OR000585</t>
  </si>
  <si>
    <t>OR000586</t>
  </si>
  <si>
    <t>JV15/03/02</t>
  </si>
  <si>
    <t xml:space="preserve">Cash Deposit </t>
  </si>
  <si>
    <t>OR00588</t>
  </si>
  <si>
    <t>ITB Asia Tradeshow</t>
  </si>
  <si>
    <t>OR00589</t>
  </si>
  <si>
    <t>Refund of Insurance premium paid</t>
  </si>
  <si>
    <t>JV15/03/10</t>
  </si>
  <si>
    <t>Cancelled of transaction - Trustee of Khoo Kongsi</t>
  </si>
  <si>
    <t>JV15/03/04</t>
  </si>
  <si>
    <t>JV15/03/06</t>
  </si>
  <si>
    <t>Bank charges on bank confirmation</t>
  </si>
  <si>
    <t xml:space="preserve">Bank charges </t>
  </si>
  <si>
    <t>Refund</t>
  </si>
  <si>
    <t>Bendahari Negeri Pulau Pinang</t>
  </si>
  <si>
    <t>YTL Commuication Sdn Bhd</t>
  </si>
  <si>
    <t>PGTEFT0522</t>
  </si>
  <si>
    <t>PGTEFT0523</t>
  </si>
  <si>
    <t>PGTEFT0524</t>
  </si>
  <si>
    <t>PGTEFT0525</t>
  </si>
  <si>
    <t>PGTEFT0526</t>
  </si>
  <si>
    <t>PGTEFT0527</t>
  </si>
  <si>
    <t>PGTEFT0528</t>
  </si>
  <si>
    <t>687494</t>
  </si>
  <si>
    <t>PGTEFT0529</t>
  </si>
  <si>
    <t>Benfot Enterprise</t>
  </si>
  <si>
    <t>Cahaya Utara Sdn Bhd</t>
  </si>
  <si>
    <t>G Hotel Sdn Bhd</t>
  </si>
  <si>
    <t>CIMB Bank Berhad</t>
  </si>
  <si>
    <t>PGTEFT0530</t>
  </si>
  <si>
    <t>PGTEFT0531</t>
  </si>
  <si>
    <t>PGTEFT0532</t>
  </si>
  <si>
    <t>PGTEFT0533</t>
  </si>
  <si>
    <t>PGTEFT0534</t>
  </si>
  <si>
    <t>PGTEFT0535</t>
  </si>
  <si>
    <t>PGTEFT0536</t>
  </si>
  <si>
    <t>PGTEFT0537</t>
  </si>
  <si>
    <t>PGTEFT0538</t>
  </si>
  <si>
    <t>PGTEFT0539</t>
  </si>
  <si>
    <t>PGTEFT0540</t>
  </si>
  <si>
    <t>PGTEFT0541</t>
  </si>
  <si>
    <t>PGTEFT0542</t>
  </si>
  <si>
    <t>PGTEFT0543</t>
  </si>
  <si>
    <t>PGTEFT0544</t>
  </si>
  <si>
    <t>PGTEFT0545</t>
  </si>
  <si>
    <t>PGTEFT0546</t>
  </si>
  <si>
    <t>PGTEFT0547</t>
  </si>
  <si>
    <t>PGTEFT0548</t>
  </si>
  <si>
    <t>PGTEFT0549</t>
  </si>
  <si>
    <t>PGTEFT0550</t>
  </si>
  <si>
    <t>PGTEFT0551</t>
  </si>
  <si>
    <t>PGTEFT0552</t>
  </si>
  <si>
    <t>687495</t>
  </si>
  <si>
    <t>PGTEFT0553</t>
  </si>
  <si>
    <t>PGTEFT0554</t>
  </si>
  <si>
    <t xml:space="preserve">Wtihdraw of STMMD </t>
  </si>
  <si>
    <t>687496</t>
  </si>
  <si>
    <t>687497</t>
  </si>
  <si>
    <t>687498</t>
  </si>
  <si>
    <t>687499</t>
  </si>
  <si>
    <t>687500</t>
  </si>
  <si>
    <t>PGTEFT0555</t>
  </si>
  <si>
    <t>PGTEFT0556</t>
  </si>
  <si>
    <t>PGTEFT0557</t>
  </si>
  <si>
    <t>PGTEFT0558</t>
  </si>
  <si>
    <t>PGTEFT0559</t>
  </si>
  <si>
    <t>PGTEFT0560</t>
  </si>
  <si>
    <t>PGTEFT0561</t>
  </si>
  <si>
    <t>PGTEFT0562</t>
  </si>
  <si>
    <t>687502</t>
  </si>
  <si>
    <t>PGTEFT0563</t>
  </si>
  <si>
    <t>PGTEFT0564</t>
  </si>
  <si>
    <t>PGTEFT0565</t>
  </si>
  <si>
    <t>PGTEFT0566</t>
  </si>
  <si>
    <t>PGTEFT0567</t>
  </si>
  <si>
    <t>PGTEFT0568</t>
  </si>
  <si>
    <t>PGTEFT0569</t>
  </si>
  <si>
    <t>PGTEFT0570</t>
  </si>
  <si>
    <t>PGTEFT0571</t>
  </si>
  <si>
    <t>PGTEFT0572</t>
  </si>
  <si>
    <t>PGTEFT0573</t>
  </si>
  <si>
    <t>PGTEFT0574</t>
  </si>
  <si>
    <t>PGTEFT0575</t>
  </si>
  <si>
    <t>PGTEFT0576</t>
  </si>
  <si>
    <t>PGTEFT0577</t>
  </si>
  <si>
    <t>Cake Experiential Communications (Asia) Sdn Bhd</t>
  </si>
  <si>
    <t>Boustead Weld Quay Sdn Bhd</t>
  </si>
  <si>
    <t>Persatuan Chingay Pulau Pinang</t>
  </si>
  <si>
    <t>Tropoical Spice Garden Sdn Bhd</t>
  </si>
  <si>
    <t>[ Balance As of 01/05/2015 ]</t>
  </si>
  <si>
    <t>687501</t>
  </si>
  <si>
    <t>GST on Bank Charges</t>
  </si>
  <si>
    <t>Refund of Advance Taken</t>
  </si>
  <si>
    <t>Sales</t>
  </si>
  <si>
    <t>OR000592</t>
  </si>
  <si>
    <t>IJM Land Berhad</t>
  </si>
  <si>
    <t>JV15/04/02</t>
  </si>
  <si>
    <t>JV15/04/03</t>
  </si>
  <si>
    <t>JV15/04/04</t>
  </si>
  <si>
    <t>JV15/04/10</t>
  </si>
  <si>
    <t>OR000590</t>
  </si>
  <si>
    <t>OR000591</t>
  </si>
  <si>
    <t>JV15/04/06</t>
  </si>
  <si>
    <t>Trustees of Leong San Tong Khoo Kongsi (Penang)Registered</t>
  </si>
  <si>
    <t>687503</t>
  </si>
  <si>
    <t>687504</t>
  </si>
  <si>
    <t>687505</t>
  </si>
  <si>
    <t>Hugh Nicholas</t>
  </si>
  <si>
    <t>Maps Hotel &amp; Resorts Sydney 1 Pty Ltd Trading</t>
  </si>
  <si>
    <t>Saivision Classic Enterprise</t>
  </si>
  <si>
    <t>687506</t>
  </si>
  <si>
    <t>PGTEFT0590</t>
  </si>
  <si>
    <t>687507</t>
  </si>
  <si>
    <t>Cheque Cancelled</t>
  </si>
  <si>
    <t>Clarity Publishing Sdn BHd</t>
  </si>
  <si>
    <t>Khaw Shu Xiao</t>
  </si>
  <si>
    <t>Kilang Buah Pala Ghee hup</t>
  </si>
  <si>
    <t>Koay Sheng Tat</t>
  </si>
  <si>
    <t>Koleksi Wasayang</t>
  </si>
  <si>
    <t>Parktree Sdn Bhd</t>
  </si>
  <si>
    <t>Penangnites Sdn Bhd</t>
  </si>
  <si>
    <t>Synchrosound Studio Sdn Bhd</t>
  </si>
  <si>
    <t>MarketSource Sdn Bhd</t>
  </si>
  <si>
    <t>Richelle Ann Solliano</t>
  </si>
  <si>
    <t>ROD Creative Sdn Bhd</t>
  </si>
  <si>
    <t>Tan Jia Jeat</t>
  </si>
  <si>
    <t>Taiyo Resort (PG) Berhad</t>
  </si>
  <si>
    <t>Yeap Peng Hoe</t>
  </si>
  <si>
    <t>687508</t>
  </si>
  <si>
    <t>687509</t>
  </si>
  <si>
    <t>687510</t>
  </si>
  <si>
    <t>PGTEFT0591</t>
  </si>
  <si>
    <t>PGTEFT0592</t>
  </si>
  <si>
    <t>PGTEFT0593</t>
  </si>
  <si>
    <t>PGTEFT0594</t>
  </si>
  <si>
    <t>687511</t>
  </si>
  <si>
    <t>PGTEFT0595</t>
  </si>
  <si>
    <t>PGTEFT0596</t>
  </si>
  <si>
    <t>PGTEFT0597</t>
  </si>
  <si>
    <t>PGTEFT0598</t>
  </si>
  <si>
    <t>PGTEFT0599</t>
  </si>
  <si>
    <t>PGTEFT0600</t>
  </si>
  <si>
    <t>PGTEFT0601</t>
  </si>
  <si>
    <t>PGTEFT0602</t>
  </si>
  <si>
    <t>PGTEFT0603</t>
  </si>
  <si>
    <t>PGTEFT0604</t>
  </si>
  <si>
    <t>PGTEFT0605</t>
  </si>
  <si>
    <t>PGTEFT0606</t>
  </si>
  <si>
    <t>PGTEFT0607</t>
  </si>
  <si>
    <t>PGTEFT0608</t>
  </si>
  <si>
    <t>687512</t>
  </si>
  <si>
    <t>687513</t>
  </si>
  <si>
    <t>687514</t>
  </si>
  <si>
    <t>PGTEFT0609</t>
  </si>
  <si>
    <t>687515</t>
  </si>
  <si>
    <t>PGTEFT0610</t>
  </si>
  <si>
    <t>PGTEFT0611</t>
  </si>
  <si>
    <t>PGTEFT0612</t>
  </si>
  <si>
    <t>PGTEFT0613</t>
  </si>
  <si>
    <t>PGTEFT0614</t>
  </si>
  <si>
    <t>PGTEFT0615</t>
  </si>
  <si>
    <t>PGTEFT0616</t>
  </si>
  <si>
    <t>PGTEFT0617</t>
  </si>
  <si>
    <t>PGTEFT0618</t>
  </si>
  <si>
    <t>PGTEFT0619</t>
  </si>
  <si>
    <t>PGTEFT0620</t>
  </si>
  <si>
    <t>PGTEFT0621</t>
  </si>
  <si>
    <t>PGTEFT0622</t>
  </si>
  <si>
    <t>PGTEFT0623</t>
  </si>
  <si>
    <t>PGTEFT0624</t>
  </si>
  <si>
    <t>PGTEFT0625</t>
  </si>
  <si>
    <t>PGTEFT0626</t>
  </si>
  <si>
    <t>PGTEFT0627</t>
  </si>
  <si>
    <t>PGTEFT0628</t>
  </si>
  <si>
    <t>PGTEFT0629</t>
  </si>
  <si>
    <t>Unity Media Pte Ltd</t>
  </si>
  <si>
    <t>tourism Expenditure</t>
  </si>
  <si>
    <t>[ Balance As of 01/06/2015 ]</t>
  </si>
  <si>
    <t>687517</t>
  </si>
  <si>
    <t>PGTEFT0630</t>
  </si>
  <si>
    <t>Ink Publishing Pte Ltd</t>
  </si>
  <si>
    <t>OR00593</t>
  </si>
  <si>
    <t>Tong Yan Travel &amp; Tours Sdn Bhd</t>
  </si>
  <si>
    <t>OR00595</t>
  </si>
  <si>
    <t>Chung Hwa Confucian High School Student Fund</t>
  </si>
  <si>
    <t>Chai Chik Ying</t>
  </si>
  <si>
    <t>Image Farm Productions Sdn Bhd</t>
  </si>
  <si>
    <t>Sage Software Sdn Bhd</t>
  </si>
  <si>
    <t>Two Pro Print Services</t>
  </si>
  <si>
    <t>Oon Kok Eu</t>
  </si>
  <si>
    <t>Placement of STMMD</t>
  </si>
  <si>
    <t>PGTEFT0631</t>
  </si>
  <si>
    <t>PGTEFT0632</t>
  </si>
  <si>
    <t>PGTEFT0633</t>
  </si>
  <si>
    <t>PGTEFT0634</t>
  </si>
  <si>
    <t>PGTEFT0635</t>
  </si>
  <si>
    <t>PGTEFT0636</t>
  </si>
  <si>
    <t>PGTEFT0637</t>
  </si>
  <si>
    <t>PGTEFT0638</t>
  </si>
  <si>
    <t>PGTEFT0639</t>
  </si>
  <si>
    <t>PGTEFT0640</t>
  </si>
  <si>
    <t>PGTEFT0641</t>
  </si>
  <si>
    <t>PGTEFT0642</t>
  </si>
  <si>
    <t>PGTEFT0643</t>
  </si>
  <si>
    <t>PGTEFT0644</t>
  </si>
  <si>
    <t>PGTEFT0645</t>
  </si>
  <si>
    <t>PGTEFT0646</t>
  </si>
  <si>
    <t>PGTEFT0647</t>
  </si>
  <si>
    <t>687518</t>
  </si>
  <si>
    <t>687519</t>
  </si>
  <si>
    <t>687520</t>
  </si>
  <si>
    <t>687521</t>
  </si>
  <si>
    <t>PGTEFT0648</t>
  </si>
  <si>
    <t>PGTEFT0649</t>
  </si>
  <si>
    <t>PGTEFT0650</t>
  </si>
  <si>
    <t>PGTEFT0651</t>
  </si>
  <si>
    <t>PGTEFT0652</t>
  </si>
  <si>
    <t>PGTEFT0653</t>
  </si>
  <si>
    <t>PGTEFT0654</t>
  </si>
  <si>
    <t>withdraw</t>
  </si>
  <si>
    <t>other creditors</t>
  </si>
  <si>
    <t>PGTEFT0655</t>
  </si>
  <si>
    <t>687522</t>
  </si>
  <si>
    <t>PGTEFT0656</t>
  </si>
  <si>
    <t>Yau Fong Sze</t>
  </si>
  <si>
    <t>EC Square PR &amp; Events Co Ltd</t>
  </si>
  <si>
    <t>Syarikat Libraco Agencies Sdn Bhd</t>
  </si>
  <si>
    <t>Crowne Plaza</t>
  </si>
  <si>
    <t>David Robert Hagerman and Robyn Christine Eckhardt</t>
  </si>
  <si>
    <t>Saivasion Classic Enterprise</t>
  </si>
  <si>
    <t>PGTEFT0657</t>
  </si>
  <si>
    <t>PGTEFT0658</t>
  </si>
  <si>
    <t>PGTEFT0659</t>
  </si>
  <si>
    <t>PGTEFT0660</t>
  </si>
  <si>
    <t>PGTEFT0661</t>
  </si>
  <si>
    <t>687523</t>
  </si>
  <si>
    <t>687524</t>
  </si>
  <si>
    <t>687525</t>
  </si>
  <si>
    <t>687526</t>
  </si>
  <si>
    <t>PGTEFT0662</t>
  </si>
  <si>
    <t>PGTEFT0663</t>
  </si>
  <si>
    <t>PGTEFT0664</t>
  </si>
  <si>
    <t>PGTEFT0665</t>
  </si>
  <si>
    <t>PGTEFT0666</t>
  </si>
  <si>
    <t>PGTEFT0667</t>
  </si>
  <si>
    <t>PGTEFT0668</t>
  </si>
  <si>
    <t>PGTEFT0669</t>
  </si>
  <si>
    <t>PGTEFT0670</t>
  </si>
  <si>
    <t>PGTEFT0671</t>
  </si>
  <si>
    <t>PGTEFT0672</t>
  </si>
  <si>
    <t>PGTEFT0673</t>
  </si>
  <si>
    <t>PGTEFT0674</t>
  </si>
  <si>
    <t>PGTEFT0675</t>
  </si>
  <si>
    <t>PGTEFT0676</t>
  </si>
  <si>
    <t>PGTEFT0677</t>
  </si>
  <si>
    <t>PGTEFT0678</t>
  </si>
  <si>
    <t>PGTEFT0679</t>
  </si>
  <si>
    <t>PGTEFT0680</t>
  </si>
  <si>
    <t>PGTEFT0681</t>
  </si>
  <si>
    <t>PGTEFT0682</t>
  </si>
  <si>
    <t>687529</t>
  </si>
  <si>
    <t>PGTEFT0684</t>
  </si>
  <si>
    <t>687527</t>
  </si>
  <si>
    <t>687528</t>
  </si>
  <si>
    <t>PGTEFT0683</t>
  </si>
  <si>
    <t>Adr &amp; Jna Venture</t>
  </si>
  <si>
    <t>Leong Kit Ying</t>
  </si>
  <si>
    <t>Renaissance Pewter Sdn Bhd</t>
  </si>
  <si>
    <t>Roshvinder Singh a/l Harbindar Singh</t>
  </si>
  <si>
    <t>[ Balance As of 01/07/2015 ]</t>
  </si>
  <si>
    <t>Hin Teik Enterprise</t>
  </si>
  <si>
    <t>687530</t>
  </si>
  <si>
    <t>PGTEFT0685</t>
  </si>
  <si>
    <t>PGTEFT0686</t>
  </si>
  <si>
    <t>Payment cancelled</t>
  </si>
  <si>
    <t>Capital All Star Enterprise</t>
  </si>
  <si>
    <t>Norezieght Ventures</t>
  </si>
  <si>
    <t>Ng See Lok</t>
  </si>
  <si>
    <t>PGTEFT0687</t>
  </si>
  <si>
    <t>PGTEFT0688</t>
  </si>
  <si>
    <t>PGTEFT0689</t>
  </si>
  <si>
    <t>PGTEFT0690</t>
  </si>
  <si>
    <t>PGTEFT0691</t>
  </si>
  <si>
    <t>PGTEFT0692</t>
  </si>
  <si>
    <t>PGTEFT0693</t>
  </si>
  <si>
    <t>E&amp;O GROUP OF HOTELS</t>
  </si>
  <si>
    <t>OR00596</t>
  </si>
  <si>
    <t>BEING REFUND OF BANK GUARANTEE</t>
  </si>
  <si>
    <t>JV15/06/05</t>
  </si>
  <si>
    <t>FEDERATION OF MALAYSIA MANUFACTURES</t>
  </si>
  <si>
    <t>OR00597</t>
  </si>
  <si>
    <t>Bank Chages</t>
  </si>
  <si>
    <t>PGTEFT0694</t>
  </si>
  <si>
    <t>PGTEFT0695</t>
  </si>
  <si>
    <t>687531</t>
  </si>
  <si>
    <t>687532</t>
  </si>
  <si>
    <t xml:space="preserve">DC Run Fund </t>
  </si>
  <si>
    <t>BBWeb Solutions</t>
  </si>
  <si>
    <t>B&amp;W Food Products Sdn Bhd</t>
  </si>
  <si>
    <t>DSOP Office System &amp; Supplies Sdn Bhd</t>
  </si>
  <si>
    <t>Elang Wah Sdn Bhd</t>
  </si>
  <si>
    <t>George Town World Heritage Incoporated</t>
  </si>
  <si>
    <t>Khoo Bee Lean</t>
  </si>
  <si>
    <t>My Nyonya Favaourites Restaurant</t>
  </si>
  <si>
    <t>PIBG SM Han Chiang Pulau Pinang</t>
  </si>
  <si>
    <t>Redtone Telecommunications Sdn Bhd</t>
  </si>
  <si>
    <t>Syarikat WKM</t>
  </si>
  <si>
    <t>Star Publication (M) Berhad</t>
  </si>
  <si>
    <t>Straits Indigo Sdn Bhd</t>
  </si>
  <si>
    <t>Unreserved Sdn Bhd</t>
  </si>
  <si>
    <t>Olympia College Sdn Bhd</t>
  </si>
  <si>
    <t>Cheong Seng Chan</t>
  </si>
  <si>
    <t>Redberry Outdoors Sdn Bhd</t>
  </si>
  <si>
    <t>Publicitas International Sdn Bhd</t>
  </si>
  <si>
    <t>687533</t>
  </si>
  <si>
    <t>PGTEFT0696</t>
  </si>
  <si>
    <t>PGTEFT0697</t>
  </si>
  <si>
    <t>PGTEFT0698</t>
  </si>
  <si>
    <t>PGTEFT0699</t>
  </si>
  <si>
    <t>PGTEFT0700</t>
  </si>
  <si>
    <t>PGTEFT0701</t>
  </si>
  <si>
    <t>PGTEFT0703</t>
  </si>
  <si>
    <t>PGTEFT0704</t>
  </si>
  <si>
    <t>PGTEFT0705</t>
  </si>
  <si>
    <t>PGTEFT0706</t>
  </si>
  <si>
    <t>687537</t>
  </si>
  <si>
    <t>PGTEFT0708</t>
  </si>
  <si>
    <t>PGTEFT0709</t>
  </si>
  <si>
    <t>PGTEFT0710</t>
  </si>
  <si>
    <t>PGTEFT0711</t>
  </si>
  <si>
    <t>PGTEFT0712</t>
  </si>
  <si>
    <t>PGTEFT0713</t>
  </si>
  <si>
    <t>PGTEFT0714</t>
  </si>
  <si>
    <t>PGTEFT0715</t>
  </si>
  <si>
    <t>PGTEFT0716</t>
  </si>
  <si>
    <t>PGTEFT0717</t>
  </si>
  <si>
    <t>PGTEFT0718</t>
  </si>
  <si>
    <t>PGTEFT0719</t>
  </si>
  <si>
    <t>PGTEFT0720</t>
  </si>
  <si>
    <t>PGTEFT0721</t>
  </si>
  <si>
    <t>PGTEFT0722</t>
  </si>
  <si>
    <t>PGTEFT0723</t>
  </si>
  <si>
    <t>PGTEFT0724</t>
  </si>
  <si>
    <t>PGTEFT0725</t>
  </si>
  <si>
    <t>PGTEFT0726</t>
  </si>
  <si>
    <t>PGTEFT0727</t>
  </si>
  <si>
    <t>PGTEFT0728</t>
  </si>
  <si>
    <t>PGTEFT0729</t>
  </si>
  <si>
    <t>PGTEFT0730</t>
  </si>
  <si>
    <t>PGTEFT0731</t>
  </si>
  <si>
    <t>PGTEFT0732</t>
  </si>
  <si>
    <t>PGTEFT0733</t>
  </si>
  <si>
    <t>PGTEFT0734</t>
  </si>
  <si>
    <t>PGTEFT0735</t>
  </si>
  <si>
    <t>PGTEFT0736</t>
  </si>
  <si>
    <t>PGTEFT0737</t>
  </si>
  <si>
    <t>PGTEFT0738</t>
  </si>
  <si>
    <t>PGTEFT0739</t>
  </si>
  <si>
    <t>PGTEFT0740</t>
  </si>
  <si>
    <t>PGTEFT0741</t>
  </si>
  <si>
    <t>PGTEFT0742</t>
  </si>
  <si>
    <t>PGTEFT0743</t>
  </si>
  <si>
    <t>PGTEFT0744</t>
  </si>
  <si>
    <t>PGTEFT0745</t>
  </si>
  <si>
    <t>PGTEFT0746</t>
  </si>
  <si>
    <t>PGTEFT0747</t>
  </si>
  <si>
    <t>PGTEFT0748</t>
  </si>
  <si>
    <t>PGTEFT0749</t>
  </si>
  <si>
    <t>PGTEFT0750</t>
  </si>
  <si>
    <t>687538</t>
  </si>
  <si>
    <t>687539</t>
  </si>
  <si>
    <t>687540</t>
  </si>
  <si>
    <t>687541</t>
  </si>
  <si>
    <t>687542</t>
  </si>
  <si>
    <t>687543</t>
  </si>
  <si>
    <t>687544</t>
  </si>
  <si>
    <t>687545</t>
  </si>
  <si>
    <t>PGTEFT0751</t>
  </si>
  <si>
    <t>687534</t>
  </si>
  <si>
    <t>687535</t>
  </si>
  <si>
    <t>687536</t>
  </si>
  <si>
    <t xml:space="preserve">Placement of STMMD </t>
  </si>
  <si>
    <t>[ Balance As of 01/08/2015 ]</t>
  </si>
  <si>
    <t>Kam Seng Yew</t>
  </si>
  <si>
    <t>Jansen Leong Wen Pin</t>
  </si>
  <si>
    <t>PGTEFT0753</t>
  </si>
  <si>
    <t>PGTEFT0754</t>
  </si>
  <si>
    <t>PGTEFT0755</t>
  </si>
  <si>
    <t>PGTEFT0756</t>
  </si>
  <si>
    <t>PGTEFT0757</t>
  </si>
  <si>
    <t>PGTEFT0758</t>
  </si>
  <si>
    <t>PGTEFT0759</t>
  </si>
  <si>
    <t>687549</t>
  </si>
  <si>
    <t>687548</t>
  </si>
  <si>
    <t>PGTEFT0752</t>
  </si>
  <si>
    <t>Ernst &amp; Young Tax Consultants Sdn Bhd</t>
  </si>
  <si>
    <t>MSIG Insurance (Malaysia) Bhd</t>
  </si>
  <si>
    <t>Magnum Leisure Sdn Bhd</t>
  </si>
  <si>
    <t>Sherwynd Rylan Kessler</t>
  </si>
  <si>
    <t>One Image Balloon Deco</t>
  </si>
  <si>
    <t>PGTEFT0760</t>
  </si>
  <si>
    <t>PGTEFT0761</t>
  </si>
  <si>
    <t>PGTEFT0762</t>
  </si>
  <si>
    <t>PGTEFT0763</t>
  </si>
  <si>
    <t>PGTEFT0764</t>
  </si>
  <si>
    <t>PGTEFT0765</t>
  </si>
  <si>
    <t>PGTEFT0766</t>
  </si>
  <si>
    <t>PGTEFT0767</t>
  </si>
  <si>
    <t>PGTEFT0768</t>
  </si>
  <si>
    <t>PGTEFT0769</t>
  </si>
  <si>
    <t>PGTEFT0770</t>
  </si>
  <si>
    <t>PGTEFT0771</t>
  </si>
  <si>
    <t>PGTEFT0772</t>
  </si>
  <si>
    <t>PGTEFT0773</t>
  </si>
  <si>
    <t>PGTEFT0774</t>
  </si>
  <si>
    <t>PGTEFT0775</t>
  </si>
  <si>
    <t>PGTEFT0776</t>
  </si>
  <si>
    <t>PGTEFT0777</t>
  </si>
  <si>
    <t>PGTEFT0778</t>
  </si>
  <si>
    <t>PGTEFT0779</t>
  </si>
  <si>
    <t>PGTEFT0780</t>
  </si>
  <si>
    <t>PGTEFT0781</t>
  </si>
  <si>
    <t>PGTEFT0782</t>
  </si>
  <si>
    <t>PGTEFT0783</t>
  </si>
  <si>
    <t>PGTEFT0784</t>
  </si>
  <si>
    <t>PGTEFT0785</t>
  </si>
  <si>
    <t>687553</t>
  </si>
  <si>
    <t>687554</t>
  </si>
  <si>
    <t>687555</t>
  </si>
  <si>
    <t>PGTEFT0786</t>
  </si>
  <si>
    <t>PGTEFT0787</t>
  </si>
  <si>
    <t>PGTEFT0788</t>
  </si>
  <si>
    <t>Fund from Govt</t>
  </si>
  <si>
    <t>687557</t>
  </si>
  <si>
    <t>Hana Tour</t>
  </si>
  <si>
    <t>Jabatan Kewanagan Negeri P.Pinang</t>
  </si>
  <si>
    <t>Penang Health Association</t>
  </si>
  <si>
    <t>MISCELLANEOUS INCOME</t>
  </si>
  <si>
    <t>OR00601</t>
  </si>
  <si>
    <t>OR00602</t>
  </si>
  <si>
    <t>JV15/07/02</t>
  </si>
  <si>
    <t>GLOW PENANG</t>
  </si>
  <si>
    <t>OR00603</t>
  </si>
  <si>
    <t>GOLDEN SANDS RESORTS</t>
  </si>
  <si>
    <t>Refund of Advance</t>
  </si>
  <si>
    <t>OR00604</t>
  </si>
  <si>
    <t>DEPOSITS</t>
  </si>
  <si>
    <t>Receive</t>
  </si>
  <si>
    <t>Cash</t>
  </si>
  <si>
    <t>Interest</t>
  </si>
  <si>
    <t>British Council</t>
  </si>
  <si>
    <t>Deiwayani A/P Ramoo</t>
  </si>
  <si>
    <t>MCSB System (PG) Sdn Bhd</t>
  </si>
  <si>
    <t>Olive Tree Concepts Sdn Bhd</t>
  </si>
  <si>
    <t>Poteto Advertisign &amp; Events</t>
  </si>
  <si>
    <t>Penang Skills Development Centre</t>
  </si>
  <si>
    <t>Redtone Telecommonication Sdn Bhd</t>
  </si>
  <si>
    <t>Says Youth Society</t>
  </si>
  <si>
    <t>Cicilia</t>
  </si>
  <si>
    <t>other Creditors</t>
  </si>
  <si>
    <t>PGTEFT0789</t>
  </si>
  <si>
    <t>PGTEFT0790</t>
  </si>
  <si>
    <t>PGTEFT0791</t>
  </si>
  <si>
    <t>PGTEFT0792</t>
  </si>
  <si>
    <t>PGTEFT0793</t>
  </si>
  <si>
    <t>PGTEFT0794</t>
  </si>
  <si>
    <t>PGTEFT0795</t>
  </si>
  <si>
    <t>PGTEFT0796</t>
  </si>
  <si>
    <t>PGTEFT0797</t>
  </si>
  <si>
    <t>PGTEFT0798</t>
  </si>
  <si>
    <t>PGTEFT0799</t>
  </si>
  <si>
    <t>PGTEFT0800</t>
  </si>
  <si>
    <t>PGTEFT0801</t>
  </si>
  <si>
    <t>PGTEFT0802</t>
  </si>
  <si>
    <t>PGTEFT0803</t>
  </si>
  <si>
    <t>PGTEFT0804</t>
  </si>
  <si>
    <t>PGTEFT0805</t>
  </si>
  <si>
    <t>PGTEFT0806</t>
  </si>
  <si>
    <t>PGTEFT0807</t>
  </si>
  <si>
    <t>PGTEFT0808</t>
  </si>
  <si>
    <t>PGTEFT0809</t>
  </si>
  <si>
    <t>PGTEFT0810</t>
  </si>
  <si>
    <t>PGTEFT0811</t>
  </si>
  <si>
    <t>PGTEFT0812</t>
  </si>
  <si>
    <t>PGTEFT0813</t>
  </si>
  <si>
    <t>PGTEFT0814</t>
  </si>
  <si>
    <t>PGTEFT0815</t>
  </si>
  <si>
    <t>PGTEFT0816</t>
  </si>
  <si>
    <t>PGTEFT0817</t>
  </si>
  <si>
    <t>PGTEFT0818</t>
  </si>
  <si>
    <t>PGTEFT0819</t>
  </si>
  <si>
    <t>PGTEFT0820</t>
  </si>
  <si>
    <t>687558</t>
  </si>
  <si>
    <t>687559</t>
  </si>
  <si>
    <t>687560</t>
  </si>
  <si>
    <t>687561</t>
  </si>
  <si>
    <t>Discover Orient Holidays Sdn Bhd</t>
  </si>
  <si>
    <t>Simply De Concepts</t>
  </si>
  <si>
    <t>Malaysia Airline System Berhad</t>
  </si>
  <si>
    <t>687562</t>
  </si>
  <si>
    <t>687563</t>
  </si>
  <si>
    <t>687564</t>
  </si>
  <si>
    <t>PGTEFT0821</t>
  </si>
  <si>
    <t>PGTEFT0822</t>
  </si>
  <si>
    <t>PGTEFT0823</t>
  </si>
  <si>
    <t>PGTEFT0824</t>
  </si>
  <si>
    <t>PGTEFT0825</t>
  </si>
  <si>
    <t>PGTEFT0826</t>
  </si>
  <si>
    <t>PGTEFT0827</t>
  </si>
  <si>
    <t>PGTEFT0828</t>
  </si>
  <si>
    <t>PGTEFT0829</t>
  </si>
  <si>
    <t>PGTEFT0830</t>
  </si>
  <si>
    <t>PGTEFT0831</t>
  </si>
  <si>
    <t>PGTEFT0832</t>
  </si>
  <si>
    <t>PGTEFT0833</t>
  </si>
  <si>
    <t>PGTEFT0834</t>
  </si>
  <si>
    <t>PGTEFT0835</t>
  </si>
  <si>
    <t>687565</t>
  </si>
  <si>
    <t>687566</t>
  </si>
  <si>
    <t>687567</t>
  </si>
  <si>
    <t>[ Balance As of 01/09/2015 ]</t>
  </si>
  <si>
    <t>Hemaarasi D/O Selvamaney</t>
  </si>
  <si>
    <t>Leong Wei Pin</t>
  </si>
  <si>
    <t>Actiontintoy Design Laboratory Sdn Bhd</t>
  </si>
  <si>
    <t>Brand-New Bannershop Sdn Bhd</t>
  </si>
  <si>
    <t>AXA Affin General Insurance Bhd</t>
  </si>
  <si>
    <t>Sevena Technology</t>
  </si>
  <si>
    <t>687568</t>
  </si>
  <si>
    <t>PGTEFT0836</t>
  </si>
  <si>
    <t>PGTEFT0837</t>
  </si>
  <si>
    <t>PGTEFT0838</t>
  </si>
  <si>
    <t>PGTEFT0839</t>
  </si>
  <si>
    <t>PGTEFT0840</t>
  </si>
  <si>
    <t>PGTEFT0841</t>
  </si>
  <si>
    <t>PGTEFT0842</t>
  </si>
  <si>
    <t>PGTEFT0843</t>
  </si>
  <si>
    <t>PGTEFT0844</t>
  </si>
  <si>
    <t>PGTEFT0845</t>
  </si>
  <si>
    <t>PGTEFT0846</t>
  </si>
  <si>
    <t>PGTEFT0847</t>
  </si>
  <si>
    <t>PGTEFT0848</t>
  </si>
  <si>
    <t>Southern Media Ltd</t>
  </si>
  <si>
    <t>Malaysia Airlines System Berhad</t>
  </si>
  <si>
    <t>Messe Berlin (Singapore) Pte Ltd</t>
  </si>
  <si>
    <t>Access Graphic Corporation Sdn Bhd</t>
  </si>
  <si>
    <t>Corporatenet Advisory Sdn Bhd</t>
  </si>
  <si>
    <t>Fusion Daily Foodstuffs Sdn Bhd</t>
  </si>
  <si>
    <t>Jump Street Penang Sdn Bhd</t>
  </si>
  <si>
    <t>Kua Janice Tze Phing</t>
  </si>
  <si>
    <t xml:space="preserve">Lee Ter Yi </t>
  </si>
  <si>
    <t>MSIC Insurance (Malaysia) Bhd</t>
  </si>
  <si>
    <t>Top Ong Digital Shop</t>
  </si>
  <si>
    <t>Actifestyle Concept Sdn Bhd</t>
  </si>
  <si>
    <t>Chan Tang Eng</t>
  </si>
  <si>
    <t>Discovery Overland Holidays Sdn Bhd</t>
  </si>
  <si>
    <t xml:space="preserve">Dream River Vision Enterprise </t>
  </si>
  <si>
    <t>Pico Art International Pte Ltd</t>
  </si>
  <si>
    <t>Withdawal of STMMD</t>
  </si>
  <si>
    <t>PGTEFT0849</t>
  </si>
  <si>
    <t>PGTEFT0850</t>
  </si>
  <si>
    <t>PGTEFT0851</t>
  </si>
  <si>
    <t>PGTEFT0852</t>
  </si>
  <si>
    <t>PGTEFT0853</t>
  </si>
  <si>
    <t>PGTEFT0854</t>
  </si>
  <si>
    <t>PGTEFT0855</t>
  </si>
  <si>
    <t>PGTEFT0856</t>
  </si>
  <si>
    <t>PGTEFT0857</t>
  </si>
  <si>
    <t>PGTEFT0858</t>
  </si>
  <si>
    <t>PGTEFT0859</t>
  </si>
  <si>
    <t>PGTEFT0860</t>
  </si>
  <si>
    <t>PGTEFT0861</t>
  </si>
  <si>
    <t>PGTEFT0862</t>
  </si>
  <si>
    <t>PGTEFT0863</t>
  </si>
  <si>
    <t>PGTEFT0864</t>
  </si>
  <si>
    <t>PGTEFT0865</t>
  </si>
  <si>
    <t>PGTEFT0866</t>
  </si>
  <si>
    <t>PGTEFT0867</t>
  </si>
  <si>
    <t>PGTEFT0868</t>
  </si>
  <si>
    <t>PGTEFT0869</t>
  </si>
  <si>
    <t>PGTEFT0870</t>
  </si>
  <si>
    <t>PGTEFT0871</t>
  </si>
  <si>
    <t>PGTEFT0872</t>
  </si>
  <si>
    <t>PGTEFT0873</t>
  </si>
  <si>
    <t>PGTEFT0874</t>
  </si>
  <si>
    <t>PGTEFT0875</t>
  </si>
  <si>
    <t>PGTEFT0876</t>
  </si>
  <si>
    <t>PGTEFT0877</t>
  </si>
  <si>
    <t>PGTEFT0878</t>
  </si>
  <si>
    <t>PGTEFT0879</t>
  </si>
  <si>
    <t>PGTEFT0880</t>
  </si>
  <si>
    <t>PGTEFT0881</t>
  </si>
  <si>
    <t>PGTEFT0882</t>
  </si>
  <si>
    <t>PGTEFT0883</t>
  </si>
  <si>
    <t>PGTEFT0884</t>
  </si>
  <si>
    <t>PGTEFT0885</t>
  </si>
  <si>
    <t>PGTEFT0886</t>
  </si>
  <si>
    <t>687569</t>
  </si>
  <si>
    <t>PGTEFT0887</t>
  </si>
  <si>
    <t>687571</t>
  </si>
  <si>
    <t>687572</t>
  </si>
  <si>
    <t>687573</t>
  </si>
  <si>
    <t>687574</t>
  </si>
  <si>
    <t>687575</t>
  </si>
  <si>
    <t>687576</t>
  </si>
  <si>
    <t>687577</t>
  </si>
  <si>
    <t>Being cash deposit into CIMB A/C</t>
  </si>
  <si>
    <t>JV15/08/02</t>
  </si>
  <si>
    <t>OR000606</t>
  </si>
  <si>
    <t>JV15/08/04</t>
  </si>
  <si>
    <t>OR000607</t>
  </si>
  <si>
    <t>Eastin Hotel Penang</t>
  </si>
  <si>
    <t>OR000608</t>
  </si>
  <si>
    <t>Ng Chun How - Refund</t>
  </si>
  <si>
    <t>OR000609</t>
  </si>
  <si>
    <t>British Council - Refund</t>
  </si>
  <si>
    <t>Payback - Su Aziz</t>
  </si>
  <si>
    <t>JV15/08/07</t>
  </si>
  <si>
    <t>JV15/08/08</t>
  </si>
  <si>
    <t>Other creditors</t>
  </si>
  <si>
    <t>Heng Lee Lee</t>
  </si>
  <si>
    <t>Segi College (PG) Sdn Bhd</t>
  </si>
  <si>
    <t>Roshvinder Singh A/L Harbindar Singh</t>
  </si>
  <si>
    <t>St John Ambulans Malaysia</t>
  </si>
  <si>
    <t>Zin Mary</t>
  </si>
  <si>
    <t>Instant Exposisiton Services Sdn Bhd</t>
  </si>
  <si>
    <t>PGTEFT0888</t>
  </si>
  <si>
    <t>PGTEFT0889</t>
  </si>
  <si>
    <t>PGTEFT0890</t>
  </si>
  <si>
    <t>PGTEFT0891</t>
  </si>
  <si>
    <t>PGTEFT0892</t>
  </si>
  <si>
    <t>PGTEFT0893</t>
  </si>
  <si>
    <t>PGTEFT0894</t>
  </si>
  <si>
    <t>PGTEFT0895</t>
  </si>
  <si>
    <t>PGTEFT0896</t>
  </si>
  <si>
    <t>PGTEFT0897</t>
  </si>
  <si>
    <t>PGTEFT0898</t>
  </si>
  <si>
    <t>PGTEFT0899</t>
  </si>
  <si>
    <t>PGTEFT0900</t>
  </si>
  <si>
    <t>PGTEFT0901</t>
  </si>
  <si>
    <t>687578</t>
  </si>
  <si>
    <t>[ Balance As of 01/10/2015 ]</t>
  </si>
  <si>
    <t>687582</t>
  </si>
  <si>
    <t>PGTEFT0904</t>
  </si>
  <si>
    <t>PGTEFT0905</t>
  </si>
  <si>
    <t>PGTEFT0906</t>
  </si>
  <si>
    <t>PGTEFT0907</t>
  </si>
  <si>
    <t>PGTEFT0902</t>
  </si>
  <si>
    <t>PGTEFT0903</t>
  </si>
  <si>
    <t>Suraya Abd Aziz</t>
  </si>
  <si>
    <t>Elite Translations Asia (M) Sdn Bhd</t>
  </si>
  <si>
    <t>Maverick Media Productions</t>
  </si>
  <si>
    <t>Salient Glory City Sdn Bhd</t>
  </si>
  <si>
    <t>Penang Institute</t>
  </si>
  <si>
    <t>Absolute Vacation &amp; Adventure Sdn Bhd</t>
  </si>
  <si>
    <t>PGTEFT0908</t>
  </si>
  <si>
    <t>PGTEFT0909</t>
  </si>
  <si>
    <t>PGTEFT0910</t>
  </si>
  <si>
    <t>PGTEFT0911</t>
  </si>
  <si>
    <t>PGTEFT0912</t>
  </si>
  <si>
    <t>PGTEFT0913</t>
  </si>
  <si>
    <t>PGTEFT0914</t>
  </si>
  <si>
    <t>PGTEFT0915</t>
  </si>
  <si>
    <t>PGTEFT0916</t>
  </si>
  <si>
    <t>PGTEFT0917</t>
  </si>
  <si>
    <t>PGTEFT0918</t>
  </si>
  <si>
    <t>PGTEFT0919</t>
  </si>
  <si>
    <t>PGTEFT0920</t>
  </si>
  <si>
    <t>PGTEFT0921</t>
  </si>
  <si>
    <t>PGTEFT0922</t>
  </si>
  <si>
    <t>PGTEFT0923</t>
  </si>
  <si>
    <t>PGTEFT0924</t>
  </si>
  <si>
    <t>PGTEFT0925</t>
  </si>
  <si>
    <t>PGTEFT0926</t>
  </si>
  <si>
    <t>PGTEFT0927</t>
  </si>
  <si>
    <t>PGTEFT0928</t>
  </si>
  <si>
    <t>PGTEFT0929</t>
  </si>
  <si>
    <t>PGTEFT0930</t>
  </si>
  <si>
    <t>PGTEFT0931</t>
  </si>
  <si>
    <t>PGTEFT0932</t>
  </si>
  <si>
    <t>PGTEFT0933</t>
  </si>
  <si>
    <t>PGTEFT0934</t>
  </si>
  <si>
    <t>PGTEFT0935</t>
  </si>
  <si>
    <t>PGTEFT0936</t>
  </si>
  <si>
    <t>PGTEFT0937</t>
  </si>
  <si>
    <t>PGTEFT0938</t>
  </si>
  <si>
    <t>PGTEFT0939</t>
  </si>
  <si>
    <t>PGTEFT0940</t>
  </si>
  <si>
    <t>PGTEFT0941</t>
  </si>
  <si>
    <t>PGTEFT0942</t>
  </si>
  <si>
    <t>PGTEFT0943</t>
  </si>
  <si>
    <t>PGTEFT0944</t>
  </si>
  <si>
    <t>687583</t>
  </si>
  <si>
    <t>687584</t>
  </si>
  <si>
    <t>687585</t>
  </si>
  <si>
    <t>687586</t>
  </si>
  <si>
    <t>PGTEFT0945</t>
  </si>
  <si>
    <t>PGTEFT0946</t>
  </si>
  <si>
    <t>PGTEFT0947</t>
  </si>
  <si>
    <t>687587</t>
  </si>
  <si>
    <t>PGTEFT0948</t>
  </si>
  <si>
    <t>PGTEFT0949</t>
  </si>
  <si>
    <t>PGTEFT0950</t>
  </si>
  <si>
    <t>PGTEFT0951</t>
  </si>
  <si>
    <t>PGTEFT0952</t>
  </si>
  <si>
    <t>PGTEFT0953</t>
  </si>
  <si>
    <t>PGTEFT0954</t>
  </si>
  <si>
    <t>PGTEFT0955</t>
  </si>
  <si>
    <t>687588</t>
  </si>
  <si>
    <t>687589</t>
  </si>
  <si>
    <t>687590</t>
  </si>
  <si>
    <t>687591</t>
  </si>
  <si>
    <t>PGTEFT0956</t>
  </si>
  <si>
    <t>PGTEFT0957</t>
  </si>
  <si>
    <t>PGTEFT0958</t>
  </si>
  <si>
    <t>Other Creditors</t>
  </si>
  <si>
    <t>Short Payment in CIMB Bizchannel</t>
  </si>
  <si>
    <t>Being Cheque Cancellation</t>
  </si>
  <si>
    <t>JV15/09/02</t>
  </si>
  <si>
    <t>OR000611</t>
  </si>
  <si>
    <t>OR000612</t>
  </si>
  <si>
    <t>Tour &amp; Incentive Travel</t>
  </si>
  <si>
    <t>Rainbow Paradise Beach Resort</t>
  </si>
  <si>
    <t>OR000613</t>
  </si>
  <si>
    <t>OR00615</t>
  </si>
  <si>
    <t>JV15/09/03</t>
  </si>
  <si>
    <t>Cash in Hand (Sales)</t>
  </si>
  <si>
    <t>JV15/09/04</t>
  </si>
  <si>
    <t>OR00616</t>
  </si>
  <si>
    <t>Asia Itinerary Travel &amp; Tours Sdn Bhd</t>
  </si>
  <si>
    <t>JV15/09/05</t>
  </si>
  <si>
    <t>JV15/09/06</t>
  </si>
  <si>
    <t>JV15/09/10</t>
  </si>
  <si>
    <t>687593</t>
  </si>
  <si>
    <t>687594</t>
  </si>
  <si>
    <t>687598</t>
  </si>
  <si>
    <t>PGTEFT0959</t>
  </si>
  <si>
    <t>PGTEFT0960</t>
  </si>
  <si>
    <t>687599</t>
  </si>
  <si>
    <t>Lembaga Penggalakan Pelangoncan Malaysia</t>
  </si>
  <si>
    <t>Solid Equipment Pg Sdn Bhd</t>
  </si>
  <si>
    <t>The Ritz Carlton Millenia Singapore</t>
  </si>
  <si>
    <t>JV10/10/</t>
  </si>
  <si>
    <t>Withdraw of payment (on hold)</t>
  </si>
  <si>
    <t>PGTEFT0961</t>
  </si>
  <si>
    <t>PGTEFT0962</t>
  </si>
  <si>
    <t>PGTEFT0963</t>
  </si>
  <si>
    <t>PGTEFT0964</t>
  </si>
  <si>
    <t>PGTEFT0965</t>
  </si>
  <si>
    <t>PGTEFT0966</t>
  </si>
  <si>
    <t>PGTEFT0967</t>
  </si>
  <si>
    <t>i2 Promotions Sdn Bhd</t>
  </si>
  <si>
    <t>Fluxline Trading Sdn Bhd</t>
  </si>
  <si>
    <t>687592</t>
  </si>
  <si>
    <t>PGTEFT0968</t>
  </si>
  <si>
    <t>PGTEFT0969</t>
  </si>
  <si>
    <t>PGTEFT0970</t>
  </si>
  <si>
    <t>PGTEFT0971</t>
  </si>
  <si>
    <t>PGTEFT0972</t>
  </si>
  <si>
    <t>687296</t>
  </si>
  <si>
    <t>687597</t>
  </si>
  <si>
    <t>OR00617</t>
  </si>
  <si>
    <t>OR00618</t>
  </si>
  <si>
    <t>Deposits Refund</t>
  </si>
  <si>
    <t>JV15/10/03</t>
  </si>
  <si>
    <t>OR00619</t>
  </si>
  <si>
    <t>PENANG CENTRE OF EDUCATION TOURISM</t>
  </si>
  <si>
    <t>OR</t>
  </si>
  <si>
    <t>Azfalyza Binti Abdul Aziz</t>
  </si>
  <si>
    <t>Elite Translation Asia (M) Sdn Bhd</t>
  </si>
  <si>
    <t>Editorial Associates</t>
  </si>
  <si>
    <t>Exabytes Networks Sdn Bhd</t>
  </si>
  <si>
    <t>Hooi Ceramics &amp; Gift Enterprise</t>
  </si>
  <si>
    <t>Leong Wei Leng</t>
  </si>
  <si>
    <t>Masterpiece Awards Sdn Bhd</t>
  </si>
  <si>
    <t>Performance Plus Marketing</t>
  </si>
  <si>
    <t>Roshivinder Singh a/l Harbindar Singh</t>
  </si>
  <si>
    <t>Shangri-La Hotels (M) Berhad</t>
  </si>
  <si>
    <t>Syarikat WKN</t>
  </si>
  <si>
    <t>Zheng He Musuem &amp; Restorant Sdn Bhd</t>
  </si>
  <si>
    <t>Danny Tan</t>
  </si>
  <si>
    <t>The Life Saving Society Malaysia</t>
  </si>
  <si>
    <t>Explorer Balik Pulau</t>
  </si>
  <si>
    <t>AB Print Works</t>
  </si>
  <si>
    <t>Jetmax Media Limited</t>
  </si>
  <si>
    <t>Persatuan Pendidikan Seni Pulau Pinang(ARTS-ED)</t>
  </si>
  <si>
    <t>Evercool Air-Conditioner &amp; Refrigerator</t>
  </si>
  <si>
    <t>Bon Ton Sdn Bhd</t>
  </si>
  <si>
    <t>FM Global Logistics (M) Sdn Bhd</t>
  </si>
  <si>
    <t>PGTEFT0973</t>
  </si>
  <si>
    <t>PGTEFT0974</t>
  </si>
  <si>
    <t>PGTEFT0975</t>
  </si>
  <si>
    <t>PGTEFT0976</t>
  </si>
  <si>
    <t>PGTEFT0977</t>
  </si>
  <si>
    <t>PGTEFT0978</t>
  </si>
  <si>
    <t>PGTEFT0979</t>
  </si>
  <si>
    <t>PGTEFT0980</t>
  </si>
  <si>
    <t>PGTEFT0981</t>
  </si>
  <si>
    <t>PGTEFT0982</t>
  </si>
  <si>
    <t>PGTEFT0983</t>
  </si>
  <si>
    <t>PGTEFT0984</t>
  </si>
  <si>
    <t>PGTEFT0985</t>
  </si>
  <si>
    <t>PGTEFT0986</t>
  </si>
  <si>
    <t>PGTEFT0987</t>
  </si>
  <si>
    <t>PGTEFT0988</t>
  </si>
  <si>
    <t>PGTEFT0989</t>
  </si>
  <si>
    <t>PGTEFT0990</t>
  </si>
  <si>
    <t>PGTEFT0991</t>
  </si>
  <si>
    <t>PGTEFT0992</t>
  </si>
  <si>
    <t>PGTEFT0993</t>
  </si>
  <si>
    <t>PGTEFT0994</t>
  </si>
  <si>
    <t>PGTEFT0995</t>
  </si>
  <si>
    <t>PGTEFT0996</t>
  </si>
  <si>
    <t>PGTEFT0997</t>
  </si>
  <si>
    <t>PGTEFT0998</t>
  </si>
  <si>
    <t>PGTEFT0999</t>
  </si>
  <si>
    <t>PGTEFT1000</t>
  </si>
  <si>
    <t>PGTEFT1001</t>
  </si>
  <si>
    <t>PGTEFT1002</t>
  </si>
  <si>
    <t>PGTEFT1003</t>
  </si>
  <si>
    <t>PGTEFT1004</t>
  </si>
  <si>
    <t>PGTEFT1005</t>
  </si>
  <si>
    <t>PGTEFT1006</t>
  </si>
  <si>
    <t>PGTEFT1007</t>
  </si>
  <si>
    <t>PGTEFT1008</t>
  </si>
  <si>
    <t>PGTEFT1009</t>
  </si>
  <si>
    <t>PGTEFT1010</t>
  </si>
  <si>
    <t>PGTEFT1011</t>
  </si>
  <si>
    <t>PGTEFT1012</t>
  </si>
  <si>
    <t>PGTEFT1013</t>
  </si>
  <si>
    <t>PGTEFT1014</t>
  </si>
  <si>
    <t>PGTEFT1015</t>
  </si>
  <si>
    <t>PGTEFT1016</t>
  </si>
  <si>
    <t>PGTEFT1017</t>
  </si>
  <si>
    <t>PGTEFT1019</t>
  </si>
  <si>
    <t>PGTEFT1020</t>
  </si>
  <si>
    <t>PGTEFT1021</t>
  </si>
  <si>
    <t>PGTEFT1022</t>
  </si>
  <si>
    <t>PGTEFT1023</t>
  </si>
  <si>
    <t>PGTEFT1024</t>
  </si>
  <si>
    <t>PGTEFT1025</t>
  </si>
  <si>
    <t>PGTEFT1026</t>
  </si>
  <si>
    <t>PGTEFT1027</t>
  </si>
  <si>
    <t>PGTEFT1028</t>
  </si>
  <si>
    <t>PGTEFT1029</t>
  </si>
  <si>
    <t>PGTEFT1030</t>
  </si>
  <si>
    <t>687600</t>
  </si>
  <si>
    <t>687601</t>
  </si>
  <si>
    <t>687609</t>
  </si>
  <si>
    <t>687603</t>
  </si>
  <si>
    <t>PGTEFT1031</t>
  </si>
  <si>
    <t>687605</t>
  </si>
  <si>
    <t>687606</t>
  </si>
  <si>
    <t>687607</t>
  </si>
  <si>
    <t>687608</t>
  </si>
  <si>
    <t>PGTEFT1032</t>
  </si>
  <si>
    <t>PGTEFT1033</t>
  </si>
  <si>
    <t>PGTEFT1034</t>
  </si>
  <si>
    <t>PGTEFT1035</t>
  </si>
  <si>
    <t>PGTEFT1036</t>
  </si>
  <si>
    <t>PGTEFT1037</t>
  </si>
  <si>
    <t>PGTEFT1038</t>
  </si>
  <si>
    <t>PGTEFT1039</t>
  </si>
  <si>
    <t>PGTEFT1040</t>
  </si>
  <si>
    <t>PGTEFT1041</t>
  </si>
  <si>
    <t>PGTEFT1042</t>
  </si>
  <si>
    <t>PGTEFT1043</t>
  </si>
  <si>
    <t>PGTEFT1044</t>
  </si>
  <si>
    <t>PGTEFT1045</t>
  </si>
  <si>
    <t>PGTEFT1046</t>
  </si>
  <si>
    <t>PGTEFT1047</t>
  </si>
  <si>
    <t>687610</t>
  </si>
  <si>
    <t>PGTEFT1048</t>
  </si>
  <si>
    <t>PGTEFT1049</t>
  </si>
  <si>
    <t>PGTEFT1050</t>
  </si>
  <si>
    <t>PGTEFT1051</t>
  </si>
  <si>
    <t>PGTEFT1052</t>
  </si>
  <si>
    <t>PGTEFT1053</t>
  </si>
  <si>
    <t>PGTEFT1054</t>
  </si>
  <si>
    <t>PGTEFT1055</t>
  </si>
  <si>
    <t>PGTEFT1056</t>
  </si>
  <si>
    <t>PGTEFT1057</t>
  </si>
  <si>
    <t>PGTEFT1058</t>
  </si>
  <si>
    <t>PGTEFT1059</t>
  </si>
  <si>
    <t>687611</t>
  </si>
  <si>
    <t>687612</t>
  </si>
  <si>
    <t>687613</t>
  </si>
  <si>
    <t>687614</t>
  </si>
  <si>
    <t>687615</t>
  </si>
  <si>
    <t>PGTEFT1060</t>
  </si>
  <si>
    <t>PGTEFT1061</t>
  </si>
  <si>
    <t>PGTEFT1062</t>
  </si>
  <si>
    <t>PGTEFT1063</t>
  </si>
  <si>
    <t>PGTEFT1064</t>
  </si>
  <si>
    <t>PGTEFT1065</t>
  </si>
  <si>
    <t>687616</t>
  </si>
  <si>
    <t>687617</t>
  </si>
  <si>
    <t>687618</t>
  </si>
  <si>
    <t>687619</t>
  </si>
  <si>
    <t>PGTEFT1066</t>
  </si>
  <si>
    <t>PGTEFT1067</t>
  </si>
  <si>
    <t>PGTEFT1068</t>
  </si>
  <si>
    <t>PGTEFT1069</t>
  </si>
  <si>
    <t>JV15/11/</t>
  </si>
  <si>
    <t>[ Balance As of 01/12/2015 ]</t>
  </si>
  <si>
    <t>Thum Chia Chieh</t>
  </si>
  <si>
    <t>687620</t>
  </si>
  <si>
    <t>PGTEFT1071</t>
  </si>
  <si>
    <t>PGTEFT1072</t>
  </si>
  <si>
    <t>PGTEFT1073</t>
  </si>
  <si>
    <t>PGTEFT1074</t>
  </si>
  <si>
    <t>PGTEFT1075</t>
  </si>
  <si>
    <t>PGTEFT1076</t>
  </si>
  <si>
    <t>PGTEFT1077</t>
  </si>
  <si>
    <t>PGTEFT1070</t>
  </si>
  <si>
    <t>Ching Xing Sports Cultural Centre</t>
  </si>
  <si>
    <t>Radius Exhibits &amp; Interiors Sdn Bhd</t>
  </si>
  <si>
    <t xml:space="preserve">PT Hardaya </t>
  </si>
  <si>
    <t>PT Maju</t>
  </si>
  <si>
    <t>PGTEFT1078</t>
  </si>
  <si>
    <t>PGTEFT1079</t>
  </si>
  <si>
    <t>PGTEFT1080</t>
  </si>
  <si>
    <t>PGTEFT1081</t>
  </si>
  <si>
    <t>PGTEFT1082</t>
  </si>
  <si>
    <t>PGTEFT1083</t>
  </si>
  <si>
    <t>PGTEFT1084</t>
  </si>
  <si>
    <t>PGTEFT1085</t>
  </si>
  <si>
    <t>PGTEFT1086</t>
  </si>
  <si>
    <t>PGTEFT1087</t>
  </si>
  <si>
    <t>687621</t>
  </si>
  <si>
    <t>687622</t>
  </si>
  <si>
    <t xml:space="preserve">MBPP </t>
  </si>
  <si>
    <t>Ewe Teik Siang</t>
  </si>
  <si>
    <t>Hong Guan Sports Gymnasium</t>
  </si>
  <si>
    <t>Norezeight Ventures</t>
  </si>
  <si>
    <t>Ooi &amp; Associates Tax &amp; Services Sdn Bhd</t>
  </si>
  <si>
    <t>CAC Academy Sdn Bhd</t>
  </si>
  <si>
    <t>PGTEFT1088</t>
  </si>
  <si>
    <t>PGTEFT1089</t>
  </si>
  <si>
    <t>PGTEFT1090</t>
  </si>
  <si>
    <t>PGTEFT1091</t>
  </si>
  <si>
    <t>PGTEFT1092</t>
  </si>
  <si>
    <t>PGTEFT1093</t>
  </si>
  <si>
    <t>PGTEFT1094</t>
  </si>
  <si>
    <t>PGTEFT1095</t>
  </si>
  <si>
    <t>PGTEFT1097</t>
  </si>
  <si>
    <t>PGTEFT1098</t>
  </si>
  <si>
    <t>PGTEFT1099</t>
  </si>
  <si>
    <t>PGTEFT1100</t>
  </si>
  <si>
    <t>PGTEFT1101</t>
  </si>
  <si>
    <t>PGTEFT1102</t>
  </si>
  <si>
    <t>PGTEFT1103</t>
  </si>
  <si>
    <t>PGTEFT1104</t>
  </si>
  <si>
    <t>PGTEFT1105</t>
  </si>
  <si>
    <t>PGTEFT1106</t>
  </si>
  <si>
    <t>PGTEFT1107</t>
  </si>
  <si>
    <t>PGTEFT1108</t>
  </si>
  <si>
    <t>PGTEFT1109</t>
  </si>
  <si>
    <t>PGTEFT1110</t>
  </si>
  <si>
    <t>PGTEFT1111</t>
  </si>
  <si>
    <t>PGTEFT1112</t>
  </si>
  <si>
    <t>PGTEFT1113</t>
  </si>
  <si>
    <t>PGTEFT1114</t>
  </si>
  <si>
    <t>PGTEFT1115</t>
  </si>
  <si>
    <t>PGTEFT1116</t>
  </si>
  <si>
    <t>PGTEFT1117</t>
  </si>
  <si>
    <t>PGTEFT1118</t>
  </si>
  <si>
    <t>PGTEFT1119</t>
  </si>
  <si>
    <t>PGTEFT1120</t>
  </si>
  <si>
    <t>PGTEFT1121</t>
  </si>
  <si>
    <t>PGTEFT1122</t>
  </si>
  <si>
    <t>PGTEFT1123</t>
  </si>
  <si>
    <t>PGTEFT1124</t>
  </si>
  <si>
    <t>687626</t>
  </si>
  <si>
    <t>687627</t>
  </si>
  <si>
    <t>687623</t>
  </si>
  <si>
    <t>687624</t>
  </si>
  <si>
    <t>687625</t>
  </si>
  <si>
    <t>PGTEFT1125</t>
  </si>
  <si>
    <t>PGTEFT1126</t>
  </si>
  <si>
    <t>Fund received</t>
  </si>
  <si>
    <t>Aka Ballooon Sdn Bhd</t>
  </si>
  <si>
    <t>Cheong Seng Chan Sdn Bhd</t>
  </si>
  <si>
    <t>Colonial Penang Museum Sdn Bhd</t>
  </si>
  <si>
    <t>Krazen Interactive Sdn Bhd</t>
  </si>
  <si>
    <t>Incentive (Bantuan Khas Kewangan)</t>
  </si>
  <si>
    <t>687628</t>
  </si>
  <si>
    <t>687629</t>
  </si>
  <si>
    <t>687630</t>
  </si>
  <si>
    <t>687631</t>
  </si>
  <si>
    <t>687632</t>
  </si>
  <si>
    <t>687633</t>
  </si>
  <si>
    <t>687634</t>
  </si>
  <si>
    <t>687635</t>
  </si>
  <si>
    <t>687636</t>
  </si>
  <si>
    <t>687637</t>
  </si>
  <si>
    <t>Prepayment</t>
  </si>
  <si>
    <t>Ko Kai Kong</t>
  </si>
  <si>
    <t>Erns &amp; Young Tax Consultants Sdn Bhd</t>
  </si>
  <si>
    <t>Neoh Suat Hoon</t>
  </si>
  <si>
    <t>Erns &amp; Young</t>
  </si>
  <si>
    <t>PGTEFT1127</t>
  </si>
  <si>
    <t>PGTEFT1128</t>
  </si>
  <si>
    <t>PGTEFT1129</t>
  </si>
  <si>
    <t>PGTEFT1130</t>
  </si>
  <si>
    <t>PGTEFT1131</t>
  </si>
  <si>
    <t>PGTEFT1132</t>
  </si>
  <si>
    <t>PGTEFT1133</t>
  </si>
  <si>
    <t>Capital Expenditure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</si>
</sst>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ddd\ m/d/yy"/>
    <numFmt numFmtId="165" formatCode="m/dd/yy;@"/>
  </numFmts>
  <fonts count="54" x14ac:knownFonts="1">
    <font>
      <sz val="11"/>
      <name val="Arial"/>
      <family val="2"/>
    </font>
    <font>
      <sz val="10"/>
      <name val="Arial"/>
      <family val="2"/>
    </font>
    <font>
      <sz val="8"/>
      <name val="Arial"/>
      <family val="2"/>
    </font>
    <font>
      <u/>
      <sz val="10"/>
      <color indexed="12"/>
      <name val="Arial"/>
      <family val="2"/>
    </font>
    <font>
      <sz val="9"/>
      <name val="Arial"/>
      <family val="2"/>
    </font>
    <font>
      <sz val="11"/>
      <name val="Arial"/>
      <family val="2"/>
    </font>
    <font>
      <b/>
      <sz val="11"/>
      <name val="Arial"/>
      <family val="2"/>
    </font>
    <font>
      <sz val="2"/>
      <color indexed="9"/>
      <name val="Arial"/>
      <family val="2"/>
    </font>
    <font>
      <sz val="12"/>
      <name val="Arial"/>
      <family val="2"/>
    </font>
    <font>
      <b/>
      <sz val="12"/>
      <name val="Arial"/>
      <family val="2"/>
    </font>
    <font>
      <u/>
      <sz val="12"/>
      <color indexed="12"/>
      <name val="Arial"/>
      <family val="2"/>
    </font>
    <font>
      <b/>
      <sz val="11"/>
      <color theme="1"/>
      <name val="Arial"/>
      <family val="2"/>
      <scheme val="minor"/>
    </font>
    <font>
      <b/>
      <sz val="11"/>
      <name val="Arial"/>
      <family val="2"/>
      <scheme val="minor"/>
    </font>
    <font>
      <sz val="18"/>
      <name val="Arial"/>
      <family val="2"/>
    </font>
    <font>
      <sz val="18"/>
      <color theme="1"/>
      <name val="Arial"/>
      <family val="2"/>
    </font>
    <font>
      <b/>
      <sz val="12"/>
      <color indexed="9"/>
      <name val="Calibri"/>
      <family val="2"/>
    </font>
    <font>
      <sz val="11"/>
      <color theme="1" tint="0.34998626667073579"/>
      <name val="Calibri"/>
      <family val="2"/>
    </font>
    <font>
      <u/>
      <sz val="11"/>
      <color indexed="12"/>
      <name val="Arial"/>
      <family val="2"/>
    </font>
    <font>
      <sz val="9"/>
      <color theme="0" tint="-0.499984740745262"/>
      <name val="Arial"/>
      <family val="2"/>
    </font>
    <font>
      <sz val="12"/>
      <color theme="0"/>
      <name val="Arial"/>
      <family val="2"/>
    </font>
    <font>
      <sz val="10"/>
      <color theme="4" tint="-0.249977111117893"/>
      <name val="Arial"/>
      <family val="2"/>
    </font>
    <font>
      <sz val="11"/>
      <name val="Calibri"/>
      <family val="2"/>
    </font>
    <font>
      <sz val="8"/>
      <color indexed="81"/>
      <name val="Tahoma"/>
      <family val="2"/>
    </font>
    <font>
      <i/>
      <sz val="11"/>
      <name val="Arial"/>
      <family val="2"/>
    </font>
    <font>
      <b/>
      <sz val="18"/>
      <color theme="4"/>
      <name val="Calibri"/>
      <family val="2"/>
    </font>
    <font>
      <sz val="12"/>
      <name val="Calibri"/>
      <family val="2"/>
    </font>
    <font>
      <b/>
      <sz val="12"/>
      <name val="Calibri"/>
      <family val="2"/>
    </font>
    <font>
      <sz val="10"/>
      <name val="Calibri"/>
      <family val="2"/>
    </font>
    <font>
      <sz val="12"/>
      <color theme="0"/>
      <name val="Calibri"/>
      <family val="2"/>
    </font>
    <font>
      <sz val="10"/>
      <color theme="4"/>
      <name val="Calibri"/>
      <family val="2"/>
    </font>
    <font>
      <b/>
      <sz val="11"/>
      <name val="Calibri"/>
      <family val="2"/>
    </font>
    <font>
      <b/>
      <sz val="11"/>
      <color theme="1"/>
      <name val="Calibri"/>
      <family val="2"/>
    </font>
    <font>
      <u/>
      <sz val="10"/>
      <color indexed="12"/>
      <name val="Calibri"/>
      <family val="2"/>
    </font>
    <font>
      <sz val="11"/>
      <color theme="1"/>
      <name val="Calibri"/>
      <family val="2"/>
    </font>
    <font>
      <sz val="8"/>
      <name val="Calibri"/>
      <family val="2"/>
    </font>
    <font>
      <sz val="11"/>
      <color indexed="9"/>
      <name val="Calibri"/>
      <family val="2"/>
    </font>
    <font>
      <sz val="10"/>
      <color theme="1"/>
      <name val="Calibri"/>
      <family val="2"/>
    </font>
    <font>
      <b/>
      <sz val="9"/>
      <name val="Calibri"/>
      <family val="2"/>
    </font>
    <font>
      <b/>
      <sz val="14"/>
      <name val="Calibri"/>
      <family val="2"/>
    </font>
    <font>
      <b/>
      <sz val="14"/>
      <color theme="4"/>
      <name val="Calibri"/>
      <family val="2"/>
    </font>
    <font>
      <sz val="9"/>
      <name val="Calibri"/>
      <family val="2"/>
    </font>
    <font>
      <sz val="9"/>
      <name val="Calibri"/>
      <family val="2"/>
    </font>
    <font>
      <sz val="9"/>
      <name val="Calibri"/>
      <family val="2"/>
    </font>
    <font>
      <sz val="10"/>
      <name val="Calibri"/>
      <family val="2"/>
    </font>
    <font>
      <sz val="9"/>
      <name val="Calibri"/>
      <family val="2"/>
    </font>
    <font>
      <sz val="9"/>
      <name val="Calibri"/>
      <family val="2"/>
    </font>
    <font>
      <sz val="10"/>
      <name val="Calibri"/>
      <family val="2"/>
    </font>
    <font>
      <sz val="9"/>
      <name val="Calibri"/>
      <family val="2"/>
    </font>
    <font>
      <sz val="10"/>
      <name val="Calibri"/>
      <family val="2"/>
    </font>
    <font>
      <sz val="9"/>
      <name val="Calibri"/>
      <family val="2"/>
    </font>
    <font>
      <sz val="9"/>
      <name val="Calibri"/>
      <family val="2"/>
    </font>
    <font>
      <sz val="10"/>
      <color rgb="FFFF0000"/>
      <name val="Calibri"/>
      <family val="2"/>
    </font>
    <font>
      <sz val="9"/>
      <name val="Calibri"/>
      <family val="2"/>
    </font>
    <font>
      <sz val="10"/>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indexed="55"/>
        <bgColor indexed="64"/>
      </patternFill>
    </fill>
    <fill>
      <patternFill patternType="solid">
        <fgColor theme="4"/>
        <bgColor indexed="64"/>
      </patternFill>
    </fill>
    <fill>
      <patternFill patternType="solid">
        <fgColor theme="4" tint="0.79998168889431442"/>
        <bgColor indexed="64"/>
      </patternFill>
    </fill>
  </fills>
  <borders count="4">
    <border>
      <left/>
      <right/>
      <top/>
      <bottom/>
      <diagonal/>
    </border>
    <border>
      <left/>
      <right/>
      <top/>
      <bottom style="thin">
        <color indexed="64"/>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s>
  <cellStyleXfs count="3">
    <xf numFmtId="0" fontId="0" fillId="0" borderId="0"/>
    <xf numFmtId="0" fontId="3" fillId="0" borderId="0" applyNumberFormat="0" applyFill="0" applyBorder="0" applyAlignment="0" applyProtection="0">
      <alignment vertical="top"/>
      <protection locked="0"/>
    </xf>
    <xf numFmtId="43" fontId="5" fillId="0" borderId="0" applyFont="0" applyFill="0" applyBorder="0" applyAlignment="0" applyProtection="0"/>
  </cellStyleXfs>
  <cellXfs count="175">
    <xf numFmtId="0" fontId="0" fillId="0" borderId="0" xfId="0"/>
    <xf numFmtId="0" fontId="0" fillId="0" borderId="0" xfId="0"/>
    <xf numFmtId="0" fontId="4" fillId="0" borderId="0" xfId="0" applyFont="1"/>
    <xf numFmtId="0" fontId="0" fillId="0" borderId="0" xfId="0" applyAlignment="1">
      <alignment vertical="center"/>
    </xf>
    <xf numFmtId="0" fontId="5" fillId="0" borderId="0" xfId="0" applyFont="1"/>
    <xf numFmtId="0" fontId="5" fillId="0" borderId="0" xfId="0" applyFont="1" applyAlignment="1"/>
    <xf numFmtId="0" fontId="6" fillId="0" borderId="0" xfId="0" applyFont="1" applyAlignment="1"/>
    <xf numFmtId="0" fontId="7" fillId="0" borderId="0" xfId="0" applyFont="1"/>
    <xf numFmtId="0" fontId="3" fillId="0" borderId="0" xfId="1" applyAlignment="1" applyProtection="1"/>
    <xf numFmtId="0" fontId="6" fillId="0" borderId="0" xfId="0" applyFont="1"/>
    <xf numFmtId="0" fontId="6" fillId="0" borderId="0" xfId="0" applyFont="1" applyAlignment="1"/>
    <xf numFmtId="0" fontId="7" fillId="0" borderId="0" xfId="0" applyFont="1"/>
    <xf numFmtId="0" fontId="0" fillId="0" borderId="0" xfId="0"/>
    <xf numFmtId="0" fontId="13" fillId="2" borderId="0" xfId="0" applyFont="1" applyFill="1" applyAlignment="1">
      <alignment vertical="center"/>
    </xf>
    <xf numFmtId="0" fontId="1" fillId="2" borderId="0" xfId="0" applyFont="1" applyFill="1" applyAlignment="1">
      <alignment horizontal="right" vertical="center"/>
    </xf>
    <xf numFmtId="0" fontId="1" fillId="0" borderId="0" xfId="0" applyFont="1"/>
    <xf numFmtId="0" fontId="0" fillId="0" borderId="0" xfId="0" applyFont="1" applyAlignment="1"/>
    <xf numFmtId="0" fontId="0" fillId="0" borderId="0" xfId="0" applyFont="1" applyAlignment="1">
      <alignment wrapText="1"/>
    </xf>
    <xf numFmtId="0" fontId="0" fillId="0" borderId="0" xfId="0" applyFont="1" applyAlignment="1">
      <alignment horizontal="left"/>
    </xf>
    <xf numFmtId="0" fontId="0" fillId="0" borderId="0" xfId="0" applyFont="1"/>
    <xf numFmtId="0" fontId="12" fillId="0" borderId="0" xfId="0" applyFont="1"/>
    <xf numFmtId="0" fontId="0" fillId="0" borderId="0" xfId="0" applyFont="1" applyAlignment="1">
      <alignment vertical="top" wrapText="1"/>
    </xf>
    <xf numFmtId="0" fontId="0" fillId="3" borderId="0" xfId="0" applyFill="1" applyAlignment="1">
      <alignment horizontal="right" vertical="top"/>
    </xf>
    <xf numFmtId="0" fontId="15" fillId="3" borderId="0" xfId="0" applyFont="1" applyFill="1" applyAlignment="1"/>
    <xf numFmtId="0" fontId="16" fillId="2" borderId="0" xfId="0" applyFont="1" applyFill="1" applyAlignment="1">
      <alignment horizontal="center"/>
    </xf>
    <xf numFmtId="0" fontId="17" fillId="0" borderId="0" xfId="1" applyFont="1" applyAlignment="1" applyProtection="1">
      <alignment horizontal="left" indent="1"/>
    </xf>
    <xf numFmtId="0" fontId="8" fillId="0" borderId="0" xfId="0" applyFont="1" applyAlignment="1">
      <alignment horizontal="left" wrapText="1" indent="1"/>
    </xf>
    <xf numFmtId="0" fontId="3" fillId="0" borderId="0" xfId="1" applyAlignment="1" applyProtection="1">
      <alignment horizontal="left" wrapText="1" indent="1"/>
    </xf>
    <xf numFmtId="0" fontId="9" fillId="0" borderId="0" xfId="0" applyFont="1" applyAlignment="1">
      <alignment horizontal="left" wrapText="1" indent="1"/>
    </xf>
    <xf numFmtId="0" fontId="10" fillId="0" borderId="0" xfId="0" applyFont="1" applyAlignment="1" applyProtection="1">
      <alignment horizontal="left" wrapText="1" indent="1"/>
    </xf>
    <xf numFmtId="0" fontId="8" fillId="0" borderId="0" xfId="0" applyFont="1" applyAlignment="1">
      <alignment horizontal="left" indent="1"/>
    </xf>
    <xf numFmtId="0" fontId="0" fillId="0" borderId="0" xfId="0" applyAlignment="1">
      <alignment horizontal="left" wrapText="1" indent="1"/>
    </xf>
    <xf numFmtId="0" fontId="18" fillId="0" borderId="0" xfId="0" applyNumberFormat="1" applyFont="1" applyAlignment="1">
      <alignment horizontal="right" vertical="center"/>
    </xf>
    <xf numFmtId="0" fontId="14" fillId="2" borderId="0" xfId="0" applyFont="1" applyFill="1" applyAlignment="1">
      <alignment horizontal="left" vertical="center" indent="1"/>
    </xf>
    <xf numFmtId="0" fontId="0" fillId="5" borderId="0" xfId="0" applyFill="1"/>
    <xf numFmtId="0" fontId="19" fillId="4" borderId="0" xfId="0" applyFont="1" applyFill="1" applyAlignment="1">
      <alignment horizontal="center" vertical="center"/>
    </xf>
    <xf numFmtId="0" fontId="20" fillId="0" borderId="0" xfId="0" applyFont="1" applyAlignment="1">
      <alignment horizontal="left"/>
    </xf>
    <xf numFmtId="0" fontId="2" fillId="0" borderId="0" xfId="0" applyNumberFormat="1" applyFont="1"/>
    <xf numFmtId="0" fontId="21" fillId="0" borderId="0" xfId="0" applyFont="1"/>
    <xf numFmtId="0" fontId="0" fillId="2" borderId="0" xfId="0" applyFill="1" applyAlignment="1">
      <alignment horizontal="center"/>
    </xf>
    <xf numFmtId="164" fontId="0" fillId="2" borderId="0" xfId="0" applyNumberFormat="1" applyFill="1" applyAlignment="1">
      <alignment horizontal="center"/>
    </xf>
    <xf numFmtId="0" fontId="23" fillId="5" borderId="0" xfId="0" applyFont="1" applyFill="1"/>
    <xf numFmtId="0" fontId="24" fillId="0" borderId="0" xfId="0" applyFont="1" applyFill="1" applyBorder="1" applyAlignment="1">
      <alignment vertical="center"/>
    </xf>
    <xf numFmtId="0" fontId="25" fillId="0" borderId="0" xfId="0" applyFont="1" applyFill="1" applyBorder="1" applyAlignment="1">
      <alignment horizontal="right"/>
    </xf>
    <xf numFmtId="0" fontId="27" fillId="0" borderId="0" xfId="0" applyFont="1"/>
    <xf numFmtId="0" fontId="28" fillId="4" borderId="0" xfId="0" applyFont="1" applyFill="1" applyAlignment="1">
      <alignment horizontal="center" vertical="center"/>
    </xf>
    <xf numFmtId="0" fontId="29" fillId="0" borderId="0" xfId="0" applyFont="1"/>
    <xf numFmtId="0" fontId="21" fillId="2" borderId="0" xfId="0" applyFont="1" applyFill="1" applyAlignment="1">
      <alignment horizontal="center"/>
    </xf>
    <xf numFmtId="0" fontId="32" fillId="0" borderId="0" xfId="1" applyFont="1" applyFill="1" applyBorder="1" applyAlignment="1" applyProtection="1"/>
    <xf numFmtId="0" fontId="34" fillId="0" borderId="0" xfId="0" applyFont="1" applyFill="1" applyBorder="1" applyAlignment="1">
      <alignment horizontal="left" vertical="center"/>
    </xf>
    <xf numFmtId="0" fontId="34" fillId="0" borderId="0" xfId="0" applyFont="1" applyBorder="1" applyAlignment="1">
      <alignment horizontal="left" vertical="center"/>
    </xf>
    <xf numFmtId="0" fontId="27" fillId="0" borderId="0" xfId="0" applyFont="1" applyAlignment="1">
      <alignment vertical="center"/>
    </xf>
    <xf numFmtId="0" fontId="35" fillId="0" borderId="0" xfId="0" applyFont="1" applyAlignment="1">
      <alignment vertical="center"/>
    </xf>
    <xf numFmtId="0" fontId="30" fillId="0" borderId="0" xfId="0" applyFont="1" applyFill="1" applyBorder="1" applyAlignment="1">
      <alignment horizontal="center" vertical="center"/>
    </xf>
    <xf numFmtId="0" fontId="30" fillId="0" borderId="0" xfId="0" applyFont="1" applyFill="1" applyBorder="1" applyAlignment="1">
      <alignment horizontal="center" vertical="center" wrapText="1"/>
    </xf>
    <xf numFmtId="0" fontId="30" fillId="0" borderId="0" xfId="0" applyFont="1" applyFill="1" applyBorder="1" applyAlignment="1">
      <alignment vertical="center"/>
    </xf>
    <xf numFmtId="14" fontId="27" fillId="0" borderId="2" xfId="0" applyNumberFormat="1" applyFont="1" applyFill="1" applyBorder="1" applyAlignment="1">
      <alignment horizontal="right" vertical="center"/>
    </xf>
    <xf numFmtId="0" fontId="27" fillId="0" borderId="2" xfId="0" applyFont="1" applyFill="1" applyBorder="1" applyAlignment="1">
      <alignment vertical="center"/>
    </xf>
    <xf numFmtId="0" fontId="27" fillId="0" borderId="2" xfId="0" applyFont="1" applyFill="1" applyBorder="1" applyAlignment="1">
      <alignment vertical="center" wrapText="1"/>
    </xf>
    <xf numFmtId="0" fontId="27" fillId="0" borderId="2" xfId="0" applyFont="1" applyFill="1" applyBorder="1" applyAlignment="1">
      <alignment horizontal="center" vertical="center"/>
    </xf>
    <xf numFmtId="14" fontId="27" fillId="0" borderId="0" xfId="0" applyNumberFormat="1" applyFont="1"/>
    <xf numFmtId="43" fontId="27" fillId="0" borderId="0" xfId="2" applyFont="1"/>
    <xf numFmtId="43" fontId="30" fillId="0" borderId="0" xfId="2" applyFont="1" applyAlignment="1">
      <alignment horizontal="right" indent="1"/>
    </xf>
    <xf numFmtId="43" fontId="31" fillId="0" borderId="0" xfId="2" applyFont="1" applyFill="1" applyBorder="1"/>
    <xf numFmtId="43" fontId="21" fillId="0" borderId="0" xfId="2" applyFont="1" applyAlignment="1">
      <alignment horizontal="right" indent="1"/>
    </xf>
    <xf numFmtId="43" fontId="33" fillId="0" borderId="0" xfId="2" applyFont="1" applyFill="1" applyBorder="1"/>
    <xf numFmtId="43" fontId="27" fillId="0" borderId="0" xfId="2" applyFont="1" applyAlignment="1">
      <alignment horizontal="right" indent="1"/>
    </xf>
    <xf numFmtId="43" fontId="27" fillId="0" borderId="0" xfId="2" applyFont="1" applyAlignment="1">
      <alignment vertical="center"/>
    </xf>
    <xf numFmtId="43" fontId="27" fillId="0" borderId="0" xfId="2" applyFont="1" applyAlignment="1">
      <alignment horizontal="right" vertical="center" indent="1"/>
    </xf>
    <xf numFmtId="43" fontId="37" fillId="0" borderId="0" xfId="2" applyFont="1" applyFill="1" applyBorder="1" applyAlignment="1">
      <alignment horizontal="center" vertical="center" wrapText="1"/>
    </xf>
    <xf numFmtId="43" fontId="30" fillId="0" borderId="0" xfId="2" applyFont="1" applyFill="1" applyBorder="1" applyAlignment="1">
      <alignment horizontal="center" vertical="center"/>
    </xf>
    <xf numFmtId="43" fontId="27" fillId="0" borderId="2" xfId="2" applyFont="1" applyFill="1" applyBorder="1" applyAlignment="1">
      <alignment vertical="center"/>
    </xf>
    <xf numFmtId="43" fontId="27" fillId="2" borderId="2" xfId="2" applyFont="1" applyFill="1" applyBorder="1" applyAlignment="1">
      <alignment horizontal="right" vertical="center"/>
    </xf>
    <xf numFmtId="43" fontId="36" fillId="0" borderId="2" xfId="2" applyFont="1" applyFill="1" applyBorder="1" applyAlignment="1">
      <alignment horizontal="right" vertical="center"/>
    </xf>
    <xf numFmtId="0" fontId="27" fillId="2" borderId="0" xfId="0" applyFont="1" applyFill="1" applyAlignment="1">
      <alignment horizontal="center"/>
    </xf>
    <xf numFmtId="14" fontId="27" fillId="0" borderId="2" xfId="0" applyNumberFormat="1" applyFont="1" applyFill="1" applyBorder="1" applyAlignment="1">
      <alignment horizontal="right"/>
    </xf>
    <xf numFmtId="0" fontId="27" fillId="0" borderId="2" xfId="0" applyFont="1" applyFill="1" applyBorder="1" applyAlignment="1">
      <alignment horizontal="center"/>
    </xf>
    <xf numFmtId="0" fontId="27" fillId="0" borderId="2" xfId="0" applyFont="1" applyFill="1" applyBorder="1" applyAlignment="1">
      <alignment wrapText="1"/>
    </xf>
    <xf numFmtId="0" fontId="27" fillId="0" borderId="2" xfId="0" applyFont="1" applyFill="1" applyBorder="1"/>
    <xf numFmtId="43" fontId="27" fillId="0" borderId="2" xfId="2" applyFont="1" applyFill="1" applyBorder="1"/>
    <xf numFmtId="14" fontId="27" fillId="0" borderId="3" xfId="0" applyNumberFormat="1" applyFont="1" applyFill="1" applyBorder="1" applyAlignment="1">
      <alignment horizontal="right"/>
    </xf>
    <xf numFmtId="0" fontId="27" fillId="0" borderId="3" xfId="0" applyFont="1" applyFill="1" applyBorder="1" applyAlignment="1">
      <alignment horizontal="center"/>
    </xf>
    <xf numFmtId="0" fontId="27" fillId="0" borderId="3" xfId="0" applyFont="1" applyFill="1" applyBorder="1" applyAlignment="1">
      <alignment wrapText="1"/>
    </xf>
    <xf numFmtId="0" fontId="27" fillId="0" borderId="3" xfId="0" applyFont="1" applyFill="1" applyBorder="1"/>
    <xf numFmtId="43" fontId="27" fillId="0" borderId="3" xfId="2" applyFont="1" applyFill="1" applyBorder="1"/>
    <xf numFmtId="43" fontId="38" fillId="0" borderId="0" xfId="2" applyFont="1" applyFill="1" applyBorder="1" applyAlignment="1"/>
    <xf numFmtId="43" fontId="26" fillId="0" borderId="0" xfId="2" applyFont="1" applyFill="1" applyBorder="1" applyAlignment="1"/>
    <xf numFmtId="17" fontId="38" fillId="0" borderId="1" xfId="2" applyNumberFormat="1" applyFont="1" applyFill="1" applyBorder="1" applyAlignment="1"/>
    <xf numFmtId="0" fontId="39" fillId="0" borderId="0" xfId="0" applyFont="1" applyFill="1" applyBorder="1" applyAlignment="1">
      <alignment vertical="center"/>
    </xf>
    <xf numFmtId="43" fontId="27" fillId="0" borderId="2" xfId="2" applyFont="1" applyFill="1" applyBorder="1" applyAlignment="1">
      <alignment horizontal="right" vertical="center"/>
    </xf>
    <xf numFmtId="0" fontId="39" fillId="0" borderId="0" xfId="0" applyFont="1" applyFill="1" applyBorder="1" applyAlignment="1">
      <alignment horizontal="center" vertical="center"/>
    </xf>
    <xf numFmtId="0" fontId="27" fillId="0" borderId="0" xfId="0" applyFont="1" applyAlignment="1">
      <alignment horizontal="center"/>
    </xf>
    <xf numFmtId="0" fontId="34" fillId="0" borderId="0" xfId="0" applyFont="1" applyBorder="1" applyAlignment="1">
      <alignment horizontal="center" vertical="center"/>
    </xf>
    <xf numFmtId="14" fontId="27" fillId="0" borderId="2" xfId="0" applyNumberFormat="1" applyFont="1" applyFill="1" applyBorder="1" applyAlignment="1">
      <alignment horizontal="center" vertical="center"/>
    </xf>
    <xf numFmtId="14" fontId="27" fillId="0" borderId="2" xfId="0" applyNumberFormat="1" applyFont="1" applyFill="1" applyBorder="1" applyAlignment="1">
      <alignment horizontal="center"/>
    </xf>
    <xf numFmtId="14" fontId="27" fillId="0" borderId="3" xfId="0" applyNumberFormat="1" applyFont="1" applyFill="1" applyBorder="1" applyAlignment="1">
      <alignment horizontal="center"/>
    </xf>
    <xf numFmtId="14" fontId="27" fillId="0" borderId="0" xfId="0" applyNumberFormat="1" applyFont="1" applyAlignment="1">
      <alignment horizontal="center"/>
    </xf>
    <xf numFmtId="0" fontId="40" fillId="0" borderId="2" xfId="0" applyFont="1" applyFill="1" applyBorder="1" applyAlignment="1">
      <alignment horizontal="center"/>
    </xf>
    <xf numFmtId="0" fontId="40" fillId="0" borderId="2" xfId="0" applyFont="1" applyFill="1" applyBorder="1" applyAlignment="1">
      <alignment wrapText="1"/>
    </xf>
    <xf numFmtId="0" fontId="40" fillId="0" borderId="2" xfId="0" applyFont="1" applyFill="1" applyBorder="1"/>
    <xf numFmtId="43" fontId="40" fillId="0" borderId="2" xfId="2" applyFont="1" applyFill="1" applyBorder="1"/>
    <xf numFmtId="165" fontId="40" fillId="0" borderId="2" xfId="0" applyNumberFormat="1" applyFont="1" applyFill="1" applyBorder="1" applyAlignment="1">
      <alignment horizontal="right"/>
    </xf>
    <xf numFmtId="0" fontId="41" fillId="0" borderId="2" xfId="0" applyFont="1" applyFill="1" applyBorder="1" applyAlignment="1">
      <alignment horizontal="center"/>
    </xf>
    <xf numFmtId="0" fontId="41" fillId="0" borderId="2" xfId="0" applyFont="1" applyFill="1" applyBorder="1" applyAlignment="1">
      <alignment wrapText="1"/>
    </xf>
    <xf numFmtId="0" fontId="41" fillId="0" borderId="2" xfId="0" applyFont="1" applyFill="1" applyBorder="1"/>
    <xf numFmtId="43" fontId="41" fillId="0" borderId="2" xfId="2" applyFont="1" applyFill="1" applyBorder="1"/>
    <xf numFmtId="14" fontId="27" fillId="0" borderId="2" xfId="0" applyNumberFormat="1" applyFont="1" applyFill="1" applyBorder="1" applyAlignment="1"/>
    <xf numFmtId="0" fontId="40" fillId="0" borderId="2" xfId="0" applyFont="1" applyFill="1" applyBorder="1" applyAlignment="1">
      <alignment vertical="center"/>
    </xf>
    <xf numFmtId="43" fontId="40" fillId="0" borderId="2" xfId="2" applyFont="1" applyFill="1" applyBorder="1" applyAlignment="1">
      <alignment vertical="center"/>
    </xf>
    <xf numFmtId="43" fontId="27" fillId="0" borderId="2" xfId="2" applyFont="1" applyFill="1" applyBorder="1" applyAlignment="1">
      <alignment horizontal="center" vertical="center"/>
    </xf>
    <xf numFmtId="0" fontId="27" fillId="0" borderId="2" xfId="0" applyFont="1" applyFill="1" applyBorder="1" applyAlignment="1">
      <alignment horizontal="center" vertical="center" wrapText="1"/>
    </xf>
    <xf numFmtId="14" fontId="43" fillId="0" borderId="2" xfId="0" applyNumberFormat="1" applyFont="1" applyFill="1" applyBorder="1" applyAlignment="1">
      <alignment horizontal="center"/>
    </xf>
    <xf numFmtId="0" fontId="42" fillId="0" borderId="2" xfId="0" applyFont="1" applyFill="1" applyBorder="1" applyAlignment="1">
      <alignment horizontal="center"/>
    </xf>
    <xf numFmtId="0" fontId="42" fillId="0" borderId="2" xfId="0" applyFont="1" applyFill="1" applyBorder="1" applyAlignment="1">
      <alignment wrapText="1"/>
    </xf>
    <xf numFmtId="0" fontId="42" fillId="0" borderId="2" xfId="0" applyFont="1" applyFill="1" applyBorder="1" applyAlignment="1">
      <alignment vertical="center"/>
    </xf>
    <xf numFmtId="43" fontId="42" fillId="0" borderId="2" xfId="2" applyFont="1" applyFill="1" applyBorder="1" applyAlignment="1">
      <alignment vertical="center"/>
    </xf>
    <xf numFmtId="0" fontId="44" fillId="0" borderId="2" xfId="0" applyFont="1" applyFill="1" applyBorder="1" applyAlignment="1">
      <alignment horizontal="center"/>
    </xf>
    <xf numFmtId="0" fontId="44" fillId="0" borderId="2" xfId="0" applyFont="1" applyFill="1" applyBorder="1" applyAlignment="1">
      <alignment wrapText="1"/>
    </xf>
    <xf numFmtId="0" fontId="44" fillId="0" borderId="2" xfId="0" applyFont="1" applyFill="1" applyBorder="1"/>
    <xf numFmtId="43" fontId="44" fillId="0" borderId="2" xfId="2" applyFont="1" applyFill="1" applyBorder="1" applyAlignment="1">
      <alignment vertical="center"/>
    </xf>
    <xf numFmtId="43" fontId="44" fillId="2" borderId="2" xfId="2" applyFont="1" applyFill="1" applyBorder="1" applyAlignment="1">
      <alignment horizontal="right" vertical="center"/>
    </xf>
    <xf numFmtId="43" fontId="44" fillId="0" borderId="2" xfId="2" applyFont="1" applyFill="1" applyBorder="1"/>
    <xf numFmtId="0" fontId="21" fillId="0" borderId="0" xfId="0" applyFont="1" applyFill="1" applyAlignment="1">
      <alignment horizontal="center"/>
    </xf>
    <xf numFmtId="0" fontId="27" fillId="0" borderId="0" xfId="0" applyFont="1" applyFill="1" applyAlignment="1">
      <alignment horizontal="center"/>
    </xf>
    <xf numFmtId="43" fontId="40" fillId="2" borderId="2" xfId="2" applyFont="1" applyFill="1" applyBorder="1" applyAlignment="1">
      <alignment horizontal="right" vertical="center"/>
    </xf>
    <xf numFmtId="165" fontId="45" fillId="0" borderId="2" xfId="0" applyNumberFormat="1" applyFont="1" applyFill="1" applyBorder="1" applyAlignment="1">
      <alignment horizontal="right"/>
    </xf>
    <xf numFmtId="14" fontId="46" fillId="0" borderId="2" xfId="0" applyNumberFormat="1" applyFont="1" applyFill="1" applyBorder="1" applyAlignment="1">
      <alignment horizontal="center"/>
    </xf>
    <xf numFmtId="0" fontId="45" fillId="0" borderId="2" xfId="0" applyFont="1" applyFill="1" applyBorder="1" applyAlignment="1">
      <alignment horizontal="center"/>
    </xf>
    <xf numFmtId="0" fontId="45" fillId="0" borderId="2" xfId="0" applyFont="1" applyFill="1" applyBorder="1" applyAlignment="1">
      <alignment wrapText="1"/>
    </xf>
    <xf numFmtId="0" fontId="45" fillId="0" borderId="2" xfId="0" applyFont="1" applyFill="1" applyBorder="1"/>
    <xf numFmtId="43" fontId="45" fillId="0" borderId="2" xfId="2" applyFont="1" applyFill="1" applyBorder="1"/>
    <xf numFmtId="43" fontId="45" fillId="2" borderId="2" xfId="2" applyFont="1" applyFill="1" applyBorder="1" applyAlignment="1">
      <alignment horizontal="right" vertical="center"/>
    </xf>
    <xf numFmtId="165" fontId="45" fillId="0" borderId="3" xfId="0" applyNumberFormat="1" applyFont="1" applyFill="1" applyBorder="1" applyAlignment="1">
      <alignment horizontal="right"/>
    </xf>
    <xf numFmtId="14" fontId="46" fillId="0" borderId="3" xfId="0" applyNumberFormat="1" applyFont="1" applyFill="1" applyBorder="1" applyAlignment="1">
      <alignment horizontal="center"/>
    </xf>
    <xf numFmtId="0" fontId="45" fillId="0" borderId="3" xfId="0" applyFont="1" applyFill="1" applyBorder="1" applyAlignment="1">
      <alignment horizontal="center"/>
    </xf>
    <xf numFmtId="0" fontId="45" fillId="0" borderId="3" xfId="0" applyFont="1" applyFill="1" applyBorder="1" applyAlignment="1">
      <alignment wrapText="1"/>
    </xf>
    <xf numFmtId="0" fontId="45" fillId="0" borderId="3" xfId="0" applyFont="1" applyFill="1" applyBorder="1"/>
    <xf numFmtId="43" fontId="45" fillId="0" borderId="3" xfId="0" applyNumberFormat="1" applyFont="1" applyFill="1" applyBorder="1"/>
    <xf numFmtId="43" fontId="45" fillId="2" borderId="3" xfId="0" applyNumberFormat="1" applyFont="1" applyFill="1" applyBorder="1"/>
    <xf numFmtId="165" fontId="47" fillId="0" borderId="2" xfId="0" applyNumberFormat="1" applyFont="1" applyFill="1" applyBorder="1" applyAlignment="1">
      <alignment horizontal="right"/>
    </xf>
    <xf numFmtId="14" fontId="48" fillId="0" borderId="2" xfId="0" applyNumberFormat="1" applyFont="1" applyFill="1" applyBorder="1" applyAlignment="1">
      <alignment horizontal="center"/>
    </xf>
    <xf numFmtId="0" fontId="47" fillId="0" borderId="2" xfId="0" applyFont="1" applyFill="1" applyBorder="1" applyAlignment="1">
      <alignment horizontal="center"/>
    </xf>
    <xf numFmtId="0" fontId="47" fillId="0" borderId="2" xfId="0" applyFont="1" applyFill="1" applyBorder="1" applyAlignment="1">
      <alignment wrapText="1"/>
    </xf>
    <xf numFmtId="0" fontId="47" fillId="0" borderId="2" xfId="0" applyFont="1" applyFill="1" applyBorder="1" applyAlignment="1">
      <alignment vertical="center"/>
    </xf>
    <xf numFmtId="43" fontId="47" fillId="0" borderId="2" xfId="2" applyFont="1" applyFill="1" applyBorder="1" applyAlignment="1">
      <alignment vertical="center"/>
    </xf>
    <xf numFmtId="43" fontId="47" fillId="2" borderId="2" xfId="2" applyFont="1" applyFill="1" applyBorder="1" applyAlignment="1">
      <alignment horizontal="right" vertical="center"/>
    </xf>
    <xf numFmtId="0" fontId="27" fillId="0" borderId="0" xfId="0" applyFont="1" applyFill="1" applyAlignment="1">
      <alignment vertical="center"/>
    </xf>
    <xf numFmtId="0" fontId="27" fillId="0" borderId="0" xfId="0" applyFont="1" applyFill="1"/>
    <xf numFmtId="43" fontId="47" fillId="0" borderId="2" xfId="2" applyFont="1" applyFill="1" applyBorder="1" applyAlignment="1">
      <alignment horizontal="right" vertical="center"/>
    </xf>
    <xf numFmtId="43" fontId="47" fillId="0" borderId="2" xfId="2" applyFont="1" applyFill="1" applyBorder="1"/>
    <xf numFmtId="165" fontId="49" fillId="0" borderId="2" xfId="0" applyNumberFormat="1" applyFont="1" applyFill="1" applyBorder="1" applyAlignment="1">
      <alignment horizontal="right"/>
    </xf>
    <xf numFmtId="0" fontId="49" fillId="0" borderId="2" xfId="0" applyFont="1" applyFill="1" applyBorder="1" applyAlignment="1">
      <alignment horizontal="center"/>
    </xf>
    <xf numFmtId="0" fontId="49" fillId="0" borderId="2" xfId="0" applyFont="1" applyFill="1" applyBorder="1" applyAlignment="1">
      <alignment wrapText="1"/>
    </xf>
    <xf numFmtId="43" fontId="49" fillId="0" borderId="2" xfId="2" applyFont="1" applyFill="1" applyBorder="1" applyAlignment="1">
      <alignment vertical="center"/>
    </xf>
    <xf numFmtId="43" fontId="49" fillId="2" borderId="2" xfId="2" applyFont="1" applyFill="1" applyBorder="1" applyAlignment="1">
      <alignment horizontal="right" vertical="center"/>
    </xf>
    <xf numFmtId="43" fontId="49" fillId="0" borderId="2" xfId="2" applyFont="1" applyFill="1" applyBorder="1"/>
    <xf numFmtId="0" fontId="49" fillId="0" borderId="2" xfId="0" applyFont="1" applyFill="1" applyBorder="1"/>
    <xf numFmtId="43" fontId="27" fillId="0" borderId="0" xfId="0" applyNumberFormat="1" applyFont="1"/>
    <xf numFmtId="43" fontId="50" fillId="0" borderId="2" xfId="2" applyFont="1" applyFill="1" applyBorder="1"/>
    <xf numFmtId="165" fontId="40" fillId="0" borderId="3" xfId="0" applyNumberFormat="1" applyFont="1" applyFill="1" applyBorder="1" applyAlignment="1">
      <alignment horizontal="right"/>
    </xf>
    <xf numFmtId="0" fontId="40" fillId="0" borderId="3" xfId="0" applyFont="1" applyFill="1" applyBorder="1" applyAlignment="1">
      <alignment horizontal="center"/>
    </xf>
    <xf numFmtId="0" fontId="40" fillId="0" borderId="3" xfId="0" applyFont="1" applyFill="1" applyBorder="1" applyAlignment="1">
      <alignment wrapText="1"/>
    </xf>
    <xf numFmtId="0" fontId="40" fillId="0" borderId="3" xfId="0" applyFont="1" applyFill="1" applyBorder="1"/>
    <xf numFmtId="43" fontId="40" fillId="0" borderId="3" xfId="0" applyNumberFormat="1" applyFont="1" applyFill="1" applyBorder="1"/>
    <xf numFmtId="43" fontId="40" fillId="2" borderId="3" xfId="0" applyNumberFormat="1" applyFont="1" applyFill="1" applyBorder="1"/>
    <xf numFmtId="43" fontId="32" fillId="0" borderId="0" xfId="2" applyFont="1" applyFill="1" applyBorder="1" applyAlignment="1" applyProtection="1"/>
    <xf numFmtId="43" fontId="34" fillId="0" borderId="0" xfId="2" applyFont="1" applyFill="1" applyBorder="1" applyAlignment="1">
      <alignment horizontal="left" vertical="center"/>
    </xf>
    <xf numFmtId="43" fontId="51" fillId="0" borderId="2" xfId="2" applyFont="1" applyFill="1" applyBorder="1"/>
    <xf numFmtId="165" fontId="52" fillId="0" borderId="3" xfId="0" applyNumberFormat="1" applyFont="1" applyFill="1" applyBorder="1" applyAlignment="1">
      <alignment horizontal="right"/>
    </xf>
    <xf numFmtId="14" fontId="53" fillId="0" borderId="3" xfId="0" applyNumberFormat="1" applyFont="1" applyFill="1" applyBorder="1" applyAlignment="1">
      <alignment horizontal="center"/>
    </xf>
    <xf numFmtId="0" fontId="52" fillId="0" borderId="3" xfId="0" applyFont="1" applyFill="1" applyBorder="1" applyAlignment="1">
      <alignment horizontal="center"/>
    </xf>
    <xf numFmtId="0" fontId="52" fillId="0" borderId="3" xfId="0" applyFont="1" applyFill="1" applyBorder="1" applyAlignment="1">
      <alignment wrapText="1"/>
    </xf>
    <xf numFmtId="0" fontId="52" fillId="0" borderId="3" xfId="0" applyFont="1" applyFill="1" applyBorder="1"/>
    <xf numFmtId="43" fontId="52" fillId="0" borderId="3" xfId="0" applyNumberFormat="1" applyFont="1" applyFill="1" applyBorder="1"/>
    <xf numFmtId="43" fontId="52" fillId="2" borderId="3" xfId="0" applyNumberFormat="1" applyFont="1" applyFill="1" applyBorder="1"/>
  </cellXfs>
  <cellStyles count="3">
    <cellStyle name="Comma" xfId="2" builtinId="3"/>
    <cellStyle name="Hyperlink" xfId="1" builtinId="8"/>
    <cellStyle name="Normal" xfId="0" builtinId="0" customBuiltin="1"/>
  </cellStyles>
  <dxfs count="249">
    <dxf>
      <font>
        <b val="0"/>
        <i val="0"/>
        <strike val="0"/>
        <condense val="0"/>
        <extend val="0"/>
        <outline val="0"/>
        <shadow val="0"/>
        <u val="none"/>
        <vertAlign val="baseline"/>
        <sz val="9"/>
        <color auto="1"/>
        <name val="Calibri"/>
        <scheme val="none"/>
      </font>
      <numFmt numFmtId="35" formatCode="_(* #,##0.00_);_(* \(#,##0.00\);_(* &quot;-&quot;??_);_(@_)"/>
      <fill>
        <patternFill patternType="solid">
          <fgColor indexed="64"/>
          <bgColor theme="0" tint="-4.9989318521683403E-2"/>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indexed="65"/>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rgb="FFB2B2B2"/>
        </bottom>
      </border>
    </dxf>
    <dxf>
      <font>
        <strike val="0"/>
        <outline val="0"/>
        <shadow val="0"/>
        <u val="none"/>
        <vertAlign val="baseline"/>
        <sz val="9"/>
        <color auto="1"/>
        <name val="Calibri"/>
        <scheme val="none"/>
      </font>
      <fill>
        <patternFill patternType="none">
          <fgColor rgb="FF000000"/>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
      <font>
        <b val="0"/>
        <i val="0"/>
        <strike val="0"/>
        <condense val="0"/>
        <extend val="0"/>
        <outline val="0"/>
        <shadow val="0"/>
        <u val="none"/>
        <vertAlign val="baseline"/>
        <sz val="9"/>
        <color auto="1"/>
        <name val="Calibri"/>
        <scheme val="none"/>
      </font>
      <numFmt numFmtId="35" formatCode="_(* #,##0.00_);_(* \(#,##0.00\);_(* &quot;-&quot;??_);_(@_)"/>
      <fill>
        <patternFill patternType="solid">
          <fgColor indexed="64"/>
          <bgColor theme="0" tint="-4.9989318521683403E-2"/>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indexed="65"/>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rgb="FFB2B2B2"/>
        </bottom>
      </border>
    </dxf>
    <dxf>
      <font>
        <strike val="0"/>
        <outline val="0"/>
        <shadow val="0"/>
        <u val="none"/>
        <vertAlign val="baseline"/>
        <sz val="9"/>
        <color auto="1"/>
        <name val="Calibri"/>
        <scheme val="none"/>
      </font>
      <fill>
        <patternFill patternType="none">
          <fgColor rgb="FF000000"/>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
      <font>
        <b val="0"/>
        <i val="0"/>
        <strike val="0"/>
        <condense val="0"/>
        <extend val="0"/>
        <outline val="0"/>
        <shadow val="0"/>
        <u val="none"/>
        <vertAlign val="baseline"/>
        <sz val="9"/>
        <color auto="1"/>
        <name val="Calibri"/>
        <scheme val="none"/>
      </font>
      <numFmt numFmtId="35" formatCode="_(* #,##0.00_);_(* \(#,##0.00\);_(* &quot;-&quot;??_);_(@_)"/>
      <fill>
        <patternFill patternType="solid">
          <fgColor indexed="64"/>
          <bgColor theme="0" tint="-4.9989318521683403E-2"/>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indexed="65"/>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rgb="FFB2B2B2"/>
        </bottom>
      </border>
    </dxf>
    <dxf>
      <font>
        <strike val="0"/>
        <outline val="0"/>
        <shadow val="0"/>
        <u val="none"/>
        <vertAlign val="baseline"/>
        <sz val="9"/>
        <color auto="1"/>
        <name val="Calibri"/>
        <scheme val="none"/>
      </font>
      <fill>
        <patternFill patternType="none">
          <fgColor rgb="FF000000"/>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
      <font>
        <b val="0"/>
        <i val="0"/>
        <strike val="0"/>
        <condense val="0"/>
        <extend val="0"/>
        <outline val="0"/>
        <shadow val="0"/>
        <u val="none"/>
        <vertAlign val="baseline"/>
        <sz val="9"/>
        <color auto="1"/>
        <name val="Calibri"/>
        <scheme val="none"/>
      </font>
      <numFmt numFmtId="35" formatCode="_(* #,##0.00_);_(* \(#,##0.00\);_(* &quot;-&quot;??_);_(@_)"/>
      <fill>
        <patternFill patternType="solid">
          <fgColor indexed="64"/>
          <bgColor theme="0" tint="-4.9989318521683403E-2"/>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indexed="65"/>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rgb="FFB2B2B2"/>
        </bottom>
      </border>
    </dxf>
    <dxf>
      <font>
        <strike val="0"/>
        <outline val="0"/>
        <shadow val="0"/>
        <u val="none"/>
        <vertAlign val="baseline"/>
        <sz val="9"/>
        <color auto="1"/>
        <name val="Calibri"/>
        <scheme val="none"/>
      </font>
      <fill>
        <patternFill patternType="none">
          <fgColor rgb="FF000000"/>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
      <font>
        <b val="0"/>
        <i val="0"/>
        <strike val="0"/>
        <condense val="0"/>
        <extend val="0"/>
        <outline val="0"/>
        <shadow val="0"/>
        <u val="none"/>
        <vertAlign val="baseline"/>
        <sz val="9"/>
        <color auto="1"/>
        <name val="Calibri"/>
        <scheme val="none"/>
      </font>
      <numFmt numFmtId="35" formatCode="_(* #,##0.00_);_(* \(#,##0.00\);_(* &quot;-&quot;??_);_(@_)"/>
      <fill>
        <patternFill patternType="solid">
          <fgColor indexed="64"/>
          <bgColor theme="0" tint="-4.9989318521683403E-2"/>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indexed="65"/>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rgb="FFB2B2B2"/>
        </bottom>
      </border>
    </dxf>
    <dxf>
      <font>
        <strike val="0"/>
        <outline val="0"/>
        <shadow val="0"/>
        <u val="none"/>
        <vertAlign val="baseline"/>
        <sz val="9"/>
        <color auto="1"/>
        <name val="Calibri"/>
        <scheme val="none"/>
      </font>
      <fill>
        <patternFill patternType="none">
          <fgColor rgb="FF000000"/>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
      <font>
        <b val="0"/>
        <i val="0"/>
        <strike val="0"/>
        <condense val="0"/>
        <extend val="0"/>
        <outline val="0"/>
        <shadow val="0"/>
        <u val="none"/>
        <vertAlign val="baseline"/>
        <sz val="9"/>
        <color auto="1"/>
        <name val="Calibri"/>
        <scheme val="none"/>
      </font>
      <numFmt numFmtId="35" formatCode="_(* #,##0.00_);_(* \(#,##0.00\);_(* &quot;-&quot;??_);_(@_)"/>
      <fill>
        <patternFill patternType="solid">
          <fgColor indexed="64"/>
          <bgColor theme="0" tint="-4.9989318521683403E-2"/>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indexed="65"/>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rgb="FFB2B2B2"/>
        </bottom>
      </border>
    </dxf>
    <dxf>
      <font>
        <strike val="0"/>
        <outline val="0"/>
        <shadow val="0"/>
        <u val="none"/>
        <vertAlign val="baseline"/>
        <sz val="9"/>
        <color auto="1"/>
        <name val="Calibri"/>
        <scheme val="none"/>
      </font>
      <fill>
        <patternFill patternType="none">
          <fgColor rgb="FF000000"/>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
      <font>
        <b val="0"/>
        <i val="0"/>
        <strike val="0"/>
        <condense val="0"/>
        <extend val="0"/>
        <outline val="0"/>
        <shadow val="0"/>
        <u val="none"/>
        <vertAlign val="baseline"/>
        <sz val="9"/>
        <color auto="1"/>
        <name val="Calibri"/>
        <scheme val="none"/>
      </font>
      <numFmt numFmtId="35" formatCode="_(* #,##0.00_);_(* \(#,##0.00\);_(* &quot;-&quot;??_);_(@_)"/>
      <fill>
        <patternFill patternType="solid">
          <fgColor indexed="64"/>
          <bgColor theme="0" tint="-4.9989318521683403E-2"/>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indexed="65"/>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rgb="FFB2B2B2"/>
        </bottom>
      </border>
    </dxf>
    <dxf>
      <font>
        <strike val="0"/>
        <outline val="0"/>
        <shadow val="0"/>
        <u val="none"/>
        <vertAlign val="baseline"/>
        <sz val="9"/>
        <color auto="1"/>
        <name val="Calibri"/>
        <scheme val="none"/>
      </font>
      <fill>
        <patternFill patternType="none">
          <fgColor rgb="FF000000"/>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
      <font>
        <b val="0"/>
        <i val="0"/>
        <strike val="0"/>
        <condense val="0"/>
        <extend val="0"/>
        <outline val="0"/>
        <shadow val="0"/>
        <u val="none"/>
        <vertAlign val="baseline"/>
        <sz val="9"/>
        <color auto="1"/>
        <name val="Calibri"/>
        <scheme val="none"/>
      </font>
      <numFmt numFmtId="35" formatCode="_(* #,##0.00_);_(* \(#,##0.00\);_(* &quot;-&quot;??_);_(@_)"/>
      <fill>
        <patternFill patternType="solid">
          <fgColor indexed="64"/>
          <bgColor theme="0" tint="-4.9989318521683403E-2"/>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indexed="65"/>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rgb="FFB2B2B2"/>
        </bottom>
      </border>
    </dxf>
    <dxf>
      <font>
        <strike val="0"/>
        <outline val="0"/>
        <shadow val="0"/>
        <u val="none"/>
        <vertAlign val="baseline"/>
        <sz val="9"/>
        <color auto="1"/>
        <name val="Calibri"/>
        <scheme val="none"/>
      </font>
      <fill>
        <patternFill patternType="none">
          <fgColor rgb="FF000000"/>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
      <font>
        <b val="0"/>
        <i val="0"/>
        <strike val="0"/>
        <condense val="0"/>
        <extend val="0"/>
        <outline val="0"/>
        <shadow val="0"/>
        <u val="none"/>
        <vertAlign val="baseline"/>
        <sz val="9"/>
        <color auto="1"/>
        <name val="Calibri"/>
        <scheme val="none"/>
      </font>
      <numFmt numFmtId="35" formatCode="_(* #,##0.00_);_(* \(#,##0.00\);_(* &quot;-&quot;??_);_(@_)"/>
      <fill>
        <patternFill patternType="solid">
          <fgColor indexed="64"/>
          <bgColor theme="0" tint="-4.9989318521683403E-2"/>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35" formatCode="_(* #,##0.00_);_(* \(#,##0.00\);_(* &quot;-&quot;??_);_(@_)"/>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indexed="65"/>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rgb="FFB2B2B2"/>
        </bottom>
      </border>
    </dxf>
    <dxf>
      <font>
        <strike val="0"/>
        <outline val="0"/>
        <shadow val="0"/>
        <u val="none"/>
        <vertAlign val="baseline"/>
        <sz val="9"/>
        <color auto="1"/>
        <name val="Calibri"/>
        <scheme val="none"/>
      </font>
      <fill>
        <patternFill patternType="none">
          <fgColor rgb="FF000000"/>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rgb="FFB2B2B2"/>
        </bottom>
      </border>
    </dxf>
    <dxf>
      <font>
        <strike val="0"/>
        <outline val="0"/>
        <shadow val="0"/>
        <u val="none"/>
        <vertAlign val="baseline"/>
        <sz val="9"/>
        <color auto="1"/>
        <name val="Calibri"/>
        <scheme val="none"/>
      </font>
      <fill>
        <patternFill patternType="none">
          <fgColor rgb="FF000000"/>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rgb="FFB2B2B2"/>
        </bottom>
      </border>
    </dxf>
    <dxf>
      <font>
        <strike val="0"/>
        <outline val="0"/>
        <shadow val="0"/>
        <u val="none"/>
        <vertAlign val="baseline"/>
        <sz val="9"/>
        <color auto="1"/>
        <name val="Calibri"/>
        <scheme val="none"/>
      </font>
      <fill>
        <patternFill patternType="none">
          <fgColor rgb="FF000000"/>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
      <font>
        <b val="0"/>
        <i val="0"/>
        <strike val="0"/>
        <condense val="0"/>
        <extend val="0"/>
        <outline val="0"/>
        <shadow val="0"/>
        <u val="none"/>
        <vertAlign val="baseline"/>
        <sz val="9"/>
        <color auto="1"/>
        <name val="Calibri"/>
        <scheme val="none"/>
      </font>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0"/>
        <color auto="1"/>
        <name val="Calibri"/>
        <scheme val="none"/>
      </font>
      <numFmt numFmtId="19" formatCode="d/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Calibri"/>
        <scheme val="none"/>
      </font>
      <numFmt numFmtId="165"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indexed="55"/>
        </bottom>
      </border>
    </dxf>
    <dxf>
      <font>
        <strike val="0"/>
        <outline val="0"/>
        <shadow val="0"/>
        <u val="none"/>
        <vertAlign val="baseline"/>
        <sz val="9"/>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5372100</xdr:colOff>
      <xdr:row>0</xdr:row>
      <xdr:rowOff>0</xdr:rowOff>
    </xdr:from>
    <xdr:to>
      <xdr:col>4</xdr:col>
      <xdr:colOff>0</xdr:colOff>
      <xdr:row>0</xdr:row>
      <xdr:rowOff>287179</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38850" y="0"/>
          <a:ext cx="1276350" cy="287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3638550</xdr:colOff>
      <xdr:row>0</xdr:row>
      <xdr:rowOff>0</xdr:rowOff>
    </xdr:from>
    <xdr:to>
      <xdr:col>0</xdr:col>
      <xdr:colOff>5029200</xdr:colOff>
      <xdr:row>0</xdr:row>
      <xdr:rowOff>312896</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8550" y="0"/>
          <a:ext cx="1390650" cy="312896"/>
        </a:xfrm>
        <a:prstGeom prst="rect">
          <a:avLst/>
        </a:prstGeom>
      </xdr:spPr>
    </xdr:pic>
    <xdr:clientData/>
  </xdr:twoCellAnchor>
</xdr:wsDr>
</file>

<file path=xl/tables/table1.xml><?xml version="1.0" encoding="utf-8"?>
<table xmlns="http://schemas.openxmlformats.org/spreadsheetml/2006/main" id="1" name="Table1" displayName="Table1" ref="A14:I119" totalsRowShown="0" headerRowDxfId="246" dataDxfId="245" tableBorderDxfId="244">
  <autoFilter ref="A14:I119"/>
  <tableColumns count="9">
    <tableColumn id="1" name="Date" dataDxfId="243"/>
    <tableColumn id="9" name="Week" dataDxfId="242"/>
    <tableColumn id="2" name="Cheque /EFT Number" dataDxfId="241"/>
    <tableColumn id="3" name="Payee / Description" dataDxfId="240"/>
    <tableColumn id="4" name="Category" dataDxfId="239"/>
    <tableColumn id="5" name="R" dataDxfId="238"/>
    <tableColumn id="6" name="Withdrawal,_x000a_Payment (-)" dataDxfId="237" dataCellStyle="Comma"/>
    <tableColumn id="7" name="Deposit,_x000a_Credit (+)" dataDxfId="236" dataCellStyle="Comma"/>
    <tableColumn id="8" name="Balance" dataDxfId="235" dataCellStyle="Comma">
      <calculatedColumnFormula>IF(AND(ISBLANK(G15),ISBLANK(H15)),"",OFFSET(I15,-1,0,1,1)+H15-G15)</calculatedColumnFormula>
    </tableColumn>
  </tableColumns>
  <tableStyleInfo name="TableStyleMedium2" showFirstColumn="0" showLastColumn="0" showRowStripes="1" showColumnStripes="0"/>
</table>
</file>

<file path=xl/tables/table10.xml><?xml version="1.0" encoding="utf-8"?>
<table xmlns="http://schemas.openxmlformats.org/spreadsheetml/2006/main" id="10" name="Table134567891011" displayName="Table134567891011" ref="A14:I156" totalsRowCount="1" headerRowDxfId="66" dataDxfId="65" tableBorderDxfId="64">
  <autoFilter ref="A14:I155"/>
  <tableColumns count="9">
    <tableColumn id="1" name="Date" dataDxfId="63" totalsRowDxfId="62"/>
    <tableColumn id="9" name="Week" dataDxfId="61" totalsRowDxfId="60"/>
    <tableColumn id="2" name="Cheque /EFT Number" dataDxfId="59" totalsRowDxfId="58"/>
    <tableColumn id="3" name="Payee / Description" dataDxfId="57" totalsRowDxfId="56"/>
    <tableColumn id="4" name="Category" dataDxfId="55" totalsRowDxfId="54"/>
    <tableColumn id="5" name="R" dataDxfId="53" totalsRowDxfId="52"/>
    <tableColumn id="6" name="Withdrawal,_x000a_Payment (-)" dataDxfId="51" totalsRowDxfId="50" dataCellStyle="Comma"/>
    <tableColumn id="7" name="Deposit,_x000a_Credit (+)" dataDxfId="49" totalsRowDxfId="48" dataCellStyle="Comma"/>
    <tableColumn id="8" name="Balance" dataDxfId="47" totalsRowDxfId="46" dataCellStyle="Comma">
      <calculatedColumnFormula>IF(AND(ISBLANK(G15),ISBLANK(H15)),"",OFFSET(I15,-1,0,1,1)+H15-G15)</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id="11" name="Table13456789101112" displayName="Table13456789101112" ref="A14:I154" totalsRowCount="1" headerRowDxfId="43" dataDxfId="42" tableBorderDxfId="41">
  <autoFilter ref="A14:I153"/>
  <tableColumns count="9">
    <tableColumn id="1" name="Date" dataDxfId="40" totalsRowDxfId="39"/>
    <tableColumn id="9" name="Week" dataDxfId="38" totalsRowDxfId="37"/>
    <tableColumn id="2" name="Cheque /EFT Number" dataDxfId="36" totalsRowDxfId="35"/>
    <tableColumn id="3" name="Payee / Description" dataDxfId="34" totalsRowDxfId="33"/>
    <tableColumn id="4" name="Category" dataDxfId="32" totalsRowDxfId="31"/>
    <tableColumn id="5" name="R" dataDxfId="30" totalsRowDxfId="29"/>
    <tableColumn id="6" name="Withdrawal,_x000a_Payment (-)" dataDxfId="28" totalsRowDxfId="27" dataCellStyle="Comma"/>
    <tableColumn id="7" name="Deposit,_x000a_Credit (+)" dataDxfId="26" totalsRowDxfId="25" dataCellStyle="Comma"/>
    <tableColumn id="8" name="Balance" dataDxfId="24" totalsRowDxfId="23" dataCellStyle="Comma">
      <calculatedColumnFormula>IF(AND(ISBLANK(G15),ISBLANK(H15)),"",OFFSET(I15,-1,0,1,1)+H15-G15)</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id="12" name="Table1345678910111213" displayName="Table1345678910111213" ref="A14:I154" totalsRowCount="1" headerRowDxfId="20" dataDxfId="19" tableBorderDxfId="18">
  <autoFilter ref="A14:I153"/>
  <tableColumns count="9">
    <tableColumn id="1" name="Date" dataDxfId="17" totalsRowDxfId="16"/>
    <tableColumn id="9" name="Week" dataDxfId="15" totalsRowDxfId="14"/>
    <tableColumn id="2" name="Cheque /EFT Number" dataDxfId="13" totalsRowDxfId="12"/>
    <tableColumn id="3" name="Payee / Description" dataDxfId="11" totalsRowDxfId="10"/>
    <tableColumn id="4" name="Category" dataDxfId="9" totalsRowDxfId="8"/>
    <tableColumn id="5" name="R" dataDxfId="7" totalsRowDxfId="6"/>
    <tableColumn id="6" name="Withdrawal,_x000a_Payment (-)" dataDxfId="5" totalsRowDxfId="4" dataCellStyle="Comma"/>
    <tableColumn id="7" name="Deposit,_x000a_Credit (+)" dataDxfId="3" totalsRowDxfId="2" dataCellStyle="Comma"/>
    <tableColumn id="8" name="Balance" dataDxfId="1" totalsRowDxfId="0" dataCellStyle="Comma">
      <calculatedColumnFormula>IF(AND(ISBLANK(G15),ISBLANK(H15)),"",OFFSET(I15,-1,0,1,1)+H15-G15)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2" name="Table13" displayName="Table13" ref="A14:I115" totalsRowShown="0" headerRowDxfId="232" dataDxfId="231" tableBorderDxfId="230">
  <autoFilter ref="A14:I115"/>
  <tableColumns count="9">
    <tableColumn id="1" name="Date" dataDxfId="229"/>
    <tableColumn id="9" name="Week" dataDxfId="228"/>
    <tableColumn id="2" name="Cheque /EFT Number" dataDxfId="227"/>
    <tableColumn id="3" name="Payee / Description" dataDxfId="226"/>
    <tableColumn id="4" name="Category" dataDxfId="225"/>
    <tableColumn id="5" name="R" dataDxfId="224"/>
    <tableColumn id="6" name="Withdrawal,_x000a_Payment (-)" dataDxfId="223" dataCellStyle="Comma"/>
    <tableColumn id="7" name="Deposit,_x000a_Credit (+)" dataDxfId="222" dataCellStyle="Comma"/>
    <tableColumn id="8" name="Balance" dataDxfId="221" dataCellStyle="Comma">
      <calculatedColumnFormula>IF(AND(ISBLANK(G15),ISBLANK(H15)),"",OFFSET(I15,-1,0,1,1)+H15-G15)</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3" name="Table134" displayName="Table134" ref="A14:I121" totalsRowShown="0" headerRowDxfId="218" dataDxfId="217" tableBorderDxfId="216">
  <autoFilter ref="A14:I121"/>
  <tableColumns count="9">
    <tableColumn id="1" name="Date" dataDxfId="215"/>
    <tableColumn id="9" name="Week" dataDxfId="214"/>
    <tableColumn id="2" name="Cheque /EFT Number" dataDxfId="213"/>
    <tableColumn id="3" name="Payee / Description" dataDxfId="212"/>
    <tableColumn id="4" name="Category" dataDxfId="211"/>
    <tableColumn id="5" name="R" dataDxfId="210"/>
    <tableColumn id="6" name="Withdrawal,_x000a_Payment (-)" dataDxfId="209" dataCellStyle="Comma"/>
    <tableColumn id="7" name="Deposit,_x000a_Credit (+)" dataDxfId="208" dataCellStyle="Comma"/>
    <tableColumn id="8" name="Balance" dataDxfId="207" dataCellStyle="Comma">
      <calculatedColumnFormula>IF(AND(ISBLANK(G15),ISBLANK(H15)),"",OFFSET(I15,-1,0,1,1)+H15-G15)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4" name="Table1345" displayName="Table1345" ref="A14:I154" totalsRowCount="1" headerRowDxfId="204" dataDxfId="203" tableBorderDxfId="202">
  <autoFilter ref="A14:I153"/>
  <tableColumns count="9">
    <tableColumn id="1" name="Date" dataDxfId="201" totalsRowDxfId="200"/>
    <tableColumn id="9" name="Week" dataDxfId="199" totalsRowDxfId="198"/>
    <tableColumn id="2" name="Cheque /EFT Number" dataDxfId="197" totalsRowDxfId="196"/>
    <tableColumn id="3" name="Payee / Description" dataDxfId="195" totalsRowDxfId="194"/>
    <tableColumn id="4" name="Category" dataDxfId="193" totalsRowDxfId="192"/>
    <tableColumn id="5" name="R" dataDxfId="191" totalsRowDxfId="190"/>
    <tableColumn id="6" name="Withdrawal,_x000a_Payment (-)" dataDxfId="189" totalsRowDxfId="188" dataCellStyle="Comma"/>
    <tableColumn id="7" name="Deposit,_x000a_Credit (+)" dataDxfId="187" totalsRowDxfId="186" dataCellStyle="Comma"/>
    <tableColumn id="8" name="Balance" dataDxfId="185" totalsRowDxfId="184" dataCellStyle="Comma">
      <calculatedColumnFormula>IF(AND(ISBLANK(G15),ISBLANK(H15)),"",OFFSET(I15,-1,0,1,1)+H15-G15)</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5" name="Table13456" displayName="Table13456" ref="A14:I94" totalsRowShown="0" headerRowDxfId="181" dataDxfId="180" tableBorderDxfId="179">
  <autoFilter ref="A14:I94"/>
  <tableColumns count="9">
    <tableColumn id="1" name="Date" dataDxfId="178" totalsRowDxfId="177"/>
    <tableColumn id="9" name="Week" dataDxfId="176" totalsRowDxfId="175"/>
    <tableColumn id="2" name="Cheque /EFT Number" dataDxfId="174" totalsRowDxfId="173"/>
    <tableColumn id="3" name="Payee / Description" dataDxfId="172" totalsRowDxfId="171"/>
    <tableColumn id="4" name="Category" dataDxfId="170" totalsRowDxfId="169"/>
    <tableColumn id="5" name="R" dataDxfId="168" totalsRowDxfId="167"/>
    <tableColumn id="6" name="Withdrawal,_x000a_Payment (-)" dataDxfId="166" totalsRowDxfId="165" dataCellStyle="Comma"/>
    <tableColumn id="7" name="Deposit,_x000a_Credit (+)" dataDxfId="164" totalsRowDxfId="163" dataCellStyle="Comma"/>
    <tableColumn id="8" name="Balance" dataDxfId="162" totalsRowDxfId="161" dataCellStyle="Comma">
      <calculatedColumnFormula>IF(AND(ISBLANK(G15),ISBLANK(H15)),"",OFFSET(I15,-1,0,1,1)+H15-G15)</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6" name="Table134567" displayName="Table134567" ref="A14:I148" totalsRowCount="1" headerRowDxfId="158" dataDxfId="157" tableBorderDxfId="156">
  <autoFilter ref="A14:I147"/>
  <tableColumns count="9">
    <tableColumn id="1" name="Date" dataDxfId="155" totalsRowDxfId="154"/>
    <tableColumn id="9" name="Week" dataDxfId="153" totalsRowDxfId="152"/>
    <tableColumn id="2" name="Cheque /EFT Number" dataDxfId="151" totalsRowDxfId="150"/>
    <tableColumn id="3" name="Payee / Description" dataDxfId="149" totalsRowDxfId="148"/>
    <tableColumn id="4" name="Category" dataDxfId="147" totalsRowDxfId="146"/>
    <tableColumn id="5" name="R" dataDxfId="145" totalsRowDxfId="144"/>
    <tableColumn id="6" name="Withdrawal,_x000a_Payment (-)" dataDxfId="143" totalsRowDxfId="142" dataCellStyle="Comma"/>
    <tableColumn id="7" name="Deposit,_x000a_Credit (+)" dataDxfId="141" totalsRowDxfId="140" dataCellStyle="Comma"/>
    <tableColumn id="8" name="Balance" dataDxfId="139" totalsRowDxfId="138" dataCellStyle="Comma">
      <calculatedColumnFormula>IF(AND(ISBLANK(G15),ISBLANK(H15)),"",OFFSET(I15,-1,0,1,1)+H15-G15)</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7" name="Table1345678" displayName="Table1345678" ref="A14:I158" totalsRowCount="1" headerRowDxfId="135" dataDxfId="134" tableBorderDxfId="133">
  <autoFilter ref="A14:I157"/>
  <tableColumns count="9">
    <tableColumn id="1" name="Date" dataDxfId="132" totalsRowDxfId="131"/>
    <tableColumn id="9" name="Week" dataDxfId="130" totalsRowDxfId="129"/>
    <tableColumn id="2" name="Cheque /EFT Number" dataDxfId="128" totalsRowDxfId="127"/>
    <tableColumn id="3" name="Payee / Description" dataDxfId="126" totalsRowDxfId="125"/>
    <tableColumn id="4" name="Category" dataDxfId="124" totalsRowDxfId="123"/>
    <tableColumn id="5" name="R" dataDxfId="122" totalsRowDxfId="121"/>
    <tableColumn id="6" name="Withdrawal,_x000a_Payment (-)" dataDxfId="120" totalsRowDxfId="119" dataCellStyle="Comma"/>
    <tableColumn id="7" name="Deposit,_x000a_Credit (+)" dataDxfId="118" totalsRowDxfId="117" dataCellStyle="Comma"/>
    <tableColumn id="8" name="Balance" dataDxfId="116" totalsRowDxfId="115" dataCellStyle="Comma">
      <calculatedColumnFormula>IF(AND(ISBLANK(G15),ISBLANK(H15)),"",OFFSET(I15,-1,0,1,1)+H15-G15)</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8" name="Table13456789" displayName="Table13456789" ref="A14:I155" totalsRowCount="1" headerRowDxfId="112" dataDxfId="111" tableBorderDxfId="110">
  <autoFilter ref="A14:I154"/>
  <tableColumns count="9">
    <tableColumn id="1" name="Date" dataDxfId="109" totalsRowDxfId="108"/>
    <tableColumn id="9" name="Week" dataDxfId="107" totalsRowDxfId="106"/>
    <tableColumn id="2" name="Cheque /EFT Number" dataDxfId="105" totalsRowDxfId="104"/>
    <tableColumn id="3" name="Payee / Description" dataDxfId="103" totalsRowDxfId="102"/>
    <tableColumn id="4" name="Category" dataDxfId="101" totalsRowDxfId="100"/>
    <tableColumn id="5" name="R" dataDxfId="99" totalsRowDxfId="98"/>
    <tableColumn id="6" name="Withdrawal,_x000a_Payment (-)" dataDxfId="97" totalsRowDxfId="96" dataCellStyle="Comma"/>
    <tableColumn id="7" name="Deposit,_x000a_Credit (+)" dataDxfId="95" totalsRowDxfId="94" dataCellStyle="Comma"/>
    <tableColumn id="8" name="Balance" dataDxfId="93" totalsRowDxfId="92" dataCellStyle="Comma">
      <calculatedColumnFormula>IF(AND(ISBLANK(G15),ISBLANK(H15)),"",OFFSET(I15,-1,0,1,1)+H15-G15)</calculatedColumnFormula>
    </tableColumn>
  </tableColumns>
  <tableStyleInfo name="TableStyleMedium2" showFirstColumn="0" showLastColumn="0" showRowStripes="1" showColumnStripes="0"/>
</table>
</file>

<file path=xl/tables/table9.xml><?xml version="1.0" encoding="utf-8"?>
<table xmlns="http://schemas.openxmlformats.org/spreadsheetml/2006/main" id="9" name="Table1345678910" displayName="Table1345678910" ref="A14:I161" totalsRowCount="1" headerRowDxfId="89" dataDxfId="88" tableBorderDxfId="87">
  <autoFilter ref="A14:I160"/>
  <tableColumns count="9">
    <tableColumn id="1" name="Date" dataDxfId="86" totalsRowDxfId="85"/>
    <tableColumn id="9" name="Week" dataDxfId="84" totalsRowDxfId="83"/>
    <tableColumn id="2" name="Cheque /EFT Number" dataDxfId="82" totalsRowDxfId="81"/>
    <tableColumn id="3" name="Payee / Description" dataDxfId="80" totalsRowDxfId="79"/>
    <tableColumn id="4" name="Category" dataDxfId="78" totalsRowDxfId="77"/>
    <tableColumn id="5" name="R" dataDxfId="76" totalsRowDxfId="75"/>
    <tableColumn id="6" name="Withdrawal,_x000a_Payment (-)" dataDxfId="74" totalsRowDxfId="73" dataCellStyle="Comma"/>
    <tableColumn id="7" name="Deposit,_x000a_Credit (+)" dataDxfId="72" totalsRowDxfId="71" dataCellStyle="Comma"/>
    <tableColumn id="8" name="Balance" dataDxfId="70" totalsRowDxfId="69" dataCellStyle="Comma">
      <calculatedColumnFormula>IF(AND(ISBLANK(G15),ISBLANK(H15)),"",OFFSET(I15,-1,0,1,1)+H15-G15)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Vertex42">
  <a:themeElements>
    <a:clrScheme name="Vertex42">
      <a:dk1>
        <a:sysClr val="windowText" lastClr="000000"/>
      </a:dk1>
      <a:lt1>
        <a:sysClr val="window" lastClr="FFFFFF"/>
      </a:lt1>
      <a:dk2>
        <a:srgbClr val="5E8BCE"/>
      </a:dk2>
      <a:lt2>
        <a:srgbClr val="EEECE2"/>
      </a:lt2>
      <a:accent1>
        <a:srgbClr val="3A5D9C"/>
      </a:accent1>
      <a:accent2>
        <a:srgbClr val="C04E4E"/>
      </a:accent2>
      <a:accent3>
        <a:srgbClr val="E68422"/>
      </a:accent3>
      <a:accent4>
        <a:srgbClr val="846648"/>
      </a:accent4>
      <a:accent5>
        <a:srgbClr val="26AA26"/>
      </a:accent5>
      <a:accent6>
        <a:srgbClr val="7860B4"/>
      </a:accent6>
      <a:hlink>
        <a:srgbClr val="4C92AE"/>
      </a:hlink>
      <a:folHlink>
        <a:srgbClr val="969696"/>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vertex42.com/ExcelArticles/how-to-budget.html" TargetMode="External"/><Relationship Id="rId7" Type="http://schemas.openxmlformats.org/officeDocument/2006/relationships/drawing" Target="../drawings/drawing1.xml"/><Relationship Id="rId2" Type="http://schemas.openxmlformats.org/officeDocument/2006/relationships/hyperlink" Target="http://www.vertex42.com/ExcelTips/workbook.html" TargetMode="External"/><Relationship Id="rId1" Type="http://schemas.openxmlformats.org/officeDocument/2006/relationships/hyperlink" Target="http://www.vertex42.com/ExcelTemplates/excel-checkbook.html" TargetMode="External"/><Relationship Id="rId6" Type="http://schemas.openxmlformats.org/officeDocument/2006/relationships/printerSettings" Target="../printerSettings/printerSettings14.bin"/><Relationship Id="rId5" Type="http://schemas.openxmlformats.org/officeDocument/2006/relationships/hyperlink" Target="http://www.vertex42.com/ExcelTemplates/money-management-template.html" TargetMode="External"/><Relationship Id="rId4" Type="http://schemas.openxmlformats.org/officeDocument/2006/relationships/hyperlink" Target="http://www.vertex42.com/ExcelArticles/how-to-make-a-budget.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vertex42.com/licensing/EULA_privateuse.html" TargetMode="External"/><Relationship Id="rId1" Type="http://schemas.openxmlformats.org/officeDocument/2006/relationships/hyperlink" Target="http://www.vertex42.com/ExcelTemplates/excel-checkbook.html"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1"/>
  <sheetViews>
    <sheetView showGridLines="0" zoomScale="115" zoomScaleNormal="115" workbookViewId="0">
      <pane ySplit="14" topLeftCell="A97" activePane="bottomLeft" state="frozen"/>
      <selection pane="bottomLeft" activeCell="G121" sqref="G121"/>
    </sheetView>
  </sheetViews>
  <sheetFormatPr defaultRowHeight="15" x14ac:dyDescent="0.25"/>
  <cols>
    <col min="1" max="1" width="9.25" style="44" customWidth="1"/>
    <col min="2" max="2" width="6.87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0" width="5" style="44" customWidth="1"/>
    <col min="11" max="11" width="20.875" style="44" customWidth="1"/>
    <col min="12" max="13" width="9" style="44"/>
    <col min="14" max="14" width="9" style="38"/>
    <col min="15" max="16384" width="9" style="44"/>
  </cols>
  <sheetData>
    <row r="1" spans="1:15" ht="23.25" x14ac:dyDescent="0.3">
      <c r="A1" s="88" t="s">
        <v>81</v>
      </c>
      <c r="B1" s="90"/>
      <c r="C1" s="42"/>
      <c r="D1" s="42"/>
      <c r="E1" s="42"/>
      <c r="F1" s="43"/>
      <c r="G1" s="85"/>
      <c r="H1" s="86"/>
      <c r="I1" s="87">
        <v>42005</v>
      </c>
      <c r="N1" s="45" t="s">
        <v>3</v>
      </c>
      <c r="O1" s="46" t="s">
        <v>73</v>
      </c>
    </row>
    <row r="2" spans="1:15" ht="18.75" x14ac:dyDescent="0.25">
      <c r="A2" s="88" t="s">
        <v>245</v>
      </c>
      <c r="B2" s="90"/>
      <c r="N2" s="47"/>
    </row>
    <row r="3" spans="1:15" x14ac:dyDescent="0.25">
      <c r="H3" s="62" t="s">
        <v>24</v>
      </c>
      <c r="I3" s="63">
        <f ca="1">VLOOKUP(9E+100,Table1[Balance],1)</f>
        <v>905296.78999999969</v>
      </c>
      <c r="K3" s="48"/>
      <c r="N3" s="47">
        <f>IFERROR(LARGE(Table1[[#All],[Cheque /EFT Number]],1)+1,1)</f>
        <v>1</v>
      </c>
      <c r="O3" s="46" t="s">
        <v>70</v>
      </c>
    </row>
    <row r="4" spans="1:15" x14ac:dyDescent="0.25">
      <c r="H4" s="64" t="s">
        <v>23</v>
      </c>
      <c r="I4" s="65">
        <f>SUMIF(Table1[R],"=r",Table1[Deposit,
Credit (+)])+SUMIF(Table1[R],"=c",Table1[Deposit,
Credit (+)])-SUMIF(Table1[R],"=R",Table1[Withdrawal,
Payment (-)])-SUMIF(Table1[R],"=C",Table1[Withdrawal,
Payment (-)])</f>
        <v>-118326.9800000001</v>
      </c>
      <c r="K4" s="49"/>
      <c r="N4" s="47">
        <f>N3-1</f>
        <v>0</v>
      </c>
      <c r="O4" s="46" t="s">
        <v>68</v>
      </c>
    </row>
    <row r="5" spans="1:15" hidden="1" x14ac:dyDescent="0.25">
      <c r="H5" s="66"/>
      <c r="N5" s="47">
        <f>N4-1</f>
        <v>-1</v>
      </c>
    </row>
    <row r="6" spans="1:15" hidden="1" x14ac:dyDescent="0.25">
      <c r="H6" s="66"/>
      <c r="N6" s="47">
        <f>N5-1</f>
        <v>-2</v>
      </c>
    </row>
    <row r="7" spans="1:15" hidden="1" x14ac:dyDescent="0.25">
      <c r="H7" s="66"/>
      <c r="N7" s="47">
        <f>N6-1</f>
        <v>-3</v>
      </c>
    </row>
    <row r="8" spans="1:15" hidden="1" x14ac:dyDescent="0.25">
      <c r="H8" s="66"/>
      <c r="N8" s="47" t="s">
        <v>5</v>
      </c>
    </row>
    <row r="9" spans="1:15" hidden="1" x14ac:dyDescent="0.25">
      <c r="H9" s="66"/>
      <c r="N9" s="47" t="s">
        <v>4</v>
      </c>
    </row>
    <row r="10" spans="1:15" hidden="1" x14ac:dyDescent="0.25">
      <c r="H10" s="66"/>
      <c r="N10" s="47" t="s">
        <v>11</v>
      </c>
    </row>
    <row r="11" spans="1:15" hidden="1" x14ac:dyDescent="0.25">
      <c r="H11" s="66"/>
      <c r="N11" s="47" t="s">
        <v>58</v>
      </c>
    </row>
    <row r="12" spans="1:15" x14ac:dyDescent="0.25">
      <c r="H12" s="66"/>
      <c r="N12" s="47" t="s">
        <v>59</v>
      </c>
    </row>
    <row r="13" spans="1:15" s="51" customFormat="1" ht="17.25" customHeight="1" x14ac:dyDescent="0.25">
      <c r="A13" s="50"/>
      <c r="B13" s="92"/>
      <c r="C13" s="50"/>
      <c r="D13" s="50"/>
      <c r="F13" s="52"/>
      <c r="G13" s="67"/>
      <c r="H13" s="68" t="s">
        <v>16</v>
      </c>
      <c r="I13" s="73">
        <v>500000</v>
      </c>
      <c r="N13" s="47"/>
      <c r="O13" s="46" t="s">
        <v>69</v>
      </c>
    </row>
    <row r="14" spans="1:15" ht="30" x14ac:dyDescent="0.25">
      <c r="A14" s="53" t="s">
        <v>0</v>
      </c>
      <c r="B14" s="53" t="s">
        <v>161</v>
      </c>
      <c r="C14" s="54" t="s">
        <v>80</v>
      </c>
      <c r="D14" s="55" t="s">
        <v>15</v>
      </c>
      <c r="E14" s="55" t="s">
        <v>1</v>
      </c>
      <c r="F14" s="53" t="s">
        <v>6</v>
      </c>
      <c r="G14" s="69" t="s">
        <v>8</v>
      </c>
      <c r="H14" s="69" t="s">
        <v>7</v>
      </c>
      <c r="I14" s="70" t="s">
        <v>2</v>
      </c>
      <c r="N14" s="47"/>
    </row>
    <row r="15" spans="1:15" s="51" customFormat="1" ht="12.75" x14ac:dyDescent="0.2">
      <c r="A15" s="56">
        <v>42005</v>
      </c>
      <c r="B15" s="93" t="s">
        <v>159</v>
      </c>
      <c r="C15" s="57"/>
      <c r="D15" s="58" t="str">
        <f>"[ Balance As of "&amp;TEXT(A15,"mm/dd/yyyy")&amp;" ]"</f>
        <v>[ Balance As of 01/01/2015 ]</v>
      </c>
      <c r="E15" s="57"/>
      <c r="F15" s="59"/>
      <c r="G15" s="71">
        <v>0</v>
      </c>
      <c r="H15" s="71"/>
      <c r="I15" s="72">
        <v>1017062.17</v>
      </c>
      <c r="N15" s="74"/>
    </row>
    <row r="16" spans="1:15" s="51" customFormat="1" ht="12.75" x14ac:dyDescent="0.2">
      <c r="A16" s="56">
        <v>41641</v>
      </c>
      <c r="B16" s="93" t="s">
        <v>159</v>
      </c>
      <c r="C16" s="59" t="s">
        <v>156</v>
      </c>
      <c r="D16" s="58" t="s">
        <v>120</v>
      </c>
      <c r="E16" s="57" t="s">
        <v>79</v>
      </c>
      <c r="F16" s="59" t="s">
        <v>215</v>
      </c>
      <c r="G16" s="71">
        <v>48334.68</v>
      </c>
      <c r="H16" s="71"/>
      <c r="I16" s="89">
        <f ca="1">IF(AND(ISBLANK(G16),ISBLANK(H16))," - ",OFFSET(I16,-1,0,1,1)+H16-G16)</f>
        <v>968727.49</v>
      </c>
      <c r="N16" s="74"/>
    </row>
    <row r="17" spans="1:14" s="51" customFormat="1" ht="12.75" x14ac:dyDescent="0.2">
      <c r="A17" s="56">
        <v>41641</v>
      </c>
      <c r="B17" s="93" t="s">
        <v>159</v>
      </c>
      <c r="C17" s="59" t="s">
        <v>82</v>
      </c>
      <c r="D17" s="58" t="s">
        <v>121</v>
      </c>
      <c r="E17" s="57" t="s">
        <v>77</v>
      </c>
      <c r="F17" s="59" t="s">
        <v>215</v>
      </c>
      <c r="G17" s="71">
        <v>10064</v>
      </c>
      <c r="H17" s="71"/>
      <c r="I17" s="89">
        <f t="shared" ref="I17:I80" ca="1" si="0">IF(AND(ISBLANK(G17),ISBLANK(H17))," - ",OFFSET(I17,-1,0,1,1)+H17-G17)</f>
        <v>958663.49</v>
      </c>
      <c r="N17" s="74"/>
    </row>
    <row r="18" spans="1:14" s="51" customFormat="1" ht="12.75" x14ac:dyDescent="0.2">
      <c r="A18" s="56">
        <v>41641</v>
      </c>
      <c r="B18" s="93" t="s">
        <v>159</v>
      </c>
      <c r="C18" s="59" t="s">
        <v>83</v>
      </c>
      <c r="D18" s="58" t="s">
        <v>122</v>
      </c>
      <c r="E18" s="57" t="s">
        <v>77</v>
      </c>
      <c r="F18" s="59" t="s">
        <v>215</v>
      </c>
      <c r="G18" s="71">
        <v>170</v>
      </c>
      <c r="H18" s="71"/>
      <c r="I18" s="89">
        <f t="shared" ca="1" si="0"/>
        <v>958493.49</v>
      </c>
      <c r="N18" s="74"/>
    </row>
    <row r="19" spans="1:14" s="51" customFormat="1" ht="12.75" x14ac:dyDescent="0.2">
      <c r="A19" s="56">
        <v>41641</v>
      </c>
      <c r="B19" s="94" t="s">
        <v>159</v>
      </c>
      <c r="C19" s="97" t="s">
        <v>363</v>
      </c>
      <c r="D19" s="98" t="s">
        <v>364</v>
      </c>
      <c r="E19" s="107" t="s">
        <v>379</v>
      </c>
      <c r="F19" s="97"/>
      <c r="G19" s="108"/>
      <c r="H19" s="108">
        <v>2000</v>
      </c>
      <c r="I19" s="89">
        <f t="shared" ca="1" si="0"/>
        <v>960493.49</v>
      </c>
      <c r="N19" s="74"/>
    </row>
    <row r="20" spans="1:14" s="51" customFormat="1" ht="12.75" x14ac:dyDescent="0.2">
      <c r="A20" s="56">
        <v>42013</v>
      </c>
      <c r="B20" s="93" t="s">
        <v>159</v>
      </c>
      <c r="C20" s="59" t="s">
        <v>84</v>
      </c>
      <c r="D20" s="58" t="s">
        <v>123</v>
      </c>
      <c r="E20" s="57" t="s">
        <v>79</v>
      </c>
      <c r="F20" s="59" t="s">
        <v>215</v>
      </c>
      <c r="G20" s="71">
        <v>191.95</v>
      </c>
      <c r="H20" s="71"/>
      <c r="I20" s="89">
        <f t="shared" ca="1" si="0"/>
        <v>960301.54</v>
      </c>
      <c r="N20" s="74"/>
    </row>
    <row r="21" spans="1:14" s="51" customFormat="1" ht="12.75" x14ac:dyDescent="0.2">
      <c r="A21" s="56">
        <v>42013</v>
      </c>
      <c r="B21" s="93" t="s">
        <v>159</v>
      </c>
      <c r="C21" s="59" t="s">
        <v>85</v>
      </c>
      <c r="D21" s="58" t="s">
        <v>124</v>
      </c>
      <c r="E21" s="57" t="s">
        <v>79</v>
      </c>
      <c r="F21" s="59" t="s">
        <v>215</v>
      </c>
      <c r="G21" s="71">
        <v>3000</v>
      </c>
      <c r="H21" s="71"/>
      <c r="I21" s="89">
        <f t="shared" ca="1" si="0"/>
        <v>957301.54</v>
      </c>
      <c r="N21" s="44"/>
    </row>
    <row r="22" spans="1:14" s="51" customFormat="1" ht="12.75" x14ac:dyDescent="0.2">
      <c r="A22" s="56">
        <v>42013</v>
      </c>
      <c r="B22" s="93" t="s">
        <v>159</v>
      </c>
      <c r="C22" s="59" t="s">
        <v>86</v>
      </c>
      <c r="D22" s="58" t="s">
        <v>125</v>
      </c>
      <c r="E22" s="57" t="s">
        <v>76</v>
      </c>
      <c r="F22" s="59" t="s">
        <v>215</v>
      </c>
      <c r="G22" s="71">
        <v>17000</v>
      </c>
      <c r="H22" s="71"/>
      <c r="I22" s="89">
        <f t="shared" ca="1" si="0"/>
        <v>940301.54</v>
      </c>
      <c r="N22" s="44"/>
    </row>
    <row r="23" spans="1:14" s="51" customFormat="1" ht="25.5" x14ac:dyDescent="0.2">
      <c r="A23" s="56">
        <v>42013</v>
      </c>
      <c r="B23" s="93" t="s">
        <v>159</v>
      </c>
      <c r="C23" s="59" t="s">
        <v>87</v>
      </c>
      <c r="D23" s="58" t="s">
        <v>126</v>
      </c>
      <c r="E23" s="57" t="s">
        <v>79</v>
      </c>
      <c r="F23" s="59" t="s">
        <v>215</v>
      </c>
      <c r="G23" s="71">
        <v>34240</v>
      </c>
      <c r="H23" s="71"/>
      <c r="I23" s="89">
        <f t="shared" ca="1" si="0"/>
        <v>906061.54</v>
      </c>
      <c r="N23" s="44"/>
    </row>
    <row r="24" spans="1:14" s="51" customFormat="1" ht="12.75" x14ac:dyDescent="0.2">
      <c r="A24" s="56">
        <v>42018</v>
      </c>
      <c r="B24" s="94" t="s">
        <v>160</v>
      </c>
      <c r="C24" s="97" t="s">
        <v>365</v>
      </c>
      <c r="D24" s="98" t="s">
        <v>366</v>
      </c>
      <c r="E24" s="107" t="s">
        <v>379</v>
      </c>
      <c r="F24" s="97"/>
      <c r="G24" s="108"/>
      <c r="H24" s="108">
        <v>2500</v>
      </c>
      <c r="I24" s="89">
        <f t="shared" ca="1" si="0"/>
        <v>908561.54</v>
      </c>
      <c r="N24" s="44"/>
    </row>
    <row r="25" spans="1:14" s="51" customFormat="1" ht="12.75" x14ac:dyDescent="0.2">
      <c r="A25" s="56">
        <v>42018</v>
      </c>
      <c r="B25" s="94" t="s">
        <v>160</v>
      </c>
      <c r="C25" s="97" t="s">
        <v>367</v>
      </c>
      <c r="D25" s="98" t="s">
        <v>368</v>
      </c>
      <c r="E25" s="107" t="s">
        <v>76</v>
      </c>
      <c r="F25" s="97" t="s">
        <v>215</v>
      </c>
      <c r="G25" s="108"/>
      <c r="H25" s="108">
        <v>10000</v>
      </c>
      <c r="I25" s="89">
        <f t="shared" ca="1" si="0"/>
        <v>918561.54</v>
      </c>
      <c r="N25" s="44"/>
    </row>
    <row r="26" spans="1:14" s="51" customFormat="1" ht="12.75" x14ac:dyDescent="0.2">
      <c r="A26" s="56">
        <v>42019</v>
      </c>
      <c r="B26" s="93" t="s">
        <v>160</v>
      </c>
      <c r="C26" s="59" t="s">
        <v>88</v>
      </c>
      <c r="D26" s="58" t="s">
        <v>127</v>
      </c>
      <c r="E26" s="57" t="s">
        <v>76</v>
      </c>
      <c r="F26" s="59" t="s">
        <v>215</v>
      </c>
      <c r="G26" s="71">
        <v>1050</v>
      </c>
      <c r="H26" s="71"/>
      <c r="I26" s="89">
        <f t="shared" ca="1" si="0"/>
        <v>917511.54</v>
      </c>
      <c r="N26" s="44"/>
    </row>
    <row r="27" spans="1:14" s="51" customFormat="1" ht="12.75" x14ac:dyDescent="0.2">
      <c r="A27" s="56">
        <v>42020</v>
      </c>
      <c r="B27" s="93" t="s">
        <v>160</v>
      </c>
      <c r="C27" s="59" t="s">
        <v>89</v>
      </c>
      <c r="D27" s="58" t="s">
        <v>128</v>
      </c>
      <c r="E27" s="57" t="s">
        <v>79</v>
      </c>
      <c r="F27" s="59" t="s">
        <v>215</v>
      </c>
      <c r="G27" s="71">
        <v>10888</v>
      </c>
      <c r="H27" s="71"/>
      <c r="I27" s="89">
        <f t="shared" ca="1" si="0"/>
        <v>906623.54</v>
      </c>
      <c r="N27" s="44"/>
    </row>
    <row r="28" spans="1:14" s="51" customFormat="1" ht="12.75" x14ac:dyDescent="0.2">
      <c r="A28" s="56">
        <v>42020</v>
      </c>
      <c r="B28" s="93" t="s">
        <v>160</v>
      </c>
      <c r="C28" s="59" t="s">
        <v>90</v>
      </c>
      <c r="D28" s="58" t="s">
        <v>129</v>
      </c>
      <c r="E28" s="57" t="s">
        <v>79</v>
      </c>
      <c r="F28" s="59" t="s">
        <v>215</v>
      </c>
      <c r="G28" s="71">
        <v>105841.8</v>
      </c>
      <c r="H28" s="71"/>
      <c r="I28" s="89">
        <f t="shared" ca="1" si="0"/>
        <v>800781.74</v>
      </c>
      <c r="N28" s="44"/>
    </row>
    <row r="29" spans="1:14" s="51" customFormat="1" ht="12.75" x14ac:dyDescent="0.2">
      <c r="A29" s="56">
        <v>42020</v>
      </c>
      <c r="B29" s="93" t="s">
        <v>160</v>
      </c>
      <c r="C29" s="59" t="s">
        <v>91</v>
      </c>
      <c r="D29" s="58" t="s">
        <v>130</v>
      </c>
      <c r="E29" s="57" t="s">
        <v>79</v>
      </c>
      <c r="F29" s="59" t="s">
        <v>215</v>
      </c>
      <c r="G29" s="71">
        <v>800</v>
      </c>
      <c r="H29" s="71"/>
      <c r="I29" s="89">
        <f t="shared" ca="1" si="0"/>
        <v>799981.74</v>
      </c>
      <c r="N29" s="44"/>
    </row>
    <row r="30" spans="1:14" s="51" customFormat="1" ht="12.75" x14ac:dyDescent="0.2">
      <c r="A30" s="56">
        <v>42020</v>
      </c>
      <c r="B30" s="93" t="s">
        <v>160</v>
      </c>
      <c r="C30" s="59" t="s">
        <v>92</v>
      </c>
      <c r="D30" s="58" t="s">
        <v>131</v>
      </c>
      <c r="E30" s="57" t="s">
        <v>79</v>
      </c>
      <c r="F30" s="59" t="s">
        <v>215</v>
      </c>
      <c r="G30" s="71">
        <v>7500</v>
      </c>
      <c r="H30" s="71"/>
      <c r="I30" s="89">
        <f t="shared" ca="1" si="0"/>
        <v>792481.74</v>
      </c>
      <c r="N30" s="44"/>
    </row>
    <row r="31" spans="1:14" s="51" customFormat="1" ht="12.75" x14ac:dyDescent="0.2">
      <c r="A31" s="56">
        <v>42020</v>
      </c>
      <c r="B31" s="93" t="s">
        <v>160</v>
      </c>
      <c r="C31" s="59" t="s">
        <v>93</v>
      </c>
      <c r="D31" s="58" t="s">
        <v>132</v>
      </c>
      <c r="E31" s="57" t="s">
        <v>79</v>
      </c>
      <c r="F31" s="59" t="s">
        <v>215</v>
      </c>
      <c r="G31" s="71">
        <v>1910</v>
      </c>
      <c r="H31" s="71"/>
      <c r="I31" s="89">
        <f t="shared" ca="1" si="0"/>
        <v>790571.74</v>
      </c>
      <c r="N31" s="44"/>
    </row>
    <row r="32" spans="1:14" s="51" customFormat="1" ht="25.5" x14ac:dyDescent="0.2">
      <c r="A32" s="56">
        <v>42020</v>
      </c>
      <c r="B32" s="93" t="s">
        <v>160</v>
      </c>
      <c r="C32" s="59" t="s">
        <v>94</v>
      </c>
      <c r="D32" s="58" t="s">
        <v>133</v>
      </c>
      <c r="E32" s="57" t="s">
        <v>79</v>
      </c>
      <c r="F32" s="59" t="s">
        <v>215</v>
      </c>
      <c r="G32" s="71">
        <v>4500</v>
      </c>
      <c r="H32" s="71"/>
      <c r="I32" s="89">
        <f t="shared" ca="1" si="0"/>
        <v>786071.74</v>
      </c>
      <c r="N32" s="44"/>
    </row>
    <row r="33" spans="1:14" ht="12.75" x14ac:dyDescent="0.2">
      <c r="A33" s="56">
        <v>42020</v>
      </c>
      <c r="B33" s="93" t="s">
        <v>160</v>
      </c>
      <c r="C33" s="59" t="s">
        <v>95</v>
      </c>
      <c r="D33" s="58" t="s">
        <v>134</v>
      </c>
      <c r="E33" s="57" t="s">
        <v>79</v>
      </c>
      <c r="F33" s="59" t="s">
        <v>215</v>
      </c>
      <c r="G33" s="71">
        <v>3985</v>
      </c>
      <c r="H33" s="71"/>
      <c r="I33" s="89">
        <f t="shared" ca="1" si="0"/>
        <v>782086.74</v>
      </c>
      <c r="N33" s="44"/>
    </row>
    <row r="34" spans="1:14" ht="25.5" x14ac:dyDescent="0.2">
      <c r="A34" s="56">
        <v>42020</v>
      </c>
      <c r="B34" s="93" t="s">
        <v>160</v>
      </c>
      <c r="C34" s="59" t="s">
        <v>96</v>
      </c>
      <c r="D34" s="58" t="s">
        <v>135</v>
      </c>
      <c r="E34" s="57" t="s">
        <v>78</v>
      </c>
      <c r="F34" s="59" t="s">
        <v>215</v>
      </c>
      <c r="G34" s="71">
        <v>26</v>
      </c>
      <c r="H34" s="71"/>
      <c r="I34" s="89">
        <f t="shared" ca="1" si="0"/>
        <v>782060.74</v>
      </c>
      <c r="N34" s="44"/>
    </row>
    <row r="35" spans="1:14" ht="12.75" x14ac:dyDescent="0.2">
      <c r="A35" s="56">
        <v>42020</v>
      </c>
      <c r="B35" s="93" t="s">
        <v>160</v>
      </c>
      <c r="C35" s="59" t="s">
        <v>97</v>
      </c>
      <c r="D35" s="58" t="s">
        <v>136</v>
      </c>
      <c r="E35" s="57" t="s">
        <v>78</v>
      </c>
      <c r="F35" s="59" t="s">
        <v>215</v>
      </c>
      <c r="G35" s="71">
        <v>80.5</v>
      </c>
      <c r="H35" s="71"/>
      <c r="I35" s="89">
        <f t="shared" ca="1" si="0"/>
        <v>781980.24</v>
      </c>
      <c r="N35" s="44"/>
    </row>
    <row r="36" spans="1:14" ht="12.75" x14ac:dyDescent="0.2">
      <c r="A36" s="56">
        <v>42020</v>
      </c>
      <c r="B36" s="93" t="s">
        <v>160</v>
      </c>
      <c r="C36" s="59" t="s">
        <v>98</v>
      </c>
      <c r="D36" s="58" t="s">
        <v>137</v>
      </c>
      <c r="E36" s="57" t="s">
        <v>79</v>
      </c>
      <c r="F36" s="59" t="s">
        <v>215</v>
      </c>
      <c r="G36" s="71">
        <v>1180</v>
      </c>
      <c r="H36" s="71"/>
      <c r="I36" s="89">
        <f t="shared" ca="1" si="0"/>
        <v>780800.24</v>
      </c>
      <c r="N36" s="44"/>
    </row>
    <row r="37" spans="1:14" ht="12.75" x14ac:dyDescent="0.2">
      <c r="A37" s="56">
        <v>42020</v>
      </c>
      <c r="B37" s="93" t="s">
        <v>160</v>
      </c>
      <c r="C37" s="59" t="s">
        <v>99</v>
      </c>
      <c r="D37" s="58" t="s">
        <v>138</v>
      </c>
      <c r="E37" s="57" t="s">
        <v>79</v>
      </c>
      <c r="F37" s="59" t="s">
        <v>215</v>
      </c>
      <c r="G37" s="71">
        <v>500</v>
      </c>
      <c r="H37" s="71"/>
      <c r="I37" s="89">
        <f t="shared" ca="1" si="0"/>
        <v>780300.24</v>
      </c>
      <c r="N37" s="44"/>
    </row>
    <row r="38" spans="1:14" ht="12.75" x14ac:dyDescent="0.2">
      <c r="A38" s="56">
        <v>42020</v>
      </c>
      <c r="B38" s="93" t="s">
        <v>160</v>
      </c>
      <c r="C38" s="59" t="s">
        <v>100</v>
      </c>
      <c r="D38" s="58" t="s">
        <v>139</v>
      </c>
      <c r="E38" s="57" t="s">
        <v>79</v>
      </c>
      <c r="F38" s="59" t="s">
        <v>215</v>
      </c>
      <c r="G38" s="71">
        <v>3490</v>
      </c>
      <c r="H38" s="71"/>
      <c r="I38" s="89">
        <f t="shared" ca="1" si="0"/>
        <v>776810.24</v>
      </c>
      <c r="N38" s="44"/>
    </row>
    <row r="39" spans="1:14" ht="12.75" x14ac:dyDescent="0.2">
      <c r="A39" s="56">
        <v>42020</v>
      </c>
      <c r="B39" s="93" t="s">
        <v>160</v>
      </c>
      <c r="C39" s="59" t="s">
        <v>101</v>
      </c>
      <c r="D39" s="58" t="s">
        <v>140</v>
      </c>
      <c r="E39" s="57" t="s">
        <v>79</v>
      </c>
      <c r="F39" s="59" t="s">
        <v>215</v>
      </c>
      <c r="G39" s="71">
        <v>9540</v>
      </c>
      <c r="H39" s="71"/>
      <c r="I39" s="89">
        <f t="shared" ca="1" si="0"/>
        <v>767270.24</v>
      </c>
      <c r="N39" s="44"/>
    </row>
    <row r="40" spans="1:14" ht="25.5" x14ac:dyDescent="0.2">
      <c r="A40" s="56">
        <v>42020</v>
      </c>
      <c r="B40" s="93" t="s">
        <v>160</v>
      </c>
      <c r="C40" s="59" t="s">
        <v>102</v>
      </c>
      <c r="D40" s="58" t="s">
        <v>141</v>
      </c>
      <c r="E40" s="57" t="s">
        <v>79</v>
      </c>
      <c r="F40" s="59" t="s">
        <v>215</v>
      </c>
      <c r="G40" s="71">
        <v>10500</v>
      </c>
      <c r="H40" s="71"/>
      <c r="I40" s="89">
        <f t="shared" ca="1" si="0"/>
        <v>756770.24</v>
      </c>
      <c r="N40" s="44"/>
    </row>
    <row r="41" spans="1:14" ht="12.75" x14ac:dyDescent="0.2">
      <c r="A41" s="56">
        <v>42020</v>
      </c>
      <c r="B41" s="93" t="s">
        <v>160</v>
      </c>
      <c r="C41" s="59" t="s">
        <v>103</v>
      </c>
      <c r="D41" s="58" t="s">
        <v>142</v>
      </c>
      <c r="E41" s="57" t="s">
        <v>77</v>
      </c>
      <c r="F41" s="59" t="s">
        <v>215</v>
      </c>
      <c r="G41" s="71">
        <v>320</v>
      </c>
      <c r="H41" s="71"/>
      <c r="I41" s="89">
        <f t="shared" ca="1" si="0"/>
        <v>756450.24</v>
      </c>
      <c r="N41" s="44"/>
    </row>
    <row r="42" spans="1:14" ht="12.75" x14ac:dyDescent="0.2">
      <c r="A42" s="56">
        <v>42020</v>
      </c>
      <c r="B42" s="93" t="s">
        <v>160</v>
      </c>
      <c r="C42" s="59" t="s">
        <v>104</v>
      </c>
      <c r="D42" s="58" t="s">
        <v>143</v>
      </c>
      <c r="E42" s="57" t="s">
        <v>79</v>
      </c>
      <c r="F42" s="59" t="s">
        <v>215</v>
      </c>
      <c r="G42" s="71">
        <v>1038.4000000000001</v>
      </c>
      <c r="H42" s="71"/>
      <c r="I42" s="89">
        <f t="shared" ca="1" si="0"/>
        <v>755411.84</v>
      </c>
      <c r="N42" s="44"/>
    </row>
    <row r="43" spans="1:14" ht="25.5" x14ac:dyDescent="0.2">
      <c r="A43" s="56">
        <v>42020</v>
      </c>
      <c r="B43" s="93" t="s">
        <v>160</v>
      </c>
      <c r="C43" s="59" t="s">
        <v>105</v>
      </c>
      <c r="D43" s="58" t="s">
        <v>144</v>
      </c>
      <c r="E43" s="57" t="s">
        <v>79</v>
      </c>
      <c r="F43" s="59" t="s">
        <v>215</v>
      </c>
      <c r="G43" s="71">
        <v>3795</v>
      </c>
      <c r="H43" s="71"/>
      <c r="I43" s="89">
        <f t="shared" ca="1" si="0"/>
        <v>751616.84</v>
      </c>
      <c r="N43" s="44"/>
    </row>
    <row r="44" spans="1:14" ht="25.5" x14ac:dyDescent="0.2">
      <c r="A44" s="56">
        <v>42020</v>
      </c>
      <c r="B44" s="93" t="s">
        <v>160</v>
      </c>
      <c r="C44" s="59" t="s">
        <v>106</v>
      </c>
      <c r="D44" s="58" t="s">
        <v>145</v>
      </c>
      <c r="E44" s="57" t="s">
        <v>79</v>
      </c>
      <c r="F44" s="59" t="s">
        <v>215</v>
      </c>
      <c r="G44" s="71">
        <v>155.5</v>
      </c>
      <c r="H44" s="71"/>
      <c r="I44" s="89">
        <f t="shared" ca="1" si="0"/>
        <v>751461.34</v>
      </c>
      <c r="N44" s="44"/>
    </row>
    <row r="45" spans="1:14" ht="12.75" x14ac:dyDescent="0.2">
      <c r="A45" s="56">
        <v>42020</v>
      </c>
      <c r="B45" s="93" t="s">
        <v>160</v>
      </c>
      <c r="C45" s="59" t="s">
        <v>107</v>
      </c>
      <c r="D45" s="58" t="s">
        <v>146</v>
      </c>
      <c r="E45" s="57" t="s">
        <v>78</v>
      </c>
      <c r="F45" s="59" t="s">
        <v>215</v>
      </c>
      <c r="G45" s="71">
        <v>56</v>
      </c>
      <c r="H45" s="71"/>
      <c r="I45" s="89">
        <f t="shared" ca="1" si="0"/>
        <v>751405.34</v>
      </c>
      <c r="N45" s="44"/>
    </row>
    <row r="46" spans="1:14" ht="12.75" x14ac:dyDescent="0.2">
      <c r="A46" s="56">
        <v>42020</v>
      </c>
      <c r="B46" s="93" t="s">
        <v>160</v>
      </c>
      <c r="C46" s="59" t="s">
        <v>108</v>
      </c>
      <c r="D46" s="58" t="s">
        <v>147</v>
      </c>
      <c r="E46" s="57" t="s">
        <v>79</v>
      </c>
      <c r="F46" s="59" t="s">
        <v>215</v>
      </c>
      <c r="G46" s="71">
        <v>0</v>
      </c>
      <c r="H46" s="71"/>
      <c r="I46" s="89">
        <f t="shared" ca="1" si="0"/>
        <v>751405.34</v>
      </c>
      <c r="N46" s="44"/>
    </row>
    <row r="47" spans="1:14" ht="12.75" x14ac:dyDescent="0.2">
      <c r="A47" s="56">
        <v>42020</v>
      </c>
      <c r="B47" s="93" t="s">
        <v>160</v>
      </c>
      <c r="C47" s="59" t="s">
        <v>109</v>
      </c>
      <c r="D47" s="58" t="s">
        <v>125</v>
      </c>
      <c r="E47" s="57" t="s">
        <v>76</v>
      </c>
      <c r="F47" s="59" t="s">
        <v>215</v>
      </c>
      <c r="G47" s="71">
        <v>6900</v>
      </c>
      <c r="H47" s="71"/>
      <c r="I47" s="89">
        <f t="shared" ca="1" si="0"/>
        <v>744505.34</v>
      </c>
      <c r="N47" s="44"/>
    </row>
    <row r="48" spans="1:14" ht="12.75" x14ac:dyDescent="0.2">
      <c r="A48" s="56">
        <v>42020</v>
      </c>
      <c r="B48" s="93" t="s">
        <v>160</v>
      </c>
      <c r="C48" s="59" t="s">
        <v>110</v>
      </c>
      <c r="D48" s="58" t="s">
        <v>148</v>
      </c>
      <c r="E48" s="57" t="s">
        <v>79</v>
      </c>
      <c r="F48" s="59" t="s">
        <v>215</v>
      </c>
      <c r="G48" s="71">
        <v>160</v>
      </c>
      <c r="H48" s="71"/>
      <c r="I48" s="89">
        <f t="shared" ca="1" si="0"/>
        <v>744345.34</v>
      </c>
      <c r="N48" s="44"/>
    </row>
    <row r="49" spans="1:14" ht="12.75" x14ac:dyDescent="0.2">
      <c r="A49" s="56">
        <v>42020</v>
      </c>
      <c r="B49" s="93" t="s">
        <v>160</v>
      </c>
      <c r="C49" s="59" t="s">
        <v>111</v>
      </c>
      <c r="D49" s="58" t="s">
        <v>149</v>
      </c>
      <c r="E49" s="57" t="s">
        <v>79</v>
      </c>
      <c r="F49" s="59" t="s">
        <v>215</v>
      </c>
      <c r="G49" s="71">
        <v>0</v>
      </c>
      <c r="H49" s="71"/>
      <c r="I49" s="89">
        <f t="shared" ca="1" si="0"/>
        <v>744345.34</v>
      </c>
      <c r="N49" s="44"/>
    </row>
    <row r="50" spans="1:14" ht="12.75" x14ac:dyDescent="0.2">
      <c r="A50" s="56">
        <v>42020</v>
      </c>
      <c r="B50" s="93" t="s">
        <v>160</v>
      </c>
      <c r="C50" s="59" t="s">
        <v>112</v>
      </c>
      <c r="D50" s="58" t="s">
        <v>150</v>
      </c>
      <c r="E50" s="57" t="s">
        <v>79</v>
      </c>
      <c r="F50" s="59" t="s">
        <v>215</v>
      </c>
      <c r="G50" s="71">
        <v>210</v>
      </c>
      <c r="H50" s="71"/>
      <c r="I50" s="89">
        <f t="shared" ca="1" si="0"/>
        <v>744135.34</v>
      </c>
      <c r="N50" s="44"/>
    </row>
    <row r="51" spans="1:14" ht="12.75" x14ac:dyDescent="0.2">
      <c r="A51" s="56">
        <v>42020</v>
      </c>
      <c r="B51" s="93" t="s">
        <v>160</v>
      </c>
      <c r="C51" s="59" t="s">
        <v>113</v>
      </c>
      <c r="D51" s="58" t="s">
        <v>151</v>
      </c>
      <c r="E51" s="57" t="s">
        <v>79</v>
      </c>
      <c r="F51" s="59" t="s">
        <v>215</v>
      </c>
      <c r="G51" s="71">
        <v>464.05</v>
      </c>
      <c r="H51" s="71"/>
      <c r="I51" s="89">
        <f t="shared" ca="1" si="0"/>
        <v>743671.28999999992</v>
      </c>
      <c r="N51" s="44"/>
    </row>
    <row r="52" spans="1:14" ht="12.75" x14ac:dyDescent="0.2">
      <c r="A52" s="56">
        <v>42020</v>
      </c>
      <c r="B52" s="93" t="s">
        <v>160</v>
      </c>
      <c r="C52" s="59" t="s">
        <v>114</v>
      </c>
      <c r="D52" s="58" t="s">
        <v>151</v>
      </c>
      <c r="E52" s="57" t="s">
        <v>79</v>
      </c>
      <c r="F52" s="59" t="s">
        <v>215</v>
      </c>
      <c r="G52" s="71">
        <v>947.75</v>
      </c>
      <c r="H52" s="71"/>
      <c r="I52" s="89">
        <f t="shared" ca="1" si="0"/>
        <v>742723.53999999992</v>
      </c>
      <c r="N52" s="44"/>
    </row>
    <row r="53" spans="1:14" ht="12.75" x14ac:dyDescent="0.2">
      <c r="A53" s="56">
        <v>42020</v>
      </c>
      <c r="B53" s="93" t="s">
        <v>160</v>
      </c>
      <c r="C53" s="59" t="s">
        <v>115</v>
      </c>
      <c r="D53" s="58" t="s">
        <v>152</v>
      </c>
      <c r="E53" s="57" t="s">
        <v>77</v>
      </c>
      <c r="F53" s="59" t="s">
        <v>215</v>
      </c>
      <c r="G53" s="71">
        <v>180.6</v>
      </c>
      <c r="H53" s="71"/>
      <c r="I53" s="89">
        <f t="shared" ca="1" si="0"/>
        <v>742542.94</v>
      </c>
      <c r="N53" s="44"/>
    </row>
    <row r="54" spans="1:14" ht="12.75" x14ac:dyDescent="0.2">
      <c r="A54" s="75">
        <v>42020</v>
      </c>
      <c r="B54" s="93" t="s">
        <v>160</v>
      </c>
      <c r="C54" s="76" t="s">
        <v>116</v>
      </c>
      <c r="D54" s="77" t="s">
        <v>153</v>
      </c>
      <c r="E54" s="78" t="s">
        <v>79</v>
      </c>
      <c r="F54" s="59" t="s">
        <v>215</v>
      </c>
      <c r="G54" s="79">
        <v>100.5</v>
      </c>
      <c r="H54" s="79"/>
      <c r="I54" s="89">
        <f t="shared" ca="1" si="0"/>
        <v>742442.44</v>
      </c>
      <c r="N54" s="44"/>
    </row>
    <row r="55" spans="1:14" ht="12.75" x14ac:dyDescent="0.2">
      <c r="A55" s="75">
        <v>42020</v>
      </c>
      <c r="B55" s="93" t="s">
        <v>160</v>
      </c>
      <c r="C55" s="76" t="s">
        <v>117</v>
      </c>
      <c r="D55" s="77" t="s">
        <v>154</v>
      </c>
      <c r="E55" s="78" t="s">
        <v>79</v>
      </c>
      <c r="F55" s="59" t="s">
        <v>215</v>
      </c>
      <c r="G55" s="79">
        <v>720</v>
      </c>
      <c r="H55" s="79"/>
      <c r="I55" s="89">
        <f t="shared" ca="1" si="0"/>
        <v>741722.44</v>
      </c>
      <c r="N55" s="44"/>
    </row>
    <row r="56" spans="1:14" ht="12.75" x14ac:dyDescent="0.2">
      <c r="A56" s="75">
        <v>42020</v>
      </c>
      <c r="B56" s="93" t="s">
        <v>160</v>
      </c>
      <c r="C56" s="76" t="s">
        <v>118</v>
      </c>
      <c r="D56" s="77" t="s">
        <v>155</v>
      </c>
      <c r="E56" s="78" t="s">
        <v>79</v>
      </c>
      <c r="F56" s="59" t="s">
        <v>215</v>
      </c>
      <c r="G56" s="79">
        <v>156.66</v>
      </c>
      <c r="H56" s="79"/>
      <c r="I56" s="89">
        <f t="shared" ca="1" si="0"/>
        <v>741565.77999999991</v>
      </c>
      <c r="N56" s="44"/>
    </row>
    <row r="57" spans="1:14" ht="12.75" x14ac:dyDescent="0.2">
      <c r="A57" s="75">
        <v>42020</v>
      </c>
      <c r="B57" s="93" t="s">
        <v>160</v>
      </c>
      <c r="C57" s="76" t="s">
        <v>119</v>
      </c>
      <c r="D57" s="77" t="s">
        <v>157</v>
      </c>
      <c r="E57" s="78" t="s">
        <v>79</v>
      </c>
      <c r="F57" s="59" t="s">
        <v>215</v>
      </c>
      <c r="G57" s="79">
        <v>196</v>
      </c>
      <c r="H57" s="79"/>
      <c r="I57" s="89">
        <f t="shared" ca="1" si="0"/>
        <v>741369.77999999991</v>
      </c>
      <c r="N57" s="44"/>
    </row>
    <row r="58" spans="1:14" ht="12.75" x14ac:dyDescent="0.2">
      <c r="A58" s="75">
        <v>42024</v>
      </c>
      <c r="B58" s="93" t="s">
        <v>160</v>
      </c>
      <c r="C58" s="76" t="s">
        <v>5</v>
      </c>
      <c r="D58" s="77" t="s">
        <v>158</v>
      </c>
      <c r="E58" s="78" t="s">
        <v>214</v>
      </c>
      <c r="F58" s="59" t="s">
        <v>215</v>
      </c>
      <c r="G58" s="79"/>
      <c r="H58" s="79">
        <v>500000</v>
      </c>
      <c r="I58" s="89">
        <f t="shared" ca="1" si="0"/>
        <v>1241369.7799999998</v>
      </c>
      <c r="N58" s="44"/>
    </row>
    <row r="59" spans="1:14" ht="12.75" x14ac:dyDescent="0.2">
      <c r="A59" s="75">
        <v>42027</v>
      </c>
      <c r="B59" s="94" t="s">
        <v>213</v>
      </c>
      <c r="C59" s="97" t="s">
        <v>163</v>
      </c>
      <c r="D59" s="98" t="s">
        <v>190</v>
      </c>
      <c r="E59" s="99" t="s">
        <v>77</v>
      </c>
      <c r="F59" s="59" t="s">
        <v>215</v>
      </c>
      <c r="G59" s="100">
        <v>106</v>
      </c>
      <c r="H59" s="100"/>
      <c r="I59" s="89">
        <f t="shared" ca="1" si="0"/>
        <v>1241263.7799999998</v>
      </c>
      <c r="N59" s="44"/>
    </row>
    <row r="60" spans="1:14" ht="12.75" x14ac:dyDescent="0.2">
      <c r="A60" s="75">
        <v>42027</v>
      </c>
      <c r="B60" s="94" t="s">
        <v>213</v>
      </c>
      <c r="C60" s="97" t="s">
        <v>164</v>
      </c>
      <c r="D60" s="98" t="s">
        <v>191</v>
      </c>
      <c r="E60" s="99" t="s">
        <v>76</v>
      </c>
      <c r="F60" s="59" t="s">
        <v>215</v>
      </c>
      <c r="G60" s="100">
        <v>50</v>
      </c>
      <c r="H60" s="100"/>
      <c r="I60" s="89">
        <f t="shared" ca="1" si="0"/>
        <v>1241213.7799999998</v>
      </c>
      <c r="N60" s="44"/>
    </row>
    <row r="61" spans="1:14" ht="12.75" x14ac:dyDescent="0.2">
      <c r="A61" s="75">
        <v>42027</v>
      </c>
      <c r="B61" s="94" t="s">
        <v>213</v>
      </c>
      <c r="C61" s="97" t="s">
        <v>165</v>
      </c>
      <c r="D61" s="98" t="s">
        <v>192</v>
      </c>
      <c r="E61" s="99" t="s">
        <v>78</v>
      </c>
      <c r="F61" s="59" t="s">
        <v>215</v>
      </c>
      <c r="G61" s="100">
        <v>55</v>
      </c>
      <c r="H61" s="100"/>
      <c r="I61" s="89">
        <f t="shared" ca="1" si="0"/>
        <v>1241158.7799999998</v>
      </c>
      <c r="N61" s="44"/>
    </row>
    <row r="62" spans="1:14" ht="12.75" x14ac:dyDescent="0.2">
      <c r="A62" s="75">
        <v>42027</v>
      </c>
      <c r="B62" s="94" t="s">
        <v>213</v>
      </c>
      <c r="C62" s="97" t="s">
        <v>166</v>
      </c>
      <c r="D62" s="98" t="s">
        <v>193</v>
      </c>
      <c r="E62" s="99" t="s">
        <v>78</v>
      </c>
      <c r="F62" s="59" t="s">
        <v>215</v>
      </c>
      <c r="G62" s="100">
        <v>408</v>
      </c>
      <c r="H62" s="100"/>
      <c r="I62" s="89">
        <f t="shared" ca="1" si="0"/>
        <v>1240750.7799999998</v>
      </c>
      <c r="N62" s="44"/>
    </row>
    <row r="63" spans="1:14" ht="12.75" x14ac:dyDescent="0.2">
      <c r="A63" s="75">
        <v>42027</v>
      </c>
      <c r="B63" s="94" t="s">
        <v>213</v>
      </c>
      <c r="C63" s="97" t="s">
        <v>167</v>
      </c>
      <c r="D63" s="98" t="s">
        <v>194</v>
      </c>
      <c r="E63" s="99" t="s">
        <v>79</v>
      </c>
      <c r="F63" s="59" t="s">
        <v>215</v>
      </c>
      <c r="G63" s="100">
        <v>650</v>
      </c>
      <c r="H63" s="100"/>
      <c r="I63" s="89">
        <f t="shared" ca="1" si="0"/>
        <v>1240100.7799999998</v>
      </c>
      <c r="N63" s="44"/>
    </row>
    <row r="64" spans="1:14" ht="12.75" x14ac:dyDescent="0.2">
      <c r="A64" s="75">
        <v>42027</v>
      </c>
      <c r="B64" s="94" t="s">
        <v>213</v>
      </c>
      <c r="C64" s="97" t="s">
        <v>168</v>
      </c>
      <c r="D64" s="98" t="s">
        <v>195</v>
      </c>
      <c r="E64" s="99" t="s">
        <v>78</v>
      </c>
      <c r="F64" s="59" t="s">
        <v>215</v>
      </c>
      <c r="G64" s="100">
        <v>250</v>
      </c>
      <c r="H64" s="100"/>
      <c r="I64" s="89">
        <f t="shared" ca="1" si="0"/>
        <v>1239850.7799999998</v>
      </c>
      <c r="N64" s="44"/>
    </row>
    <row r="65" spans="1:14" ht="12.75" x14ac:dyDescent="0.2">
      <c r="A65" s="75">
        <v>42027</v>
      </c>
      <c r="B65" s="94" t="s">
        <v>213</v>
      </c>
      <c r="C65" s="97" t="s">
        <v>169</v>
      </c>
      <c r="D65" s="98" t="s">
        <v>196</v>
      </c>
      <c r="E65" s="99" t="s">
        <v>79</v>
      </c>
      <c r="F65" s="59" t="s">
        <v>215</v>
      </c>
      <c r="G65" s="100">
        <v>46500</v>
      </c>
      <c r="H65" s="100"/>
      <c r="I65" s="89">
        <f t="shared" ca="1" si="0"/>
        <v>1193350.7799999998</v>
      </c>
      <c r="N65" s="44"/>
    </row>
    <row r="66" spans="1:14" ht="12.75" x14ac:dyDescent="0.2">
      <c r="A66" s="75">
        <v>42027</v>
      </c>
      <c r="B66" s="94" t="s">
        <v>213</v>
      </c>
      <c r="C66" s="97" t="s">
        <v>170</v>
      </c>
      <c r="D66" s="98" t="s">
        <v>197</v>
      </c>
      <c r="E66" s="99" t="s">
        <v>77</v>
      </c>
      <c r="F66" s="59" t="s">
        <v>215</v>
      </c>
      <c r="G66" s="100">
        <v>355</v>
      </c>
      <c r="H66" s="100"/>
      <c r="I66" s="89">
        <f t="shared" ca="1" si="0"/>
        <v>1192995.7799999998</v>
      </c>
      <c r="N66" s="44"/>
    </row>
    <row r="67" spans="1:14" ht="12.75" x14ac:dyDescent="0.2">
      <c r="A67" s="75">
        <v>42027</v>
      </c>
      <c r="B67" s="94" t="s">
        <v>213</v>
      </c>
      <c r="C67" s="97" t="s">
        <v>171</v>
      </c>
      <c r="D67" s="98" t="s">
        <v>198</v>
      </c>
      <c r="E67" s="99" t="s">
        <v>79</v>
      </c>
      <c r="F67" s="59" t="s">
        <v>215</v>
      </c>
      <c r="G67" s="100">
        <v>65994.880000000005</v>
      </c>
      <c r="H67" s="100"/>
      <c r="I67" s="89">
        <f t="shared" ca="1" si="0"/>
        <v>1127000.8999999999</v>
      </c>
      <c r="N67" s="44"/>
    </row>
    <row r="68" spans="1:14" ht="24" x14ac:dyDescent="0.2">
      <c r="A68" s="75">
        <v>42027</v>
      </c>
      <c r="B68" s="94" t="s">
        <v>213</v>
      </c>
      <c r="C68" s="97" t="s">
        <v>172</v>
      </c>
      <c r="D68" s="98" t="s">
        <v>135</v>
      </c>
      <c r="E68" s="99" t="s">
        <v>78</v>
      </c>
      <c r="F68" s="59" t="s">
        <v>215</v>
      </c>
      <c r="G68" s="100">
        <v>195</v>
      </c>
      <c r="H68" s="100"/>
      <c r="I68" s="89">
        <f t="shared" ca="1" si="0"/>
        <v>1126805.8999999999</v>
      </c>
      <c r="N68" s="44"/>
    </row>
    <row r="69" spans="1:14" ht="12.75" x14ac:dyDescent="0.2">
      <c r="A69" s="75">
        <v>42027</v>
      </c>
      <c r="B69" s="94" t="s">
        <v>213</v>
      </c>
      <c r="C69" s="97" t="s">
        <v>173</v>
      </c>
      <c r="D69" s="98" t="s">
        <v>199</v>
      </c>
      <c r="E69" s="99" t="s">
        <v>76</v>
      </c>
      <c r="F69" s="59" t="s">
        <v>215</v>
      </c>
      <c r="G69" s="100">
        <v>11014</v>
      </c>
      <c r="H69" s="100"/>
      <c r="I69" s="89">
        <f t="shared" ca="1" si="0"/>
        <v>1115791.8999999999</v>
      </c>
      <c r="N69" s="44"/>
    </row>
    <row r="70" spans="1:14" ht="12.75" x14ac:dyDescent="0.2">
      <c r="A70" s="75">
        <v>42027</v>
      </c>
      <c r="B70" s="94" t="s">
        <v>213</v>
      </c>
      <c r="C70" s="97" t="s">
        <v>174</v>
      </c>
      <c r="D70" s="98" t="s">
        <v>136</v>
      </c>
      <c r="E70" s="99" t="s">
        <v>78</v>
      </c>
      <c r="F70" s="59" t="s">
        <v>215</v>
      </c>
      <c r="G70" s="100">
        <v>80.5</v>
      </c>
      <c r="H70" s="100"/>
      <c r="I70" s="89">
        <f t="shared" ca="1" si="0"/>
        <v>1115711.3999999999</v>
      </c>
      <c r="N70" s="44"/>
    </row>
    <row r="71" spans="1:14" ht="24" x14ac:dyDescent="0.2">
      <c r="A71" s="75">
        <v>42027</v>
      </c>
      <c r="B71" s="94" t="s">
        <v>213</v>
      </c>
      <c r="C71" s="97" t="s">
        <v>175</v>
      </c>
      <c r="D71" s="98" t="s">
        <v>200</v>
      </c>
      <c r="E71" s="99" t="s">
        <v>79</v>
      </c>
      <c r="F71" s="59" t="s">
        <v>215</v>
      </c>
      <c r="G71" s="100">
        <v>1097.04</v>
      </c>
      <c r="H71" s="100"/>
      <c r="I71" s="89">
        <f t="shared" ca="1" si="0"/>
        <v>1114614.3599999999</v>
      </c>
      <c r="N71" s="44"/>
    </row>
    <row r="72" spans="1:14" ht="12.75" x14ac:dyDescent="0.2">
      <c r="A72" s="75">
        <v>42027</v>
      </c>
      <c r="B72" s="94" t="s">
        <v>213</v>
      </c>
      <c r="C72" s="97" t="s">
        <v>176</v>
      </c>
      <c r="D72" s="98" t="s">
        <v>201</v>
      </c>
      <c r="E72" s="99" t="s">
        <v>77</v>
      </c>
      <c r="F72" s="59" t="s">
        <v>215</v>
      </c>
      <c r="G72" s="100">
        <v>930.3</v>
      </c>
      <c r="H72" s="100"/>
      <c r="I72" s="89">
        <f t="shared" ca="1" si="0"/>
        <v>1113684.0599999998</v>
      </c>
      <c r="N72" s="44"/>
    </row>
    <row r="73" spans="1:14" ht="12.75" x14ac:dyDescent="0.2">
      <c r="A73" s="75">
        <v>42027</v>
      </c>
      <c r="B73" s="94" t="s">
        <v>213</v>
      </c>
      <c r="C73" s="97" t="s">
        <v>177</v>
      </c>
      <c r="D73" s="98" t="s">
        <v>202</v>
      </c>
      <c r="E73" s="99" t="s">
        <v>78</v>
      </c>
      <c r="F73" s="59" t="s">
        <v>215</v>
      </c>
      <c r="G73" s="100">
        <v>290</v>
      </c>
      <c r="H73" s="100"/>
      <c r="I73" s="89">
        <f t="shared" ca="1" si="0"/>
        <v>1113394.0599999998</v>
      </c>
      <c r="N73" s="44"/>
    </row>
    <row r="74" spans="1:14" ht="12.75" x14ac:dyDescent="0.2">
      <c r="A74" s="75">
        <v>42027</v>
      </c>
      <c r="B74" s="94" t="s">
        <v>213</v>
      </c>
      <c r="C74" s="97" t="s">
        <v>178</v>
      </c>
      <c r="D74" s="98" t="s">
        <v>137</v>
      </c>
      <c r="E74" s="99" t="s">
        <v>76</v>
      </c>
      <c r="F74" s="59" t="s">
        <v>215</v>
      </c>
      <c r="G74" s="100">
        <v>450</v>
      </c>
      <c r="H74" s="100"/>
      <c r="I74" s="89">
        <f t="shared" ca="1" si="0"/>
        <v>1112944.0599999998</v>
      </c>
      <c r="N74" s="44"/>
    </row>
    <row r="75" spans="1:14" ht="25.5" x14ac:dyDescent="0.2">
      <c r="A75" s="75">
        <v>42027</v>
      </c>
      <c r="B75" s="94" t="s">
        <v>213</v>
      </c>
      <c r="C75" s="76" t="s">
        <v>179</v>
      </c>
      <c r="D75" s="77" t="s">
        <v>141</v>
      </c>
      <c r="E75" s="78" t="s">
        <v>76</v>
      </c>
      <c r="F75" s="59" t="s">
        <v>215</v>
      </c>
      <c r="G75" s="79">
        <v>2000</v>
      </c>
      <c r="H75" s="79"/>
      <c r="I75" s="89">
        <f t="shared" ca="1" si="0"/>
        <v>1110944.0599999998</v>
      </c>
      <c r="N75" s="44"/>
    </row>
    <row r="76" spans="1:14" ht="12.75" x14ac:dyDescent="0.2">
      <c r="A76" s="75">
        <v>42027</v>
      </c>
      <c r="B76" s="94" t="s">
        <v>213</v>
      </c>
      <c r="C76" s="76" t="s">
        <v>180</v>
      </c>
      <c r="D76" s="77" t="s">
        <v>203</v>
      </c>
      <c r="E76" s="78" t="s">
        <v>79</v>
      </c>
      <c r="F76" s="59" t="s">
        <v>215</v>
      </c>
      <c r="G76" s="79">
        <v>470</v>
      </c>
      <c r="H76" s="79"/>
      <c r="I76" s="89">
        <f t="shared" ca="1" si="0"/>
        <v>1110474.0599999998</v>
      </c>
      <c r="N76" s="44"/>
    </row>
    <row r="77" spans="1:14" ht="12.75" x14ac:dyDescent="0.2">
      <c r="A77" s="75">
        <v>42027</v>
      </c>
      <c r="B77" s="94" t="s">
        <v>213</v>
      </c>
      <c r="C77" s="76" t="s">
        <v>181</v>
      </c>
      <c r="D77" s="77" t="s">
        <v>204</v>
      </c>
      <c r="E77" s="78" t="s">
        <v>79</v>
      </c>
      <c r="F77" s="59" t="s">
        <v>215</v>
      </c>
      <c r="G77" s="79">
        <v>1015.45</v>
      </c>
      <c r="H77" s="79"/>
      <c r="I77" s="89">
        <f t="shared" ca="1" si="0"/>
        <v>1109458.6099999999</v>
      </c>
      <c r="N77" s="44"/>
    </row>
    <row r="78" spans="1:14" ht="12.75" x14ac:dyDescent="0.2">
      <c r="A78" s="75">
        <v>42027</v>
      </c>
      <c r="B78" s="94" t="s">
        <v>213</v>
      </c>
      <c r="C78" s="76" t="s">
        <v>182</v>
      </c>
      <c r="D78" s="77" t="s">
        <v>205</v>
      </c>
      <c r="E78" s="78" t="s">
        <v>79</v>
      </c>
      <c r="F78" s="59" t="s">
        <v>215</v>
      </c>
      <c r="G78" s="79">
        <v>760.53</v>
      </c>
      <c r="H78" s="79"/>
      <c r="I78" s="89">
        <f t="shared" ca="1" si="0"/>
        <v>1108698.0799999998</v>
      </c>
      <c r="N78" s="44"/>
    </row>
    <row r="79" spans="1:14" ht="12.75" x14ac:dyDescent="0.2">
      <c r="A79" s="75">
        <v>42027</v>
      </c>
      <c r="B79" s="94" t="s">
        <v>213</v>
      </c>
      <c r="C79" s="76" t="s">
        <v>183</v>
      </c>
      <c r="D79" s="77" t="s">
        <v>206</v>
      </c>
      <c r="E79" s="78" t="s">
        <v>76</v>
      </c>
      <c r="F79" s="59" t="s">
        <v>215</v>
      </c>
      <c r="G79" s="79">
        <v>25</v>
      </c>
      <c r="H79" s="79"/>
      <c r="I79" s="89">
        <f t="shared" ca="1" si="0"/>
        <v>1108673.0799999998</v>
      </c>
      <c r="N79" s="44"/>
    </row>
    <row r="80" spans="1:14" ht="12.75" x14ac:dyDescent="0.2">
      <c r="A80" s="75">
        <v>42027</v>
      </c>
      <c r="B80" s="94" t="s">
        <v>213</v>
      </c>
      <c r="C80" s="76" t="s">
        <v>184</v>
      </c>
      <c r="D80" s="77" t="s">
        <v>207</v>
      </c>
      <c r="E80" s="78" t="s">
        <v>78</v>
      </c>
      <c r="F80" s="59" t="s">
        <v>215</v>
      </c>
      <c r="G80" s="79">
        <v>772.62</v>
      </c>
      <c r="H80" s="79"/>
      <c r="I80" s="89">
        <f t="shared" ca="1" si="0"/>
        <v>1107900.4599999997</v>
      </c>
      <c r="N80" s="44"/>
    </row>
    <row r="81" spans="1:14" ht="12.75" x14ac:dyDescent="0.2">
      <c r="A81" s="75">
        <v>42027</v>
      </c>
      <c r="B81" s="94" t="s">
        <v>213</v>
      </c>
      <c r="C81" s="76" t="s">
        <v>185</v>
      </c>
      <c r="D81" s="77" t="s">
        <v>208</v>
      </c>
      <c r="E81" s="78" t="s">
        <v>76</v>
      </c>
      <c r="F81" s="59" t="s">
        <v>215</v>
      </c>
      <c r="G81" s="79">
        <v>800</v>
      </c>
      <c r="H81" s="79"/>
      <c r="I81" s="89">
        <f t="shared" ref="I81:I119" ca="1" si="1">IF(AND(ISBLANK(G81),ISBLANK(H81))," - ",OFFSET(I81,-1,0,1,1)+H81-G81)</f>
        <v>1107100.4599999997</v>
      </c>
      <c r="N81" s="44"/>
    </row>
    <row r="82" spans="1:14" ht="12.75" x14ac:dyDescent="0.2">
      <c r="A82" s="75">
        <v>42027</v>
      </c>
      <c r="B82" s="94" t="s">
        <v>213</v>
      </c>
      <c r="C82" s="76" t="s">
        <v>186</v>
      </c>
      <c r="D82" s="77" t="s">
        <v>209</v>
      </c>
      <c r="E82" s="78" t="s">
        <v>78</v>
      </c>
      <c r="F82" s="59" t="s">
        <v>215</v>
      </c>
      <c r="G82" s="79">
        <v>600</v>
      </c>
      <c r="H82" s="79"/>
      <c r="I82" s="89">
        <f t="shared" ca="1" si="1"/>
        <v>1106500.4599999997</v>
      </c>
      <c r="N82" s="44"/>
    </row>
    <row r="83" spans="1:14" ht="12.75" x14ac:dyDescent="0.2">
      <c r="A83" s="75">
        <v>42027</v>
      </c>
      <c r="B83" s="94" t="s">
        <v>213</v>
      </c>
      <c r="C83" s="76" t="s">
        <v>187</v>
      </c>
      <c r="D83" s="77" t="s">
        <v>210</v>
      </c>
      <c r="E83" s="78" t="s">
        <v>78</v>
      </c>
      <c r="F83" s="59" t="s">
        <v>215</v>
      </c>
      <c r="G83" s="79">
        <v>100</v>
      </c>
      <c r="H83" s="79"/>
      <c r="I83" s="89">
        <f t="shared" ca="1" si="1"/>
        <v>1106400.4599999997</v>
      </c>
      <c r="N83" s="44"/>
    </row>
    <row r="84" spans="1:14" ht="12.75" x14ac:dyDescent="0.2">
      <c r="A84" s="75">
        <v>42027</v>
      </c>
      <c r="B84" s="94" t="s">
        <v>213</v>
      </c>
      <c r="C84" s="76" t="s">
        <v>188</v>
      </c>
      <c r="D84" s="77" t="s">
        <v>211</v>
      </c>
      <c r="E84" s="78" t="s">
        <v>78</v>
      </c>
      <c r="F84" s="59" t="s">
        <v>215</v>
      </c>
      <c r="G84" s="79">
        <v>140</v>
      </c>
      <c r="H84" s="79"/>
      <c r="I84" s="89">
        <f t="shared" ca="1" si="1"/>
        <v>1106260.4599999997</v>
      </c>
      <c r="N84" s="44"/>
    </row>
    <row r="85" spans="1:14" ht="25.5" x14ac:dyDescent="0.2">
      <c r="A85" s="75">
        <v>42027</v>
      </c>
      <c r="B85" s="94" t="s">
        <v>213</v>
      </c>
      <c r="C85" s="76" t="s">
        <v>189</v>
      </c>
      <c r="D85" s="77" t="s">
        <v>212</v>
      </c>
      <c r="E85" s="78" t="s">
        <v>77</v>
      </c>
      <c r="F85" s="59" t="s">
        <v>215</v>
      </c>
      <c r="G85" s="79">
        <v>118.98</v>
      </c>
      <c r="H85" s="79">
        <v>118.98</v>
      </c>
      <c r="I85" s="89">
        <f t="shared" ca="1" si="1"/>
        <v>1106260.4599999997</v>
      </c>
      <c r="N85" s="44"/>
    </row>
    <row r="86" spans="1:14" ht="12.75" x14ac:dyDescent="0.2">
      <c r="A86" s="75">
        <v>42027</v>
      </c>
      <c r="B86" s="94" t="s">
        <v>213</v>
      </c>
      <c r="C86" s="76" t="s">
        <v>217</v>
      </c>
      <c r="D86" s="77" t="s">
        <v>216</v>
      </c>
      <c r="E86" s="78" t="s">
        <v>79</v>
      </c>
      <c r="F86" s="59" t="s">
        <v>215</v>
      </c>
      <c r="G86" s="79">
        <v>9145</v>
      </c>
      <c r="H86" s="79"/>
      <c r="I86" s="89">
        <f t="shared" ca="1" si="1"/>
        <v>1097115.4599999997</v>
      </c>
      <c r="N86" s="44"/>
    </row>
    <row r="87" spans="1:14" ht="12.75" x14ac:dyDescent="0.2">
      <c r="A87" s="75">
        <v>42030</v>
      </c>
      <c r="B87" s="94" t="s">
        <v>225</v>
      </c>
      <c r="C87" s="97" t="s">
        <v>369</v>
      </c>
      <c r="D87" s="98" t="s">
        <v>368</v>
      </c>
      <c r="E87" s="99"/>
      <c r="F87" s="97"/>
      <c r="G87" s="100"/>
      <c r="H87" s="100">
        <v>84</v>
      </c>
      <c r="I87" s="89">
        <f t="shared" ca="1" si="1"/>
        <v>1097199.4599999997</v>
      </c>
      <c r="N87" s="44"/>
    </row>
    <row r="88" spans="1:14" ht="12.75" x14ac:dyDescent="0.2">
      <c r="A88" s="94">
        <v>42035</v>
      </c>
      <c r="B88" s="94" t="s">
        <v>225</v>
      </c>
      <c r="C88" s="97" t="s">
        <v>156</v>
      </c>
      <c r="D88" s="98" t="s">
        <v>218</v>
      </c>
      <c r="E88" s="99" t="s">
        <v>77</v>
      </c>
      <c r="F88" s="97" t="s">
        <v>215</v>
      </c>
      <c r="G88" s="100">
        <v>69344.58</v>
      </c>
      <c r="H88" s="100"/>
      <c r="I88" s="89">
        <f t="shared" ca="1" si="1"/>
        <v>1027854.8799999998</v>
      </c>
      <c r="N88" s="44"/>
    </row>
    <row r="89" spans="1:14" ht="12.75" x14ac:dyDescent="0.2">
      <c r="A89" s="94">
        <v>42035</v>
      </c>
      <c r="B89" s="94" t="s">
        <v>225</v>
      </c>
      <c r="C89" s="97" t="s">
        <v>221</v>
      </c>
      <c r="D89" s="98" t="s">
        <v>219</v>
      </c>
      <c r="E89" s="99" t="s">
        <v>77</v>
      </c>
      <c r="F89" s="97" t="s">
        <v>215</v>
      </c>
      <c r="G89" s="100">
        <v>32213</v>
      </c>
      <c r="H89" s="100"/>
      <c r="I89" s="89">
        <f t="shared" ca="1" si="1"/>
        <v>995641.87999999977</v>
      </c>
      <c r="N89" s="44"/>
    </row>
    <row r="90" spans="1:14" ht="12.75" x14ac:dyDescent="0.2">
      <c r="A90" s="94">
        <v>42035</v>
      </c>
      <c r="B90" s="94" t="s">
        <v>225</v>
      </c>
      <c r="C90" s="97" t="s">
        <v>222</v>
      </c>
      <c r="D90" s="98" t="s">
        <v>220</v>
      </c>
      <c r="E90" s="99" t="s">
        <v>77</v>
      </c>
      <c r="F90" s="97" t="s">
        <v>215</v>
      </c>
      <c r="G90" s="100">
        <v>1167.0999999999999</v>
      </c>
      <c r="H90" s="100"/>
      <c r="I90" s="89">
        <f t="shared" ca="1" si="1"/>
        <v>994474.7799999998</v>
      </c>
      <c r="N90" s="44"/>
    </row>
    <row r="91" spans="1:14" ht="12.75" x14ac:dyDescent="0.2">
      <c r="A91" s="94">
        <v>42035</v>
      </c>
      <c r="B91" s="94" t="s">
        <v>225</v>
      </c>
      <c r="C91" s="97" t="s">
        <v>223</v>
      </c>
      <c r="D91" s="98" t="s">
        <v>190</v>
      </c>
      <c r="E91" s="99" t="s">
        <v>77</v>
      </c>
      <c r="F91" s="97" t="s">
        <v>215</v>
      </c>
      <c r="G91" s="100">
        <v>10899.6</v>
      </c>
      <c r="H91" s="100"/>
      <c r="I91" s="89">
        <f t="shared" ca="1" si="1"/>
        <v>983575.17999999982</v>
      </c>
      <c r="N91" s="44"/>
    </row>
    <row r="92" spans="1:14" ht="24" x14ac:dyDescent="0.2">
      <c r="A92" s="94">
        <v>42035</v>
      </c>
      <c r="B92" s="94" t="s">
        <v>225</v>
      </c>
      <c r="C92" s="97" t="s">
        <v>224</v>
      </c>
      <c r="D92" s="98" t="s">
        <v>212</v>
      </c>
      <c r="E92" s="99" t="s">
        <v>77</v>
      </c>
      <c r="F92" s="97" t="s">
        <v>215</v>
      </c>
      <c r="G92" s="100">
        <v>154.66999999999999</v>
      </c>
      <c r="H92" s="100"/>
      <c r="I92" s="89">
        <f t="shared" ca="1" si="1"/>
        <v>983420.50999999978</v>
      </c>
      <c r="N92" s="44"/>
    </row>
    <row r="93" spans="1:14" ht="12.75" x14ac:dyDescent="0.2">
      <c r="A93" s="94">
        <v>42031</v>
      </c>
      <c r="B93" s="94" t="s">
        <v>225</v>
      </c>
      <c r="C93" s="97" t="s">
        <v>230</v>
      </c>
      <c r="D93" s="98" t="s">
        <v>226</v>
      </c>
      <c r="E93" s="99" t="s">
        <v>78</v>
      </c>
      <c r="F93" s="97" t="s">
        <v>215</v>
      </c>
      <c r="G93" s="100">
        <v>15</v>
      </c>
      <c r="H93" s="100"/>
      <c r="I93" s="89">
        <f t="shared" ca="1" si="1"/>
        <v>983405.50999999978</v>
      </c>
      <c r="N93" s="44"/>
    </row>
    <row r="94" spans="1:14" ht="12.75" x14ac:dyDescent="0.2">
      <c r="A94" s="94">
        <v>42031</v>
      </c>
      <c r="B94" s="94" t="s">
        <v>225</v>
      </c>
      <c r="C94" s="97" t="s">
        <v>231</v>
      </c>
      <c r="D94" s="98" t="s">
        <v>197</v>
      </c>
      <c r="E94" s="99" t="s">
        <v>77</v>
      </c>
      <c r="F94" s="97" t="s">
        <v>215</v>
      </c>
      <c r="G94" s="100">
        <v>2024.55</v>
      </c>
      <c r="H94" s="100"/>
      <c r="I94" s="89">
        <f t="shared" ca="1" si="1"/>
        <v>981380.95999999973</v>
      </c>
      <c r="N94" s="44"/>
    </row>
    <row r="95" spans="1:14" ht="12.75" x14ac:dyDescent="0.2">
      <c r="A95" s="94">
        <v>42031</v>
      </c>
      <c r="B95" s="94" t="s">
        <v>225</v>
      </c>
      <c r="C95" s="97" t="s">
        <v>232</v>
      </c>
      <c r="D95" s="98" t="s">
        <v>134</v>
      </c>
      <c r="E95" s="99" t="s">
        <v>76</v>
      </c>
      <c r="F95" s="97" t="s">
        <v>215</v>
      </c>
      <c r="G95" s="100">
        <v>200</v>
      </c>
      <c r="H95" s="100"/>
      <c r="I95" s="89">
        <f t="shared" ca="1" si="1"/>
        <v>981180.95999999973</v>
      </c>
      <c r="N95" s="44"/>
    </row>
    <row r="96" spans="1:14" ht="12.75" x14ac:dyDescent="0.2">
      <c r="A96" s="94">
        <v>42031</v>
      </c>
      <c r="B96" s="94" t="s">
        <v>225</v>
      </c>
      <c r="C96" s="97" t="s">
        <v>233</v>
      </c>
      <c r="D96" s="98" t="s">
        <v>202</v>
      </c>
      <c r="E96" s="99" t="s">
        <v>78</v>
      </c>
      <c r="F96" s="97" t="s">
        <v>215</v>
      </c>
      <c r="G96" s="100">
        <v>320</v>
      </c>
      <c r="H96" s="100"/>
      <c r="I96" s="89">
        <f t="shared" ca="1" si="1"/>
        <v>980860.95999999973</v>
      </c>
      <c r="N96" s="44"/>
    </row>
    <row r="97" spans="1:14" ht="12.75" x14ac:dyDescent="0.2">
      <c r="A97" s="94">
        <v>42031</v>
      </c>
      <c r="B97" s="94" t="s">
        <v>225</v>
      </c>
      <c r="C97" s="97" t="s">
        <v>234</v>
      </c>
      <c r="D97" s="98" t="s">
        <v>227</v>
      </c>
      <c r="E97" s="99" t="s">
        <v>77</v>
      </c>
      <c r="F97" s="97" t="s">
        <v>215</v>
      </c>
      <c r="G97" s="100">
        <v>100</v>
      </c>
      <c r="H97" s="100"/>
      <c r="I97" s="89">
        <f t="shared" ca="1" si="1"/>
        <v>980760.95999999973</v>
      </c>
      <c r="N97" s="44"/>
    </row>
    <row r="98" spans="1:14" ht="24" x14ac:dyDescent="0.2">
      <c r="A98" s="94">
        <v>42031</v>
      </c>
      <c r="B98" s="94" t="s">
        <v>225</v>
      </c>
      <c r="C98" s="97" t="s">
        <v>235</v>
      </c>
      <c r="D98" s="98" t="s">
        <v>141</v>
      </c>
      <c r="E98" s="99" t="s">
        <v>76</v>
      </c>
      <c r="F98" s="97" t="s">
        <v>215</v>
      </c>
      <c r="G98" s="100">
        <v>2000</v>
      </c>
      <c r="H98" s="100"/>
      <c r="I98" s="89">
        <f t="shared" ca="1" si="1"/>
        <v>978760.95999999973</v>
      </c>
      <c r="N98" s="44"/>
    </row>
    <row r="99" spans="1:14" ht="12.75" x14ac:dyDescent="0.2">
      <c r="A99" s="94">
        <v>42031</v>
      </c>
      <c r="B99" s="94" t="s">
        <v>225</v>
      </c>
      <c r="C99" s="97" t="s">
        <v>236</v>
      </c>
      <c r="D99" s="98" t="s">
        <v>209</v>
      </c>
      <c r="E99" s="99" t="s">
        <v>78</v>
      </c>
      <c r="F99" s="97" t="s">
        <v>215</v>
      </c>
      <c r="G99" s="100">
        <v>190</v>
      </c>
      <c r="H99" s="100"/>
      <c r="I99" s="89">
        <f t="shared" ca="1" si="1"/>
        <v>978570.95999999973</v>
      </c>
      <c r="N99" s="44"/>
    </row>
    <row r="100" spans="1:14" ht="12.75" x14ac:dyDescent="0.2">
      <c r="A100" s="94">
        <v>42031</v>
      </c>
      <c r="B100" s="94" t="s">
        <v>225</v>
      </c>
      <c r="C100" s="97" t="s">
        <v>237</v>
      </c>
      <c r="D100" s="98" t="s">
        <v>228</v>
      </c>
      <c r="E100" s="99" t="s">
        <v>77</v>
      </c>
      <c r="F100" s="97" t="s">
        <v>215</v>
      </c>
      <c r="G100" s="100">
        <v>1380.45</v>
      </c>
      <c r="H100" s="100"/>
      <c r="I100" s="89">
        <f t="shared" ca="1" si="1"/>
        <v>977190.50999999978</v>
      </c>
      <c r="N100" s="44"/>
    </row>
    <row r="101" spans="1:14" ht="12.75" x14ac:dyDescent="0.2">
      <c r="A101" s="94">
        <v>42031</v>
      </c>
      <c r="B101" s="94" t="s">
        <v>225</v>
      </c>
      <c r="C101" s="97" t="s">
        <v>238</v>
      </c>
      <c r="D101" s="98" t="s">
        <v>229</v>
      </c>
      <c r="E101" s="99" t="s">
        <v>76</v>
      </c>
      <c r="F101" s="97" t="s">
        <v>215</v>
      </c>
      <c r="G101" s="100">
        <v>314.95</v>
      </c>
      <c r="H101" s="100"/>
      <c r="I101" s="89">
        <f t="shared" ca="1" si="1"/>
        <v>976875.55999999982</v>
      </c>
      <c r="N101" s="44"/>
    </row>
    <row r="102" spans="1:14" ht="12.75" x14ac:dyDescent="0.2">
      <c r="A102" s="94">
        <v>42032</v>
      </c>
      <c r="B102" s="94" t="s">
        <v>225</v>
      </c>
      <c r="C102" s="97" t="s">
        <v>370</v>
      </c>
      <c r="D102" s="98" t="s">
        <v>372</v>
      </c>
      <c r="E102" s="99" t="s">
        <v>76</v>
      </c>
      <c r="F102" s="97"/>
      <c r="G102" s="100">
        <v>-750</v>
      </c>
      <c r="H102" s="100"/>
      <c r="I102" s="89">
        <f t="shared" ca="1" si="1"/>
        <v>977625.55999999982</v>
      </c>
      <c r="N102" s="44"/>
    </row>
    <row r="103" spans="1:14" ht="12.75" x14ac:dyDescent="0.2">
      <c r="A103" s="94">
        <v>42032</v>
      </c>
      <c r="B103" s="94" t="s">
        <v>225</v>
      </c>
      <c r="C103" s="97" t="s">
        <v>371</v>
      </c>
      <c r="D103" s="98" t="s">
        <v>372</v>
      </c>
      <c r="E103" s="99" t="s">
        <v>76</v>
      </c>
      <c r="F103" s="97"/>
      <c r="G103" s="100">
        <v>-500</v>
      </c>
      <c r="H103" s="100"/>
      <c r="I103" s="89">
        <f t="shared" ca="1" si="1"/>
        <v>978125.55999999982</v>
      </c>
      <c r="N103" s="44"/>
    </row>
    <row r="104" spans="1:14" ht="12.75" x14ac:dyDescent="0.2">
      <c r="A104" s="94">
        <v>42035</v>
      </c>
      <c r="B104" s="94" t="s">
        <v>225</v>
      </c>
      <c r="C104" s="97" t="s">
        <v>373</v>
      </c>
      <c r="D104" s="98" t="s">
        <v>372</v>
      </c>
      <c r="E104" s="99" t="s">
        <v>379</v>
      </c>
      <c r="F104" s="97"/>
      <c r="G104" s="100"/>
      <c r="H104" s="100">
        <v>750</v>
      </c>
      <c r="I104" s="89">
        <f t="shared" ca="1" si="1"/>
        <v>978875.55999999982</v>
      </c>
      <c r="N104" s="44"/>
    </row>
    <row r="105" spans="1:14" ht="12.75" x14ac:dyDescent="0.2">
      <c r="A105" s="94">
        <v>42035</v>
      </c>
      <c r="B105" s="94" t="s">
        <v>225</v>
      </c>
      <c r="C105" s="102" t="s">
        <v>241</v>
      </c>
      <c r="D105" s="103" t="s">
        <v>123</v>
      </c>
      <c r="E105" s="104" t="s">
        <v>77</v>
      </c>
      <c r="F105" s="102" t="s">
        <v>215</v>
      </c>
      <c r="G105" s="105">
        <v>350</v>
      </c>
      <c r="H105" s="105"/>
      <c r="I105" s="89">
        <f t="shared" ca="1" si="1"/>
        <v>978525.55999999982</v>
      </c>
      <c r="N105" s="44"/>
    </row>
    <row r="106" spans="1:14" ht="12.75" x14ac:dyDescent="0.2">
      <c r="A106" s="94">
        <v>42035</v>
      </c>
      <c r="B106" s="94" t="s">
        <v>225</v>
      </c>
      <c r="C106" s="102" t="s">
        <v>242</v>
      </c>
      <c r="D106" s="103" t="s">
        <v>239</v>
      </c>
      <c r="E106" s="104" t="s">
        <v>77</v>
      </c>
      <c r="F106" s="102" t="s">
        <v>215</v>
      </c>
      <c r="G106" s="105">
        <v>225.8</v>
      </c>
      <c r="H106" s="105"/>
      <c r="I106" s="89">
        <f t="shared" ca="1" si="1"/>
        <v>978299.75999999978</v>
      </c>
      <c r="N106" s="44"/>
    </row>
    <row r="107" spans="1:14" ht="12.75" x14ac:dyDescent="0.2">
      <c r="A107" s="94">
        <v>42035</v>
      </c>
      <c r="B107" s="94" t="s">
        <v>225</v>
      </c>
      <c r="C107" s="102" t="s">
        <v>243</v>
      </c>
      <c r="D107" s="103" t="s">
        <v>240</v>
      </c>
      <c r="E107" s="104" t="s">
        <v>77</v>
      </c>
      <c r="F107" s="102" t="s">
        <v>215</v>
      </c>
      <c r="G107" s="105">
        <v>225.8</v>
      </c>
      <c r="H107" s="105"/>
      <c r="I107" s="89">
        <f t="shared" ca="1" si="1"/>
        <v>978073.95999999973</v>
      </c>
      <c r="N107" s="44"/>
    </row>
    <row r="108" spans="1:14" ht="12.75" x14ac:dyDescent="0.2">
      <c r="A108" s="94">
        <v>42035</v>
      </c>
      <c r="B108" s="94" t="s">
        <v>225</v>
      </c>
      <c r="C108" s="102" t="s">
        <v>244</v>
      </c>
      <c r="D108" s="103" t="s">
        <v>137</v>
      </c>
      <c r="E108" s="104" t="s">
        <v>76</v>
      </c>
      <c r="F108" s="102" t="s">
        <v>215</v>
      </c>
      <c r="G108" s="105">
        <v>12096</v>
      </c>
      <c r="H108" s="105"/>
      <c r="I108" s="89">
        <f t="shared" ca="1" si="1"/>
        <v>965977.95999999973</v>
      </c>
      <c r="N108" s="44"/>
    </row>
    <row r="109" spans="1:14" ht="12.75" x14ac:dyDescent="0.2">
      <c r="A109" s="94">
        <v>42033</v>
      </c>
      <c r="B109" s="94" t="s">
        <v>225</v>
      </c>
      <c r="C109" s="97" t="s">
        <v>247</v>
      </c>
      <c r="D109" s="103" t="s">
        <v>246</v>
      </c>
      <c r="E109" s="99" t="s">
        <v>76</v>
      </c>
      <c r="F109" s="97" t="s">
        <v>215</v>
      </c>
      <c r="G109" s="105">
        <v>60658.77</v>
      </c>
      <c r="H109" s="105"/>
      <c r="I109" s="89">
        <f t="shared" ca="1" si="1"/>
        <v>905319.18999999971</v>
      </c>
      <c r="N109" s="44"/>
    </row>
    <row r="110" spans="1:14" ht="12.75" x14ac:dyDescent="0.2">
      <c r="A110" s="94">
        <v>42035</v>
      </c>
      <c r="B110" s="94" t="s">
        <v>225</v>
      </c>
      <c r="C110" s="97"/>
      <c r="D110" s="98" t="s">
        <v>374</v>
      </c>
      <c r="E110" s="99" t="s">
        <v>77</v>
      </c>
      <c r="F110" s="97"/>
      <c r="G110" s="100">
        <v>22.4</v>
      </c>
      <c r="H110" s="100"/>
      <c r="I110" s="89">
        <f t="shared" ca="1" si="1"/>
        <v>905296.78999999969</v>
      </c>
      <c r="N110" s="44"/>
    </row>
    <row r="111" spans="1:14" ht="12.75" x14ac:dyDescent="0.2">
      <c r="A111" s="101"/>
      <c r="B111" s="94"/>
      <c r="C111" s="97"/>
      <c r="D111" s="98"/>
      <c r="E111" s="99"/>
      <c r="F111" s="97"/>
      <c r="G111" s="100"/>
      <c r="H111" s="100"/>
      <c r="I111" s="89" t="str">
        <f t="shared" ca="1" si="1"/>
        <v xml:space="preserve"> - </v>
      </c>
      <c r="N111" s="44"/>
    </row>
    <row r="112" spans="1:14" ht="12.75" x14ac:dyDescent="0.2">
      <c r="A112" s="101"/>
      <c r="B112" s="94"/>
      <c r="C112" s="97"/>
      <c r="D112" s="98"/>
      <c r="E112" s="99"/>
      <c r="F112" s="97"/>
      <c r="G112" s="100"/>
      <c r="H112" s="100"/>
      <c r="I112" s="89" t="str">
        <f t="shared" ca="1" si="1"/>
        <v xml:space="preserve"> - </v>
      </c>
      <c r="N112" s="44"/>
    </row>
    <row r="113" spans="1:14" ht="12.75" x14ac:dyDescent="0.2">
      <c r="A113" s="101"/>
      <c r="B113" s="94"/>
      <c r="C113" s="97"/>
      <c r="D113" s="98"/>
      <c r="E113" s="99"/>
      <c r="F113" s="97"/>
      <c r="G113" s="100"/>
      <c r="H113" s="100"/>
      <c r="I113" s="89" t="str">
        <f t="shared" ca="1" si="1"/>
        <v xml:space="preserve"> - </v>
      </c>
      <c r="N113" s="44"/>
    </row>
    <row r="114" spans="1:14" ht="12.75" x14ac:dyDescent="0.2">
      <c r="A114" s="101"/>
      <c r="B114" s="94"/>
      <c r="C114" s="97"/>
      <c r="D114" s="98"/>
      <c r="E114" s="99"/>
      <c r="F114" s="97"/>
      <c r="G114" s="100"/>
      <c r="H114" s="100"/>
      <c r="I114" s="89" t="str">
        <f t="shared" ca="1" si="1"/>
        <v xml:space="preserve"> - </v>
      </c>
      <c r="N114" s="44"/>
    </row>
    <row r="115" spans="1:14" ht="12.75" x14ac:dyDescent="0.2">
      <c r="A115" s="101"/>
      <c r="B115" s="94"/>
      <c r="C115" s="97"/>
      <c r="D115" s="98"/>
      <c r="E115" s="99"/>
      <c r="F115" s="97"/>
      <c r="G115" s="100"/>
      <c r="H115" s="100"/>
      <c r="I115" s="89" t="str">
        <f t="shared" ca="1" si="1"/>
        <v xml:space="preserve"> - </v>
      </c>
      <c r="N115" s="44"/>
    </row>
    <row r="116" spans="1:14" ht="12.75" x14ac:dyDescent="0.2">
      <c r="A116" s="101"/>
      <c r="B116" s="94"/>
      <c r="C116" s="97"/>
      <c r="D116" s="98"/>
      <c r="E116" s="99"/>
      <c r="F116" s="97"/>
      <c r="G116" s="100"/>
      <c r="H116" s="100"/>
      <c r="I116" s="89" t="str">
        <f t="shared" ca="1" si="1"/>
        <v xml:space="preserve"> - </v>
      </c>
      <c r="N116" s="44"/>
    </row>
    <row r="117" spans="1:14" ht="12.75" x14ac:dyDescent="0.2">
      <c r="A117" s="101"/>
      <c r="B117" s="94"/>
      <c r="C117" s="97"/>
      <c r="D117" s="98"/>
      <c r="E117" s="99"/>
      <c r="F117" s="97"/>
      <c r="G117" s="100"/>
      <c r="H117" s="100"/>
      <c r="I117" s="89" t="str">
        <f t="shared" ca="1" si="1"/>
        <v xml:space="preserve"> - </v>
      </c>
      <c r="N117" s="44"/>
    </row>
    <row r="118" spans="1:14" ht="12.75" x14ac:dyDescent="0.2">
      <c r="A118" s="101"/>
      <c r="B118" s="94"/>
      <c r="C118" s="97"/>
      <c r="D118" s="98"/>
      <c r="E118" s="99"/>
      <c r="F118" s="97"/>
      <c r="G118" s="100"/>
      <c r="H118" s="100"/>
      <c r="I118" s="89" t="str">
        <f t="shared" ca="1" si="1"/>
        <v xml:space="preserve"> - </v>
      </c>
      <c r="N118" s="44"/>
    </row>
    <row r="119" spans="1:14" ht="12.75" x14ac:dyDescent="0.2">
      <c r="A119" s="80"/>
      <c r="B119" s="95"/>
      <c r="C119" s="81"/>
      <c r="D119" s="82"/>
      <c r="E119" s="83"/>
      <c r="F119" s="81"/>
      <c r="G119" s="84"/>
      <c r="H119" s="84"/>
      <c r="I119" s="89" t="str">
        <f t="shared" ca="1" si="1"/>
        <v xml:space="preserve"> - </v>
      </c>
      <c r="N119" s="44"/>
    </row>
    <row r="120" spans="1:14" x14ac:dyDescent="0.25">
      <c r="A120" s="60"/>
      <c r="B120" s="96"/>
    </row>
    <row r="121" spans="1:14" x14ac:dyDescent="0.25">
      <c r="G121" s="61">
        <f>SUBTOTAL(9,G15:G119)</f>
        <v>627218.3600000001</v>
      </c>
      <c r="H121" s="61">
        <f>SUBTOTAL(9,H15:H119)</f>
        <v>515452.98</v>
      </c>
    </row>
  </sheetData>
  <phoneticPr fontId="2" type="noConversion"/>
  <conditionalFormatting sqref="I15:I119">
    <cfRule type="cellIs" dxfId="248" priority="8" stopIfTrue="1" operator="lessThan">
      <formula>0</formula>
    </cfRule>
  </conditionalFormatting>
  <conditionalFormatting sqref="I3">
    <cfRule type="cellIs" dxfId="247" priority="3" stopIfTrue="1" operator="lessThan">
      <formula>0</formula>
    </cfRule>
  </conditionalFormatting>
  <dataValidations count="5">
    <dataValidation type="list" allowBlank="1" showInputMessage="1" showErrorMessage="1" sqref="E15:E53">
      <formula1>categoryList</formula1>
    </dataValidation>
    <dataValidation type="list" allowBlank="1" showInputMessage="1" showErrorMessage="1" sqref="F15:F118">
      <formula1>reconcileList</formula1>
    </dataValidation>
    <dataValidation type="list" allowBlank="1" showInputMessage="1" showErrorMessage="1" sqref="A15:A53 B15:B118 A88:A110">
      <formula1>dateList</formula1>
    </dataValidation>
    <dataValidation type="list" allowBlank="1" showInputMessage="1" showErrorMessage="1" sqref="C15:C53">
      <formula1>numList</formula1>
    </dataValidation>
    <dataValidation type="list" allowBlank="1" showInputMessage="1" showErrorMessage="1" sqref="D15:D53">
      <formula1>payeeList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 id="{ED9D63A0-E0A4-4822-ADEC-F9F778D1181A}">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14" id="{05E9A7C4-D0BE-4D23-8BA8-3A9793299F4D}">
            <x14:iconSet custom="1">
              <x14:cfvo type="percent">
                <xm:f>0</xm:f>
              </x14:cfvo>
              <x14:cfvo type="num">
                <xm:f>0</xm:f>
              </x14:cfvo>
              <x14:cfvo type="formula">
                <xm:f>$I$13</xm:f>
              </x14:cfvo>
              <x14:cfIcon iconSet="3TrafficLights1" iconId="0"/>
              <x14:cfIcon iconSet="3TrafficLights1" iconId="1"/>
              <x14:cfIcon iconSet="NoIcons" iconId="0"/>
            </x14:iconSet>
          </x14:cfRule>
          <xm:sqref>I15:I119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0"/>
  <sheetViews>
    <sheetView showGridLines="0" zoomScale="115" zoomScaleNormal="115" workbookViewId="0">
      <pane ySplit="14" topLeftCell="A78" activePane="bottomLeft" state="frozen"/>
      <selection pane="bottomLeft" activeCell="H84" sqref="H84"/>
    </sheetView>
  </sheetViews>
  <sheetFormatPr defaultRowHeight="15" x14ac:dyDescent="0.25"/>
  <cols>
    <col min="1" max="1" width="9.25" style="44" customWidth="1"/>
    <col min="2" max="2" width="8.12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0" width="5" style="44" customWidth="1"/>
    <col min="11" max="11" width="20.875" style="44" customWidth="1"/>
    <col min="12" max="13" width="9" style="44"/>
    <col min="14" max="14" width="9" style="38"/>
    <col min="15" max="16384" width="9" style="44"/>
  </cols>
  <sheetData>
    <row r="1" spans="1:15" ht="23.25" x14ac:dyDescent="0.3">
      <c r="A1" s="88" t="s">
        <v>81</v>
      </c>
      <c r="B1" s="90"/>
      <c r="C1" s="42"/>
      <c r="D1" s="42"/>
      <c r="E1" s="42"/>
      <c r="F1" s="43"/>
      <c r="G1" s="85"/>
      <c r="H1" s="86"/>
      <c r="I1" s="87">
        <v>42278</v>
      </c>
      <c r="N1" s="45" t="s">
        <v>3</v>
      </c>
      <c r="O1" s="46" t="s">
        <v>73</v>
      </c>
    </row>
    <row r="2" spans="1:15" ht="18.75" x14ac:dyDescent="0.25">
      <c r="A2" s="88" t="s">
        <v>245</v>
      </c>
      <c r="B2" s="90"/>
      <c r="N2" s="47"/>
    </row>
    <row r="3" spans="1:15" hidden="1" x14ac:dyDescent="0.25">
      <c r="H3" s="62" t="s">
        <v>24</v>
      </c>
      <c r="I3" s="63">
        <f ca="1">VLOOKUP(9E+100,Table134567891011[Balance],1)</f>
        <v>121072.72399999975</v>
      </c>
      <c r="K3" s="48"/>
      <c r="N3" s="47">
        <f>IFERROR(LARGE(Table134567891011[[#All],[Cheque /EFT Number]],1)+1,1)</f>
        <v>1</v>
      </c>
      <c r="O3" s="46" t="s">
        <v>70</v>
      </c>
    </row>
    <row r="4" spans="1:15" hidden="1" x14ac:dyDescent="0.25">
      <c r="H4" s="64" t="s">
        <v>23</v>
      </c>
      <c r="I4" s="65">
        <f>SUMIF(Table134567891011[R],"=r",Table134567891011[Deposit,
Credit (+)])+SUMIF(Table134567891011[R],"=c",Table134567891011[Deposit,
Credit (+)])-SUMIF(Table134567891011[R],"=R",Table134567891011[Withdrawal,
Payment (-)])-SUMIF(Table134567891011[R],"=C",Table134567891011[Withdrawal,
Payment (-)])</f>
        <v>0</v>
      </c>
      <c r="K4" s="49"/>
      <c r="N4" s="47">
        <f>N3-1</f>
        <v>0</v>
      </c>
      <c r="O4" s="46" t="s">
        <v>68</v>
      </c>
    </row>
    <row r="5" spans="1:15" hidden="1" x14ac:dyDescent="0.25">
      <c r="H5" s="66"/>
      <c r="N5" s="47">
        <f>N4-1</f>
        <v>-1</v>
      </c>
    </row>
    <row r="6" spans="1:15" hidden="1" x14ac:dyDescent="0.25">
      <c r="H6" s="66"/>
      <c r="N6" s="47">
        <f>N5-1</f>
        <v>-2</v>
      </c>
    </row>
    <row r="7" spans="1:15" hidden="1" x14ac:dyDescent="0.25">
      <c r="H7" s="66"/>
      <c r="N7" s="47">
        <f>N6-1</f>
        <v>-3</v>
      </c>
    </row>
    <row r="8" spans="1:15" hidden="1" x14ac:dyDescent="0.25">
      <c r="H8" s="66"/>
      <c r="N8" s="47" t="s">
        <v>5</v>
      </c>
    </row>
    <row r="9" spans="1:15" hidden="1" x14ac:dyDescent="0.25">
      <c r="H9" s="66"/>
      <c r="N9" s="47" t="s">
        <v>4</v>
      </c>
    </row>
    <row r="10" spans="1:15" hidden="1" x14ac:dyDescent="0.25">
      <c r="H10" s="66"/>
      <c r="N10" s="47" t="s">
        <v>11</v>
      </c>
    </row>
    <row r="11" spans="1:15" hidden="1" x14ac:dyDescent="0.25">
      <c r="H11" s="66"/>
      <c r="N11" s="47" t="s">
        <v>58</v>
      </c>
    </row>
    <row r="12" spans="1:15" hidden="1" x14ac:dyDescent="0.25">
      <c r="H12" s="66"/>
      <c r="N12" s="47" t="s">
        <v>59</v>
      </c>
    </row>
    <row r="13" spans="1:15" s="51" customFormat="1" ht="17.25" hidden="1" customHeight="1" x14ac:dyDescent="0.25">
      <c r="A13" s="50"/>
      <c r="B13" s="92"/>
      <c r="C13" s="50"/>
      <c r="D13" s="50"/>
      <c r="F13" s="52"/>
      <c r="G13" s="67"/>
      <c r="H13" s="68" t="s">
        <v>16</v>
      </c>
      <c r="I13" s="73">
        <v>500000</v>
      </c>
      <c r="N13" s="47"/>
      <c r="O13" s="46" t="s">
        <v>69</v>
      </c>
    </row>
    <row r="14" spans="1:15" ht="30" x14ac:dyDescent="0.25">
      <c r="A14" s="53" t="s">
        <v>0</v>
      </c>
      <c r="B14" s="53" t="s">
        <v>161</v>
      </c>
      <c r="C14" s="54" t="s">
        <v>80</v>
      </c>
      <c r="D14" s="55" t="s">
        <v>15</v>
      </c>
      <c r="E14" s="55" t="s">
        <v>1</v>
      </c>
      <c r="F14" s="53" t="s">
        <v>6</v>
      </c>
      <c r="G14" s="69" t="s">
        <v>8</v>
      </c>
      <c r="H14" s="69" t="s">
        <v>7</v>
      </c>
      <c r="I14" s="70" t="s">
        <v>2</v>
      </c>
      <c r="N14" s="47"/>
    </row>
    <row r="15" spans="1:15" s="51" customFormat="1" ht="12.75" x14ac:dyDescent="0.2">
      <c r="A15" s="56"/>
      <c r="B15" s="93"/>
      <c r="C15" s="59"/>
      <c r="D15" s="58" t="s">
        <v>1235</v>
      </c>
      <c r="E15" s="57"/>
      <c r="F15" s="59"/>
      <c r="G15" s="71"/>
      <c r="H15" s="71"/>
      <c r="I15" s="72">
        <f ca="1">Sep!I117</f>
        <v>193097.25399999978</v>
      </c>
      <c r="N15" s="74"/>
    </row>
    <row r="16" spans="1:15" s="51" customFormat="1" ht="12.75" x14ac:dyDescent="0.2">
      <c r="A16" s="56">
        <v>42278</v>
      </c>
      <c r="B16" s="93" t="s">
        <v>159</v>
      </c>
      <c r="C16" s="97" t="s">
        <v>1236</v>
      </c>
      <c r="D16" s="98" t="s">
        <v>121</v>
      </c>
      <c r="E16" s="78" t="s">
        <v>77</v>
      </c>
      <c r="F16" s="97"/>
      <c r="G16" s="108">
        <v>10667.84</v>
      </c>
      <c r="H16" s="71"/>
      <c r="I16" s="89">
        <f t="shared" ref="I16:I89" ca="1" si="0">IF(AND(ISBLANK(G16),ISBLANK(H16))," - ",OFFSET(I16,-1,0,1,1)+H16-G16)</f>
        <v>182429.41399999979</v>
      </c>
      <c r="N16" s="74"/>
    </row>
    <row r="17" spans="1:14" s="51" customFormat="1" ht="12.75" x14ac:dyDescent="0.2">
      <c r="A17" s="56">
        <v>42278</v>
      </c>
      <c r="B17" s="93" t="s">
        <v>159</v>
      </c>
      <c r="C17" s="59" t="s">
        <v>1237</v>
      </c>
      <c r="D17" s="58" t="s">
        <v>122</v>
      </c>
      <c r="E17" s="78" t="s">
        <v>77</v>
      </c>
      <c r="F17" s="59"/>
      <c r="G17" s="71">
        <v>170</v>
      </c>
      <c r="H17" s="108"/>
      <c r="I17" s="89">
        <f t="shared" ca="1" si="0"/>
        <v>182259.41399999979</v>
      </c>
      <c r="N17" s="74"/>
    </row>
    <row r="18" spans="1:14" s="51" customFormat="1" ht="12.75" x14ac:dyDescent="0.2">
      <c r="A18" s="56">
        <v>42278</v>
      </c>
      <c r="B18" s="93" t="s">
        <v>159</v>
      </c>
      <c r="C18" s="59" t="s">
        <v>1238</v>
      </c>
      <c r="D18" s="58" t="s">
        <v>190</v>
      </c>
      <c r="E18" s="78" t="s">
        <v>77</v>
      </c>
      <c r="F18" s="59"/>
      <c r="G18" s="71">
        <v>106</v>
      </c>
      <c r="H18" s="71"/>
      <c r="I18" s="89">
        <f t="shared" ca="1" si="0"/>
        <v>182153.41399999979</v>
      </c>
      <c r="N18" s="74"/>
    </row>
    <row r="19" spans="1:14" s="51" customFormat="1" ht="12.75" x14ac:dyDescent="0.2">
      <c r="A19" s="56">
        <v>42278</v>
      </c>
      <c r="B19" s="93" t="s">
        <v>159</v>
      </c>
      <c r="C19" s="97" t="s">
        <v>1239</v>
      </c>
      <c r="D19" s="98" t="s">
        <v>978</v>
      </c>
      <c r="E19" s="78" t="s">
        <v>76</v>
      </c>
      <c r="F19" s="97"/>
      <c r="G19" s="108">
        <v>3000</v>
      </c>
      <c r="H19" s="108"/>
      <c r="I19" s="89">
        <f t="shared" ca="1" si="0"/>
        <v>179153.41399999979</v>
      </c>
      <c r="N19" s="74"/>
    </row>
    <row r="20" spans="1:14" s="51" customFormat="1" ht="12.75" x14ac:dyDescent="0.2">
      <c r="A20" s="56">
        <v>42278</v>
      </c>
      <c r="B20" s="93" t="s">
        <v>159</v>
      </c>
      <c r="C20" s="112" t="s">
        <v>1240</v>
      </c>
      <c r="D20" s="98" t="s">
        <v>870</v>
      </c>
      <c r="E20" s="78" t="s">
        <v>76</v>
      </c>
      <c r="F20" s="112"/>
      <c r="G20" s="115">
        <v>2500</v>
      </c>
      <c r="H20" s="115"/>
      <c r="I20" s="89">
        <f t="shared" ca="1" si="0"/>
        <v>176653.41399999979</v>
      </c>
      <c r="N20" s="74"/>
    </row>
    <row r="21" spans="1:14" s="51" customFormat="1" ht="12.75" x14ac:dyDescent="0.2">
      <c r="A21" s="56">
        <v>42278</v>
      </c>
      <c r="B21" s="94" t="s">
        <v>159</v>
      </c>
      <c r="C21" s="97" t="s">
        <v>1355</v>
      </c>
      <c r="D21" s="98" t="s">
        <v>497</v>
      </c>
      <c r="E21" s="99" t="s">
        <v>76</v>
      </c>
      <c r="F21" s="97"/>
      <c r="G21" s="108"/>
      <c r="H21" s="108">
        <v>149.91999999999999</v>
      </c>
      <c r="I21" s="89">
        <f t="shared" ca="1" si="0"/>
        <v>176803.3339999998</v>
      </c>
      <c r="N21" s="74"/>
    </row>
    <row r="22" spans="1:14" s="51" customFormat="1" ht="12.75" x14ac:dyDescent="0.2">
      <c r="A22" s="56">
        <v>42279</v>
      </c>
      <c r="B22" s="93" t="s">
        <v>160</v>
      </c>
      <c r="C22" s="97" t="s">
        <v>1249</v>
      </c>
      <c r="D22" s="98" t="s">
        <v>1243</v>
      </c>
      <c r="E22" s="78" t="s">
        <v>76</v>
      </c>
      <c r="F22" s="97"/>
      <c r="G22" s="108">
        <v>5000</v>
      </c>
      <c r="H22" s="108"/>
      <c r="I22" s="89">
        <f t="shared" ca="1" si="0"/>
        <v>171803.3339999998</v>
      </c>
      <c r="N22" s="74"/>
    </row>
    <row r="23" spans="1:14" s="51" customFormat="1" ht="12.75" x14ac:dyDescent="0.2">
      <c r="A23" s="56">
        <v>42283</v>
      </c>
      <c r="B23" s="93" t="s">
        <v>160</v>
      </c>
      <c r="C23" s="97" t="s">
        <v>1250</v>
      </c>
      <c r="D23" s="98" t="s">
        <v>128</v>
      </c>
      <c r="E23" s="78" t="s">
        <v>76</v>
      </c>
      <c r="F23" s="97"/>
      <c r="G23" s="108">
        <v>6360</v>
      </c>
      <c r="H23" s="108"/>
      <c r="I23" s="89">
        <f t="shared" ca="1" si="0"/>
        <v>165443.3339999998</v>
      </c>
      <c r="N23" s="74"/>
    </row>
    <row r="24" spans="1:14" s="51" customFormat="1" ht="12.75" x14ac:dyDescent="0.2">
      <c r="A24" s="56">
        <v>42283</v>
      </c>
      <c r="B24" s="93" t="s">
        <v>160</v>
      </c>
      <c r="C24" s="112" t="s">
        <v>1251</v>
      </c>
      <c r="D24" s="77" t="s">
        <v>1140</v>
      </c>
      <c r="E24" s="78" t="s">
        <v>77</v>
      </c>
      <c r="F24" s="112"/>
      <c r="G24" s="115">
        <v>360</v>
      </c>
      <c r="H24" s="115"/>
      <c r="I24" s="89">
        <f t="shared" ca="1" si="0"/>
        <v>165083.3339999998</v>
      </c>
      <c r="N24" s="74"/>
    </row>
    <row r="25" spans="1:14" s="51" customFormat="1" ht="12.75" x14ac:dyDescent="0.2">
      <c r="A25" s="56">
        <v>42283</v>
      </c>
      <c r="B25" s="93" t="s">
        <v>160</v>
      </c>
      <c r="C25" s="110" t="s">
        <v>1252</v>
      </c>
      <c r="D25" s="77" t="s">
        <v>193</v>
      </c>
      <c r="E25" s="78" t="s">
        <v>1309</v>
      </c>
      <c r="F25" s="59"/>
      <c r="G25" s="109">
        <v>199.2</v>
      </c>
      <c r="H25" s="71"/>
      <c r="I25" s="89">
        <f t="shared" ca="1" si="0"/>
        <v>164884.13399999979</v>
      </c>
      <c r="N25" s="74"/>
    </row>
    <row r="26" spans="1:14" s="51" customFormat="1" ht="12.75" x14ac:dyDescent="0.2">
      <c r="A26" s="56">
        <v>42283</v>
      </c>
      <c r="B26" s="93" t="s">
        <v>160</v>
      </c>
      <c r="C26" s="59" t="s">
        <v>1253</v>
      </c>
      <c r="D26" s="57" t="s">
        <v>136</v>
      </c>
      <c r="E26" s="78" t="s">
        <v>1309</v>
      </c>
      <c r="F26" s="59"/>
      <c r="G26" s="71">
        <v>105</v>
      </c>
      <c r="H26" s="71"/>
      <c r="I26" s="89">
        <f t="shared" ca="1" si="0"/>
        <v>164779.13399999979</v>
      </c>
      <c r="N26" s="44"/>
    </row>
    <row r="27" spans="1:14" s="51" customFormat="1" ht="12.75" x14ac:dyDescent="0.2">
      <c r="A27" s="56">
        <v>42283</v>
      </c>
      <c r="B27" s="93" t="s">
        <v>160</v>
      </c>
      <c r="C27" s="59" t="s">
        <v>1254</v>
      </c>
      <c r="D27" s="58" t="s">
        <v>621</v>
      </c>
      <c r="E27" s="78" t="s">
        <v>76</v>
      </c>
      <c r="F27" s="59"/>
      <c r="G27" s="71">
        <v>2216.08</v>
      </c>
      <c r="H27" s="71"/>
      <c r="I27" s="89">
        <f t="shared" ca="1" si="0"/>
        <v>162563.0539999998</v>
      </c>
      <c r="N27" s="44"/>
    </row>
    <row r="28" spans="1:14" s="51" customFormat="1" ht="12.75" x14ac:dyDescent="0.2">
      <c r="A28" s="56">
        <v>42283</v>
      </c>
      <c r="B28" s="93" t="s">
        <v>160</v>
      </c>
      <c r="C28" s="59" t="s">
        <v>1255</v>
      </c>
      <c r="D28" s="58" t="s">
        <v>1244</v>
      </c>
      <c r="E28" s="78" t="s">
        <v>76</v>
      </c>
      <c r="F28" s="59"/>
      <c r="G28" s="71">
        <v>1279.31</v>
      </c>
      <c r="H28" s="71"/>
      <c r="I28" s="89">
        <f t="shared" ca="1" si="0"/>
        <v>161283.7439999998</v>
      </c>
      <c r="N28" s="44"/>
    </row>
    <row r="29" spans="1:14" s="51" customFormat="1" ht="12.75" x14ac:dyDescent="0.2">
      <c r="A29" s="56">
        <v>42283</v>
      </c>
      <c r="B29" s="93" t="s">
        <v>160</v>
      </c>
      <c r="C29" s="59" t="s">
        <v>1256</v>
      </c>
      <c r="D29" s="58" t="s">
        <v>197</v>
      </c>
      <c r="E29" s="78" t="s">
        <v>77</v>
      </c>
      <c r="F29" s="59"/>
      <c r="G29" s="71">
        <v>2085.54</v>
      </c>
      <c r="H29" s="71"/>
      <c r="I29" s="89">
        <f t="shared" ca="1" si="0"/>
        <v>159198.20399999979</v>
      </c>
      <c r="N29" s="44"/>
    </row>
    <row r="30" spans="1:14" s="51" customFormat="1" ht="12.75" x14ac:dyDescent="0.2">
      <c r="A30" s="56">
        <v>42283</v>
      </c>
      <c r="B30" s="93" t="s">
        <v>160</v>
      </c>
      <c r="C30" s="59" t="s">
        <v>1257</v>
      </c>
      <c r="D30" s="58" t="s">
        <v>134</v>
      </c>
      <c r="E30" s="57" t="s">
        <v>76</v>
      </c>
      <c r="F30" s="59"/>
      <c r="G30" s="71">
        <v>2173</v>
      </c>
      <c r="H30" s="71"/>
      <c r="I30" s="89">
        <f t="shared" ca="1" si="0"/>
        <v>157025.20399999979</v>
      </c>
      <c r="N30" s="44"/>
    </row>
    <row r="31" spans="1:14" s="51" customFormat="1" ht="12.75" x14ac:dyDescent="0.2">
      <c r="A31" s="56">
        <v>42283</v>
      </c>
      <c r="B31" s="93" t="s">
        <v>160</v>
      </c>
      <c r="C31" s="59" t="s">
        <v>1258</v>
      </c>
      <c r="D31" s="58" t="s">
        <v>1214</v>
      </c>
      <c r="E31" s="57" t="s">
        <v>76</v>
      </c>
      <c r="F31" s="59"/>
      <c r="G31" s="71">
        <v>292.5</v>
      </c>
      <c r="H31" s="71"/>
      <c r="I31" s="89">
        <f t="shared" ca="1" si="0"/>
        <v>156732.70399999979</v>
      </c>
      <c r="N31" s="44"/>
    </row>
    <row r="32" spans="1:14" s="51" customFormat="1" ht="12.75" x14ac:dyDescent="0.2">
      <c r="A32" s="56">
        <v>42283</v>
      </c>
      <c r="B32" s="93" t="s">
        <v>160</v>
      </c>
      <c r="C32" s="59" t="s">
        <v>1259</v>
      </c>
      <c r="D32" s="58" t="s">
        <v>227</v>
      </c>
      <c r="E32" s="57" t="s">
        <v>77</v>
      </c>
      <c r="F32" s="59"/>
      <c r="G32" s="71">
        <v>400</v>
      </c>
      <c r="H32" s="71"/>
      <c r="I32" s="89">
        <f t="shared" ca="1" si="0"/>
        <v>156332.70399999979</v>
      </c>
      <c r="N32" s="44"/>
    </row>
    <row r="33" spans="1:14" s="51" customFormat="1" ht="12.75" x14ac:dyDescent="0.2">
      <c r="A33" s="56">
        <v>42283</v>
      </c>
      <c r="B33" s="93" t="s">
        <v>160</v>
      </c>
      <c r="C33" s="59" t="s">
        <v>1260</v>
      </c>
      <c r="D33" s="58" t="s">
        <v>202</v>
      </c>
      <c r="E33" s="57" t="s">
        <v>76</v>
      </c>
      <c r="F33" s="59"/>
      <c r="G33" s="71">
        <v>540</v>
      </c>
      <c r="H33" s="71"/>
      <c r="I33" s="89">
        <f t="shared" ca="1" si="0"/>
        <v>155792.70399999979</v>
      </c>
      <c r="N33" s="44"/>
    </row>
    <row r="34" spans="1:14" s="51" customFormat="1" ht="12.75" x14ac:dyDescent="0.2">
      <c r="A34" s="56">
        <v>42283</v>
      </c>
      <c r="B34" s="93" t="s">
        <v>160</v>
      </c>
      <c r="C34" s="97" t="s">
        <v>1261</v>
      </c>
      <c r="D34" s="98" t="s">
        <v>1245</v>
      </c>
      <c r="E34" s="107" t="s">
        <v>76</v>
      </c>
      <c r="F34" s="97"/>
      <c r="G34" s="108">
        <v>600</v>
      </c>
      <c r="H34" s="108"/>
      <c r="I34" s="89">
        <f t="shared" ca="1" si="0"/>
        <v>155192.70399999979</v>
      </c>
      <c r="N34" s="44"/>
    </row>
    <row r="35" spans="1:14" s="51" customFormat="1" ht="12.75" x14ac:dyDescent="0.2">
      <c r="A35" s="56">
        <v>42283</v>
      </c>
      <c r="B35" s="93" t="s">
        <v>160</v>
      </c>
      <c r="C35" s="97" t="s">
        <v>1262</v>
      </c>
      <c r="D35" s="98" t="s">
        <v>203</v>
      </c>
      <c r="E35" s="107" t="s">
        <v>76</v>
      </c>
      <c r="F35" s="97"/>
      <c r="G35" s="108">
        <v>2960</v>
      </c>
      <c r="H35" s="108"/>
      <c r="I35" s="89">
        <f t="shared" ca="1" si="0"/>
        <v>152232.70399999979</v>
      </c>
      <c r="N35" s="44"/>
    </row>
    <row r="36" spans="1:14" s="51" customFormat="1" ht="25.5" x14ac:dyDescent="0.2">
      <c r="A36" s="56">
        <v>42283</v>
      </c>
      <c r="B36" s="93" t="s">
        <v>160</v>
      </c>
      <c r="C36" s="59" t="s">
        <v>1263</v>
      </c>
      <c r="D36" s="58" t="s">
        <v>1216</v>
      </c>
      <c r="E36" s="57" t="s">
        <v>76</v>
      </c>
      <c r="F36" s="59"/>
      <c r="G36" s="71">
        <v>1000</v>
      </c>
      <c r="H36" s="71"/>
      <c r="I36" s="89">
        <f t="shared" ca="1" si="0"/>
        <v>151232.70399999979</v>
      </c>
      <c r="N36" s="44"/>
    </row>
    <row r="37" spans="1:14" ht="12.75" x14ac:dyDescent="0.2">
      <c r="A37" s="56">
        <v>42283</v>
      </c>
      <c r="B37" s="93" t="s">
        <v>160</v>
      </c>
      <c r="C37" s="59" t="s">
        <v>1264</v>
      </c>
      <c r="D37" s="58" t="s">
        <v>719</v>
      </c>
      <c r="E37" s="57" t="s">
        <v>76</v>
      </c>
      <c r="F37" s="59"/>
      <c r="G37" s="71">
        <v>4388.3999999999996</v>
      </c>
      <c r="H37" s="71"/>
      <c r="I37" s="89">
        <f t="shared" ca="1" si="0"/>
        <v>146844.3039999998</v>
      </c>
      <c r="N37" s="44"/>
    </row>
    <row r="38" spans="1:14" ht="12.75" x14ac:dyDescent="0.2">
      <c r="A38" s="56">
        <v>42283</v>
      </c>
      <c r="B38" s="93" t="s">
        <v>160</v>
      </c>
      <c r="C38" s="97" t="s">
        <v>1265</v>
      </c>
      <c r="D38" s="58" t="s">
        <v>146</v>
      </c>
      <c r="E38" s="57" t="s">
        <v>1309</v>
      </c>
      <c r="F38" s="97"/>
      <c r="G38" s="108">
        <v>84</v>
      </c>
      <c r="H38" s="108"/>
      <c r="I38" s="89">
        <f t="shared" ca="1" si="0"/>
        <v>146760.3039999998</v>
      </c>
      <c r="N38" s="44"/>
    </row>
    <row r="39" spans="1:14" ht="24" x14ac:dyDescent="0.2">
      <c r="A39" s="56">
        <v>42283</v>
      </c>
      <c r="B39" s="93" t="s">
        <v>160</v>
      </c>
      <c r="C39" s="59" t="s">
        <v>1266</v>
      </c>
      <c r="D39" s="98" t="s">
        <v>900</v>
      </c>
      <c r="E39" s="57" t="s">
        <v>77</v>
      </c>
      <c r="F39" s="59"/>
      <c r="G39" s="71">
        <v>1270.94</v>
      </c>
      <c r="H39" s="71"/>
      <c r="I39" s="89">
        <f t="shared" ca="1" si="0"/>
        <v>145489.3639999998</v>
      </c>
      <c r="N39" s="44"/>
    </row>
    <row r="40" spans="1:14" s="51" customFormat="1" ht="12.75" x14ac:dyDescent="0.2">
      <c r="A40" s="56">
        <v>42283</v>
      </c>
      <c r="B40" s="93" t="s">
        <v>160</v>
      </c>
      <c r="C40" s="59" t="s">
        <v>1267</v>
      </c>
      <c r="D40" s="58" t="s">
        <v>903</v>
      </c>
      <c r="E40" s="57" t="s">
        <v>76</v>
      </c>
      <c r="F40" s="59"/>
      <c r="G40" s="71">
        <v>4770</v>
      </c>
      <c r="H40" s="71"/>
      <c r="I40" s="89">
        <f t="shared" ca="1" si="0"/>
        <v>140719.3639999998</v>
      </c>
      <c r="N40" s="44"/>
    </row>
    <row r="41" spans="1:14" ht="12.75" x14ac:dyDescent="0.2">
      <c r="A41" s="56">
        <v>42283</v>
      </c>
      <c r="B41" s="93" t="s">
        <v>160</v>
      </c>
      <c r="C41" s="59" t="s">
        <v>1268</v>
      </c>
      <c r="D41" s="58" t="s">
        <v>783</v>
      </c>
      <c r="E41" s="57" t="s">
        <v>76</v>
      </c>
      <c r="F41" s="59"/>
      <c r="G41" s="71">
        <v>901</v>
      </c>
      <c r="H41" s="71"/>
      <c r="I41" s="89">
        <f t="shared" ca="1" si="0"/>
        <v>139818.3639999998</v>
      </c>
      <c r="N41" s="44"/>
    </row>
    <row r="42" spans="1:14" ht="12.75" x14ac:dyDescent="0.2">
      <c r="A42" s="56">
        <v>42283</v>
      </c>
      <c r="B42" s="93" t="s">
        <v>160</v>
      </c>
      <c r="C42" s="59" t="s">
        <v>1269</v>
      </c>
      <c r="D42" s="58" t="s">
        <v>334</v>
      </c>
      <c r="E42" s="57" t="s">
        <v>76</v>
      </c>
      <c r="F42" s="59"/>
      <c r="G42" s="71">
        <v>450</v>
      </c>
      <c r="H42" s="71"/>
      <c r="I42" s="89">
        <f t="shared" ca="1" si="0"/>
        <v>139368.3639999998</v>
      </c>
      <c r="N42" s="44"/>
    </row>
    <row r="43" spans="1:14" ht="12.75" x14ac:dyDescent="0.2">
      <c r="A43" s="56">
        <v>42283</v>
      </c>
      <c r="B43" s="93" t="s">
        <v>160</v>
      </c>
      <c r="C43" s="59" t="s">
        <v>1270</v>
      </c>
      <c r="D43" s="58" t="s">
        <v>529</v>
      </c>
      <c r="E43" s="57" t="s">
        <v>76</v>
      </c>
      <c r="F43" s="59"/>
      <c r="G43" s="71">
        <v>1085.3</v>
      </c>
      <c r="H43" s="71"/>
      <c r="I43" s="89">
        <f t="shared" ca="1" si="0"/>
        <v>138283.06399999981</v>
      </c>
      <c r="N43" s="44"/>
    </row>
    <row r="44" spans="1:14" ht="12.75" x14ac:dyDescent="0.2">
      <c r="A44" s="106">
        <v>42283</v>
      </c>
      <c r="B44" s="93" t="s">
        <v>160</v>
      </c>
      <c r="C44" s="76" t="s">
        <v>1271</v>
      </c>
      <c r="D44" s="58" t="s">
        <v>406</v>
      </c>
      <c r="E44" s="57" t="s">
        <v>76</v>
      </c>
      <c r="F44" s="59"/>
      <c r="G44" s="79">
        <v>371</v>
      </c>
      <c r="H44" s="79"/>
      <c r="I44" s="89">
        <f t="shared" ca="1" si="0"/>
        <v>137912.06399999981</v>
      </c>
      <c r="N44" s="44"/>
    </row>
    <row r="45" spans="1:14" ht="12.75" x14ac:dyDescent="0.2">
      <c r="A45" s="56">
        <v>42283</v>
      </c>
      <c r="B45" s="93" t="s">
        <v>160</v>
      </c>
      <c r="C45" s="59" t="s">
        <v>1272</v>
      </c>
      <c r="D45" s="77" t="s">
        <v>209</v>
      </c>
      <c r="E45" s="57" t="s">
        <v>76</v>
      </c>
      <c r="F45" s="59"/>
      <c r="G45" s="71">
        <v>450</v>
      </c>
      <c r="H45" s="71"/>
      <c r="I45" s="89">
        <f t="shared" ca="1" si="0"/>
        <v>137462.06399999981</v>
      </c>
      <c r="N45" s="44"/>
    </row>
    <row r="46" spans="1:14" ht="12.75" x14ac:dyDescent="0.2">
      <c r="A46" s="56">
        <v>42283</v>
      </c>
      <c r="B46" s="93" t="s">
        <v>160</v>
      </c>
      <c r="C46" s="59" t="s">
        <v>1273</v>
      </c>
      <c r="D46" s="58" t="s">
        <v>1246</v>
      </c>
      <c r="E46" s="57" t="s">
        <v>76</v>
      </c>
      <c r="F46" s="59"/>
      <c r="G46" s="71">
        <v>781.74</v>
      </c>
      <c r="H46" s="71"/>
      <c r="I46" s="89">
        <f t="shared" ca="1" si="0"/>
        <v>136680.32399999982</v>
      </c>
      <c r="N46" s="44"/>
    </row>
    <row r="47" spans="1:14" ht="12.75" x14ac:dyDescent="0.2">
      <c r="A47" s="56">
        <v>42283</v>
      </c>
      <c r="B47" s="93" t="s">
        <v>160</v>
      </c>
      <c r="C47" s="59" t="s">
        <v>1274</v>
      </c>
      <c r="D47" s="58" t="s">
        <v>228</v>
      </c>
      <c r="E47" s="57" t="s">
        <v>77</v>
      </c>
      <c r="F47" s="59"/>
      <c r="G47" s="71">
        <v>1786.35</v>
      </c>
      <c r="H47" s="71"/>
      <c r="I47" s="89">
        <f t="shared" ca="1" si="0"/>
        <v>134893.97399999981</v>
      </c>
      <c r="N47" s="44"/>
    </row>
    <row r="48" spans="1:14" ht="12.75" x14ac:dyDescent="0.2">
      <c r="A48" s="56">
        <v>42283</v>
      </c>
      <c r="B48" s="93" t="s">
        <v>160</v>
      </c>
      <c r="C48" s="59" t="s">
        <v>1275</v>
      </c>
      <c r="D48" s="58" t="s">
        <v>228</v>
      </c>
      <c r="E48" s="57" t="s">
        <v>77</v>
      </c>
      <c r="F48" s="59"/>
      <c r="G48" s="71">
        <v>507.4</v>
      </c>
      <c r="H48" s="71"/>
      <c r="I48" s="89">
        <f t="shared" ca="1" si="0"/>
        <v>134386.57399999982</v>
      </c>
      <c r="N48" s="44"/>
    </row>
    <row r="49" spans="1:14" ht="25.5" x14ac:dyDescent="0.2">
      <c r="A49" s="56">
        <v>42283</v>
      </c>
      <c r="B49" s="93" t="s">
        <v>160</v>
      </c>
      <c r="C49" s="59" t="s">
        <v>1276</v>
      </c>
      <c r="D49" s="58" t="s">
        <v>296</v>
      </c>
      <c r="E49" s="57" t="s">
        <v>76</v>
      </c>
      <c r="F49" s="59"/>
      <c r="G49" s="71">
        <v>2209.5</v>
      </c>
      <c r="H49" s="71"/>
      <c r="I49" s="89">
        <f t="shared" ca="1" si="0"/>
        <v>132177.07399999982</v>
      </c>
      <c r="N49" s="44"/>
    </row>
    <row r="50" spans="1:14" ht="12.75" x14ac:dyDescent="0.2">
      <c r="A50" s="56">
        <v>42283</v>
      </c>
      <c r="B50" s="93" t="s">
        <v>160</v>
      </c>
      <c r="C50" s="59" t="s">
        <v>1277</v>
      </c>
      <c r="D50" s="58" t="s">
        <v>154</v>
      </c>
      <c r="E50" s="57" t="s">
        <v>76</v>
      </c>
      <c r="F50" s="59"/>
      <c r="G50" s="71">
        <v>593.6</v>
      </c>
      <c r="H50" s="71"/>
      <c r="I50" s="89">
        <f t="shared" ca="1" si="0"/>
        <v>131583.47399999981</v>
      </c>
      <c r="N50" s="44"/>
    </row>
    <row r="51" spans="1:14" ht="12.75" x14ac:dyDescent="0.2">
      <c r="A51" s="56">
        <v>42283</v>
      </c>
      <c r="B51" s="93" t="s">
        <v>160</v>
      </c>
      <c r="C51" s="59" t="s">
        <v>1278</v>
      </c>
      <c r="D51" s="58" t="s">
        <v>151</v>
      </c>
      <c r="E51" s="57" t="s">
        <v>77</v>
      </c>
      <c r="F51" s="59"/>
      <c r="G51" s="71">
        <v>692.85</v>
      </c>
      <c r="H51" s="71"/>
      <c r="I51" s="89">
        <f t="shared" ca="1" si="0"/>
        <v>130890.62399999981</v>
      </c>
      <c r="N51" s="44"/>
    </row>
    <row r="52" spans="1:14" ht="12.75" x14ac:dyDescent="0.2">
      <c r="A52" s="56">
        <v>42283</v>
      </c>
      <c r="B52" s="93" t="s">
        <v>160</v>
      </c>
      <c r="C52" s="59" t="s">
        <v>1279</v>
      </c>
      <c r="D52" s="58" t="s">
        <v>151</v>
      </c>
      <c r="E52" s="57" t="s">
        <v>77</v>
      </c>
      <c r="F52" s="59"/>
      <c r="G52" s="71">
        <v>1203.55</v>
      </c>
      <c r="H52" s="71"/>
      <c r="I52" s="89">
        <f t="shared" ca="1" si="0"/>
        <v>129687.0739999998</v>
      </c>
      <c r="N52" s="44"/>
    </row>
    <row r="53" spans="1:14" ht="12.75" x14ac:dyDescent="0.2">
      <c r="A53" s="56">
        <v>42283</v>
      </c>
      <c r="B53" s="93" t="s">
        <v>160</v>
      </c>
      <c r="C53" s="59" t="s">
        <v>1280</v>
      </c>
      <c r="D53" s="58" t="s">
        <v>151</v>
      </c>
      <c r="E53" s="57" t="s">
        <v>77</v>
      </c>
      <c r="F53" s="59"/>
      <c r="G53" s="71">
        <v>11.55</v>
      </c>
      <c r="H53" s="71"/>
      <c r="I53" s="89">
        <f t="shared" ca="1" si="0"/>
        <v>129675.5239999998</v>
      </c>
      <c r="N53" s="44"/>
    </row>
    <row r="54" spans="1:14" ht="12.75" x14ac:dyDescent="0.2">
      <c r="A54" s="56">
        <v>42283</v>
      </c>
      <c r="B54" s="93" t="s">
        <v>160</v>
      </c>
      <c r="C54" s="59" t="s">
        <v>1281</v>
      </c>
      <c r="D54" s="58" t="s">
        <v>151</v>
      </c>
      <c r="E54" s="57" t="s">
        <v>77</v>
      </c>
      <c r="F54" s="59"/>
      <c r="G54" s="71">
        <v>16</v>
      </c>
      <c r="H54" s="71"/>
      <c r="I54" s="89">
        <f t="shared" ca="1" si="0"/>
        <v>129659.5239999998</v>
      </c>
      <c r="N54" s="44"/>
    </row>
    <row r="55" spans="1:14" ht="12.75" x14ac:dyDescent="0.2">
      <c r="A55" s="56">
        <v>42283</v>
      </c>
      <c r="B55" s="93" t="s">
        <v>160</v>
      </c>
      <c r="C55" s="59" t="s">
        <v>1282</v>
      </c>
      <c r="D55" s="58" t="s">
        <v>1215</v>
      </c>
      <c r="E55" s="57" t="s">
        <v>76</v>
      </c>
      <c r="F55" s="59"/>
      <c r="G55" s="71">
        <v>1000</v>
      </c>
      <c r="H55" s="71"/>
      <c r="I55" s="89">
        <f t="shared" ca="1" si="0"/>
        <v>128659.5239999998</v>
      </c>
      <c r="N55" s="44"/>
    </row>
    <row r="56" spans="1:14" ht="25.5" x14ac:dyDescent="0.2">
      <c r="A56" s="56">
        <v>42283</v>
      </c>
      <c r="B56" s="93" t="s">
        <v>160</v>
      </c>
      <c r="C56" s="59" t="s">
        <v>1283</v>
      </c>
      <c r="D56" s="58" t="s">
        <v>491</v>
      </c>
      <c r="E56" s="57" t="s">
        <v>76</v>
      </c>
      <c r="F56" s="59"/>
      <c r="G56" s="71">
        <v>1000</v>
      </c>
      <c r="H56" s="71"/>
      <c r="I56" s="89">
        <f t="shared" ca="1" si="0"/>
        <v>127659.5239999998</v>
      </c>
      <c r="N56" s="44"/>
    </row>
    <row r="57" spans="1:14" ht="12.75" x14ac:dyDescent="0.2">
      <c r="A57" s="56">
        <v>42283</v>
      </c>
      <c r="B57" s="93" t="s">
        <v>160</v>
      </c>
      <c r="C57" s="97" t="s">
        <v>1284</v>
      </c>
      <c r="D57" s="142" t="s">
        <v>488</v>
      </c>
      <c r="E57" s="57" t="s">
        <v>76</v>
      </c>
      <c r="F57" s="141"/>
      <c r="G57" s="144">
        <v>1000</v>
      </c>
      <c r="H57" s="144"/>
      <c r="I57" s="89">
        <f t="shared" ca="1" si="0"/>
        <v>126659.5239999998</v>
      </c>
      <c r="N57" s="44"/>
    </row>
    <row r="58" spans="1:14" ht="12.75" x14ac:dyDescent="0.2">
      <c r="A58" s="56">
        <v>42283</v>
      </c>
      <c r="B58" s="93" t="s">
        <v>160</v>
      </c>
      <c r="C58" s="59" t="s">
        <v>1285</v>
      </c>
      <c r="D58" s="58" t="s">
        <v>489</v>
      </c>
      <c r="E58" s="57" t="s">
        <v>76</v>
      </c>
      <c r="F58" s="59"/>
      <c r="G58" s="71">
        <v>6680</v>
      </c>
      <c r="H58" s="71"/>
      <c r="I58" s="89">
        <f t="shared" ca="1" si="0"/>
        <v>119979.5239999998</v>
      </c>
      <c r="N58" s="44"/>
    </row>
    <row r="59" spans="1:14" ht="12.75" x14ac:dyDescent="0.2">
      <c r="A59" s="56">
        <v>42283</v>
      </c>
      <c r="B59" s="93" t="s">
        <v>160</v>
      </c>
      <c r="C59" s="59" t="s">
        <v>1286</v>
      </c>
      <c r="D59" s="58" t="s">
        <v>248</v>
      </c>
      <c r="E59" s="57" t="s">
        <v>77</v>
      </c>
      <c r="F59" s="59"/>
      <c r="G59" s="71">
        <v>72.099999999999994</v>
      </c>
      <c r="H59" s="71"/>
      <c r="I59" s="89">
        <f t="shared" ca="1" si="0"/>
        <v>119907.4239999998</v>
      </c>
      <c r="N59" s="44"/>
    </row>
    <row r="60" spans="1:14" ht="25.5" x14ac:dyDescent="0.2">
      <c r="A60" s="56">
        <v>42283</v>
      </c>
      <c r="B60" s="93" t="s">
        <v>160</v>
      </c>
      <c r="C60" s="59" t="s">
        <v>1287</v>
      </c>
      <c r="D60" s="58" t="s">
        <v>126</v>
      </c>
      <c r="E60" s="57" t="s">
        <v>76</v>
      </c>
      <c r="F60" s="59"/>
      <c r="G60" s="71">
        <v>18147.2</v>
      </c>
      <c r="H60" s="71"/>
      <c r="I60" s="89">
        <f t="shared" ca="1" si="0"/>
        <v>101760.2239999998</v>
      </c>
      <c r="N60" s="44"/>
    </row>
    <row r="61" spans="1:14" ht="12.75" x14ac:dyDescent="0.2">
      <c r="A61" s="56">
        <v>42283</v>
      </c>
      <c r="B61" s="93" t="s">
        <v>160</v>
      </c>
      <c r="C61" s="59" t="s">
        <v>1288</v>
      </c>
      <c r="D61" s="58" t="s">
        <v>1247</v>
      </c>
      <c r="E61" s="57" t="s">
        <v>76</v>
      </c>
      <c r="F61" s="59"/>
      <c r="G61" s="71">
        <v>125000</v>
      </c>
      <c r="H61" s="79"/>
      <c r="I61" s="89">
        <f t="shared" ca="1" si="0"/>
        <v>-23239.776000000202</v>
      </c>
      <c r="N61" s="44"/>
    </row>
    <row r="62" spans="1:14" ht="25.5" x14ac:dyDescent="0.2">
      <c r="A62" s="56">
        <v>42283</v>
      </c>
      <c r="B62" s="93" t="s">
        <v>160</v>
      </c>
      <c r="C62" s="76" t="s">
        <v>1289</v>
      </c>
      <c r="D62" s="77" t="s">
        <v>395</v>
      </c>
      <c r="E62" s="57" t="s">
        <v>76</v>
      </c>
      <c r="F62" s="59"/>
      <c r="G62" s="79">
        <v>530</v>
      </c>
      <c r="H62" s="79"/>
      <c r="I62" s="89">
        <f t="shared" ca="1" si="0"/>
        <v>-23769.776000000202</v>
      </c>
      <c r="N62" s="44"/>
    </row>
    <row r="63" spans="1:14" ht="12.75" x14ac:dyDescent="0.2">
      <c r="A63" s="56">
        <v>42284</v>
      </c>
      <c r="B63" s="93" t="s">
        <v>160</v>
      </c>
      <c r="C63" s="76" t="s">
        <v>1290</v>
      </c>
      <c r="D63" s="77" t="s">
        <v>497</v>
      </c>
      <c r="E63" s="57" t="s">
        <v>76</v>
      </c>
      <c r="F63" s="59"/>
      <c r="G63" s="79">
        <v>1420.61</v>
      </c>
      <c r="H63" s="79"/>
      <c r="I63" s="89">
        <f t="shared" ca="1" si="0"/>
        <v>-25190.386000000202</v>
      </c>
      <c r="N63" s="44"/>
    </row>
    <row r="64" spans="1:14" ht="12.75" x14ac:dyDescent="0.2">
      <c r="A64" s="56">
        <v>42284</v>
      </c>
      <c r="B64" s="93" t="s">
        <v>160</v>
      </c>
      <c r="C64" s="76" t="s">
        <v>1291</v>
      </c>
      <c r="D64" s="77" t="s">
        <v>153</v>
      </c>
      <c r="E64" s="57" t="s">
        <v>76</v>
      </c>
      <c r="F64" s="59"/>
      <c r="G64" s="79">
        <v>1113</v>
      </c>
      <c r="H64" s="79"/>
      <c r="I64" s="89">
        <f t="shared" ca="1" si="0"/>
        <v>-26303.386000000202</v>
      </c>
      <c r="N64" s="44"/>
    </row>
    <row r="65" spans="1:14" ht="12.75" x14ac:dyDescent="0.2">
      <c r="A65" s="56">
        <v>42284</v>
      </c>
      <c r="B65" s="93" t="s">
        <v>160</v>
      </c>
      <c r="C65" s="76" t="s">
        <v>1292</v>
      </c>
      <c r="D65" s="77" t="s">
        <v>250</v>
      </c>
      <c r="E65" s="57" t="s">
        <v>77</v>
      </c>
      <c r="F65" s="59"/>
      <c r="G65" s="79">
        <v>850</v>
      </c>
      <c r="H65" s="79"/>
      <c r="I65" s="89">
        <f t="shared" ca="1" si="0"/>
        <v>-27153.386000000202</v>
      </c>
      <c r="N65" s="44"/>
    </row>
    <row r="66" spans="1:14" ht="12.75" x14ac:dyDescent="0.2">
      <c r="A66" s="56">
        <v>42284</v>
      </c>
      <c r="B66" s="93" t="s">
        <v>160</v>
      </c>
      <c r="C66" s="76" t="s">
        <v>1293</v>
      </c>
      <c r="D66" s="77" t="s">
        <v>781</v>
      </c>
      <c r="E66" s="57" t="s">
        <v>76</v>
      </c>
      <c r="F66" s="59"/>
      <c r="G66" s="79">
        <v>28620</v>
      </c>
      <c r="H66" s="79"/>
      <c r="I66" s="89">
        <f t="shared" ca="1" si="0"/>
        <v>-55773.386000000202</v>
      </c>
      <c r="N66" s="44"/>
    </row>
    <row r="67" spans="1:14" ht="25.5" x14ac:dyDescent="0.2">
      <c r="A67" s="56">
        <v>42292</v>
      </c>
      <c r="B67" s="94" t="s">
        <v>213</v>
      </c>
      <c r="C67" s="76" t="s">
        <v>1294</v>
      </c>
      <c r="D67" s="77" t="s">
        <v>1248</v>
      </c>
      <c r="E67" s="57" t="s">
        <v>76</v>
      </c>
      <c r="F67" s="59"/>
      <c r="G67" s="79">
        <v>5615</v>
      </c>
      <c r="H67" s="79"/>
      <c r="I67" s="89">
        <f t="shared" ca="1" si="0"/>
        <v>-61388.386000000202</v>
      </c>
      <c r="N67" s="44"/>
    </row>
    <row r="68" spans="1:14" ht="12.75" x14ac:dyDescent="0.2">
      <c r="A68" s="56">
        <v>42292</v>
      </c>
      <c r="B68" s="94" t="s">
        <v>213</v>
      </c>
      <c r="C68" s="76" t="s">
        <v>1295</v>
      </c>
      <c r="D68" s="77" t="s">
        <v>249</v>
      </c>
      <c r="E68" s="57" t="s">
        <v>76</v>
      </c>
      <c r="F68" s="59"/>
      <c r="G68" s="79">
        <v>1500</v>
      </c>
      <c r="H68" s="79"/>
      <c r="I68" s="89">
        <f t="shared" ca="1" si="0"/>
        <v>-62888.386000000202</v>
      </c>
      <c r="N68" s="44"/>
    </row>
    <row r="69" spans="1:14" ht="12.75" x14ac:dyDescent="0.2">
      <c r="A69" s="56">
        <v>42292</v>
      </c>
      <c r="B69" s="94" t="s">
        <v>213</v>
      </c>
      <c r="C69" s="141" t="s">
        <v>1296</v>
      </c>
      <c r="D69" s="142" t="s">
        <v>338</v>
      </c>
      <c r="E69" s="57" t="s">
        <v>76</v>
      </c>
      <c r="F69" s="141"/>
      <c r="G69" s="149">
        <v>6000</v>
      </c>
      <c r="H69" s="149"/>
      <c r="I69" s="89">
        <f t="shared" ca="1" si="0"/>
        <v>-68888.386000000202</v>
      </c>
      <c r="N69" s="44"/>
    </row>
    <row r="70" spans="1:14" ht="12.75" x14ac:dyDescent="0.2">
      <c r="A70" s="56">
        <v>42292</v>
      </c>
      <c r="B70" s="94" t="s">
        <v>213</v>
      </c>
      <c r="C70" s="141" t="s">
        <v>1297</v>
      </c>
      <c r="D70" s="77" t="s">
        <v>783</v>
      </c>
      <c r="E70" s="57" t="s">
        <v>76</v>
      </c>
      <c r="F70" s="59"/>
      <c r="G70" s="79">
        <v>3107.92</v>
      </c>
      <c r="H70" s="79"/>
      <c r="I70" s="89">
        <f t="shared" ca="1" si="0"/>
        <v>-71996.306000000201</v>
      </c>
      <c r="N70" s="44"/>
    </row>
    <row r="71" spans="1:14" ht="12.75" x14ac:dyDescent="0.2">
      <c r="A71" s="56">
        <v>42292</v>
      </c>
      <c r="B71" s="94" t="s">
        <v>213</v>
      </c>
      <c r="C71" s="76" t="s">
        <v>1298</v>
      </c>
      <c r="D71" s="77" t="s">
        <v>152</v>
      </c>
      <c r="E71" s="57" t="s">
        <v>77</v>
      </c>
      <c r="F71" s="59"/>
      <c r="G71" s="79">
        <v>165.78</v>
      </c>
      <c r="H71" s="79"/>
      <c r="I71" s="89">
        <f t="shared" ca="1" si="0"/>
        <v>-72162.086000000199</v>
      </c>
      <c r="N71" s="44"/>
    </row>
    <row r="72" spans="1:14" ht="12.75" x14ac:dyDescent="0.2">
      <c r="A72" s="56">
        <v>42292</v>
      </c>
      <c r="B72" s="94" t="s">
        <v>213</v>
      </c>
      <c r="C72" s="76" t="s">
        <v>1299</v>
      </c>
      <c r="D72" s="77" t="s">
        <v>154</v>
      </c>
      <c r="E72" s="57" t="s">
        <v>76</v>
      </c>
      <c r="F72" s="59"/>
      <c r="G72" s="79">
        <v>222.6</v>
      </c>
      <c r="H72" s="79"/>
      <c r="I72" s="89">
        <f t="shared" ca="1" si="0"/>
        <v>-72384.686000000205</v>
      </c>
      <c r="N72" s="44"/>
    </row>
    <row r="73" spans="1:14" ht="12.75" x14ac:dyDescent="0.2">
      <c r="A73" s="56">
        <v>42292</v>
      </c>
      <c r="B73" s="94" t="s">
        <v>213</v>
      </c>
      <c r="C73" s="76" t="s">
        <v>1300</v>
      </c>
      <c r="D73" s="77" t="s">
        <v>157</v>
      </c>
      <c r="E73" s="57" t="s">
        <v>77</v>
      </c>
      <c r="F73" s="59"/>
      <c r="G73" s="79">
        <v>207.9</v>
      </c>
      <c r="H73" s="79"/>
      <c r="I73" s="89">
        <f t="shared" ca="1" si="0"/>
        <v>-72592.586000000199</v>
      </c>
      <c r="N73" s="44"/>
    </row>
    <row r="74" spans="1:14" ht="12.75" x14ac:dyDescent="0.2">
      <c r="A74" s="56">
        <v>42292</v>
      </c>
      <c r="B74" s="94" t="s">
        <v>213</v>
      </c>
      <c r="C74" s="97" t="s">
        <v>1301</v>
      </c>
      <c r="D74" s="77" t="s">
        <v>229</v>
      </c>
      <c r="E74" s="57" t="s">
        <v>76</v>
      </c>
      <c r="F74" s="97"/>
      <c r="G74" s="100">
        <v>1648.54</v>
      </c>
      <c r="H74" s="100"/>
      <c r="I74" s="89">
        <f t="shared" ca="1" si="0"/>
        <v>-74241.126000000193</v>
      </c>
      <c r="N74" s="44"/>
    </row>
    <row r="75" spans="1:14" ht="12.75" x14ac:dyDescent="0.2">
      <c r="A75" s="56">
        <v>42292</v>
      </c>
      <c r="B75" s="94" t="s">
        <v>213</v>
      </c>
      <c r="C75" s="76" t="s">
        <v>1302</v>
      </c>
      <c r="D75" s="77" t="s">
        <v>388</v>
      </c>
      <c r="E75" s="57" t="s">
        <v>76</v>
      </c>
      <c r="F75" s="59"/>
      <c r="G75" s="79">
        <v>11700</v>
      </c>
      <c r="H75" s="79"/>
      <c r="I75" s="89">
        <f t="shared" ca="1" si="0"/>
        <v>-85941.126000000193</v>
      </c>
      <c r="N75" s="44"/>
    </row>
    <row r="76" spans="1:14" ht="12.75" x14ac:dyDescent="0.2">
      <c r="A76" s="56">
        <v>42292</v>
      </c>
      <c r="B76" s="94" t="s">
        <v>213</v>
      </c>
      <c r="C76" s="76" t="s">
        <v>1303</v>
      </c>
      <c r="D76" s="77" t="s">
        <v>387</v>
      </c>
      <c r="E76" s="57" t="s">
        <v>76</v>
      </c>
      <c r="F76" s="59"/>
      <c r="G76" s="79">
        <v>12250</v>
      </c>
      <c r="H76" s="79"/>
      <c r="I76" s="89">
        <f t="shared" ca="1" si="0"/>
        <v>-98191.126000000193</v>
      </c>
      <c r="N76" s="44"/>
    </row>
    <row r="77" spans="1:14" ht="12.75" x14ac:dyDescent="0.2">
      <c r="A77" s="56">
        <v>42292</v>
      </c>
      <c r="B77" s="94" t="s">
        <v>213</v>
      </c>
      <c r="C77" s="76" t="s">
        <v>1304</v>
      </c>
      <c r="D77" s="77" t="s">
        <v>125</v>
      </c>
      <c r="E77" s="57" t="s">
        <v>76</v>
      </c>
      <c r="F77" s="59"/>
      <c r="G77" s="79">
        <v>16000</v>
      </c>
      <c r="H77" s="79"/>
      <c r="I77" s="89">
        <f t="shared" ca="1" si="0"/>
        <v>-114191.12600000019</v>
      </c>
      <c r="N77" s="44"/>
    </row>
    <row r="78" spans="1:14" ht="12.75" x14ac:dyDescent="0.2">
      <c r="A78" s="56">
        <v>42292</v>
      </c>
      <c r="B78" s="94" t="s">
        <v>213</v>
      </c>
      <c r="C78" s="76" t="s">
        <v>1305</v>
      </c>
      <c r="D78" s="77" t="s">
        <v>336</v>
      </c>
      <c r="E78" s="57" t="s">
        <v>76</v>
      </c>
      <c r="F78" s="59"/>
      <c r="G78" s="79">
        <v>39856</v>
      </c>
      <c r="H78" s="79"/>
      <c r="I78" s="89">
        <f t="shared" ca="1" si="0"/>
        <v>-154047.12600000019</v>
      </c>
      <c r="N78" s="44"/>
    </row>
    <row r="79" spans="1:14" ht="12.75" x14ac:dyDescent="0.2">
      <c r="A79" s="56">
        <v>42293</v>
      </c>
      <c r="B79" s="94" t="s">
        <v>213</v>
      </c>
      <c r="C79" s="97" t="s">
        <v>1356</v>
      </c>
      <c r="D79" s="98" t="s">
        <v>1041</v>
      </c>
      <c r="E79" s="107" t="s">
        <v>1357</v>
      </c>
      <c r="F79" s="97"/>
      <c r="G79" s="100"/>
      <c r="H79" s="100">
        <v>1000</v>
      </c>
      <c r="I79" s="89">
        <f t="shared" ca="1" si="0"/>
        <v>-153047.12600000019</v>
      </c>
      <c r="N79" s="44"/>
    </row>
    <row r="80" spans="1:14" ht="12.75" x14ac:dyDescent="0.2">
      <c r="A80" s="56">
        <v>42307</v>
      </c>
      <c r="B80" s="94" t="s">
        <v>506</v>
      </c>
      <c r="C80" s="76" t="s">
        <v>1306</v>
      </c>
      <c r="D80" s="77" t="s">
        <v>250</v>
      </c>
      <c r="E80" s="57" t="s">
        <v>77</v>
      </c>
      <c r="F80" s="59"/>
      <c r="G80" s="79">
        <v>850</v>
      </c>
      <c r="H80" s="79"/>
      <c r="I80" s="89">
        <f t="shared" ca="1" si="0"/>
        <v>-153897.12600000019</v>
      </c>
      <c r="N80" s="44"/>
    </row>
    <row r="81" spans="1:14" ht="12.75" x14ac:dyDescent="0.2">
      <c r="A81" s="56">
        <v>42296</v>
      </c>
      <c r="B81" s="94" t="s">
        <v>225</v>
      </c>
      <c r="C81" s="76" t="s">
        <v>1307</v>
      </c>
      <c r="D81" s="77" t="s">
        <v>897</v>
      </c>
      <c r="E81" s="57" t="s">
        <v>77</v>
      </c>
      <c r="F81" s="59"/>
      <c r="G81" s="79">
        <v>203.25</v>
      </c>
      <c r="H81" s="79"/>
      <c r="I81" s="89">
        <f t="shared" ca="1" si="0"/>
        <v>-154100.37600000019</v>
      </c>
      <c r="N81" s="44"/>
    </row>
    <row r="82" spans="1:14" ht="12.75" x14ac:dyDescent="0.2">
      <c r="A82" s="56">
        <v>42307</v>
      </c>
      <c r="B82" s="94" t="s">
        <v>506</v>
      </c>
      <c r="C82" s="76" t="s">
        <v>1308</v>
      </c>
      <c r="D82" s="77" t="s">
        <v>1116</v>
      </c>
      <c r="E82" s="57" t="s">
        <v>77</v>
      </c>
      <c r="F82" s="59"/>
      <c r="G82" s="79">
        <v>350</v>
      </c>
      <c r="H82" s="79"/>
      <c r="I82" s="89">
        <f t="shared" ca="1" si="0"/>
        <v>-154450.37600000019</v>
      </c>
      <c r="N82" s="44"/>
    </row>
    <row r="83" spans="1:14" ht="12.75" x14ac:dyDescent="0.2">
      <c r="A83" s="56"/>
      <c r="B83" s="93" t="s">
        <v>506</v>
      </c>
      <c r="C83" s="76"/>
      <c r="D83" s="77"/>
      <c r="E83" s="78"/>
      <c r="F83" s="59"/>
      <c r="G83" s="79"/>
      <c r="H83" s="79">
        <v>251247.55</v>
      </c>
      <c r="I83" s="89">
        <f t="shared" ca="1" si="0"/>
        <v>96797.173999999795</v>
      </c>
      <c r="N83" s="44"/>
    </row>
    <row r="84" spans="1:14" ht="12.75" x14ac:dyDescent="0.2">
      <c r="A84" s="56">
        <v>42296</v>
      </c>
      <c r="B84" s="93" t="s">
        <v>506</v>
      </c>
      <c r="C84" s="76" t="s">
        <v>1336</v>
      </c>
      <c r="D84" s="77" t="s">
        <v>1337</v>
      </c>
      <c r="E84" s="78" t="s">
        <v>76</v>
      </c>
      <c r="F84" s="59"/>
      <c r="G84" s="79"/>
      <c r="H84" s="79">
        <v>249938</v>
      </c>
      <c r="I84" s="89">
        <f t="shared" ca="1" si="0"/>
        <v>346735.17399999977</v>
      </c>
      <c r="N84" s="44"/>
    </row>
    <row r="85" spans="1:14" ht="12.75" x14ac:dyDescent="0.2">
      <c r="A85" s="56">
        <v>42308</v>
      </c>
      <c r="B85" s="93" t="s">
        <v>506</v>
      </c>
      <c r="C85" s="76" t="s">
        <v>156</v>
      </c>
      <c r="D85" s="77" t="s">
        <v>218</v>
      </c>
      <c r="E85" s="57" t="s">
        <v>77</v>
      </c>
      <c r="F85" s="59"/>
      <c r="G85" s="79">
        <v>73146.64</v>
      </c>
      <c r="H85" s="79"/>
      <c r="I85" s="89">
        <f t="shared" ca="1" si="0"/>
        <v>273588.53399999975</v>
      </c>
      <c r="N85" s="44"/>
    </row>
    <row r="86" spans="1:14" ht="12.75" x14ac:dyDescent="0.2">
      <c r="A86" s="56">
        <v>42308</v>
      </c>
      <c r="B86" s="93" t="s">
        <v>506</v>
      </c>
      <c r="C86" s="76" t="s">
        <v>1327</v>
      </c>
      <c r="D86" s="77" t="s">
        <v>219</v>
      </c>
      <c r="E86" s="57" t="s">
        <v>77</v>
      </c>
      <c r="F86" s="59"/>
      <c r="G86" s="79">
        <v>17935</v>
      </c>
      <c r="H86" s="79"/>
      <c r="I86" s="89">
        <f t="shared" ca="1" si="0"/>
        <v>255653.53399999975</v>
      </c>
      <c r="N86" s="44"/>
    </row>
    <row r="87" spans="1:14" ht="12.75" x14ac:dyDescent="0.2">
      <c r="A87" s="56">
        <v>42308</v>
      </c>
      <c r="B87" s="93" t="s">
        <v>506</v>
      </c>
      <c r="C87" s="76" t="s">
        <v>1328</v>
      </c>
      <c r="D87" s="77" t="s">
        <v>220</v>
      </c>
      <c r="E87" s="57" t="s">
        <v>77</v>
      </c>
      <c r="F87" s="59"/>
      <c r="G87" s="79">
        <v>1103</v>
      </c>
      <c r="H87" s="79"/>
      <c r="I87" s="89">
        <f t="shared" ca="1" si="0"/>
        <v>254550.53399999975</v>
      </c>
      <c r="N87" s="44"/>
    </row>
    <row r="88" spans="1:14" ht="12.75" x14ac:dyDescent="0.2">
      <c r="A88" s="75">
        <v>42308</v>
      </c>
      <c r="B88" s="93" t="s">
        <v>506</v>
      </c>
      <c r="C88" s="76" t="s">
        <v>1329</v>
      </c>
      <c r="D88" s="77" t="s">
        <v>190</v>
      </c>
      <c r="E88" s="57" t="s">
        <v>77</v>
      </c>
      <c r="F88" s="59"/>
      <c r="G88" s="79">
        <v>3486.35</v>
      </c>
      <c r="H88" s="79"/>
      <c r="I88" s="89">
        <f t="shared" ca="1" si="0"/>
        <v>251064.18399999975</v>
      </c>
      <c r="N88" s="44"/>
    </row>
    <row r="89" spans="1:14" ht="25.5" x14ac:dyDescent="0.2">
      <c r="A89" s="75">
        <v>42297</v>
      </c>
      <c r="B89" s="94" t="s">
        <v>225</v>
      </c>
      <c r="C89" s="76" t="s">
        <v>1330</v>
      </c>
      <c r="D89" s="77" t="s">
        <v>1333</v>
      </c>
      <c r="E89" s="78" t="s">
        <v>76</v>
      </c>
      <c r="F89" s="59"/>
      <c r="G89" s="79">
        <v>3000</v>
      </c>
      <c r="H89" s="79"/>
      <c r="I89" s="89">
        <f t="shared" ca="1" si="0"/>
        <v>248064.18399999975</v>
      </c>
      <c r="N89" s="44"/>
    </row>
    <row r="90" spans="1:14" ht="12.75" x14ac:dyDescent="0.2">
      <c r="A90" s="75">
        <v>42297</v>
      </c>
      <c r="B90" s="94" t="s">
        <v>225</v>
      </c>
      <c r="C90" s="76" t="s">
        <v>1331</v>
      </c>
      <c r="D90" s="77" t="s">
        <v>1334</v>
      </c>
      <c r="E90" s="78" t="s">
        <v>76</v>
      </c>
      <c r="F90" s="59"/>
      <c r="G90" s="79">
        <v>3800</v>
      </c>
      <c r="H90" s="79"/>
      <c r="I90" s="89">
        <f t="shared" ref="I90:I155" ca="1" si="1">IF(AND(ISBLANK(G90),ISBLANK(H90))," - ",OFFSET(I90,-1,0,1,1)+H90-G90)</f>
        <v>244264.18399999975</v>
      </c>
      <c r="N90" s="44"/>
    </row>
    <row r="91" spans="1:14" ht="12.75" x14ac:dyDescent="0.2">
      <c r="A91" s="75">
        <v>42299</v>
      </c>
      <c r="B91" s="94" t="s">
        <v>225</v>
      </c>
      <c r="C91" s="76" t="s">
        <v>1332</v>
      </c>
      <c r="D91" s="77" t="s">
        <v>338</v>
      </c>
      <c r="E91" s="78" t="s">
        <v>76</v>
      </c>
      <c r="F91" s="59"/>
      <c r="G91" s="79">
        <v>41000</v>
      </c>
      <c r="H91" s="79"/>
      <c r="I91" s="89">
        <f t="shared" ca="1" si="1"/>
        <v>203264.18399999975</v>
      </c>
      <c r="N91" s="44"/>
    </row>
    <row r="92" spans="1:14" ht="12.75" x14ac:dyDescent="0.2">
      <c r="A92" s="75">
        <v>42298</v>
      </c>
      <c r="B92" s="93" t="s">
        <v>225</v>
      </c>
      <c r="C92" s="76" t="s">
        <v>247</v>
      </c>
      <c r="D92" s="77" t="s">
        <v>1335</v>
      </c>
      <c r="E92" s="78" t="s">
        <v>76</v>
      </c>
      <c r="F92" s="59"/>
      <c r="G92" s="79">
        <v>54444.5</v>
      </c>
      <c r="H92" s="79"/>
      <c r="I92" s="89">
        <f t="shared" ca="1" si="1"/>
        <v>148819.68399999975</v>
      </c>
      <c r="N92" s="44"/>
    </row>
    <row r="93" spans="1:14" ht="12.75" x14ac:dyDescent="0.2">
      <c r="A93" s="75">
        <v>42300</v>
      </c>
      <c r="B93" s="94" t="s">
        <v>225</v>
      </c>
      <c r="C93" s="97" t="s">
        <v>1358</v>
      </c>
      <c r="D93" s="98" t="s">
        <v>1320</v>
      </c>
      <c r="E93" s="99" t="s">
        <v>1043</v>
      </c>
      <c r="F93" s="97"/>
      <c r="G93" s="100"/>
      <c r="H93" s="100">
        <v>1000</v>
      </c>
      <c r="I93" s="89">
        <f t="shared" ca="1" si="1"/>
        <v>149819.68399999975</v>
      </c>
      <c r="N93" s="44"/>
    </row>
    <row r="94" spans="1:14" ht="12.75" x14ac:dyDescent="0.2">
      <c r="A94" s="75">
        <v>42303</v>
      </c>
      <c r="B94" s="93" t="s">
        <v>506</v>
      </c>
      <c r="C94" s="76" t="s">
        <v>1338</v>
      </c>
      <c r="D94" s="77" t="s">
        <v>229</v>
      </c>
      <c r="E94" s="78" t="s">
        <v>76</v>
      </c>
      <c r="F94" s="59"/>
      <c r="G94" s="79">
        <v>3725.05</v>
      </c>
      <c r="H94" s="79"/>
      <c r="I94" s="89">
        <f t="shared" ca="1" si="1"/>
        <v>146094.63399999976</v>
      </c>
      <c r="N94" s="44"/>
    </row>
    <row r="95" spans="1:14" ht="12.75" x14ac:dyDescent="0.2">
      <c r="A95" s="75">
        <v>42304</v>
      </c>
      <c r="B95" s="93" t="s">
        <v>506</v>
      </c>
      <c r="C95" s="76" t="s">
        <v>1339</v>
      </c>
      <c r="D95" s="77" t="s">
        <v>497</v>
      </c>
      <c r="E95" s="78" t="s">
        <v>76</v>
      </c>
      <c r="F95" s="59"/>
      <c r="G95" s="79">
        <v>4475</v>
      </c>
      <c r="H95" s="79"/>
      <c r="I95" s="89">
        <f t="shared" ca="1" si="1"/>
        <v>141619.63399999976</v>
      </c>
      <c r="N95" s="44"/>
    </row>
    <row r="96" spans="1:14" ht="12.75" x14ac:dyDescent="0.2">
      <c r="A96" s="75">
        <v>42304</v>
      </c>
      <c r="B96" s="93" t="s">
        <v>506</v>
      </c>
      <c r="C96" s="76" t="s">
        <v>1340</v>
      </c>
      <c r="D96" s="77" t="s">
        <v>127</v>
      </c>
      <c r="E96" s="78" t="s">
        <v>76</v>
      </c>
      <c r="F96" s="59"/>
      <c r="G96" s="79">
        <v>4902.5</v>
      </c>
      <c r="H96" s="79"/>
      <c r="I96" s="89">
        <f t="shared" ca="1" si="1"/>
        <v>136717.13399999976</v>
      </c>
      <c r="N96" s="44"/>
    </row>
    <row r="97" spans="1:14" ht="12.75" x14ac:dyDescent="0.2">
      <c r="A97" s="75">
        <v>42304</v>
      </c>
      <c r="B97" s="93" t="s">
        <v>506</v>
      </c>
      <c r="C97" s="76" t="s">
        <v>1341</v>
      </c>
      <c r="D97" s="77" t="s">
        <v>138</v>
      </c>
      <c r="E97" s="78" t="s">
        <v>76</v>
      </c>
      <c r="F97" s="59"/>
      <c r="G97" s="79">
        <v>1000</v>
      </c>
      <c r="H97" s="79"/>
      <c r="I97" s="89">
        <f t="shared" ca="1" si="1"/>
        <v>135717.13399999976</v>
      </c>
      <c r="N97" s="44"/>
    </row>
    <row r="98" spans="1:14" ht="12.75" x14ac:dyDescent="0.2">
      <c r="A98" s="75">
        <v>42304</v>
      </c>
      <c r="B98" s="93" t="s">
        <v>506</v>
      </c>
      <c r="C98" s="76" t="s">
        <v>1342</v>
      </c>
      <c r="D98" s="77" t="s">
        <v>204</v>
      </c>
      <c r="E98" s="78" t="s">
        <v>76</v>
      </c>
      <c r="F98" s="59"/>
      <c r="G98" s="79">
        <v>2850</v>
      </c>
      <c r="H98" s="79"/>
      <c r="I98" s="89">
        <f t="shared" ca="1" si="1"/>
        <v>132867.13399999976</v>
      </c>
      <c r="N98" s="44"/>
    </row>
    <row r="99" spans="1:14" ht="12.75" x14ac:dyDescent="0.2">
      <c r="A99" s="75">
        <v>42304</v>
      </c>
      <c r="B99" s="93" t="s">
        <v>506</v>
      </c>
      <c r="C99" s="76" t="s">
        <v>1343</v>
      </c>
      <c r="D99" s="77" t="s">
        <v>229</v>
      </c>
      <c r="E99" s="78" t="s">
        <v>76</v>
      </c>
      <c r="F99" s="59"/>
      <c r="G99" s="79">
        <v>8559.77</v>
      </c>
      <c r="H99" s="79"/>
      <c r="I99" s="89">
        <f t="shared" ca="1" si="1"/>
        <v>124307.36399999975</v>
      </c>
      <c r="N99" s="44"/>
    </row>
    <row r="100" spans="1:14" ht="12.75" x14ac:dyDescent="0.2">
      <c r="A100" s="75">
        <v>42304</v>
      </c>
      <c r="B100" s="93" t="s">
        <v>506</v>
      </c>
      <c r="C100" s="76" t="s">
        <v>1344</v>
      </c>
      <c r="D100" s="77" t="s">
        <v>229</v>
      </c>
      <c r="E100" s="78" t="s">
        <v>76</v>
      </c>
      <c r="F100" s="59"/>
      <c r="G100" s="79">
        <v>3796.4</v>
      </c>
      <c r="H100" s="79"/>
      <c r="I100" s="89">
        <f t="shared" ca="1" si="1"/>
        <v>120510.96399999976</v>
      </c>
      <c r="N100" s="44"/>
    </row>
    <row r="101" spans="1:14" ht="24" x14ac:dyDescent="0.2">
      <c r="A101" s="75">
        <v>42304</v>
      </c>
      <c r="B101" s="93" t="s">
        <v>506</v>
      </c>
      <c r="C101" s="97" t="s">
        <v>1359</v>
      </c>
      <c r="D101" s="98" t="s">
        <v>1360</v>
      </c>
      <c r="E101" s="99" t="s">
        <v>76</v>
      </c>
      <c r="F101" s="97"/>
      <c r="G101" s="100"/>
      <c r="H101" s="100">
        <v>574.75</v>
      </c>
      <c r="I101" s="89">
        <f t="shared" ca="1" si="1"/>
        <v>121085.71399999976</v>
      </c>
      <c r="N101" s="44"/>
    </row>
    <row r="102" spans="1:14" ht="12.75" x14ac:dyDescent="0.2">
      <c r="A102" s="75">
        <v>42308</v>
      </c>
      <c r="B102" s="93" t="s">
        <v>506</v>
      </c>
      <c r="C102" s="76" t="s">
        <v>156</v>
      </c>
      <c r="D102" s="77" t="s">
        <v>377</v>
      </c>
      <c r="E102" s="78" t="s">
        <v>77</v>
      </c>
      <c r="F102" s="59"/>
      <c r="G102" s="79">
        <v>12.99</v>
      </c>
      <c r="H102" s="79"/>
      <c r="I102" s="89">
        <f t="shared" ca="1" si="1"/>
        <v>121072.72399999975</v>
      </c>
      <c r="N102" s="44"/>
    </row>
    <row r="103" spans="1:14" ht="12.75" x14ac:dyDescent="0.2">
      <c r="A103" s="75"/>
      <c r="B103" s="93"/>
      <c r="C103" s="76"/>
      <c r="D103" s="77"/>
      <c r="E103" s="78"/>
      <c r="F103" s="59"/>
      <c r="G103" s="79"/>
      <c r="H103" s="79"/>
      <c r="I103" s="89" t="str">
        <f t="shared" ca="1" si="1"/>
        <v xml:space="preserve"> - </v>
      </c>
      <c r="K103" s="157"/>
      <c r="N103" s="44"/>
    </row>
    <row r="104" spans="1:14" ht="12.75" x14ac:dyDescent="0.2">
      <c r="A104" s="75"/>
      <c r="B104" s="93"/>
      <c r="C104" s="76"/>
      <c r="D104" s="77"/>
      <c r="E104" s="78"/>
      <c r="F104" s="59"/>
      <c r="G104" s="79"/>
      <c r="H104" s="79"/>
      <c r="I104" s="89" t="str">
        <f t="shared" ca="1" si="1"/>
        <v xml:space="preserve"> - </v>
      </c>
      <c r="N104" s="44"/>
    </row>
    <row r="105" spans="1:14" ht="12.75" x14ac:dyDescent="0.2">
      <c r="A105" s="75"/>
      <c r="B105" s="93"/>
      <c r="C105" s="76"/>
      <c r="D105" s="77"/>
      <c r="E105" s="78"/>
      <c r="F105" s="59"/>
      <c r="G105" s="79"/>
      <c r="H105" s="79"/>
      <c r="I105" s="89" t="str">
        <f t="shared" ca="1" si="1"/>
        <v xml:space="preserve"> - </v>
      </c>
      <c r="N105" s="44"/>
    </row>
    <row r="106" spans="1:14" ht="12.75" x14ac:dyDescent="0.2">
      <c r="A106" s="75"/>
      <c r="B106" s="93"/>
      <c r="C106" s="76"/>
      <c r="D106" s="77"/>
      <c r="E106" s="78"/>
      <c r="F106" s="59"/>
      <c r="G106" s="79"/>
      <c r="H106" s="79"/>
      <c r="I106" s="89" t="str">
        <f t="shared" ca="1" si="1"/>
        <v xml:space="preserve"> - </v>
      </c>
      <c r="N106" s="44"/>
    </row>
    <row r="107" spans="1:14" ht="12.75" x14ac:dyDescent="0.2">
      <c r="A107" s="75"/>
      <c r="B107" s="93"/>
      <c r="C107" s="76"/>
      <c r="D107" s="77"/>
      <c r="E107" s="78"/>
      <c r="F107" s="59"/>
      <c r="G107" s="79"/>
      <c r="H107" s="79"/>
      <c r="I107" s="89" t="str">
        <f t="shared" ca="1" si="1"/>
        <v xml:space="preserve"> - </v>
      </c>
      <c r="N107" s="44"/>
    </row>
    <row r="108" spans="1:14" ht="12.75" x14ac:dyDescent="0.2">
      <c r="A108" s="106"/>
      <c r="B108" s="93"/>
      <c r="C108" s="76"/>
      <c r="D108" s="77"/>
      <c r="E108" s="78"/>
      <c r="F108" s="59"/>
      <c r="G108" s="79"/>
      <c r="H108" s="79"/>
      <c r="I108" s="89" t="str">
        <f t="shared" ca="1" si="1"/>
        <v xml:space="preserve"> - </v>
      </c>
      <c r="N108" s="44"/>
    </row>
    <row r="109" spans="1:14" ht="12.75" x14ac:dyDescent="0.2">
      <c r="A109" s="106"/>
      <c r="B109" s="93"/>
      <c r="C109" s="76"/>
      <c r="D109" s="77"/>
      <c r="E109" s="78"/>
      <c r="F109" s="59"/>
      <c r="G109" s="79"/>
      <c r="H109" s="79"/>
      <c r="I109" s="89" t="str">
        <f t="shared" ca="1" si="1"/>
        <v xml:space="preserve"> - </v>
      </c>
      <c r="N109" s="44"/>
    </row>
    <row r="110" spans="1:14" ht="12.75" x14ac:dyDescent="0.2">
      <c r="A110" s="106"/>
      <c r="B110" s="93"/>
      <c r="C110" s="76"/>
      <c r="D110" s="77"/>
      <c r="E110" s="78"/>
      <c r="F110" s="59"/>
      <c r="G110" s="79"/>
      <c r="H110" s="79"/>
      <c r="I110" s="89" t="str">
        <f t="shared" ca="1" si="1"/>
        <v xml:space="preserve"> - </v>
      </c>
      <c r="N110" s="44"/>
    </row>
    <row r="111" spans="1:14" ht="12.75" x14ac:dyDescent="0.2">
      <c r="A111" s="106"/>
      <c r="B111" s="93"/>
      <c r="C111" s="76"/>
      <c r="D111" s="77"/>
      <c r="E111" s="78"/>
      <c r="F111" s="59"/>
      <c r="G111" s="79"/>
      <c r="H111" s="79"/>
      <c r="I111" s="89" t="str">
        <f t="shared" ca="1" si="1"/>
        <v xml:space="preserve"> - </v>
      </c>
      <c r="N111" s="44"/>
    </row>
    <row r="112" spans="1:14" ht="12.75" x14ac:dyDescent="0.2">
      <c r="A112" s="106"/>
      <c r="B112" s="93"/>
      <c r="C112" s="76"/>
      <c r="D112" s="77"/>
      <c r="E112" s="78"/>
      <c r="F112" s="59"/>
      <c r="G112" s="79"/>
      <c r="H112" s="79"/>
      <c r="I112" s="89" t="str">
        <f t="shared" ca="1" si="1"/>
        <v xml:space="preserve"> - </v>
      </c>
      <c r="N112" s="44"/>
    </row>
    <row r="113" spans="1:14" ht="12.75" x14ac:dyDescent="0.2">
      <c r="A113" s="106"/>
      <c r="B113" s="93"/>
      <c r="C113" s="97"/>
      <c r="D113" s="77"/>
      <c r="E113" s="99"/>
      <c r="F113" s="97"/>
      <c r="G113" s="79"/>
      <c r="H113" s="100"/>
      <c r="I113" s="89" t="str">
        <f t="shared" ca="1" si="1"/>
        <v xml:space="preserve"> - </v>
      </c>
      <c r="N113" s="44"/>
    </row>
    <row r="114" spans="1:14" ht="12.75" x14ac:dyDescent="0.2">
      <c r="A114" s="94"/>
      <c r="B114" s="93"/>
      <c r="C114" s="102"/>
      <c r="D114" s="77"/>
      <c r="E114" s="99"/>
      <c r="F114" s="102"/>
      <c r="G114" s="100"/>
      <c r="H114" s="105"/>
      <c r="I114" s="89" t="str">
        <f t="shared" ca="1" si="1"/>
        <v xml:space="preserve"> - </v>
      </c>
      <c r="N114" s="44"/>
    </row>
    <row r="115" spans="1:14" ht="12.75" x14ac:dyDescent="0.2">
      <c r="A115" s="94"/>
      <c r="B115" s="93"/>
      <c r="C115" s="102"/>
      <c r="D115" s="77"/>
      <c r="E115" s="99"/>
      <c r="F115" s="102"/>
      <c r="G115" s="105"/>
      <c r="H115" s="105"/>
      <c r="I115" s="89" t="str">
        <f t="shared" ca="1" si="1"/>
        <v xml:space="preserve"> - </v>
      </c>
      <c r="N115" s="44"/>
    </row>
    <row r="116" spans="1:14" ht="12.75" x14ac:dyDescent="0.2">
      <c r="A116" s="94"/>
      <c r="B116" s="93"/>
      <c r="C116" s="102"/>
      <c r="D116" s="77"/>
      <c r="E116" s="99"/>
      <c r="F116" s="102"/>
      <c r="G116" s="105"/>
      <c r="H116" s="105"/>
      <c r="I116" s="89" t="str">
        <f t="shared" ca="1" si="1"/>
        <v xml:space="preserve"> - </v>
      </c>
      <c r="N116" s="44"/>
    </row>
    <row r="117" spans="1:14" ht="12.75" x14ac:dyDescent="0.2">
      <c r="A117" s="94"/>
      <c r="B117" s="93"/>
      <c r="C117" s="97"/>
      <c r="D117" s="77"/>
      <c r="E117" s="99"/>
      <c r="F117" s="97"/>
      <c r="G117" s="105"/>
      <c r="H117" s="105"/>
      <c r="I117" s="89" t="str">
        <f t="shared" ca="1" si="1"/>
        <v xml:space="preserve"> - </v>
      </c>
      <c r="N117" s="44"/>
    </row>
    <row r="118" spans="1:14" ht="12.75" x14ac:dyDescent="0.2">
      <c r="A118" s="94"/>
      <c r="B118" s="93"/>
      <c r="C118" s="97"/>
      <c r="D118" s="77"/>
      <c r="E118" s="99"/>
      <c r="F118" s="97"/>
      <c r="G118" s="105"/>
      <c r="H118" s="100"/>
      <c r="I118" s="89" t="str">
        <f t="shared" ca="1" si="1"/>
        <v xml:space="preserve"> - </v>
      </c>
      <c r="N118" s="44"/>
    </row>
    <row r="119" spans="1:14" ht="12.75" x14ac:dyDescent="0.2">
      <c r="A119" s="94"/>
      <c r="B119" s="93"/>
      <c r="C119" s="97"/>
      <c r="D119" s="77"/>
      <c r="E119" s="99"/>
      <c r="F119" s="97"/>
      <c r="G119" s="100"/>
      <c r="H119" s="100"/>
      <c r="I119" s="89" t="str">
        <f t="shared" ca="1" si="1"/>
        <v xml:space="preserve"> - </v>
      </c>
      <c r="N119" s="44"/>
    </row>
    <row r="120" spans="1:14" ht="12.75" x14ac:dyDescent="0.2">
      <c r="A120" s="94"/>
      <c r="B120" s="93"/>
      <c r="C120" s="97"/>
      <c r="D120" s="77"/>
      <c r="E120" s="99"/>
      <c r="F120" s="97"/>
      <c r="G120" s="100"/>
      <c r="H120" s="100"/>
      <c r="I120" s="89" t="str">
        <f t="shared" ca="1" si="1"/>
        <v xml:space="preserve"> - </v>
      </c>
      <c r="N120" s="44"/>
    </row>
    <row r="121" spans="1:14" ht="12.75" x14ac:dyDescent="0.2">
      <c r="A121" s="94"/>
      <c r="B121" s="93"/>
      <c r="C121" s="97"/>
      <c r="D121" s="77"/>
      <c r="E121" s="99"/>
      <c r="F121" s="97"/>
      <c r="G121" s="100"/>
      <c r="H121" s="100"/>
      <c r="I121" s="89" t="str">
        <f t="shared" ca="1" si="1"/>
        <v xml:space="preserve"> - </v>
      </c>
      <c r="N121" s="44"/>
    </row>
    <row r="122" spans="1:14" ht="12.75" x14ac:dyDescent="0.2">
      <c r="A122" s="94"/>
      <c r="B122" s="93"/>
      <c r="C122" s="76"/>
      <c r="D122" s="77"/>
      <c r="E122" s="78"/>
      <c r="F122" s="76"/>
      <c r="G122" s="79"/>
      <c r="H122" s="79"/>
      <c r="I122" s="89" t="str">
        <f t="shared" ca="1" si="1"/>
        <v xml:space="preserve"> - </v>
      </c>
      <c r="N122" s="44"/>
    </row>
    <row r="123" spans="1:14" ht="12.75" x14ac:dyDescent="0.2">
      <c r="A123" s="94"/>
      <c r="B123" s="93"/>
      <c r="C123" s="76"/>
      <c r="D123" s="77"/>
      <c r="E123" s="78"/>
      <c r="F123" s="76"/>
      <c r="G123" s="79"/>
      <c r="H123" s="79"/>
      <c r="I123" s="89" t="str">
        <f t="shared" ca="1" si="1"/>
        <v xml:space="preserve"> - </v>
      </c>
      <c r="N123" s="44"/>
    </row>
    <row r="124" spans="1:14" ht="12.75" x14ac:dyDescent="0.2">
      <c r="A124" s="94"/>
      <c r="B124" s="93"/>
      <c r="C124" s="76"/>
      <c r="D124" s="77"/>
      <c r="E124" s="78"/>
      <c r="F124" s="76"/>
      <c r="G124" s="79"/>
      <c r="H124" s="79"/>
      <c r="I124" s="89" t="str">
        <f t="shared" ca="1" si="1"/>
        <v xml:space="preserve"> - </v>
      </c>
      <c r="N124" s="44"/>
    </row>
    <row r="125" spans="1:14" ht="12.75" x14ac:dyDescent="0.2">
      <c r="A125" s="94"/>
      <c r="B125" s="93"/>
      <c r="C125" s="76"/>
      <c r="D125" s="77"/>
      <c r="E125" s="78"/>
      <c r="F125" s="76"/>
      <c r="G125" s="79"/>
      <c r="H125" s="79"/>
      <c r="I125" s="89" t="str">
        <f t="shared" ca="1" si="1"/>
        <v xml:space="preserve"> - </v>
      </c>
      <c r="N125" s="44"/>
    </row>
    <row r="126" spans="1:14" ht="12.75" x14ac:dyDescent="0.2">
      <c r="A126" s="94"/>
      <c r="B126" s="93"/>
      <c r="C126" s="76"/>
      <c r="D126" s="77"/>
      <c r="E126" s="78"/>
      <c r="F126" s="76"/>
      <c r="G126" s="79"/>
      <c r="H126" s="79"/>
      <c r="I126" s="89" t="str">
        <f t="shared" ca="1" si="1"/>
        <v xml:space="preserve"> - </v>
      </c>
      <c r="N126" s="44"/>
    </row>
    <row r="127" spans="1:14" ht="12.75" x14ac:dyDescent="0.2">
      <c r="A127" s="94"/>
      <c r="B127" s="93"/>
      <c r="C127" s="76"/>
      <c r="D127" s="77"/>
      <c r="E127" s="78"/>
      <c r="F127" s="76"/>
      <c r="G127" s="79"/>
      <c r="H127" s="79"/>
      <c r="I127" s="89" t="str">
        <f t="shared" ca="1" si="1"/>
        <v xml:space="preserve"> - </v>
      </c>
      <c r="N127" s="44"/>
    </row>
    <row r="128" spans="1:14" ht="12.75" x14ac:dyDescent="0.2">
      <c r="A128" s="94"/>
      <c r="B128" s="93"/>
      <c r="C128" s="76"/>
      <c r="D128" s="77"/>
      <c r="E128" s="78"/>
      <c r="F128" s="76"/>
      <c r="G128" s="79"/>
      <c r="H128" s="79"/>
      <c r="I128" s="89" t="str">
        <f t="shared" ca="1" si="1"/>
        <v xml:space="preserve"> - </v>
      </c>
      <c r="N128" s="44"/>
    </row>
    <row r="129" spans="1:14" ht="12.75" x14ac:dyDescent="0.2">
      <c r="A129" s="94"/>
      <c r="B129" s="93"/>
      <c r="C129" s="76"/>
      <c r="D129" s="77"/>
      <c r="E129" s="78"/>
      <c r="F129" s="76"/>
      <c r="G129" s="79"/>
      <c r="H129" s="79"/>
      <c r="I129" s="89" t="str">
        <f t="shared" ca="1" si="1"/>
        <v xml:space="preserve"> - </v>
      </c>
      <c r="N129" s="44"/>
    </row>
    <row r="130" spans="1:14" ht="12.75" x14ac:dyDescent="0.2">
      <c r="A130" s="94"/>
      <c r="B130" s="93"/>
      <c r="C130" s="76"/>
      <c r="D130" s="77"/>
      <c r="E130" s="78"/>
      <c r="F130" s="76"/>
      <c r="G130" s="79"/>
      <c r="H130" s="79"/>
      <c r="I130" s="89" t="str">
        <f t="shared" ca="1" si="1"/>
        <v xml:space="preserve"> - </v>
      </c>
      <c r="N130" s="44"/>
    </row>
    <row r="131" spans="1:14" ht="12.75" x14ac:dyDescent="0.2">
      <c r="A131" s="94"/>
      <c r="B131" s="93"/>
      <c r="C131" s="76"/>
      <c r="D131" s="77"/>
      <c r="E131" s="78"/>
      <c r="F131" s="76"/>
      <c r="G131" s="79"/>
      <c r="H131" s="79"/>
      <c r="I131" s="89" t="str">
        <f t="shared" ca="1" si="1"/>
        <v xml:space="preserve"> - </v>
      </c>
      <c r="N131" s="44"/>
    </row>
    <row r="132" spans="1:14" ht="12.75" x14ac:dyDescent="0.2">
      <c r="A132" s="94"/>
      <c r="B132" s="93"/>
      <c r="C132" s="76"/>
      <c r="D132" s="77"/>
      <c r="E132" s="78"/>
      <c r="F132" s="76"/>
      <c r="G132" s="79"/>
      <c r="H132" s="79"/>
      <c r="I132" s="89" t="str">
        <f t="shared" ca="1" si="1"/>
        <v xml:space="preserve"> - </v>
      </c>
      <c r="N132" s="44"/>
    </row>
    <row r="133" spans="1:14" ht="12.75" x14ac:dyDescent="0.2">
      <c r="A133" s="94"/>
      <c r="B133" s="93"/>
      <c r="C133" s="76"/>
      <c r="D133" s="77"/>
      <c r="E133" s="78"/>
      <c r="F133" s="76"/>
      <c r="G133" s="79"/>
      <c r="H133" s="79"/>
      <c r="I133" s="89" t="str">
        <f t="shared" ca="1" si="1"/>
        <v xml:space="preserve"> - </v>
      </c>
      <c r="N133" s="44"/>
    </row>
    <row r="134" spans="1:14" ht="12.75" x14ac:dyDescent="0.2">
      <c r="A134" s="94"/>
      <c r="B134" s="93"/>
      <c r="C134" s="76"/>
      <c r="D134" s="77"/>
      <c r="E134" s="78"/>
      <c r="F134" s="76"/>
      <c r="G134" s="79"/>
      <c r="H134" s="79"/>
      <c r="I134" s="89" t="str">
        <f t="shared" ca="1" si="1"/>
        <v xml:space="preserve"> - </v>
      </c>
      <c r="N134" s="44"/>
    </row>
    <row r="135" spans="1:14" ht="12.75" x14ac:dyDescent="0.2">
      <c r="A135" s="94"/>
      <c r="B135" s="93"/>
      <c r="C135" s="76"/>
      <c r="D135" s="77"/>
      <c r="E135" s="78"/>
      <c r="F135" s="76"/>
      <c r="G135" s="79"/>
      <c r="H135" s="79"/>
      <c r="I135" s="89" t="str">
        <f t="shared" ca="1" si="1"/>
        <v xml:space="preserve"> - </v>
      </c>
      <c r="N135" s="44"/>
    </row>
    <row r="136" spans="1:14" ht="12.75" x14ac:dyDescent="0.2">
      <c r="A136" s="94"/>
      <c r="B136" s="93"/>
      <c r="C136" s="76"/>
      <c r="D136" s="77"/>
      <c r="E136" s="78"/>
      <c r="F136" s="76"/>
      <c r="G136" s="79"/>
      <c r="H136" s="79"/>
      <c r="I136" s="89" t="str">
        <f t="shared" ca="1" si="1"/>
        <v xml:space="preserve"> - </v>
      </c>
      <c r="N136" s="44"/>
    </row>
    <row r="137" spans="1:14" ht="12.75" x14ac:dyDescent="0.2">
      <c r="A137" s="94"/>
      <c r="B137" s="93"/>
      <c r="C137" s="76"/>
      <c r="D137" s="77"/>
      <c r="E137" s="78"/>
      <c r="F137" s="76"/>
      <c r="G137" s="79"/>
      <c r="H137" s="79"/>
      <c r="I137" s="89" t="str">
        <f t="shared" ca="1" si="1"/>
        <v xml:space="preserve"> - </v>
      </c>
      <c r="N137" s="44"/>
    </row>
    <row r="138" spans="1:14" ht="12.75" x14ac:dyDescent="0.2">
      <c r="A138" s="94"/>
      <c r="B138" s="93"/>
      <c r="C138" s="76"/>
      <c r="D138" s="77"/>
      <c r="E138" s="78"/>
      <c r="F138" s="76"/>
      <c r="G138" s="79"/>
      <c r="H138" s="79"/>
      <c r="I138" s="89" t="str">
        <f t="shared" ca="1" si="1"/>
        <v xml:space="preserve"> - </v>
      </c>
      <c r="N138" s="44"/>
    </row>
    <row r="139" spans="1:14" ht="12.75" x14ac:dyDescent="0.2">
      <c r="A139" s="94"/>
      <c r="B139" s="93"/>
      <c r="C139" s="76"/>
      <c r="D139" s="77"/>
      <c r="E139" s="78"/>
      <c r="F139" s="76"/>
      <c r="G139" s="79"/>
      <c r="H139" s="79"/>
      <c r="I139" s="89" t="str">
        <f t="shared" ca="1" si="1"/>
        <v xml:space="preserve"> - </v>
      </c>
      <c r="N139" s="44"/>
    </row>
    <row r="140" spans="1:14" ht="12.75" x14ac:dyDescent="0.2">
      <c r="A140" s="94"/>
      <c r="B140" s="93"/>
      <c r="C140" s="76"/>
      <c r="D140" s="77"/>
      <c r="E140" s="78"/>
      <c r="F140" s="76"/>
      <c r="G140" s="79"/>
      <c r="H140" s="79"/>
      <c r="I140" s="89" t="str">
        <f t="shared" ca="1" si="1"/>
        <v xml:space="preserve"> - </v>
      </c>
      <c r="N140" s="44"/>
    </row>
    <row r="141" spans="1:14" ht="12.75" x14ac:dyDescent="0.2">
      <c r="A141" s="94"/>
      <c r="B141" s="93"/>
      <c r="C141" s="76"/>
      <c r="D141" s="77"/>
      <c r="E141" s="78"/>
      <c r="F141" s="76"/>
      <c r="G141" s="79"/>
      <c r="H141" s="79"/>
      <c r="I141" s="89" t="str">
        <f t="shared" ca="1" si="1"/>
        <v xml:space="preserve"> - </v>
      </c>
      <c r="N141" s="44"/>
    </row>
    <row r="142" spans="1:14" ht="12.75" x14ac:dyDescent="0.2">
      <c r="A142" s="94"/>
      <c r="B142" s="93"/>
      <c r="C142" s="76"/>
      <c r="D142" s="77"/>
      <c r="E142" s="78"/>
      <c r="F142" s="76"/>
      <c r="G142" s="79"/>
      <c r="H142" s="79"/>
      <c r="I142" s="89" t="str">
        <f t="shared" ca="1" si="1"/>
        <v xml:space="preserve"> - </v>
      </c>
      <c r="N142" s="44"/>
    </row>
    <row r="143" spans="1:14" ht="12.75" x14ac:dyDescent="0.2">
      <c r="A143" s="94"/>
      <c r="B143" s="93"/>
      <c r="C143" s="76"/>
      <c r="D143" s="77"/>
      <c r="E143" s="78"/>
      <c r="F143" s="76"/>
      <c r="G143" s="79"/>
      <c r="H143" s="79"/>
      <c r="I143" s="89" t="str">
        <f t="shared" ca="1" si="1"/>
        <v xml:space="preserve"> - </v>
      </c>
      <c r="N143" s="44"/>
    </row>
    <row r="144" spans="1:14" ht="12.75" x14ac:dyDescent="0.2">
      <c r="A144" s="94"/>
      <c r="B144" s="93"/>
      <c r="C144" s="76"/>
      <c r="D144" s="77"/>
      <c r="E144" s="78"/>
      <c r="F144" s="76"/>
      <c r="G144" s="79"/>
      <c r="H144" s="79"/>
      <c r="I144" s="89" t="str">
        <f t="shared" ca="1" si="1"/>
        <v xml:space="preserve"> - </v>
      </c>
      <c r="N144" s="44"/>
    </row>
    <row r="145" spans="1:14" ht="12.75" x14ac:dyDescent="0.2">
      <c r="A145" s="94"/>
      <c r="B145" s="93"/>
      <c r="C145" s="76"/>
      <c r="D145" s="77"/>
      <c r="E145" s="78"/>
      <c r="F145" s="76"/>
      <c r="G145" s="79"/>
      <c r="H145" s="79"/>
      <c r="I145" s="89" t="str">
        <f t="shared" ca="1" si="1"/>
        <v xml:space="preserve"> - </v>
      </c>
      <c r="N145" s="44"/>
    </row>
    <row r="146" spans="1:14" ht="12.75" x14ac:dyDescent="0.2">
      <c r="A146" s="95"/>
      <c r="B146" s="93"/>
      <c r="C146" s="81"/>
      <c r="D146" s="82"/>
      <c r="E146" s="83"/>
      <c r="F146" s="81"/>
      <c r="G146" s="84"/>
      <c r="H146" s="84"/>
      <c r="I146" s="89" t="str">
        <f t="shared" ca="1" si="1"/>
        <v xml:space="preserve"> - </v>
      </c>
      <c r="N146" s="44"/>
    </row>
    <row r="147" spans="1:14" ht="12.75" x14ac:dyDescent="0.2">
      <c r="A147" s="94"/>
      <c r="B147" s="93"/>
      <c r="C147" s="76"/>
      <c r="D147" s="77"/>
      <c r="E147" s="78"/>
      <c r="F147" s="76"/>
      <c r="G147" s="79"/>
      <c r="H147" s="79"/>
      <c r="I147" s="89" t="str">
        <f t="shared" ca="1" si="1"/>
        <v xml:space="preserve"> - </v>
      </c>
      <c r="N147" s="44"/>
    </row>
    <row r="148" spans="1:14" ht="12.75" x14ac:dyDescent="0.2">
      <c r="A148" s="94"/>
      <c r="B148" s="93"/>
      <c r="C148" s="76"/>
      <c r="D148" s="77"/>
      <c r="E148" s="78"/>
      <c r="F148" s="76"/>
      <c r="G148" s="79"/>
      <c r="H148" s="79"/>
      <c r="I148" s="89" t="str">
        <f t="shared" ca="1" si="1"/>
        <v xml:space="preserve"> - </v>
      </c>
      <c r="N148" s="44"/>
    </row>
    <row r="149" spans="1:14" ht="12.75" x14ac:dyDescent="0.2">
      <c r="A149" s="94"/>
      <c r="B149" s="93"/>
      <c r="C149" s="76"/>
      <c r="D149" s="77"/>
      <c r="E149" s="78"/>
      <c r="F149" s="76"/>
      <c r="G149" s="79"/>
      <c r="H149" s="79"/>
      <c r="I149" s="89" t="str">
        <f t="shared" ca="1" si="1"/>
        <v xml:space="preserve"> - </v>
      </c>
      <c r="N149" s="44"/>
    </row>
    <row r="150" spans="1:14" ht="12.75" x14ac:dyDescent="0.2">
      <c r="A150" s="94"/>
      <c r="B150" s="93"/>
      <c r="C150" s="76"/>
      <c r="D150" s="77"/>
      <c r="E150" s="78"/>
      <c r="F150" s="76"/>
      <c r="G150" s="79"/>
      <c r="H150" s="79"/>
      <c r="I150" s="89" t="str">
        <f t="shared" ca="1" si="1"/>
        <v xml:space="preserve"> - </v>
      </c>
      <c r="N150" s="44"/>
    </row>
    <row r="151" spans="1:14" ht="12.75" x14ac:dyDescent="0.2">
      <c r="A151" s="94"/>
      <c r="B151" s="93"/>
      <c r="C151" s="76"/>
      <c r="D151" s="77"/>
      <c r="E151" s="78"/>
      <c r="F151" s="76"/>
      <c r="G151" s="79"/>
      <c r="H151" s="79"/>
      <c r="I151" s="89" t="str">
        <f t="shared" ca="1" si="1"/>
        <v xml:space="preserve"> - </v>
      </c>
      <c r="N151" s="44"/>
    </row>
    <row r="152" spans="1:14" ht="12.75" x14ac:dyDescent="0.2">
      <c r="A152" s="94"/>
      <c r="B152" s="93"/>
      <c r="C152" s="76"/>
      <c r="D152" s="77"/>
      <c r="E152" s="78"/>
      <c r="F152" s="76"/>
      <c r="G152" s="79"/>
      <c r="H152" s="79"/>
      <c r="I152" s="89" t="str">
        <f t="shared" ca="1" si="1"/>
        <v xml:space="preserve"> - </v>
      </c>
      <c r="N152" s="44"/>
    </row>
    <row r="153" spans="1:14" ht="12.75" x14ac:dyDescent="0.2">
      <c r="A153" s="94"/>
      <c r="B153" s="93"/>
      <c r="C153" s="76"/>
      <c r="D153" s="77"/>
      <c r="E153" s="78"/>
      <c r="F153" s="76"/>
      <c r="G153" s="79"/>
      <c r="H153" s="79"/>
      <c r="I153" s="89" t="str">
        <f t="shared" ca="1" si="1"/>
        <v xml:space="preserve"> - </v>
      </c>
      <c r="N153" s="44"/>
    </row>
    <row r="154" spans="1:14" ht="12.75" x14ac:dyDescent="0.2">
      <c r="A154" s="94"/>
      <c r="B154" s="93"/>
      <c r="C154" s="76"/>
      <c r="D154" s="77"/>
      <c r="E154" s="78"/>
      <c r="F154" s="76"/>
      <c r="G154" s="79"/>
      <c r="H154" s="79"/>
      <c r="I154" s="89" t="str">
        <f t="shared" ca="1" si="1"/>
        <v xml:space="preserve"> - </v>
      </c>
      <c r="N154" s="44"/>
    </row>
    <row r="155" spans="1:14" ht="12.75" x14ac:dyDescent="0.2">
      <c r="A155" s="94"/>
      <c r="B155" s="93"/>
      <c r="C155" s="76"/>
      <c r="D155" s="77"/>
      <c r="E155" s="78"/>
      <c r="F155" s="76"/>
      <c r="G155" s="79"/>
      <c r="H155" s="79"/>
      <c r="I155" s="89" t="str">
        <f t="shared" ca="1" si="1"/>
        <v xml:space="preserve"> - </v>
      </c>
      <c r="N155" s="44"/>
    </row>
    <row r="156" spans="1:14" x14ac:dyDescent="0.25">
      <c r="A156" s="159"/>
      <c r="B156" s="95"/>
      <c r="C156" s="160"/>
      <c r="D156" s="161"/>
      <c r="E156" s="162"/>
      <c r="F156" s="160"/>
      <c r="G156" s="163"/>
      <c r="H156" s="163"/>
      <c r="I156" s="164"/>
    </row>
    <row r="158" spans="1:14" x14ac:dyDescent="0.25">
      <c r="G158" s="61">
        <f>SUBTOTAL(9, G16:G155)</f>
        <v>575934.75000000012</v>
      </c>
      <c r="H158" s="61">
        <f>SUBTOTAL(9, H16:H155)</f>
        <v>503910.22</v>
      </c>
    </row>
    <row r="160" spans="1:14" x14ac:dyDescent="0.25">
      <c r="G160" s="61">
        <f>G158-H101</f>
        <v>575360.00000000012</v>
      </c>
    </row>
  </sheetData>
  <conditionalFormatting sqref="I15:I155">
    <cfRule type="cellIs" dxfId="68" priority="3" stopIfTrue="1" operator="lessThan">
      <formula>0</formula>
    </cfRule>
  </conditionalFormatting>
  <conditionalFormatting sqref="I3">
    <cfRule type="cellIs" dxfId="67" priority="1" stopIfTrue="1" operator="lessThan">
      <formula>0</formula>
    </cfRule>
  </conditionalFormatting>
  <dataValidations count="5">
    <dataValidation type="list" allowBlank="1" showInputMessage="1" showErrorMessage="1" sqref="C25 D15:D25 D27:D44 D46:D61 D69">
      <formula1>payeeList</formula1>
    </dataValidation>
    <dataValidation type="list" allowBlank="1" showInputMessage="1" showErrorMessage="1" sqref="C15:C24 C26:C43 C45:C61">
      <formula1>numList</formula1>
    </dataValidation>
    <dataValidation type="list" allowBlank="1" showInputMessage="1" showErrorMessage="1" sqref="A45:A87 A108:A142 A15:A43 B15:B155">
      <formula1>dateList</formula1>
    </dataValidation>
    <dataValidation type="list" allowBlank="1" showInputMessage="1" showErrorMessage="1" sqref="G25 F15:F145">
      <formula1>reconcileList</formula1>
    </dataValidation>
    <dataValidation type="list" allowBlank="1" showInputMessage="1" showErrorMessage="1" sqref="D26 E15 E30:E82 E85:E88">
      <formula1>categoryList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 id="{7965BCBB-6FE6-4F9D-AB48-E4A8FCB6C1E5}">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4" id="{015B5AFE-9E8D-4866-9AA7-CE43633C3929}">
            <x14:iconSet custom="1">
              <x14:cfvo type="percent">
                <xm:f>0</xm:f>
              </x14:cfvo>
              <x14:cfvo type="num">
                <xm:f>0</xm:f>
              </x14:cfvo>
              <x14:cfvo type="formula">
                <xm:f>$I$13</xm:f>
              </x14:cfvo>
              <x14:cfIcon iconSet="3TrafficLights1" iconId="0"/>
              <x14:cfIcon iconSet="3TrafficLights1" iconId="1"/>
              <x14:cfIcon iconSet="NoIcons" iconId="0"/>
            </x14:iconSet>
          </x14:cfRule>
          <xm:sqref>I15:I155</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6"/>
  <sheetViews>
    <sheetView showGridLines="0" zoomScale="115" zoomScaleNormal="115" workbookViewId="0">
      <pane ySplit="14" topLeftCell="A15" activePane="bottomLeft" state="frozen"/>
      <selection pane="bottomLeft" activeCell="F23" sqref="F23"/>
    </sheetView>
  </sheetViews>
  <sheetFormatPr defaultRowHeight="15" x14ac:dyDescent="0.25"/>
  <cols>
    <col min="1" max="1" width="9.25" style="44" customWidth="1"/>
    <col min="2" max="2" width="8.12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0" width="5" style="44" customWidth="1"/>
    <col min="11" max="11" width="20.875" style="44" customWidth="1"/>
    <col min="12" max="13" width="9" style="44"/>
    <col min="14" max="14" width="9" style="38"/>
    <col min="15" max="16384" width="9" style="44"/>
  </cols>
  <sheetData>
    <row r="1" spans="1:15" ht="23.25" x14ac:dyDescent="0.3">
      <c r="A1" s="88" t="s">
        <v>81</v>
      </c>
      <c r="B1" s="90"/>
      <c r="C1" s="42"/>
      <c r="D1" s="42"/>
      <c r="E1" s="42"/>
      <c r="F1" s="43"/>
      <c r="G1" s="85"/>
      <c r="H1" s="86"/>
      <c r="I1" s="87">
        <v>42309</v>
      </c>
      <c r="N1" s="45" t="s">
        <v>3</v>
      </c>
      <c r="O1" s="46" t="s">
        <v>73</v>
      </c>
    </row>
    <row r="2" spans="1:15" ht="18.75" x14ac:dyDescent="0.25">
      <c r="A2" s="88" t="s">
        <v>245</v>
      </c>
      <c r="B2" s="90"/>
      <c r="N2" s="47"/>
    </row>
    <row r="3" spans="1:15" hidden="1" x14ac:dyDescent="0.25">
      <c r="H3" s="62" t="s">
        <v>24</v>
      </c>
      <c r="I3" s="63">
        <f ca="1">VLOOKUP(9E+100,Table13456789101112[Balance],1)</f>
        <v>311947.38400000014</v>
      </c>
      <c r="K3" s="48"/>
      <c r="N3" s="47">
        <f>IFERROR(LARGE(Table13456789101112[[#All],[Cheque /EFT Number]],1)+1,1)</f>
        <v>1</v>
      </c>
      <c r="O3" s="46" t="s">
        <v>70</v>
      </c>
    </row>
    <row r="4" spans="1:15" hidden="1" x14ac:dyDescent="0.25">
      <c r="H4" s="64" t="s">
        <v>23</v>
      </c>
      <c r="I4" s="65">
        <f>SUMIF(Table13456789101112[R],"=r",Table13456789101112[Deposit,
Credit (+)])+SUMIF(Table13456789101112[R],"=c",Table13456789101112[Deposit,
Credit (+)])-SUMIF(Table13456789101112[R],"=R",Table13456789101112[Withdrawal,
Payment (-)])-SUMIF(Table13456789101112[R],"=C",Table13456789101112[Withdrawal,
Payment (-)])</f>
        <v>0</v>
      </c>
      <c r="K4" s="49"/>
      <c r="N4" s="47">
        <f>N3-1</f>
        <v>0</v>
      </c>
      <c r="O4" s="46" t="s">
        <v>68</v>
      </c>
    </row>
    <row r="5" spans="1:15" hidden="1" x14ac:dyDescent="0.25">
      <c r="H5" s="66"/>
      <c r="N5" s="47">
        <f>N4-1</f>
        <v>-1</v>
      </c>
    </row>
    <row r="6" spans="1:15" hidden="1" x14ac:dyDescent="0.25">
      <c r="H6" s="66"/>
      <c r="N6" s="47">
        <f>N5-1</f>
        <v>-2</v>
      </c>
    </row>
    <row r="7" spans="1:15" hidden="1" x14ac:dyDescent="0.25">
      <c r="H7" s="66"/>
      <c r="N7" s="47">
        <f>N6-1</f>
        <v>-3</v>
      </c>
    </row>
    <row r="8" spans="1:15" hidden="1" x14ac:dyDescent="0.25">
      <c r="H8" s="66"/>
      <c r="N8" s="47" t="s">
        <v>5</v>
      </c>
    </row>
    <row r="9" spans="1:15" hidden="1" x14ac:dyDescent="0.25">
      <c r="H9" s="66"/>
      <c r="N9" s="47" t="s">
        <v>4</v>
      </c>
    </row>
    <row r="10" spans="1:15" hidden="1" x14ac:dyDescent="0.25">
      <c r="H10" s="66"/>
      <c r="N10" s="47" t="s">
        <v>11</v>
      </c>
    </row>
    <row r="11" spans="1:15" hidden="1" x14ac:dyDescent="0.25">
      <c r="H11" s="66"/>
      <c r="N11" s="47" t="s">
        <v>58</v>
      </c>
    </row>
    <row r="12" spans="1:15" hidden="1" x14ac:dyDescent="0.25">
      <c r="H12" s="66"/>
      <c r="N12" s="47" t="s">
        <v>59</v>
      </c>
    </row>
    <row r="13" spans="1:15" s="51" customFormat="1" ht="17.25" hidden="1" customHeight="1" x14ac:dyDescent="0.25">
      <c r="A13" s="50"/>
      <c r="B13" s="92"/>
      <c r="C13" s="50"/>
      <c r="D13" s="50"/>
      <c r="F13" s="52"/>
      <c r="G13" s="67"/>
      <c r="H13" s="68" t="s">
        <v>16</v>
      </c>
      <c r="I13" s="73">
        <v>500000</v>
      </c>
      <c r="N13" s="47"/>
      <c r="O13" s="46" t="s">
        <v>69</v>
      </c>
    </row>
    <row r="14" spans="1:15" ht="30" x14ac:dyDescent="0.25">
      <c r="A14" s="53" t="s">
        <v>0</v>
      </c>
      <c r="B14" s="53" t="s">
        <v>161</v>
      </c>
      <c r="C14" s="54" t="s">
        <v>80</v>
      </c>
      <c r="D14" s="55" t="s">
        <v>15</v>
      </c>
      <c r="E14" s="55" t="s">
        <v>1</v>
      </c>
      <c r="F14" s="53" t="s">
        <v>6</v>
      </c>
      <c r="G14" s="69" t="s">
        <v>8</v>
      </c>
      <c r="H14" s="69" t="s">
        <v>7</v>
      </c>
      <c r="I14" s="70" t="s">
        <v>2</v>
      </c>
      <c r="N14" s="47"/>
    </row>
    <row r="15" spans="1:15" s="51" customFormat="1" ht="12.75" x14ac:dyDescent="0.2">
      <c r="A15" s="56"/>
      <c r="B15" s="93"/>
      <c r="C15" s="59"/>
      <c r="D15" s="58" t="s">
        <v>1235</v>
      </c>
      <c r="E15" s="57"/>
      <c r="F15" s="59"/>
      <c r="G15" s="71"/>
      <c r="H15" s="71"/>
      <c r="I15" s="72">
        <f ca="1">Oct!I102</f>
        <v>121072.72399999975</v>
      </c>
      <c r="N15" s="74"/>
    </row>
    <row r="16" spans="1:15" s="51" customFormat="1" ht="12.75" x14ac:dyDescent="0.2">
      <c r="A16" s="56">
        <v>42309</v>
      </c>
      <c r="B16" s="93" t="s">
        <v>159</v>
      </c>
      <c r="C16" s="97" t="s">
        <v>1347</v>
      </c>
      <c r="D16" s="98" t="s">
        <v>121</v>
      </c>
      <c r="E16" s="78" t="s">
        <v>77</v>
      </c>
      <c r="F16" s="97"/>
      <c r="G16" s="108">
        <v>10667.84</v>
      </c>
      <c r="H16" s="71"/>
      <c r="I16" s="89">
        <f t="shared" ref="I16:I89" ca="1" si="0">IF(AND(ISBLANK(G16),ISBLANK(H16))," - ",OFFSET(I16,-1,0,1,1)+H16-G16)</f>
        <v>110404.88399999976</v>
      </c>
      <c r="N16" s="74"/>
    </row>
    <row r="17" spans="1:14" s="51" customFormat="1" ht="12.75" x14ac:dyDescent="0.2">
      <c r="A17" s="56">
        <v>42309</v>
      </c>
      <c r="B17" s="93" t="s">
        <v>159</v>
      </c>
      <c r="C17" s="59" t="s">
        <v>1330</v>
      </c>
      <c r="D17" s="58" t="s">
        <v>122</v>
      </c>
      <c r="E17" s="78" t="s">
        <v>77</v>
      </c>
      <c r="F17" s="59"/>
      <c r="G17" s="71">
        <v>170</v>
      </c>
      <c r="H17" s="108"/>
      <c r="I17" s="89">
        <f t="shared" ca="1" si="0"/>
        <v>110234.88399999976</v>
      </c>
      <c r="N17" s="74"/>
    </row>
    <row r="18" spans="1:14" s="51" customFormat="1" ht="12.75" x14ac:dyDescent="0.2">
      <c r="A18" s="56">
        <v>42309</v>
      </c>
      <c r="B18" s="93" t="s">
        <v>159</v>
      </c>
      <c r="C18" s="59" t="s">
        <v>1331</v>
      </c>
      <c r="D18" s="58" t="s">
        <v>190</v>
      </c>
      <c r="E18" s="78" t="s">
        <v>77</v>
      </c>
      <c r="F18" s="59"/>
      <c r="G18" s="71">
        <v>106</v>
      </c>
      <c r="H18" s="71"/>
      <c r="I18" s="89">
        <f t="shared" ca="1" si="0"/>
        <v>110128.88399999976</v>
      </c>
      <c r="N18" s="74"/>
    </row>
    <row r="19" spans="1:14" s="51" customFormat="1" ht="12.75" x14ac:dyDescent="0.2">
      <c r="A19" s="56">
        <v>42310</v>
      </c>
      <c r="B19" s="93" t="s">
        <v>159</v>
      </c>
      <c r="C19" s="97" t="s">
        <v>1348</v>
      </c>
      <c r="D19" s="77" t="s">
        <v>870</v>
      </c>
      <c r="E19" s="78" t="s">
        <v>77</v>
      </c>
      <c r="F19" s="97"/>
      <c r="G19" s="108">
        <v>2500</v>
      </c>
      <c r="H19" s="108"/>
      <c r="I19" s="89">
        <f t="shared" ca="1" si="0"/>
        <v>107628.88399999976</v>
      </c>
      <c r="N19" s="74"/>
    </row>
    <row r="20" spans="1:14" s="51" customFormat="1" ht="12.75" x14ac:dyDescent="0.2">
      <c r="A20" s="56">
        <v>42310</v>
      </c>
      <c r="B20" s="93" t="s">
        <v>159</v>
      </c>
      <c r="C20" s="112" t="s">
        <v>1349</v>
      </c>
      <c r="D20" s="77" t="s">
        <v>203</v>
      </c>
      <c r="E20" s="78" t="s">
        <v>76</v>
      </c>
      <c r="F20" s="112"/>
      <c r="G20" s="115">
        <v>2960</v>
      </c>
      <c r="H20" s="115"/>
      <c r="I20" s="89">
        <f t="shared" ca="1" si="0"/>
        <v>104668.88399999976</v>
      </c>
      <c r="N20" s="74"/>
    </row>
    <row r="21" spans="1:14" s="51" customFormat="1" ht="12.75" x14ac:dyDescent="0.2">
      <c r="A21" s="56">
        <v>42310</v>
      </c>
      <c r="B21" s="93" t="s">
        <v>159</v>
      </c>
      <c r="C21" s="97" t="s">
        <v>1350</v>
      </c>
      <c r="D21" s="77" t="s">
        <v>293</v>
      </c>
      <c r="E21" s="78" t="s">
        <v>76</v>
      </c>
      <c r="F21" s="97"/>
      <c r="G21" s="108">
        <v>5000</v>
      </c>
      <c r="H21" s="108"/>
      <c r="I21" s="89">
        <f t="shared" ca="1" si="0"/>
        <v>99668.883999999758</v>
      </c>
      <c r="N21" s="74"/>
    </row>
    <row r="22" spans="1:14" s="51" customFormat="1" ht="12.75" x14ac:dyDescent="0.2">
      <c r="A22" s="56">
        <v>42311</v>
      </c>
      <c r="B22" s="94" t="s">
        <v>159</v>
      </c>
      <c r="C22" s="97" t="s">
        <v>1361</v>
      </c>
      <c r="D22" s="98" t="s">
        <v>414</v>
      </c>
      <c r="E22" s="99" t="s">
        <v>415</v>
      </c>
      <c r="F22" s="97"/>
      <c r="G22" s="108"/>
      <c r="H22" s="108">
        <v>1000000</v>
      </c>
      <c r="I22" s="89">
        <f t="shared" ca="1" si="0"/>
        <v>1099668.8839999998</v>
      </c>
      <c r="N22" s="74"/>
    </row>
    <row r="23" spans="1:14" ht="12.75" x14ac:dyDescent="0.2">
      <c r="A23" s="56">
        <v>42311</v>
      </c>
      <c r="B23" s="93" t="s">
        <v>159</v>
      </c>
      <c r="C23" s="76" t="s">
        <v>1497</v>
      </c>
      <c r="D23" s="77" t="s">
        <v>1337</v>
      </c>
      <c r="E23" s="78" t="s">
        <v>76</v>
      </c>
      <c r="F23" s="76"/>
      <c r="G23" s="79">
        <v>249938</v>
      </c>
      <c r="H23" s="79">
        <v>0</v>
      </c>
      <c r="I23" s="89">
        <f t="shared" ca="1" si="0"/>
        <v>849730.88399999985</v>
      </c>
      <c r="N23" s="44"/>
    </row>
    <row r="24" spans="1:14" s="51" customFormat="1" ht="12.75" x14ac:dyDescent="0.2">
      <c r="A24" s="56">
        <v>42311</v>
      </c>
      <c r="B24" s="93" t="s">
        <v>159</v>
      </c>
      <c r="C24" s="97" t="s">
        <v>1351</v>
      </c>
      <c r="D24" s="77" t="s">
        <v>529</v>
      </c>
      <c r="E24" s="78" t="s">
        <v>76</v>
      </c>
      <c r="F24" s="97"/>
      <c r="G24" s="108">
        <v>4868.8999999999996</v>
      </c>
      <c r="H24" s="108"/>
      <c r="I24" s="89">
        <f t="shared" ca="1" si="0"/>
        <v>844861.98399999982</v>
      </c>
      <c r="N24" s="74"/>
    </row>
    <row r="25" spans="1:14" s="51" customFormat="1" ht="12.75" x14ac:dyDescent="0.2">
      <c r="A25" s="56">
        <v>42311</v>
      </c>
      <c r="B25" s="93" t="s">
        <v>159</v>
      </c>
      <c r="C25" s="112" t="s">
        <v>1352</v>
      </c>
      <c r="D25" s="77" t="s">
        <v>783</v>
      </c>
      <c r="E25" s="78" t="s">
        <v>76</v>
      </c>
      <c r="F25" s="112"/>
      <c r="G25" s="115">
        <v>9530</v>
      </c>
      <c r="H25" s="115"/>
      <c r="I25" s="89">
        <f t="shared" ca="1" si="0"/>
        <v>835331.98399999982</v>
      </c>
      <c r="N25" s="74"/>
    </row>
    <row r="26" spans="1:14" s="51" customFormat="1" ht="12.75" x14ac:dyDescent="0.2">
      <c r="A26" s="56">
        <v>42311</v>
      </c>
      <c r="B26" s="93" t="s">
        <v>159</v>
      </c>
      <c r="C26" s="110" t="s">
        <v>1353</v>
      </c>
      <c r="D26" s="77" t="s">
        <v>1345</v>
      </c>
      <c r="E26" s="78" t="s">
        <v>76</v>
      </c>
      <c r="F26" s="59"/>
      <c r="G26" s="109">
        <v>325256</v>
      </c>
      <c r="H26" s="71"/>
      <c r="I26" s="89">
        <f t="shared" ca="1" si="0"/>
        <v>510075.98399999982</v>
      </c>
      <c r="N26" s="74"/>
    </row>
    <row r="27" spans="1:14" s="51" customFormat="1" ht="12.75" x14ac:dyDescent="0.2">
      <c r="A27" s="56">
        <v>42311</v>
      </c>
      <c r="B27" s="93" t="s">
        <v>159</v>
      </c>
      <c r="C27" s="59" t="s">
        <v>1354</v>
      </c>
      <c r="D27" s="57" t="s">
        <v>1346</v>
      </c>
      <c r="E27" s="78" t="s">
        <v>76</v>
      </c>
      <c r="F27" s="59"/>
      <c r="G27" s="71">
        <v>180060.72</v>
      </c>
      <c r="H27" s="71"/>
      <c r="I27" s="89">
        <f t="shared" ca="1" si="0"/>
        <v>330015.26399999985</v>
      </c>
      <c r="N27" s="44"/>
    </row>
    <row r="28" spans="1:14" s="51" customFormat="1" ht="12.75" x14ac:dyDescent="0.2">
      <c r="A28" s="56">
        <v>42324</v>
      </c>
      <c r="B28" s="93" t="s">
        <v>213</v>
      </c>
      <c r="C28" s="59" t="s">
        <v>1383</v>
      </c>
      <c r="D28" s="58" t="s">
        <v>509</v>
      </c>
      <c r="E28" s="78" t="s">
        <v>76</v>
      </c>
      <c r="F28" s="59"/>
      <c r="G28" s="71">
        <v>956.1</v>
      </c>
      <c r="H28" s="71"/>
      <c r="I28" s="89">
        <f t="shared" ca="1" si="0"/>
        <v>329059.16399999987</v>
      </c>
      <c r="N28" s="44"/>
    </row>
    <row r="29" spans="1:14" s="51" customFormat="1" ht="12.75" x14ac:dyDescent="0.2">
      <c r="A29" s="56">
        <v>42324</v>
      </c>
      <c r="B29" s="93" t="s">
        <v>213</v>
      </c>
      <c r="C29" s="59" t="s">
        <v>1384</v>
      </c>
      <c r="D29" s="58" t="s">
        <v>128</v>
      </c>
      <c r="E29" s="78" t="s">
        <v>76</v>
      </c>
      <c r="F29" s="59"/>
      <c r="G29" s="71">
        <v>6360</v>
      </c>
      <c r="H29" s="71"/>
      <c r="I29" s="89">
        <f t="shared" ca="1" si="0"/>
        <v>322699.16399999987</v>
      </c>
      <c r="N29" s="44"/>
    </row>
    <row r="30" spans="1:14" s="51" customFormat="1" ht="12.75" x14ac:dyDescent="0.2">
      <c r="A30" s="56">
        <v>42324</v>
      </c>
      <c r="B30" s="93" t="s">
        <v>213</v>
      </c>
      <c r="C30" s="59" t="s">
        <v>1385</v>
      </c>
      <c r="D30" s="58" t="s">
        <v>1362</v>
      </c>
      <c r="E30" s="78" t="s">
        <v>76</v>
      </c>
      <c r="F30" s="59"/>
      <c r="G30" s="71">
        <v>133.41999999999999</v>
      </c>
      <c r="H30" s="71"/>
      <c r="I30" s="89">
        <f t="shared" ca="1" si="0"/>
        <v>322565.74399999989</v>
      </c>
      <c r="N30" s="44"/>
    </row>
    <row r="31" spans="1:14" s="51" customFormat="1" ht="12.75" x14ac:dyDescent="0.2">
      <c r="A31" s="56">
        <v>42324</v>
      </c>
      <c r="B31" s="93" t="s">
        <v>213</v>
      </c>
      <c r="C31" s="59" t="s">
        <v>1386</v>
      </c>
      <c r="D31" s="58" t="s">
        <v>131</v>
      </c>
      <c r="E31" s="57" t="s">
        <v>76</v>
      </c>
      <c r="F31" s="59"/>
      <c r="G31" s="71">
        <v>5000</v>
      </c>
      <c r="H31" s="71"/>
      <c r="I31" s="89">
        <f t="shared" ca="1" si="0"/>
        <v>317565.74399999989</v>
      </c>
      <c r="N31" s="44"/>
    </row>
    <row r="32" spans="1:14" s="51" customFormat="1" ht="12.75" x14ac:dyDescent="0.2">
      <c r="A32" s="56">
        <v>42324</v>
      </c>
      <c r="B32" s="93" t="s">
        <v>213</v>
      </c>
      <c r="C32" s="59" t="s">
        <v>1387</v>
      </c>
      <c r="D32" s="58" t="s">
        <v>892</v>
      </c>
      <c r="E32" s="57" t="s">
        <v>76</v>
      </c>
      <c r="F32" s="59"/>
      <c r="G32" s="71">
        <v>2617.5</v>
      </c>
      <c r="H32" s="71"/>
      <c r="I32" s="89">
        <f t="shared" ca="1" si="0"/>
        <v>314948.24399999989</v>
      </c>
      <c r="N32" s="44"/>
    </row>
    <row r="33" spans="1:14" s="51" customFormat="1" ht="12.75" x14ac:dyDescent="0.2">
      <c r="A33" s="56">
        <v>42324</v>
      </c>
      <c r="B33" s="93" t="s">
        <v>213</v>
      </c>
      <c r="C33" s="59" t="s">
        <v>1388</v>
      </c>
      <c r="D33" s="58" t="s">
        <v>194</v>
      </c>
      <c r="E33" s="57" t="s">
        <v>77</v>
      </c>
      <c r="F33" s="59"/>
      <c r="G33" s="71">
        <v>360</v>
      </c>
      <c r="H33" s="71"/>
      <c r="I33" s="89">
        <f t="shared" ca="1" si="0"/>
        <v>314588.24399999989</v>
      </c>
      <c r="N33" s="44"/>
    </row>
    <row r="34" spans="1:14" s="51" customFormat="1" ht="12.75" x14ac:dyDescent="0.2">
      <c r="A34" s="56">
        <v>42324</v>
      </c>
      <c r="B34" s="93" t="s">
        <v>213</v>
      </c>
      <c r="C34" s="59" t="s">
        <v>1389</v>
      </c>
      <c r="D34" s="58" t="s">
        <v>193</v>
      </c>
      <c r="E34" s="57" t="s">
        <v>815</v>
      </c>
      <c r="F34" s="59"/>
      <c r="G34" s="71">
        <v>2221.1999999999998</v>
      </c>
      <c r="H34" s="71"/>
      <c r="I34" s="89">
        <f t="shared" ca="1" si="0"/>
        <v>312367.04399999988</v>
      </c>
      <c r="N34" s="44"/>
    </row>
    <row r="35" spans="1:14" s="51" customFormat="1" ht="12.75" x14ac:dyDescent="0.2">
      <c r="A35" s="56">
        <v>42324</v>
      </c>
      <c r="B35" s="93" t="s">
        <v>213</v>
      </c>
      <c r="C35" s="97" t="s">
        <v>1390</v>
      </c>
      <c r="D35" s="98" t="s">
        <v>515</v>
      </c>
      <c r="E35" s="107" t="s">
        <v>76</v>
      </c>
      <c r="F35" s="97"/>
      <c r="G35" s="108">
        <v>6550.8</v>
      </c>
      <c r="H35" s="108"/>
      <c r="I35" s="89">
        <f t="shared" ca="1" si="0"/>
        <v>305816.24399999989</v>
      </c>
      <c r="N35" s="44"/>
    </row>
    <row r="36" spans="1:14" s="51" customFormat="1" ht="12.75" x14ac:dyDescent="0.2">
      <c r="A36" s="56">
        <v>42324</v>
      </c>
      <c r="B36" s="93" t="s">
        <v>213</v>
      </c>
      <c r="C36" s="97" t="s">
        <v>1391</v>
      </c>
      <c r="D36" s="98" t="s">
        <v>1363</v>
      </c>
      <c r="E36" s="107" t="s">
        <v>76</v>
      </c>
      <c r="F36" s="97"/>
      <c r="G36" s="108">
        <v>5267.44</v>
      </c>
      <c r="H36" s="108"/>
      <c r="I36" s="89">
        <f t="shared" ca="1" si="0"/>
        <v>300548.80399999989</v>
      </c>
      <c r="N36" s="44"/>
    </row>
    <row r="37" spans="1:14" s="51" customFormat="1" ht="12.75" x14ac:dyDescent="0.2">
      <c r="A37" s="56">
        <v>42324</v>
      </c>
      <c r="B37" s="93" t="s">
        <v>213</v>
      </c>
      <c r="C37" s="59" t="s">
        <v>1392</v>
      </c>
      <c r="D37" s="58" t="s">
        <v>1364</v>
      </c>
      <c r="E37" s="57" t="s">
        <v>815</v>
      </c>
      <c r="F37" s="59"/>
      <c r="G37" s="71">
        <v>111</v>
      </c>
      <c r="H37" s="71"/>
      <c r="I37" s="89">
        <f t="shared" ca="1" si="0"/>
        <v>300437.80399999989</v>
      </c>
      <c r="N37" s="44"/>
    </row>
    <row r="38" spans="1:14" ht="12.75" x14ac:dyDescent="0.2">
      <c r="A38" s="56">
        <v>42324</v>
      </c>
      <c r="B38" s="93" t="s">
        <v>213</v>
      </c>
      <c r="C38" s="59" t="s">
        <v>1393</v>
      </c>
      <c r="D38" s="58" t="s">
        <v>1365</v>
      </c>
      <c r="E38" s="57" t="s">
        <v>76</v>
      </c>
      <c r="F38" s="59"/>
      <c r="G38" s="71">
        <v>634.94000000000005</v>
      </c>
      <c r="H38" s="71"/>
      <c r="I38" s="89">
        <f t="shared" ca="1" si="0"/>
        <v>299802.86399999988</v>
      </c>
      <c r="N38" s="44"/>
    </row>
    <row r="39" spans="1:14" ht="12.75" x14ac:dyDescent="0.2">
      <c r="A39" s="56">
        <v>42324</v>
      </c>
      <c r="B39" s="93" t="s">
        <v>213</v>
      </c>
      <c r="C39" s="97" t="s">
        <v>1394</v>
      </c>
      <c r="D39" s="58" t="s">
        <v>249</v>
      </c>
      <c r="E39" s="57" t="s">
        <v>76</v>
      </c>
      <c r="F39" s="97"/>
      <c r="G39" s="108">
        <v>1100</v>
      </c>
      <c r="H39" s="108"/>
      <c r="I39" s="89">
        <f t="shared" ca="1" si="0"/>
        <v>298702.86399999988</v>
      </c>
      <c r="N39" s="44"/>
    </row>
    <row r="40" spans="1:14" ht="12.75" x14ac:dyDescent="0.2">
      <c r="A40" s="56">
        <v>42324</v>
      </c>
      <c r="B40" s="93" t="s">
        <v>213</v>
      </c>
      <c r="C40" s="59" t="s">
        <v>1395</v>
      </c>
      <c r="D40" s="98" t="s">
        <v>134</v>
      </c>
      <c r="E40" s="57" t="s">
        <v>76</v>
      </c>
      <c r="F40" s="59"/>
      <c r="G40" s="71">
        <v>1208.4000000000001</v>
      </c>
      <c r="H40" s="71"/>
      <c r="I40" s="89">
        <f t="shared" ca="1" si="0"/>
        <v>297494.46399999986</v>
      </c>
      <c r="N40" s="44"/>
    </row>
    <row r="41" spans="1:14" s="51" customFormat="1" ht="12.75" x14ac:dyDescent="0.2">
      <c r="A41" s="56">
        <v>42324</v>
      </c>
      <c r="B41" s="93" t="s">
        <v>213</v>
      </c>
      <c r="C41" s="59" t="s">
        <v>1396</v>
      </c>
      <c r="D41" s="58" t="s">
        <v>197</v>
      </c>
      <c r="E41" s="57" t="s">
        <v>77</v>
      </c>
      <c r="F41" s="59"/>
      <c r="G41" s="71">
        <v>850.86</v>
      </c>
      <c r="H41" s="71"/>
      <c r="I41" s="89">
        <f t="shared" ca="1" si="0"/>
        <v>296643.60399999988</v>
      </c>
      <c r="N41" s="44"/>
    </row>
    <row r="42" spans="1:14" ht="25.5" x14ac:dyDescent="0.2">
      <c r="A42" s="56">
        <v>42324</v>
      </c>
      <c r="B42" s="93" t="s">
        <v>213</v>
      </c>
      <c r="C42" s="59" t="s">
        <v>1397</v>
      </c>
      <c r="D42" s="58" t="s">
        <v>135</v>
      </c>
      <c r="E42" s="57" t="s">
        <v>815</v>
      </c>
      <c r="F42" s="59"/>
      <c r="G42" s="71">
        <v>13</v>
      </c>
      <c r="H42" s="71"/>
      <c r="I42" s="89">
        <f t="shared" ca="1" si="0"/>
        <v>296630.60399999988</v>
      </c>
      <c r="N42" s="44"/>
    </row>
    <row r="43" spans="1:14" ht="12.75" x14ac:dyDescent="0.2">
      <c r="A43" s="56">
        <v>42324</v>
      </c>
      <c r="B43" s="93" t="s">
        <v>213</v>
      </c>
      <c r="C43" s="59" t="s">
        <v>1398</v>
      </c>
      <c r="D43" s="58" t="s">
        <v>199</v>
      </c>
      <c r="E43" s="57" t="s">
        <v>76</v>
      </c>
      <c r="F43" s="59"/>
      <c r="G43" s="71">
        <v>2746.7</v>
      </c>
      <c r="H43" s="71"/>
      <c r="I43" s="89">
        <f t="shared" ca="1" si="0"/>
        <v>293883.90399999986</v>
      </c>
      <c r="N43" s="44"/>
    </row>
    <row r="44" spans="1:14" ht="12.75" x14ac:dyDescent="0.2">
      <c r="A44" s="56">
        <v>42324</v>
      </c>
      <c r="B44" s="93" t="s">
        <v>213</v>
      </c>
      <c r="C44" s="59" t="s">
        <v>1399</v>
      </c>
      <c r="D44" s="58" t="s">
        <v>1116</v>
      </c>
      <c r="E44" s="57" t="s">
        <v>77</v>
      </c>
      <c r="F44" s="59"/>
      <c r="G44" s="71">
        <v>175</v>
      </c>
      <c r="H44" s="71"/>
      <c r="I44" s="89">
        <f t="shared" ca="1" si="0"/>
        <v>293708.90399999986</v>
      </c>
      <c r="N44" s="44"/>
    </row>
    <row r="45" spans="1:14" ht="12.75" x14ac:dyDescent="0.2">
      <c r="A45" s="106">
        <v>42324</v>
      </c>
      <c r="B45" s="93" t="s">
        <v>213</v>
      </c>
      <c r="C45" s="76" t="s">
        <v>1400</v>
      </c>
      <c r="D45" s="58" t="s">
        <v>1366</v>
      </c>
      <c r="E45" s="57" t="s">
        <v>76</v>
      </c>
      <c r="F45" s="59"/>
      <c r="G45" s="79">
        <v>1000</v>
      </c>
      <c r="H45" s="79"/>
      <c r="I45" s="89">
        <f t="shared" ca="1" si="0"/>
        <v>292708.90399999986</v>
      </c>
      <c r="N45" s="44"/>
    </row>
    <row r="46" spans="1:14" ht="12.75" x14ac:dyDescent="0.2">
      <c r="A46" s="56">
        <v>42324</v>
      </c>
      <c r="B46" s="93" t="s">
        <v>213</v>
      </c>
      <c r="C46" s="59" t="s">
        <v>1401</v>
      </c>
      <c r="D46" s="77" t="s">
        <v>136</v>
      </c>
      <c r="E46" s="57" t="s">
        <v>815</v>
      </c>
      <c r="F46" s="59"/>
      <c r="G46" s="71">
        <v>28</v>
      </c>
      <c r="H46" s="71"/>
      <c r="I46" s="89">
        <f t="shared" ca="1" si="0"/>
        <v>292680.90399999986</v>
      </c>
      <c r="N46" s="44"/>
    </row>
    <row r="47" spans="1:14" ht="12.75" x14ac:dyDescent="0.2">
      <c r="A47" s="56">
        <v>42324</v>
      </c>
      <c r="B47" s="93" t="s">
        <v>213</v>
      </c>
      <c r="C47" s="59" t="s">
        <v>1402</v>
      </c>
      <c r="D47" s="58" t="s">
        <v>1367</v>
      </c>
      <c r="E47" s="57" t="s">
        <v>76</v>
      </c>
      <c r="F47" s="59"/>
      <c r="G47" s="71">
        <v>804.55</v>
      </c>
      <c r="H47" s="71"/>
      <c r="I47" s="89">
        <f t="shared" ca="1" si="0"/>
        <v>291876.35399999988</v>
      </c>
      <c r="N47" s="44"/>
    </row>
    <row r="48" spans="1:14" ht="12.75" x14ac:dyDescent="0.2">
      <c r="A48" s="56">
        <v>42324</v>
      </c>
      <c r="B48" s="93" t="s">
        <v>213</v>
      </c>
      <c r="C48" s="59" t="s">
        <v>1403</v>
      </c>
      <c r="D48" s="58" t="s">
        <v>252</v>
      </c>
      <c r="E48" s="57" t="s">
        <v>76</v>
      </c>
      <c r="F48" s="59"/>
      <c r="G48" s="71">
        <v>240</v>
      </c>
      <c r="H48" s="71"/>
      <c r="I48" s="89">
        <f t="shared" ca="1" si="0"/>
        <v>291636.35399999988</v>
      </c>
      <c r="N48" s="44"/>
    </row>
    <row r="49" spans="1:14" ht="12.75" x14ac:dyDescent="0.2">
      <c r="A49" s="56">
        <v>42324</v>
      </c>
      <c r="B49" s="93" t="s">
        <v>213</v>
      </c>
      <c r="C49" s="59" t="s">
        <v>1404</v>
      </c>
      <c r="D49" s="58" t="s">
        <v>202</v>
      </c>
      <c r="E49" s="57" t="s">
        <v>76</v>
      </c>
      <c r="F49" s="59"/>
      <c r="G49" s="71">
        <v>1040</v>
      </c>
      <c r="H49" s="71"/>
      <c r="I49" s="89">
        <f t="shared" ca="1" si="0"/>
        <v>290596.35399999988</v>
      </c>
      <c r="N49" s="44"/>
    </row>
    <row r="50" spans="1:14" ht="12.75" x14ac:dyDescent="0.2">
      <c r="A50" s="56">
        <v>42324</v>
      </c>
      <c r="B50" s="93" t="s">
        <v>213</v>
      </c>
      <c r="C50" s="59" t="s">
        <v>1405</v>
      </c>
      <c r="D50" s="58" t="s">
        <v>401</v>
      </c>
      <c r="E50" s="57" t="s">
        <v>76</v>
      </c>
      <c r="F50" s="59"/>
      <c r="G50" s="71">
        <v>100</v>
      </c>
      <c r="H50" s="71"/>
      <c r="I50" s="89">
        <f t="shared" ca="1" si="0"/>
        <v>290496.35399999988</v>
      </c>
      <c r="N50" s="44"/>
    </row>
    <row r="51" spans="1:14" ht="12.75" x14ac:dyDescent="0.2">
      <c r="A51" s="56">
        <v>42324</v>
      </c>
      <c r="B51" s="93" t="s">
        <v>213</v>
      </c>
      <c r="C51" s="59" t="s">
        <v>1406</v>
      </c>
      <c r="D51" s="58" t="s">
        <v>201</v>
      </c>
      <c r="E51" s="57" t="s">
        <v>76</v>
      </c>
      <c r="F51" s="59"/>
      <c r="G51" s="71">
        <v>567.74</v>
      </c>
      <c r="H51" s="71"/>
      <c r="I51" s="89">
        <f t="shared" ca="1" si="0"/>
        <v>289928.61399999988</v>
      </c>
      <c r="N51" s="44"/>
    </row>
    <row r="52" spans="1:14" ht="12.75" x14ac:dyDescent="0.2">
      <c r="A52" s="56">
        <v>42324</v>
      </c>
      <c r="B52" s="93" t="s">
        <v>213</v>
      </c>
      <c r="C52" s="59" t="s">
        <v>1407</v>
      </c>
      <c r="D52" s="58" t="s">
        <v>227</v>
      </c>
      <c r="E52" s="57" t="s">
        <v>77</v>
      </c>
      <c r="F52" s="59"/>
      <c r="G52" s="71">
        <v>511</v>
      </c>
      <c r="H52" s="71"/>
      <c r="I52" s="89">
        <f t="shared" ca="1" si="0"/>
        <v>289417.61399999988</v>
      </c>
      <c r="N52" s="44"/>
    </row>
    <row r="53" spans="1:14" ht="25.5" x14ac:dyDescent="0.2">
      <c r="A53" s="56">
        <v>42324</v>
      </c>
      <c r="B53" s="93" t="s">
        <v>213</v>
      </c>
      <c r="C53" s="59" t="s">
        <v>1408</v>
      </c>
      <c r="D53" s="58" t="s">
        <v>141</v>
      </c>
      <c r="E53" s="57" t="s">
        <v>76</v>
      </c>
      <c r="F53" s="59"/>
      <c r="G53" s="71">
        <v>2600</v>
      </c>
      <c r="H53" s="71"/>
      <c r="I53" s="89">
        <f t="shared" ca="1" si="0"/>
        <v>286817.61399999988</v>
      </c>
      <c r="N53" s="44"/>
    </row>
    <row r="54" spans="1:14" ht="12.75" x14ac:dyDescent="0.2">
      <c r="A54" s="56">
        <v>42324</v>
      </c>
      <c r="B54" s="93" t="s">
        <v>213</v>
      </c>
      <c r="C54" s="59" t="s">
        <v>1409</v>
      </c>
      <c r="D54" s="58" t="s">
        <v>1368</v>
      </c>
      <c r="E54" s="57" t="s">
        <v>815</v>
      </c>
      <c r="F54" s="59"/>
      <c r="G54" s="71">
        <v>28</v>
      </c>
      <c r="H54" s="71"/>
      <c r="I54" s="89">
        <f t="shared" ca="1" si="0"/>
        <v>286789.61399999988</v>
      </c>
      <c r="N54" s="44"/>
    </row>
    <row r="55" spans="1:14" ht="12.75" x14ac:dyDescent="0.2">
      <c r="A55" s="56">
        <v>42324</v>
      </c>
      <c r="B55" s="93" t="s">
        <v>213</v>
      </c>
      <c r="C55" s="59" t="s">
        <v>1410</v>
      </c>
      <c r="D55" s="58" t="s">
        <v>142</v>
      </c>
      <c r="E55" s="57" t="s">
        <v>77</v>
      </c>
      <c r="F55" s="59"/>
      <c r="G55" s="71">
        <v>339.2</v>
      </c>
      <c r="H55" s="71"/>
      <c r="I55" s="89">
        <f t="shared" ca="1" si="0"/>
        <v>286450.41399999987</v>
      </c>
      <c r="N55" s="44"/>
    </row>
    <row r="56" spans="1:14" ht="12.75" x14ac:dyDescent="0.2">
      <c r="A56" s="56">
        <v>42324</v>
      </c>
      <c r="B56" s="93" t="s">
        <v>213</v>
      </c>
      <c r="C56" s="59" t="s">
        <v>1411</v>
      </c>
      <c r="D56" s="58" t="s">
        <v>254</v>
      </c>
      <c r="E56" s="57" t="s">
        <v>815</v>
      </c>
      <c r="F56" s="59"/>
      <c r="G56" s="71">
        <v>322.2</v>
      </c>
      <c r="H56" s="71"/>
      <c r="I56" s="89">
        <f t="shared" ca="1" si="0"/>
        <v>286128.21399999986</v>
      </c>
      <c r="N56" s="44"/>
    </row>
    <row r="57" spans="1:14" ht="12.75" x14ac:dyDescent="0.2">
      <c r="A57" s="56">
        <v>42324</v>
      </c>
      <c r="B57" s="93" t="s">
        <v>213</v>
      </c>
      <c r="C57" s="59" t="s">
        <v>1412</v>
      </c>
      <c r="D57" s="58" t="s">
        <v>204</v>
      </c>
      <c r="E57" s="57" t="s">
        <v>77</v>
      </c>
      <c r="F57" s="59"/>
      <c r="G57" s="71">
        <v>1354.4</v>
      </c>
      <c r="H57" s="71"/>
      <c r="I57" s="89">
        <f t="shared" ca="1" si="0"/>
        <v>284773.81399999984</v>
      </c>
      <c r="N57" s="44"/>
    </row>
    <row r="58" spans="1:14" ht="12.75" x14ac:dyDescent="0.2">
      <c r="A58" s="56">
        <v>42324</v>
      </c>
      <c r="B58" s="93" t="s">
        <v>213</v>
      </c>
      <c r="C58" s="97" t="s">
        <v>1413</v>
      </c>
      <c r="D58" s="142" t="s">
        <v>526</v>
      </c>
      <c r="E58" s="107" t="s">
        <v>815</v>
      </c>
      <c r="F58" s="141"/>
      <c r="G58" s="144">
        <v>16.8</v>
      </c>
      <c r="H58" s="144"/>
      <c r="I58" s="89">
        <f t="shared" ca="1" si="0"/>
        <v>284757.01399999985</v>
      </c>
      <c r="N58" s="44"/>
    </row>
    <row r="59" spans="1:14" ht="12.75" x14ac:dyDescent="0.2">
      <c r="A59" s="56">
        <v>42324</v>
      </c>
      <c r="B59" s="93" t="s">
        <v>213</v>
      </c>
      <c r="C59" s="59" t="s">
        <v>1414</v>
      </c>
      <c r="D59" s="58" t="s">
        <v>525</v>
      </c>
      <c r="E59" s="57" t="s">
        <v>77</v>
      </c>
      <c r="F59" s="59"/>
      <c r="G59" s="71">
        <v>299.98</v>
      </c>
      <c r="H59" s="71"/>
      <c r="I59" s="89">
        <f t="shared" ca="1" si="0"/>
        <v>284457.03399999987</v>
      </c>
      <c r="N59" s="44"/>
    </row>
    <row r="60" spans="1:14" ht="12.75" x14ac:dyDescent="0.2">
      <c r="A60" s="56">
        <v>42324</v>
      </c>
      <c r="B60" s="93" t="s">
        <v>213</v>
      </c>
      <c r="C60" s="59" t="s">
        <v>1415</v>
      </c>
      <c r="D60" s="58" t="s">
        <v>1369</v>
      </c>
      <c r="E60" s="57" t="s">
        <v>76</v>
      </c>
      <c r="F60" s="59"/>
      <c r="G60" s="71">
        <v>5000</v>
      </c>
      <c r="H60" s="71"/>
      <c r="I60" s="89">
        <f t="shared" ca="1" si="0"/>
        <v>279457.03399999987</v>
      </c>
      <c r="N60" s="44"/>
    </row>
    <row r="61" spans="1:14" ht="12.75" x14ac:dyDescent="0.2">
      <c r="A61" s="56">
        <v>42324</v>
      </c>
      <c r="B61" s="93" t="s">
        <v>213</v>
      </c>
      <c r="C61" s="59" t="s">
        <v>1416</v>
      </c>
      <c r="D61" s="58" t="s">
        <v>719</v>
      </c>
      <c r="E61" s="57" t="s">
        <v>76</v>
      </c>
      <c r="F61" s="59"/>
      <c r="G61" s="71">
        <v>1239.3499999999999</v>
      </c>
      <c r="H61" s="71"/>
      <c r="I61" s="89">
        <f t="shared" ca="1" si="0"/>
        <v>278217.68399999989</v>
      </c>
      <c r="N61" s="44"/>
    </row>
    <row r="62" spans="1:14" ht="25.5" x14ac:dyDescent="0.2">
      <c r="A62" s="56">
        <v>42324</v>
      </c>
      <c r="B62" s="93" t="s">
        <v>213</v>
      </c>
      <c r="C62" s="59" t="s">
        <v>1417</v>
      </c>
      <c r="D62" s="58" t="s">
        <v>1370</v>
      </c>
      <c r="E62" s="57" t="s">
        <v>76</v>
      </c>
      <c r="F62" s="59"/>
      <c r="G62" s="71">
        <v>3000</v>
      </c>
      <c r="H62" s="79"/>
      <c r="I62" s="89">
        <f t="shared" ca="1" si="0"/>
        <v>275217.68399999989</v>
      </c>
      <c r="N62" s="44"/>
    </row>
    <row r="63" spans="1:14" ht="12.75" x14ac:dyDescent="0.2">
      <c r="A63" s="56">
        <v>42324</v>
      </c>
      <c r="B63" s="93" t="s">
        <v>213</v>
      </c>
      <c r="C63" s="76" t="s">
        <v>1418</v>
      </c>
      <c r="D63" s="77" t="s">
        <v>907</v>
      </c>
      <c r="E63" s="57" t="s">
        <v>76</v>
      </c>
      <c r="F63" s="59"/>
      <c r="G63" s="79">
        <v>3180</v>
      </c>
      <c r="H63" s="79"/>
      <c r="I63" s="89">
        <f t="shared" ca="1" si="0"/>
        <v>272037.68399999989</v>
      </c>
      <c r="N63" s="44"/>
    </row>
    <row r="64" spans="1:14" ht="12.75" x14ac:dyDescent="0.2">
      <c r="A64" s="56">
        <v>42324</v>
      </c>
      <c r="B64" s="93" t="s">
        <v>213</v>
      </c>
      <c r="C64" s="76" t="s">
        <v>1419</v>
      </c>
      <c r="D64" s="77" t="s">
        <v>1371</v>
      </c>
      <c r="E64" s="57" t="s">
        <v>77</v>
      </c>
      <c r="F64" s="59"/>
      <c r="G64" s="79">
        <v>3200</v>
      </c>
      <c r="H64" s="79"/>
      <c r="I64" s="89">
        <f t="shared" ca="1" si="0"/>
        <v>268837.68399999989</v>
      </c>
      <c r="N64" s="44"/>
    </row>
    <row r="65" spans="1:14" ht="12.75" x14ac:dyDescent="0.2">
      <c r="A65" s="56">
        <v>42324</v>
      </c>
      <c r="B65" s="93" t="s">
        <v>213</v>
      </c>
      <c r="C65" s="76" t="s">
        <v>1420</v>
      </c>
      <c r="D65" s="77" t="s">
        <v>146</v>
      </c>
      <c r="E65" s="57" t="s">
        <v>815</v>
      </c>
      <c r="F65" s="59"/>
      <c r="G65" s="79">
        <v>56</v>
      </c>
      <c r="H65" s="79"/>
      <c r="I65" s="89">
        <f t="shared" ca="1" si="0"/>
        <v>268781.68399999989</v>
      </c>
      <c r="N65" s="44"/>
    </row>
    <row r="66" spans="1:14" ht="12.75" x14ac:dyDescent="0.2">
      <c r="A66" s="56">
        <v>42324</v>
      </c>
      <c r="B66" s="93" t="s">
        <v>213</v>
      </c>
      <c r="C66" s="76" t="s">
        <v>1421</v>
      </c>
      <c r="D66" s="77" t="s">
        <v>993</v>
      </c>
      <c r="E66" s="57" t="s">
        <v>76</v>
      </c>
      <c r="F66" s="59"/>
      <c r="G66" s="79">
        <v>500</v>
      </c>
      <c r="H66" s="79"/>
      <c r="I66" s="89">
        <f t="shared" ca="1" si="0"/>
        <v>268281.68399999989</v>
      </c>
      <c r="N66" s="44"/>
    </row>
    <row r="67" spans="1:14" ht="12.75" x14ac:dyDescent="0.2">
      <c r="A67" s="56">
        <v>42324</v>
      </c>
      <c r="B67" s="93" t="s">
        <v>213</v>
      </c>
      <c r="C67" s="76" t="s">
        <v>1422</v>
      </c>
      <c r="D67" s="77" t="s">
        <v>1372</v>
      </c>
      <c r="E67" s="57" t="s">
        <v>76</v>
      </c>
      <c r="F67" s="59"/>
      <c r="G67" s="79">
        <v>142.46</v>
      </c>
      <c r="H67" s="79"/>
      <c r="I67" s="89">
        <f t="shared" ca="1" si="0"/>
        <v>268139.22399999987</v>
      </c>
      <c r="N67" s="44"/>
    </row>
    <row r="68" spans="1:14" ht="12.75" x14ac:dyDescent="0.2">
      <c r="A68" s="56">
        <v>42324</v>
      </c>
      <c r="B68" s="93" t="s">
        <v>213</v>
      </c>
      <c r="C68" s="76" t="s">
        <v>1423</v>
      </c>
      <c r="D68" s="77" t="s">
        <v>294</v>
      </c>
      <c r="E68" s="78" t="s">
        <v>76</v>
      </c>
      <c r="F68" s="59"/>
      <c r="G68" s="79">
        <v>426.87</v>
      </c>
      <c r="H68" s="79"/>
      <c r="I68" s="89">
        <f t="shared" ca="1" si="0"/>
        <v>267712.35399999988</v>
      </c>
      <c r="N68" s="44"/>
    </row>
    <row r="69" spans="1:14" ht="12.75" x14ac:dyDescent="0.2">
      <c r="A69" s="56">
        <v>42324</v>
      </c>
      <c r="B69" s="93" t="s">
        <v>213</v>
      </c>
      <c r="C69" s="76" t="s">
        <v>1424</v>
      </c>
      <c r="D69" s="77" t="s">
        <v>151</v>
      </c>
      <c r="E69" s="57" t="s">
        <v>77</v>
      </c>
      <c r="F69" s="59"/>
      <c r="G69" s="79">
        <v>737.85</v>
      </c>
      <c r="H69" s="79"/>
      <c r="I69" s="89">
        <f t="shared" ca="1" si="0"/>
        <v>266974.5039999999</v>
      </c>
      <c r="N69" s="44"/>
    </row>
    <row r="70" spans="1:14" ht="12.75" x14ac:dyDescent="0.2">
      <c r="A70" s="56">
        <v>42324</v>
      </c>
      <c r="B70" s="93" t="s">
        <v>213</v>
      </c>
      <c r="C70" s="141" t="s">
        <v>1425</v>
      </c>
      <c r="D70" s="142" t="s">
        <v>151</v>
      </c>
      <c r="E70" s="107" t="s">
        <v>77</v>
      </c>
      <c r="F70" s="141"/>
      <c r="G70" s="149">
        <v>1286.3</v>
      </c>
      <c r="H70" s="149"/>
      <c r="I70" s="89">
        <f t="shared" ca="1" si="0"/>
        <v>265688.20399999991</v>
      </c>
      <c r="N70" s="44"/>
    </row>
    <row r="71" spans="1:14" ht="12.75" x14ac:dyDescent="0.2">
      <c r="A71" s="56">
        <v>42324</v>
      </c>
      <c r="B71" s="93" t="s">
        <v>213</v>
      </c>
      <c r="C71" s="141" t="s">
        <v>1426</v>
      </c>
      <c r="D71" s="77" t="s">
        <v>151</v>
      </c>
      <c r="E71" s="57" t="s">
        <v>77</v>
      </c>
      <c r="F71" s="59"/>
      <c r="G71" s="79">
        <v>14.65</v>
      </c>
      <c r="H71" s="79"/>
      <c r="I71" s="89">
        <f t="shared" ca="1" si="0"/>
        <v>265673.55399999989</v>
      </c>
      <c r="N71" s="44"/>
    </row>
    <row r="72" spans="1:14" ht="12.75" x14ac:dyDescent="0.2">
      <c r="A72" s="56">
        <v>42324</v>
      </c>
      <c r="B72" s="93" t="s">
        <v>213</v>
      </c>
      <c r="C72" s="76" t="s">
        <v>1427</v>
      </c>
      <c r="D72" s="77" t="s">
        <v>151</v>
      </c>
      <c r="E72" s="57" t="s">
        <v>77</v>
      </c>
      <c r="F72" s="59"/>
      <c r="G72" s="79">
        <v>39.1</v>
      </c>
      <c r="H72" s="79"/>
      <c r="I72" s="89">
        <f t="shared" ca="1" si="0"/>
        <v>265634.45399999991</v>
      </c>
      <c r="N72" s="44"/>
    </row>
    <row r="73" spans="1:14" ht="12.75" x14ac:dyDescent="0.2">
      <c r="A73" s="56">
        <v>42324</v>
      </c>
      <c r="B73" s="93" t="s">
        <v>213</v>
      </c>
      <c r="C73" s="76" t="s">
        <v>1428</v>
      </c>
      <c r="D73" s="77" t="s">
        <v>406</v>
      </c>
      <c r="E73" s="57" t="s">
        <v>76</v>
      </c>
      <c r="F73" s="59"/>
      <c r="G73" s="79">
        <v>392.2</v>
      </c>
      <c r="H73" s="79"/>
      <c r="I73" s="89">
        <f t="shared" ca="1" si="0"/>
        <v>265242.2539999999</v>
      </c>
      <c r="N73" s="44"/>
    </row>
    <row r="74" spans="1:14" ht="25.5" x14ac:dyDescent="0.2">
      <c r="A74" s="56">
        <v>42324</v>
      </c>
      <c r="B74" s="93" t="s">
        <v>213</v>
      </c>
      <c r="C74" s="76" t="s">
        <v>1429</v>
      </c>
      <c r="D74" s="77" t="s">
        <v>296</v>
      </c>
      <c r="E74" s="57" t="s">
        <v>76</v>
      </c>
      <c r="F74" s="59"/>
      <c r="G74" s="79">
        <v>1633.52</v>
      </c>
      <c r="H74" s="79"/>
      <c r="I74" s="89">
        <f t="shared" ca="1" si="0"/>
        <v>263608.73399999988</v>
      </c>
      <c r="N74" s="44"/>
    </row>
    <row r="75" spans="1:14" ht="12.75" x14ac:dyDescent="0.2">
      <c r="A75" s="56">
        <v>42324</v>
      </c>
      <c r="B75" s="93" t="s">
        <v>213</v>
      </c>
      <c r="C75" s="97" t="s">
        <v>1430</v>
      </c>
      <c r="D75" s="98" t="s">
        <v>228</v>
      </c>
      <c r="E75" s="107" t="s">
        <v>77</v>
      </c>
      <c r="F75" s="97"/>
      <c r="G75" s="100">
        <v>897</v>
      </c>
      <c r="H75" s="100"/>
      <c r="I75" s="89">
        <f t="shared" ca="1" si="0"/>
        <v>262711.73399999988</v>
      </c>
      <c r="N75" s="44"/>
    </row>
    <row r="76" spans="1:14" ht="12.75" x14ac:dyDescent="0.2">
      <c r="A76" s="56">
        <v>42324</v>
      </c>
      <c r="B76" s="93" t="s">
        <v>213</v>
      </c>
      <c r="C76" s="76" t="s">
        <v>1431</v>
      </c>
      <c r="D76" s="77" t="s">
        <v>228</v>
      </c>
      <c r="E76" s="57" t="s">
        <v>77</v>
      </c>
      <c r="F76" s="59"/>
      <c r="G76" s="79">
        <v>505.9</v>
      </c>
      <c r="H76" s="79"/>
      <c r="I76" s="89">
        <f t="shared" ca="1" si="0"/>
        <v>262205.83399999986</v>
      </c>
      <c r="N76" s="44"/>
    </row>
    <row r="77" spans="1:14" ht="12.75" x14ac:dyDescent="0.2">
      <c r="A77" s="56">
        <v>42324</v>
      </c>
      <c r="B77" s="93" t="s">
        <v>213</v>
      </c>
      <c r="C77" s="76" t="s">
        <v>1432</v>
      </c>
      <c r="D77" s="77" t="s">
        <v>152</v>
      </c>
      <c r="E77" s="57" t="s">
        <v>77</v>
      </c>
      <c r="F77" s="59"/>
      <c r="G77" s="79">
        <v>314.39999999999998</v>
      </c>
      <c r="H77" s="79"/>
      <c r="I77" s="89">
        <f t="shared" ca="1" si="0"/>
        <v>261891.43399999986</v>
      </c>
      <c r="N77" s="44"/>
    </row>
    <row r="78" spans="1:14" ht="12.75" x14ac:dyDescent="0.2">
      <c r="A78" s="56">
        <v>42324</v>
      </c>
      <c r="B78" s="93" t="s">
        <v>213</v>
      </c>
      <c r="C78" s="76" t="s">
        <v>1433</v>
      </c>
      <c r="D78" s="77" t="s">
        <v>209</v>
      </c>
      <c r="E78" s="57" t="s">
        <v>815</v>
      </c>
      <c r="F78" s="59"/>
      <c r="G78" s="79">
        <v>810</v>
      </c>
      <c r="H78" s="79"/>
      <c r="I78" s="89">
        <f t="shared" ca="1" si="0"/>
        <v>261081.43399999986</v>
      </c>
      <c r="N78" s="44"/>
    </row>
    <row r="79" spans="1:14" ht="12.75" x14ac:dyDescent="0.2">
      <c r="A79" s="56">
        <v>42324</v>
      </c>
      <c r="B79" s="93" t="s">
        <v>213</v>
      </c>
      <c r="C79" s="76" t="s">
        <v>1434</v>
      </c>
      <c r="D79" s="77" t="s">
        <v>155</v>
      </c>
      <c r="E79" s="78" t="s">
        <v>77</v>
      </c>
      <c r="F79" s="59"/>
      <c r="G79" s="79">
        <v>65.7</v>
      </c>
      <c r="H79" s="79"/>
      <c r="I79" s="89">
        <f t="shared" ca="1" si="0"/>
        <v>261015.73399999985</v>
      </c>
      <c r="N79" s="44"/>
    </row>
    <row r="80" spans="1:14" ht="12.75" x14ac:dyDescent="0.2">
      <c r="A80" s="56">
        <v>42324</v>
      </c>
      <c r="B80" s="93" t="s">
        <v>213</v>
      </c>
      <c r="C80" s="76" t="s">
        <v>1435</v>
      </c>
      <c r="D80" s="77" t="s">
        <v>157</v>
      </c>
      <c r="E80" s="78" t="s">
        <v>77</v>
      </c>
      <c r="F80" s="59"/>
      <c r="G80" s="79">
        <v>207.8</v>
      </c>
      <c r="H80" s="79"/>
      <c r="I80" s="89">
        <f t="shared" ca="1" si="0"/>
        <v>260807.93399999986</v>
      </c>
      <c r="N80" s="44"/>
    </row>
    <row r="81" spans="1:14" ht="12.75" x14ac:dyDescent="0.2">
      <c r="A81" s="56">
        <v>42324</v>
      </c>
      <c r="B81" s="93" t="s">
        <v>213</v>
      </c>
      <c r="C81" s="76" t="s">
        <v>1436</v>
      </c>
      <c r="D81" s="77" t="s">
        <v>211</v>
      </c>
      <c r="E81" s="78" t="s">
        <v>76</v>
      </c>
      <c r="F81" s="59"/>
      <c r="G81" s="79">
        <v>90</v>
      </c>
      <c r="H81" s="79"/>
      <c r="I81" s="89">
        <f t="shared" ca="1" si="0"/>
        <v>260717.93399999986</v>
      </c>
      <c r="N81" s="44"/>
    </row>
    <row r="82" spans="1:14" ht="12.75" x14ac:dyDescent="0.2">
      <c r="A82" s="56">
        <v>42324</v>
      </c>
      <c r="B82" s="93" t="s">
        <v>213</v>
      </c>
      <c r="C82" s="76" t="s">
        <v>1437</v>
      </c>
      <c r="D82" s="77" t="s">
        <v>125</v>
      </c>
      <c r="E82" s="78" t="s">
        <v>76</v>
      </c>
      <c r="F82" s="59"/>
      <c r="G82" s="79">
        <v>3000</v>
      </c>
      <c r="H82" s="79"/>
      <c r="I82" s="89">
        <f t="shared" ca="1" si="0"/>
        <v>257717.93399999986</v>
      </c>
      <c r="N82" s="44"/>
    </row>
    <row r="83" spans="1:14" ht="25.5" x14ac:dyDescent="0.2">
      <c r="A83" s="56">
        <v>42324</v>
      </c>
      <c r="B83" s="93" t="s">
        <v>213</v>
      </c>
      <c r="C83" s="76" t="s">
        <v>1438</v>
      </c>
      <c r="D83" s="77" t="s">
        <v>1373</v>
      </c>
      <c r="E83" s="78" t="s">
        <v>76</v>
      </c>
      <c r="F83" s="59"/>
      <c r="G83" s="79">
        <v>567</v>
      </c>
      <c r="H83" s="79"/>
      <c r="I83" s="89">
        <f t="shared" ca="1" si="0"/>
        <v>257150.93399999986</v>
      </c>
      <c r="N83" s="44"/>
    </row>
    <row r="84" spans="1:14" ht="12.75" x14ac:dyDescent="0.2">
      <c r="A84" s="56">
        <v>42327</v>
      </c>
      <c r="B84" s="93" t="s">
        <v>213</v>
      </c>
      <c r="C84" s="76" t="s">
        <v>1439</v>
      </c>
      <c r="D84" s="77" t="s">
        <v>1374</v>
      </c>
      <c r="E84" s="78" t="s">
        <v>76</v>
      </c>
      <c r="F84" s="59"/>
      <c r="G84" s="79">
        <v>952.38</v>
      </c>
      <c r="H84" s="79"/>
      <c r="I84" s="89">
        <f t="shared" ca="1" si="0"/>
        <v>256198.55399999986</v>
      </c>
      <c r="N84" s="44"/>
    </row>
    <row r="85" spans="1:14" ht="12.75" x14ac:dyDescent="0.2">
      <c r="A85" s="56">
        <v>42325</v>
      </c>
      <c r="B85" s="93" t="s">
        <v>213</v>
      </c>
      <c r="C85" s="76" t="s">
        <v>1440</v>
      </c>
      <c r="D85" s="77" t="s">
        <v>307</v>
      </c>
      <c r="E85" s="78" t="s">
        <v>76</v>
      </c>
      <c r="F85" s="59"/>
      <c r="G85" s="79">
        <v>11130</v>
      </c>
      <c r="H85" s="79"/>
      <c r="I85" s="89">
        <f t="shared" ca="1" si="0"/>
        <v>245068.55399999986</v>
      </c>
      <c r="N85" s="44"/>
    </row>
    <row r="86" spans="1:14" ht="12.75" x14ac:dyDescent="0.2">
      <c r="A86" s="56">
        <v>42325</v>
      </c>
      <c r="B86" s="93" t="s">
        <v>213</v>
      </c>
      <c r="C86" s="76" t="s">
        <v>1441</v>
      </c>
      <c r="D86" s="77" t="s">
        <v>248</v>
      </c>
      <c r="E86" s="78" t="s">
        <v>77</v>
      </c>
      <c r="F86" s="59"/>
      <c r="G86" s="79">
        <v>72.099999999999994</v>
      </c>
      <c r="H86" s="79"/>
      <c r="I86" s="89">
        <f t="shared" ca="1" si="0"/>
        <v>244996.45399999985</v>
      </c>
      <c r="N86" s="44"/>
    </row>
    <row r="87" spans="1:14" ht="12.75" x14ac:dyDescent="0.2">
      <c r="A87" s="56">
        <v>42325</v>
      </c>
      <c r="B87" s="93" t="s">
        <v>213</v>
      </c>
      <c r="C87" s="76" t="s">
        <v>1442</v>
      </c>
      <c r="D87" s="77" t="s">
        <v>388</v>
      </c>
      <c r="E87" s="78" t="s">
        <v>76</v>
      </c>
      <c r="F87" s="59"/>
      <c r="G87" s="79">
        <v>11800</v>
      </c>
      <c r="H87" s="79"/>
      <c r="I87" s="89">
        <f t="shared" ca="1" si="0"/>
        <v>233196.45399999985</v>
      </c>
      <c r="N87" s="44"/>
    </row>
    <row r="88" spans="1:14" ht="12.75" x14ac:dyDescent="0.2">
      <c r="A88" s="75">
        <v>42325</v>
      </c>
      <c r="B88" s="93" t="s">
        <v>213</v>
      </c>
      <c r="C88" s="76" t="s">
        <v>1443</v>
      </c>
      <c r="D88" s="77" t="s">
        <v>196</v>
      </c>
      <c r="E88" s="78" t="s">
        <v>76</v>
      </c>
      <c r="F88" s="59"/>
      <c r="G88" s="79">
        <v>10812</v>
      </c>
      <c r="H88" s="79"/>
      <c r="I88" s="89">
        <f t="shared" ca="1" si="0"/>
        <v>222384.45399999985</v>
      </c>
      <c r="N88" s="44"/>
    </row>
    <row r="89" spans="1:14" ht="12.75" x14ac:dyDescent="0.2">
      <c r="A89" s="75">
        <v>42325</v>
      </c>
      <c r="B89" s="93" t="s">
        <v>213</v>
      </c>
      <c r="C89" s="76" t="s">
        <v>1444</v>
      </c>
      <c r="D89" s="77" t="s">
        <v>199</v>
      </c>
      <c r="E89" s="78" t="s">
        <v>76</v>
      </c>
      <c r="F89" s="59"/>
      <c r="G89" s="79">
        <v>7902.8</v>
      </c>
      <c r="H89" s="79"/>
      <c r="I89" s="89">
        <f t="shared" ca="1" si="0"/>
        <v>214481.65399999986</v>
      </c>
      <c r="N89" s="44"/>
    </row>
    <row r="90" spans="1:14" ht="12.75" x14ac:dyDescent="0.2">
      <c r="A90" s="75">
        <v>42325</v>
      </c>
      <c r="B90" s="93" t="s">
        <v>213</v>
      </c>
      <c r="C90" s="76" t="s">
        <v>1445</v>
      </c>
      <c r="D90" s="77" t="s">
        <v>387</v>
      </c>
      <c r="E90" s="78" t="s">
        <v>76</v>
      </c>
      <c r="F90" s="59"/>
      <c r="G90" s="79">
        <v>12985</v>
      </c>
      <c r="H90" s="79"/>
      <c r="I90" s="89">
        <f t="shared" ref="I90:I153" ca="1" si="1">IF(AND(ISBLANK(G90),ISBLANK(H90))," - ",OFFSET(I90,-1,0,1,1)+H90-G90)</f>
        <v>201496.65399999986</v>
      </c>
      <c r="N90" s="44"/>
    </row>
    <row r="91" spans="1:14" ht="12.75" x14ac:dyDescent="0.2">
      <c r="A91" s="75">
        <v>42325</v>
      </c>
      <c r="B91" s="93" t="s">
        <v>213</v>
      </c>
      <c r="C91" s="76" t="s">
        <v>1446</v>
      </c>
      <c r="D91" s="77" t="s">
        <v>1375</v>
      </c>
      <c r="E91" s="78" t="s">
        <v>76</v>
      </c>
      <c r="F91" s="59"/>
      <c r="G91" s="79">
        <v>75000</v>
      </c>
      <c r="H91" s="79"/>
      <c r="I91" s="89">
        <f t="shared" ca="1" si="1"/>
        <v>126496.65399999986</v>
      </c>
      <c r="N91" s="44"/>
    </row>
    <row r="92" spans="1:14" ht="25.5" x14ac:dyDescent="0.2">
      <c r="A92" s="75">
        <v>42325</v>
      </c>
      <c r="B92" s="93" t="s">
        <v>213</v>
      </c>
      <c r="C92" s="76" t="s">
        <v>1447</v>
      </c>
      <c r="D92" s="77" t="s">
        <v>395</v>
      </c>
      <c r="E92" s="78" t="s">
        <v>76</v>
      </c>
      <c r="F92" s="59"/>
      <c r="G92" s="79">
        <v>530</v>
      </c>
      <c r="H92" s="79"/>
      <c r="I92" s="89">
        <f t="shared" ca="1" si="1"/>
        <v>125966.65399999986</v>
      </c>
      <c r="N92" s="44"/>
    </row>
    <row r="93" spans="1:14" ht="12.75" x14ac:dyDescent="0.2">
      <c r="A93" s="75">
        <v>42325</v>
      </c>
      <c r="B93" s="93" t="s">
        <v>213</v>
      </c>
      <c r="C93" s="76" t="s">
        <v>1448</v>
      </c>
      <c r="D93" s="77" t="s">
        <v>783</v>
      </c>
      <c r="E93" s="78" t="s">
        <v>76</v>
      </c>
      <c r="F93" s="59"/>
      <c r="G93" s="79">
        <v>12889.6</v>
      </c>
      <c r="H93" s="79"/>
      <c r="I93" s="89">
        <f t="shared" ca="1" si="1"/>
        <v>113077.05399999986</v>
      </c>
      <c r="N93" s="44"/>
    </row>
    <row r="94" spans="1:14" ht="12.75" x14ac:dyDescent="0.2">
      <c r="A94" s="56">
        <v>42326</v>
      </c>
      <c r="B94" s="93" t="s">
        <v>213</v>
      </c>
      <c r="C94" s="97" t="s">
        <v>1361</v>
      </c>
      <c r="D94" s="98" t="s">
        <v>414</v>
      </c>
      <c r="E94" s="99" t="s">
        <v>415</v>
      </c>
      <c r="F94" s="97"/>
      <c r="G94" s="100"/>
      <c r="H94" s="100">
        <v>1000000</v>
      </c>
      <c r="I94" s="89">
        <f t="shared" ca="1" si="1"/>
        <v>1113077.0539999998</v>
      </c>
      <c r="N94" s="44"/>
    </row>
    <row r="95" spans="1:14" ht="12.75" x14ac:dyDescent="0.2">
      <c r="A95" s="75">
        <v>42328</v>
      </c>
      <c r="B95" s="93" t="s">
        <v>213</v>
      </c>
      <c r="C95" s="76" t="s">
        <v>1449</v>
      </c>
      <c r="D95" s="77" t="s">
        <v>194</v>
      </c>
      <c r="E95" s="78" t="s">
        <v>77</v>
      </c>
      <c r="F95" s="59"/>
      <c r="G95" s="79">
        <v>360.4</v>
      </c>
      <c r="H95" s="79"/>
      <c r="I95" s="89">
        <f t="shared" ca="1" si="1"/>
        <v>1112716.6539999999</v>
      </c>
      <c r="N95" s="44"/>
    </row>
    <row r="96" spans="1:14" ht="12.75" x14ac:dyDescent="0.2">
      <c r="A96" s="75">
        <v>42328</v>
      </c>
      <c r="B96" s="93" t="s">
        <v>213</v>
      </c>
      <c r="C96" s="76" t="s">
        <v>1450</v>
      </c>
      <c r="D96" s="77" t="s">
        <v>516</v>
      </c>
      <c r="E96" s="78" t="s">
        <v>76</v>
      </c>
      <c r="F96" s="59"/>
      <c r="G96" s="79">
        <v>2400</v>
      </c>
      <c r="H96" s="79"/>
      <c r="I96" s="89">
        <f t="shared" ca="1" si="1"/>
        <v>1110316.6539999999</v>
      </c>
      <c r="N96" s="44"/>
    </row>
    <row r="97" spans="1:14" ht="12.75" x14ac:dyDescent="0.2">
      <c r="A97" s="75">
        <v>42328</v>
      </c>
      <c r="B97" s="93" t="s">
        <v>213</v>
      </c>
      <c r="C97" s="76" t="s">
        <v>1451</v>
      </c>
      <c r="D97" s="77" t="s">
        <v>1376</v>
      </c>
      <c r="E97" s="78" t="s">
        <v>76</v>
      </c>
      <c r="F97" s="59"/>
      <c r="G97" s="79">
        <v>60</v>
      </c>
      <c r="H97" s="79"/>
      <c r="I97" s="89">
        <f t="shared" ca="1" si="1"/>
        <v>1110256.6539999999</v>
      </c>
      <c r="N97" s="44"/>
    </row>
    <row r="98" spans="1:14" ht="12.75" x14ac:dyDescent="0.2">
      <c r="A98" s="75">
        <v>42328</v>
      </c>
      <c r="B98" s="93" t="s">
        <v>213</v>
      </c>
      <c r="C98" s="76" t="s">
        <v>1452</v>
      </c>
      <c r="D98" s="77" t="s">
        <v>134</v>
      </c>
      <c r="E98" s="78" t="s">
        <v>76</v>
      </c>
      <c r="F98" s="59"/>
      <c r="G98" s="79">
        <v>1342</v>
      </c>
      <c r="H98" s="79"/>
      <c r="I98" s="89">
        <f t="shared" ca="1" si="1"/>
        <v>1108914.6539999999</v>
      </c>
      <c r="N98" s="44"/>
    </row>
    <row r="99" spans="1:14" ht="12.75" x14ac:dyDescent="0.2">
      <c r="A99" s="75">
        <v>42328</v>
      </c>
      <c r="B99" s="93" t="s">
        <v>213</v>
      </c>
      <c r="C99" s="76" t="s">
        <v>1453</v>
      </c>
      <c r="D99" s="77" t="s">
        <v>197</v>
      </c>
      <c r="E99" s="78" t="s">
        <v>77</v>
      </c>
      <c r="F99" s="59"/>
      <c r="G99" s="79">
        <v>685.7</v>
      </c>
      <c r="H99" s="79"/>
      <c r="I99" s="89">
        <f t="shared" ca="1" si="1"/>
        <v>1108228.9539999999</v>
      </c>
      <c r="N99" s="44"/>
    </row>
    <row r="100" spans="1:14" ht="12.75" x14ac:dyDescent="0.2">
      <c r="A100" s="75">
        <v>42328</v>
      </c>
      <c r="B100" s="93" t="s">
        <v>213</v>
      </c>
      <c r="C100" s="76" t="s">
        <v>1454</v>
      </c>
      <c r="D100" s="77" t="s">
        <v>202</v>
      </c>
      <c r="E100" s="78" t="s">
        <v>815</v>
      </c>
      <c r="F100" s="59"/>
      <c r="G100" s="79">
        <v>350</v>
      </c>
      <c r="H100" s="79"/>
      <c r="I100" s="89">
        <f t="shared" ca="1" si="1"/>
        <v>1107878.9539999999</v>
      </c>
      <c r="N100" s="44"/>
    </row>
    <row r="101" spans="1:14" ht="12.75" x14ac:dyDescent="0.2">
      <c r="A101" s="75">
        <v>42328</v>
      </c>
      <c r="B101" s="93" t="s">
        <v>213</v>
      </c>
      <c r="C101" s="76" t="s">
        <v>1455</v>
      </c>
      <c r="D101" s="77" t="s">
        <v>203</v>
      </c>
      <c r="E101" s="78" t="s">
        <v>76</v>
      </c>
      <c r="F101" s="59"/>
      <c r="G101" s="79">
        <v>144.75</v>
      </c>
      <c r="H101" s="79"/>
      <c r="I101" s="89">
        <f t="shared" ca="1" si="1"/>
        <v>1107734.2039999999</v>
      </c>
      <c r="N101" s="44"/>
    </row>
    <row r="102" spans="1:14" ht="12.75" x14ac:dyDescent="0.2">
      <c r="A102" s="75">
        <v>42328</v>
      </c>
      <c r="B102" s="93" t="s">
        <v>213</v>
      </c>
      <c r="C102" s="76" t="s">
        <v>1456</v>
      </c>
      <c r="D102" s="77" t="s">
        <v>294</v>
      </c>
      <c r="E102" s="78" t="s">
        <v>76</v>
      </c>
      <c r="F102" s="59"/>
      <c r="G102" s="79">
        <v>7082.8</v>
      </c>
      <c r="H102" s="79"/>
      <c r="I102" s="89">
        <f t="shared" ca="1" si="1"/>
        <v>1100651.4039999999</v>
      </c>
      <c r="N102" s="44"/>
    </row>
    <row r="103" spans="1:14" ht="12.75" x14ac:dyDescent="0.2">
      <c r="A103" s="75">
        <v>42328</v>
      </c>
      <c r="B103" s="93" t="s">
        <v>213</v>
      </c>
      <c r="C103" s="76" t="s">
        <v>1457</v>
      </c>
      <c r="D103" s="77" t="s">
        <v>152</v>
      </c>
      <c r="E103" s="78" t="s">
        <v>77</v>
      </c>
      <c r="F103" s="59"/>
      <c r="G103" s="79">
        <v>241.68</v>
      </c>
      <c r="H103" s="79"/>
      <c r="I103" s="89">
        <f t="shared" ca="1" si="1"/>
        <v>1100409.7239999999</v>
      </c>
      <c r="N103" s="44"/>
    </row>
    <row r="104" spans="1:14" ht="12.75" x14ac:dyDescent="0.2">
      <c r="A104" s="75">
        <v>42328</v>
      </c>
      <c r="B104" s="93" t="s">
        <v>213</v>
      </c>
      <c r="C104" s="76" t="s">
        <v>1458</v>
      </c>
      <c r="D104" s="77" t="s">
        <v>258</v>
      </c>
      <c r="E104" s="78" t="s">
        <v>76</v>
      </c>
      <c r="F104" s="59"/>
      <c r="G104" s="79">
        <v>3604</v>
      </c>
      <c r="H104" s="79"/>
      <c r="I104" s="89">
        <f t="shared" ca="1" si="1"/>
        <v>1096805.7239999999</v>
      </c>
      <c r="N104" s="44"/>
    </row>
    <row r="105" spans="1:14" ht="25.5" x14ac:dyDescent="0.2">
      <c r="A105" s="75">
        <v>42328</v>
      </c>
      <c r="B105" s="93" t="s">
        <v>213</v>
      </c>
      <c r="C105" s="76" t="s">
        <v>1459</v>
      </c>
      <c r="D105" s="77" t="s">
        <v>296</v>
      </c>
      <c r="E105" s="78" t="s">
        <v>76</v>
      </c>
      <c r="F105" s="59"/>
      <c r="G105" s="79">
        <v>1226.1300000000001</v>
      </c>
      <c r="H105" s="79"/>
      <c r="I105" s="89">
        <f t="shared" ca="1" si="1"/>
        <v>1095579.594</v>
      </c>
      <c r="N105" s="44"/>
    </row>
    <row r="106" spans="1:14" ht="12.75" x14ac:dyDescent="0.2">
      <c r="A106" s="75">
        <v>42328</v>
      </c>
      <c r="B106" s="93" t="s">
        <v>213</v>
      </c>
      <c r="C106" s="76" t="s">
        <v>1460</v>
      </c>
      <c r="D106" s="77" t="s">
        <v>334</v>
      </c>
      <c r="E106" s="78" t="s">
        <v>76</v>
      </c>
      <c r="F106" s="59"/>
      <c r="G106" s="79">
        <v>1252</v>
      </c>
      <c r="H106" s="79"/>
      <c r="I106" s="89">
        <f t="shared" ca="1" si="1"/>
        <v>1094327.594</v>
      </c>
      <c r="N106" s="44"/>
    </row>
    <row r="107" spans="1:14" ht="12.75" x14ac:dyDescent="0.2">
      <c r="A107" s="106">
        <v>42328</v>
      </c>
      <c r="B107" s="93" t="s">
        <v>213</v>
      </c>
      <c r="C107" s="76" t="s">
        <v>1461</v>
      </c>
      <c r="D107" s="77" t="s">
        <v>229</v>
      </c>
      <c r="E107" s="78" t="s">
        <v>76</v>
      </c>
      <c r="F107" s="59"/>
      <c r="G107" s="79">
        <v>653.75</v>
      </c>
      <c r="H107" s="79"/>
      <c r="I107" s="89">
        <f t="shared" ca="1" si="1"/>
        <v>1093673.844</v>
      </c>
      <c r="N107" s="44"/>
    </row>
    <row r="108" spans="1:14" ht="12.75" x14ac:dyDescent="0.2">
      <c r="A108" s="106">
        <v>42328</v>
      </c>
      <c r="B108" s="93" t="s">
        <v>213</v>
      </c>
      <c r="C108" s="76" t="s">
        <v>1462</v>
      </c>
      <c r="D108" s="77" t="s">
        <v>529</v>
      </c>
      <c r="E108" s="78" t="s">
        <v>76</v>
      </c>
      <c r="F108" s="59"/>
      <c r="G108" s="79">
        <v>157.19999999999999</v>
      </c>
      <c r="H108" s="79"/>
      <c r="I108" s="89">
        <f t="shared" ca="1" si="1"/>
        <v>1093516.6440000001</v>
      </c>
      <c r="N108" s="44"/>
    </row>
    <row r="109" spans="1:14" ht="12.75" x14ac:dyDescent="0.2">
      <c r="A109" s="106">
        <v>42328</v>
      </c>
      <c r="B109" s="93" t="s">
        <v>213</v>
      </c>
      <c r="C109" s="76" t="s">
        <v>1463</v>
      </c>
      <c r="D109" s="77" t="s">
        <v>872</v>
      </c>
      <c r="E109" s="78" t="s">
        <v>76</v>
      </c>
      <c r="F109" s="59"/>
      <c r="G109" s="79">
        <v>878.72</v>
      </c>
      <c r="H109" s="79"/>
      <c r="I109" s="89">
        <f t="shared" ca="1" si="1"/>
        <v>1092637.9240000001</v>
      </c>
      <c r="N109" s="44"/>
    </row>
    <row r="110" spans="1:14" ht="12.75" x14ac:dyDescent="0.2">
      <c r="A110" s="106">
        <v>42328</v>
      </c>
      <c r="B110" s="93" t="s">
        <v>213</v>
      </c>
      <c r="C110" s="76" t="s">
        <v>1464</v>
      </c>
      <c r="D110" s="77" t="s">
        <v>1377</v>
      </c>
      <c r="E110" s="78" t="s">
        <v>76</v>
      </c>
      <c r="F110" s="59"/>
      <c r="G110" s="79">
        <v>9462</v>
      </c>
      <c r="H110" s="79"/>
      <c r="I110" s="89">
        <f t="shared" ca="1" si="1"/>
        <v>1083175.9240000001</v>
      </c>
      <c r="N110" s="44"/>
    </row>
    <row r="111" spans="1:14" ht="12.75" x14ac:dyDescent="0.2">
      <c r="A111" s="106">
        <v>42332</v>
      </c>
      <c r="B111" s="93" t="s">
        <v>225</v>
      </c>
      <c r="C111" s="76" t="s">
        <v>247</v>
      </c>
      <c r="D111" s="77" t="s">
        <v>1378</v>
      </c>
      <c r="E111" s="78" t="s">
        <v>76</v>
      </c>
      <c r="F111" s="59"/>
      <c r="G111" s="79">
        <v>46698.3</v>
      </c>
      <c r="H111" s="79"/>
      <c r="I111" s="89">
        <f t="shared" ca="1" si="1"/>
        <v>1036477.6240000001</v>
      </c>
      <c r="N111" s="44"/>
    </row>
    <row r="112" spans="1:14" ht="12.75" x14ac:dyDescent="0.2">
      <c r="A112" s="106">
        <v>42332</v>
      </c>
      <c r="B112" s="93" t="s">
        <v>225</v>
      </c>
      <c r="C112" s="97" t="s">
        <v>247</v>
      </c>
      <c r="D112" s="77" t="s">
        <v>775</v>
      </c>
      <c r="E112" s="99" t="s">
        <v>76</v>
      </c>
      <c r="F112" s="97"/>
      <c r="G112" s="79">
        <v>10976.5</v>
      </c>
      <c r="H112" s="100"/>
      <c r="I112" s="89">
        <f t="shared" ca="1" si="1"/>
        <v>1025501.1240000001</v>
      </c>
      <c r="N112" s="44"/>
    </row>
    <row r="113" spans="1:14" ht="12.75" x14ac:dyDescent="0.2">
      <c r="A113" s="94">
        <v>42332</v>
      </c>
      <c r="B113" s="93" t="s">
        <v>225</v>
      </c>
      <c r="C113" s="102" t="s">
        <v>1465</v>
      </c>
      <c r="D113" s="77" t="s">
        <v>609</v>
      </c>
      <c r="E113" s="99" t="s">
        <v>815</v>
      </c>
      <c r="F113" s="102"/>
      <c r="G113" s="100">
        <v>492287.83</v>
      </c>
      <c r="H113" s="105"/>
      <c r="I113" s="89">
        <f t="shared" ca="1" si="1"/>
        <v>533213.29399999999</v>
      </c>
      <c r="N113" s="44"/>
    </row>
    <row r="114" spans="1:14" ht="25.5" x14ac:dyDescent="0.2">
      <c r="A114" s="94">
        <v>42332</v>
      </c>
      <c r="B114" s="93" t="s">
        <v>225</v>
      </c>
      <c r="C114" s="102" t="s">
        <v>1466</v>
      </c>
      <c r="D114" s="77" t="s">
        <v>1149</v>
      </c>
      <c r="E114" s="99" t="s">
        <v>76</v>
      </c>
      <c r="F114" s="102"/>
      <c r="G114" s="105">
        <v>2100</v>
      </c>
      <c r="H114" s="105"/>
      <c r="I114" s="89">
        <f t="shared" ca="1" si="1"/>
        <v>531113.29399999999</v>
      </c>
      <c r="N114" s="44"/>
    </row>
    <row r="115" spans="1:14" ht="12.75" x14ac:dyDescent="0.2">
      <c r="A115" s="94">
        <v>42332</v>
      </c>
      <c r="B115" s="93" t="s">
        <v>225</v>
      </c>
      <c r="C115" s="102" t="s">
        <v>1467</v>
      </c>
      <c r="D115" s="77" t="s">
        <v>250</v>
      </c>
      <c r="E115" s="99" t="s">
        <v>77</v>
      </c>
      <c r="F115" s="102"/>
      <c r="G115" s="105">
        <v>850</v>
      </c>
      <c r="H115" s="105"/>
      <c r="I115" s="89">
        <f t="shared" ca="1" si="1"/>
        <v>530263.29399999999</v>
      </c>
      <c r="N115" s="44"/>
    </row>
    <row r="116" spans="1:14" ht="25.5" x14ac:dyDescent="0.2">
      <c r="A116" s="94">
        <v>42332</v>
      </c>
      <c r="B116" s="93" t="s">
        <v>225</v>
      </c>
      <c r="C116" s="97" t="s">
        <v>1468</v>
      </c>
      <c r="D116" s="77" t="s">
        <v>492</v>
      </c>
      <c r="E116" s="99" t="s">
        <v>76</v>
      </c>
      <c r="F116" s="97"/>
      <c r="G116" s="105">
        <v>2460</v>
      </c>
      <c r="H116" s="105"/>
      <c r="I116" s="89">
        <f t="shared" ca="1" si="1"/>
        <v>527803.29399999999</v>
      </c>
      <c r="N116" s="44"/>
    </row>
    <row r="117" spans="1:14" ht="12.75" x14ac:dyDescent="0.2">
      <c r="A117" s="94">
        <v>42332</v>
      </c>
      <c r="B117" s="93" t="s">
        <v>225</v>
      </c>
      <c r="C117" s="97" t="s">
        <v>1469</v>
      </c>
      <c r="D117" s="77" t="s">
        <v>1215</v>
      </c>
      <c r="E117" s="99" t="s">
        <v>76</v>
      </c>
      <c r="F117" s="97"/>
      <c r="G117" s="105">
        <v>600</v>
      </c>
      <c r="H117" s="100"/>
      <c r="I117" s="89">
        <f t="shared" ca="1" si="1"/>
        <v>527203.29399999999</v>
      </c>
      <c r="N117" s="44"/>
    </row>
    <row r="118" spans="1:14" ht="12.75" x14ac:dyDescent="0.2">
      <c r="A118" s="94">
        <v>42332</v>
      </c>
      <c r="B118" s="93" t="s">
        <v>225</v>
      </c>
      <c r="C118" s="97" t="s">
        <v>1470</v>
      </c>
      <c r="D118" s="77" t="s">
        <v>488</v>
      </c>
      <c r="E118" s="99" t="s">
        <v>76</v>
      </c>
      <c r="F118" s="97"/>
      <c r="G118" s="100">
        <v>5000</v>
      </c>
      <c r="H118" s="100"/>
      <c r="I118" s="89">
        <f t="shared" ca="1" si="1"/>
        <v>522203.29399999999</v>
      </c>
      <c r="N118" s="44"/>
    </row>
    <row r="119" spans="1:14" ht="12.75" x14ac:dyDescent="0.2">
      <c r="A119" s="94">
        <v>42332</v>
      </c>
      <c r="B119" s="93" t="s">
        <v>225</v>
      </c>
      <c r="C119" s="97" t="s">
        <v>1471</v>
      </c>
      <c r="D119" s="77" t="s">
        <v>201</v>
      </c>
      <c r="E119" s="99" t="s">
        <v>76</v>
      </c>
      <c r="F119" s="97"/>
      <c r="G119" s="100">
        <v>1427.79</v>
      </c>
      <c r="H119" s="100"/>
      <c r="I119" s="89">
        <f t="shared" ca="1" si="1"/>
        <v>520775.50400000002</v>
      </c>
      <c r="N119" s="44"/>
    </row>
    <row r="120" spans="1:14" ht="25.5" x14ac:dyDescent="0.2">
      <c r="A120" s="94">
        <v>42332</v>
      </c>
      <c r="B120" s="93" t="s">
        <v>225</v>
      </c>
      <c r="C120" s="97" t="s">
        <v>1472</v>
      </c>
      <c r="D120" s="77" t="s">
        <v>1379</v>
      </c>
      <c r="E120" s="99" t="s">
        <v>76</v>
      </c>
      <c r="F120" s="97"/>
      <c r="G120" s="100">
        <v>8150</v>
      </c>
      <c r="H120" s="100"/>
      <c r="I120" s="89">
        <f t="shared" ca="1" si="1"/>
        <v>512625.50400000002</v>
      </c>
      <c r="N120" s="44"/>
    </row>
    <row r="121" spans="1:14" ht="25.5" x14ac:dyDescent="0.2">
      <c r="A121" s="94">
        <v>42332</v>
      </c>
      <c r="B121" s="93" t="s">
        <v>225</v>
      </c>
      <c r="C121" s="76" t="s">
        <v>1473</v>
      </c>
      <c r="D121" s="77" t="s">
        <v>1370</v>
      </c>
      <c r="E121" s="78" t="s">
        <v>76</v>
      </c>
      <c r="F121" s="76"/>
      <c r="G121" s="79">
        <v>1000</v>
      </c>
      <c r="H121" s="79"/>
      <c r="I121" s="89">
        <f t="shared" ca="1" si="1"/>
        <v>511625.50400000002</v>
      </c>
      <c r="N121" s="44"/>
    </row>
    <row r="122" spans="1:14" ht="12.75" x14ac:dyDescent="0.2">
      <c r="A122" s="94">
        <v>42332</v>
      </c>
      <c r="B122" s="93" t="s">
        <v>225</v>
      </c>
      <c r="C122" s="76" t="s">
        <v>1474</v>
      </c>
      <c r="D122" s="77" t="s">
        <v>293</v>
      </c>
      <c r="E122" s="78" t="s">
        <v>76</v>
      </c>
      <c r="F122" s="76"/>
      <c r="G122" s="79">
        <v>5000</v>
      </c>
      <c r="H122" s="79"/>
      <c r="I122" s="89">
        <f t="shared" ca="1" si="1"/>
        <v>506625.50400000002</v>
      </c>
      <c r="N122" s="44"/>
    </row>
    <row r="123" spans="1:14" ht="12.75" x14ac:dyDescent="0.2">
      <c r="A123" s="94">
        <v>42332</v>
      </c>
      <c r="B123" s="93" t="s">
        <v>225</v>
      </c>
      <c r="C123" s="76" t="s">
        <v>1475</v>
      </c>
      <c r="D123" s="77" t="s">
        <v>228</v>
      </c>
      <c r="E123" s="78" t="s">
        <v>77</v>
      </c>
      <c r="F123" s="76"/>
      <c r="G123" s="79">
        <v>896.3</v>
      </c>
      <c r="H123" s="79"/>
      <c r="I123" s="89">
        <f t="shared" ca="1" si="1"/>
        <v>505729.20400000003</v>
      </c>
      <c r="N123" s="44"/>
    </row>
    <row r="124" spans="1:14" ht="12.75" x14ac:dyDescent="0.2">
      <c r="A124" s="94">
        <v>42332</v>
      </c>
      <c r="B124" s="93" t="s">
        <v>225</v>
      </c>
      <c r="C124" s="76" t="s">
        <v>1476</v>
      </c>
      <c r="D124" s="77" t="s">
        <v>228</v>
      </c>
      <c r="E124" s="78" t="s">
        <v>77</v>
      </c>
      <c r="F124" s="76"/>
      <c r="G124" s="79">
        <v>508.85</v>
      </c>
      <c r="H124" s="79"/>
      <c r="I124" s="89">
        <f t="shared" ca="1" si="1"/>
        <v>505220.35400000005</v>
      </c>
      <c r="N124" s="44"/>
    </row>
    <row r="125" spans="1:14" ht="25.5" x14ac:dyDescent="0.2">
      <c r="A125" s="94">
        <v>42332</v>
      </c>
      <c r="B125" s="93" t="s">
        <v>225</v>
      </c>
      <c r="C125" s="76" t="s">
        <v>1477</v>
      </c>
      <c r="D125" s="77" t="s">
        <v>296</v>
      </c>
      <c r="E125" s="78" t="s">
        <v>76</v>
      </c>
      <c r="F125" s="76"/>
      <c r="G125" s="79">
        <v>1184.55</v>
      </c>
      <c r="H125" s="79"/>
      <c r="I125" s="89">
        <f t="shared" ca="1" si="1"/>
        <v>504035.80400000006</v>
      </c>
      <c r="N125" s="44"/>
    </row>
    <row r="126" spans="1:14" ht="12.75" x14ac:dyDescent="0.2">
      <c r="A126" s="94">
        <v>42332</v>
      </c>
      <c r="B126" s="93" t="s">
        <v>225</v>
      </c>
      <c r="C126" s="76" t="s">
        <v>1478</v>
      </c>
      <c r="D126" s="77" t="s">
        <v>904</v>
      </c>
      <c r="E126" s="78" t="s">
        <v>76</v>
      </c>
      <c r="F126" s="76"/>
      <c r="G126" s="79">
        <v>10600</v>
      </c>
      <c r="H126" s="79"/>
      <c r="I126" s="89">
        <f t="shared" ca="1" si="1"/>
        <v>493435.80400000006</v>
      </c>
      <c r="N126" s="44"/>
    </row>
    <row r="127" spans="1:14" ht="12.75" x14ac:dyDescent="0.2">
      <c r="A127" s="94">
        <v>42332</v>
      </c>
      <c r="B127" s="93" t="s">
        <v>225</v>
      </c>
      <c r="C127" s="76" t="s">
        <v>1479</v>
      </c>
      <c r="D127" s="77" t="s">
        <v>229</v>
      </c>
      <c r="E127" s="78" t="s">
        <v>76</v>
      </c>
      <c r="F127" s="76"/>
      <c r="G127" s="79">
        <v>11929.43</v>
      </c>
      <c r="H127" s="79"/>
      <c r="I127" s="89">
        <f t="shared" ca="1" si="1"/>
        <v>481506.37400000007</v>
      </c>
      <c r="N127" s="44"/>
    </row>
    <row r="128" spans="1:14" ht="12.75" x14ac:dyDescent="0.2">
      <c r="A128" s="94">
        <v>42338</v>
      </c>
      <c r="B128" s="93" t="s">
        <v>506</v>
      </c>
      <c r="C128" s="76" t="s">
        <v>156</v>
      </c>
      <c r="D128" s="77" t="s">
        <v>218</v>
      </c>
      <c r="E128" s="78" t="s">
        <v>77</v>
      </c>
      <c r="F128" s="76"/>
      <c r="G128" s="79">
        <v>75037.240000000005</v>
      </c>
      <c r="H128" s="79"/>
      <c r="I128" s="89">
        <f t="shared" ca="1" si="1"/>
        <v>406469.13400000008</v>
      </c>
      <c r="N128" s="44"/>
    </row>
    <row r="129" spans="1:14" ht="12.75" x14ac:dyDescent="0.2">
      <c r="A129" s="94">
        <v>42338</v>
      </c>
      <c r="B129" s="93" t="s">
        <v>506</v>
      </c>
      <c r="C129" s="76" t="s">
        <v>1480</v>
      </c>
      <c r="D129" s="77" t="s">
        <v>219</v>
      </c>
      <c r="E129" s="78" t="s">
        <v>77</v>
      </c>
      <c r="F129" s="76"/>
      <c r="G129" s="79">
        <v>18343</v>
      </c>
      <c r="H129" s="79"/>
      <c r="I129" s="89">
        <f t="shared" ca="1" si="1"/>
        <v>388126.13400000008</v>
      </c>
      <c r="N129" s="44"/>
    </row>
    <row r="130" spans="1:14" ht="12.75" x14ac:dyDescent="0.2">
      <c r="A130" s="94">
        <v>42338</v>
      </c>
      <c r="B130" s="93" t="s">
        <v>506</v>
      </c>
      <c r="C130" s="76" t="s">
        <v>1481</v>
      </c>
      <c r="D130" s="77" t="s">
        <v>220</v>
      </c>
      <c r="E130" s="78" t="s">
        <v>77</v>
      </c>
      <c r="F130" s="76"/>
      <c r="G130" s="79">
        <v>1152.5</v>
      </c>
      <c r="H130" s="79"/>
      <c r="I130" s="89">
        <f t="shared" ca="1" si="1"/>
        <v>386973.63400000008</v>
      </c>
      <c r="N130" s="44"/>
    </row>
    <row r="131" spans="1:14" ht="12.75" x14ac:dyDescent="0.2">
      <c r="A131" s="94">
        <v>42338</v>
      </c>
      <c r="B131" s="93" t="s">
        <v>506</v>
      </c>
      <c r="C131" s="76" t="s">
        <v>1482</v>
      </c>
      <c r="D131" s="77" t="s">
        <v>190</v>
      </c>
      <c r="E131" s="78" t="s">
        <v>77</v>
      </c>
      <c r="F131" s="76"/>
      <c r="G131" s="79">
        <v>3382.75</v>
      </c>
      <c r="H131" s="79"/>
      <c r="I131" s="89">
        <f t="shared" ca="1" si="1"/>
        <v>383590.88400000008</v>
      </c>
      <c r="N131" s="44"/>
    </row>
    <row r="132" spans="1:14" ht="12.75" x14ac:dyDescent="0.2">
      <c r="A132" s="94">
        <v>42334</v>
      </c>
      <c r="B132" s="93" t="s">
        <v>225</v>
      </c>
      <c r="C132" s="76" t="s">
        <v>1483</v>
      </c>
      <c r="D132" s="77" t="s">
        <v>1377</v>
      </c>
      <c r="E132" s="78" t="s">
        <v>76</v>
      </c>
      <c r="F132" s="76"/>
      <c r="G132" s="79">
        <v>2137.5</v>
      </c>
      <c r="H132" s="79"/>
      <c r="I132" s="89">
        <f t="shared" ca="1" si="1"/>
        <v>381453.38400000008</v>
      </c>
      <c r="N132" s="44"/>
    </row>
    <row r="133" spans="1:14" ht="25.5" x14ac:dyDescent="0.2">
      <c r="A133" s="94">
        <v>42334</v>
      </c>
      <c r="B133" s="93" t="s">
        <v>225</v>
      </c>
      <c r="C133" s="76" t="s">
        <v>1484</v>
      </c>
      <c r="D133" s="77" t="s">
        <v>1380</v>
      </c>
      <c r="E133" s="78" t="s">
        <v>77</v>
      </c>
      <c r="F133" s="76"/>
      <c r="G133" s="79">
        <v>280</v>
      </c>
      <c r="H133" s="79"/>
      <c r="I133" s="89">
        <f t="shared" ca="1" si="1"/>
        <v>381173.38400000008</v>
      </c>
      <c r="N133" s="44"/>
    </row>
    <row r="134" spans="1:14" ht="12.75" x14ac:dyDescent="0.2">
      <c r="A134" s="94">
        <v>42334</v>
      </c>
      <c r="B134" s="93" t="s">
        <v>225</v>
      </c>
      <c r="C134" s="76" t="s">
        <v>1485</v>
      </c>
      <c r="D134" s="77" t="s">
        <v>134</v>
      </c>
      <c r="E134" s="78" t="s">
        <v>76</v>
      </c>
      <c r="F134" s="76"/>
      <c r="G134" s="79">
        <v>2864.86</v>
      </c>
      <c r="H134" s="79"/>
      <c r="I134" s="89">
        <f t="shared" ca="1" si="1"/>
        <v>378308.52400000009</v>
      </c>
      <c r="N134" s="44"/>
    </row>
    <row r="135" spans="1:14" ht="12.75" x14ac:dyDescent="0.2">
      <c r="A135" s="94">
        <v>42338</v>
      </c>
      <c r="B135" s="93" t="s">
        <v>225</v>
      </c>
      <c r="C135" s="76" t="s">
        <v>1486</v>
      </c>
      <c r="D135" s="77" t="s">
        <v>203</v>
      </c>
      <c r="E135" s="78" t="s">
        <v>76</v>
      </c>
      <c r="F135" s="76"/>
      <c r="G135" s="79">
        <v>2960</v>
      </c>
      <c r="H135" s="79"/>
      <c r="I135" s="89">
        <f t="shared" ca="1" si="1"/>
        <v>375348.52400000009</v>
      </c>
      <c r="N135" s="44"/>
    </row>
    <row r="136" spans="1:14" ht="12.75" x14ac:dyDescent="0.2">
      <c r="A136" s="94">
        <v>42334</v>
      </c>
      <c r="B136" s="93" t="s">
        <v>225</v>
      </c>
      <c r="C136" s="76" t="s">
        <v>1487</v>
      </c>
      <c r="D136" s="77" t="s">
        <v>1334</v>
      </c>
      <c r="E136" s="78" t="s">
        <v>76</v>
      </c>
      <c r="F136" s="76"/>
      <c r="G136" s="79">
        <v>3800</v>
      </c>
      <c r="H136" s="79"/>
      <c r="I136" s="89">
        <f t="shared" ca="1" si="1"/>
        <v>371548.52400000009</v>
      </c>
      <c r="N136" s="44"/>
    </row>
    <row r="137" spans="1:14" ht="12.75" x14ac:dyDescent="0.2">
      <c r="A137" s="94">
        <v>42334</v>
      </c>
      <c r="B137" s="93" t="s">
        <v>225</v>
      </c>
      <c r="C137" s="76" t="s">
        <v>1488</v>
      </c>
      <c r="D137" s="77" t="s">
        <v>155</v>
      </c>
      <c r="E137" s="78" t="s">
        <v>77</v>
      </c>
      <c r="F137" s="76"/>
      <c r="G137" s="79">
        <v>109.4</v>
      </c>
      <c r="H137" s="79"/>
      <c r="I137" s="89">
        <f t="shared" ca="1" si="1"/>
        <v>371439.12400000007</v>
      </c>
      <c r="N137" s="44"/>
    </row>
    <row r="138" spans="1:14" ht="12.75" x14ac:dyDescent="0.2">
      <c r="A138" s="94">
        <v>42334</v>
      </c>
      <c r="B138" s="93" t="s">
        <v>225</v>
      </c>
      <c r="C138" s="76" t="s">
        <v>1489</v>
      </c>
      <c r="D138" s="77" t="s">
        <v>307</v>
      </c>
      <c r="E138" s="78" t="s">
        <v>76</v>
      </c>
      <c r="F138" s="76"/>
      <c r="G138" s="79">
        <v>19610</v>
      </c>
      <c r="H138" s="79"/>
      <c r="I138" s="89">
        <f t="shared" ca="1" si="1"/>
        <v>351829.12400000007</v>
      </c>
      <c r="N138" s="44"/>
    </row>
    <row r="139" spans="1:14" ht="12.75" x14ac:dyDescent="0.2">
      <c r="A139" s="94">
        <v>42334</v>
      </c>
      <c r="B139" s="93" t="s">
        <v>225</v>
      </c>
      <c r="C139" s="76" t="s">
        <v>1490</v>
      </c>
      <c r="D139" s="77" t="s">
        <v>1381</v>
      </c>
      <c r="E139" s="78" t="s">
        <v>76</v>
      </c>
      <c r="F139" s="76"/>
      <c r="G139" s="79">
        <v>20000</v>
      </c>
      <c r="H139" s="79"/>
      <c r="I139" s="89">
        <f t="shared" ca="1" si="1"/>
        <v>331829.12400000007</v>
      </c>
      <c r="N139" s="44"/>
    </row>
    <row r="140" spans="1:14" ht="12.75" x14ac:dyDescent="0.2">
      <c r="A140" s="94">
        <v>42334</v>
      </c>
      <c r="B140" s="93" t="s">
        <v>225</v>
      </c>
      <c r="C140" s="76" t="s">
        <v>1491</v>
      </c>
      <c r="D140" s="77" t="s">
        <v>783</v>
      </c>
      <c r="E140" s="78" t="s">
        <v>76</v>
      </c>
      <c r="F140" s="76"/>
      <c r="G140" s="79">
        <v>10673.6</v>
      </c>
      <c r="H140" s="79"/>
      <c r="I140" s="89">
        <f t="shared" ca="1" si="1"/>
        <v>321155.52400000009</v>
      </c>
      <c r="N140" s="44"/>
    </row>
    <row r="141" spans="1:14" ht="25.5" x14ac:dyDescent="0.2">
      <c r="A141" s="94">
        <v>42334</v>
      </c>
      <c r="B141" s="93" t="s">
        <v>225</v>
      </c>
      <c r="C141" s="76" t="s">
        <v>1492</v>
      </c>
      <c r="D141" s="77" t="s">
        <v>395</v>
      </c>
      <c r="E141" s="78" t="s">
        <v>76</v>
      </c>
      <c r="F141" s="76"/>
      <c r="G141" s="79">
        <v>530</v>
      </c>
      <c r="H141" s="79"/>
      <c r="I141" s="89">
        <f t="shared" ca="1" si="1"/>
        <v>320625.52400000009</v>
      </c>
      <c r="N141" s="44"/>
    </row>
    <row r="142" spans="1:14" ht="12.75" x14ac:dyDescent="0.2">
      <c r="A142" s="94">
        <v>42334</v>
      </c>
      <c r="B142" s="93" t="s">
        <v>225</v>
      </c>
      <c r="C142" s="76" t="s">
        <v>1493</v>
      </c>
      <c r="D142" s="77" t="s">
        <v>1382</v>
      </c>
      <c r="E142" s="78" t="s">
        <v>76</v>
      </c>
      <c r="F142" s="76"/>
      <c r="G142" s="79">
        <v>3651.35</v>
      </c>
      <c r="H142" s="79"/>
      <c r="I142" s="89">
        <f t="shared" ca="1" si="1"/>
        <v>316974.17400000012</v>
      </c>
      <c r="N142" s="44"/>
    </row>
    <row r="143" spans="1:14" ht="12.75" x14ac:dyDescent="0.2">
      <c r="A143" s="94">
        <v>42334</v>
      </c>
      <c r="B143" s="93" t="s">
        <v>225</v>
      </c>
      <c r="C143" s="76" t="s">
        <v>1494</v>
      </c>
      <c r="D143" s="77" t="s">
        <v>309</v>
      </c>
      <c r="E143" s="78" t="s">
        <v>77</v>
      </c>
      <c r="F143" s="76"/>
      <c r="G143" s="79">
        <v>855.85</v>
      </c>
      <c r="H143" s="79"/>
      <c r="I143" s="89">
        <f t="shared" ca="1" si="1"/>
        <v>316118.32400000014</v>
      </c>
      <c r="N143" s="44"/>
    </row>
    <row r="144" spans="1:14" ht="12.75" x14ac:dyDescent="0.2">
      <c r="A144" s="94">
        <v>42334</v>
      </c>
      <c r="B144" s="93" t="s">
        <v>225</v>
      </c>
      <c r="C144" s="76" t="s">
        <v>1495</v>
      </c>
      <c r="D144" s="77" t="s">
        <v>138</v>
      </c>
      <c r="E144" s="78" t="s">
        <v>76</v>
      </c>
      <c r="F144" s="76"/>
      <c r="G144" s="79">
        <v>500</v>
      </c>
      <c r="H144" s="79"/>
      <c r="I144" s="89">
        <f t="shared" ca="1" si="1"/>
        <v>315618.32400000014</v>
      </c>
      <c r="N144" s="44"/>
    </row>
    <row r="145" spans="1:14" ht="12.75" x14ac:dyDescent="0.2">
      <c r="A145" s="95">
        <v>42334</v>
      </c>
      <c r="B145" s="93" t="s">
        <v>225</v>
      </c>
      <c r="C145" s="81" t="s">
        <v>1496</v>
      </c>
      <c r="D145" s="82" t="s">
        <v>409</v>
      </c>
      <c r="E145" s="83" t="s">
        <v>76</v>
      </c>
      <c r="F145" s="81"/>
      <c r="G145" s="84">
        <v>2400</v>
      </c>
      <c r="H145" s="84"/>
      <c r="I145" s="89">
        <f t="shared" ca="1" si="1"/>
        <v>313218.32400000014</v>
      </c>
      <c r="N145" s="44"/>
    </row>
    <row r="146" spans="1:14" ht="25.5" x14ac:dyDescent="0.2">
      <c r="A146" s="94">
        <v>42338</v>
      </c>
      <c r="B146" s="93" t="s">
        <v>225</v>
      </c>
      <c r="C146" s="76" t="s">
        <v>1508</v>
      </c>
      <c r="D146" s="77" t="s">
        <v>900</v>
      </c>
      <c r="E146" s="78" t="s">
        <v>77</v>
      </c>
      <c r="F146" s="76"/>
      <c r="G146" s="79">
        <v>1270.94</v>
      </c>
      <c r="H146" s="79"/>
      <c r="I146" s="89">
        <f t="shared" ca="1" si="1"/>
        <v>311947.38400000014</v>
      </c>
      <c r="N146" s="44"/>
    </row>
    <row r="147" spans="1:14" ht="12.75" x14ac:dyDescent="0.2">
      <c r="A147" s="94"/>
      <c r="B147" s="93"/>
      <c r="C147" s="76"/>
      <c r="D147" s="77"/>
      <c r="E147" s="78"/>
      <c r="F147" s="76"/>
      <c r="G147" s="79"/>
      <c r="H147" s="79"/>
      <c r="I147" s="89" t="str">
        <f t="shared" ca="1" si="1"/>
        <v xml:space="preserve"> - </v>
      </c>
      <c r="N147" s="44"/>
    </row>
    <row r="148" spans="1:14" ht="12.75" x14ac:dyDescent="0.2">
      <c r="A148" s="94"/>
      <c r="B148" s="93"/>
      <c r="C148" s="76"/>
      <c r="D148" s="77"/>
      <c r="E148" s="78"/>
      <c r="F148" s="76"/>
      <c r="G148" s="79"/>
      <c r="H148" s="79"/>
      <c r="I148" s="89" t="str">
        <f t="shared" ca="1" si="1"/>
        <v xml:space="preserve"> - </v>
      </c>
      <c r="N148" s="44"/>
    </row>
    <row r="149" spans="1:14" ht="12.75" x14ac:dyDescent="0.2">
      <c r="A149" s="94"/>
      <c r="B149" s="93"/>
      <c r="C149" s="76"/>
      <c r="D149" s="77"/>
      <c r="E149" s="78"/>
      <c r="F149" s="76"/>
      <c r="G149" s="79"/>
      <c r="H149" s="79"/>
      <c r="I149" s="89" t="str">
        <f t="shared" ca="1" si="1"/>
        <v xml:space="preserve"> - </v>
      </c>
      <c r="N149" s="44"/>
    </row>
    <row r="150" spans="1:14" ht="12.75" x14ac:dyDescent="0.2">
      <c r="A150" s="94"/>
      <c r="B150" s="93"/>
      <c r="C150" s="76"/>
      <c r="D150" s="77"/>
      <c r="E150" s="78"/>
      <c r="F150" s="76"/>
      <c r="G150" s="79"/>
      <c r="H150" s="79"/>
      <c r="I150" s="89" t="str">
        <f t="shared" ca="1" si="1"/>
        <v xml:space="preserve"> - </v>
      </c>
      <c r="N150" s="44"/>
    </row>
    <row r="151" spans="1:14" ht="12.75" x14ac:dyDescent="0.2">
      <c r="A151" s="94"/>
      <c r="B151" s="93"/>
      <c r="C151" s="76"/>
      <c r="D151" s="77"/>
      <c r="E151" s="78"/>
      <c r="F151" s="76"/>
      <c r="G151" s="79"/>
      <c r="H151" s="79"/>
      <c r="I151" s="89" t="str">
        <f t="shared" ca="1" si="1"/>
        <v xml:space="preserve"> - </v>
      </c>
      <c r="N151" s="44"/>
    </row>
    <row r="152" spans="1:14" ht="12.75" x14ac:dyDescent="0.2">
      <c r="A152" s="94"/>
      <c r="B152" s="93"/>
      <c r="C152" s="76"/>
      <c r="D152" s="77"/>
      <c r="E152" s="78"/>
      <c r="F152" s="76"/>
      <c r="G152" s="79"/>
      <c r="H152" s="79"/>
      <c r="I152" s="89" t="str">
        <f t="shared" ca="1" si="1"/>
        <v xml:space="preserve"> - </v>
      </c>
      <c r="N152" s="44"/>
    </row>
    <row r="153" spans="1:14" ht="12.75" x14ac:dyDescent="0.2">
      <c r="A153" s="94"/>
      <c r="B153" s="93"/>
      <c r="C153" s="76"/>
      <c r="D153" s="77"/>
      <c r="E153" s="78"/>
      <c r="F153" s="76"/>
      <c r="G153" s="79"/>
      <c r="H153" s="79"/>
      <c r="I153" s="89" t="str">
        <f t="shared" ca="1" si="1"/>
        <v xml:space="preserve"> - </v>
      </c>
      <c r="N153" s="44"/>
    </row>
    <row r="154" spans="1:14" x14ac:dyDescent="0.25">
      <c r="A154" s="159"/>
      <c r="B154" s="95"/>
      <c r="C154" s="160"/>
      <c r="D154" s="161"/>
      <c r="E154" s="162"/>
      <c r="F154" s="160"/>
      <c r="G154" s="163"/>
      <c r="H154" s="163"/>
      <c r="I154" s="164"/>
    </row>
    <row r="156" spans="1:14" x14ac:dyDescent="0.25">
      <c r="G156" s="61">
        <f>SUBTOTAL(9, G16:G153)</f>
        <v>1809125.3400000003</v>
      </c>
      <c r="H156" s="61">
        <f>SUBTOTAL(9, H16:H153)</f>
        <v>2000000</v>
      </c>
    </row>
  </sheetData>
  <conditionalFormatting sqref="I15:I153">
    <cfRule type="cellIs" dxfId="45" priority="3" stopIfTrue="1" operator="lessThan">
      <formula>0</formula>
    </cfRule>
  </conditionalFormatting>
  <conditionalFormatting sqref="I3">
    <cfRule type="cellIs" dxfId="44" priority="1" stopIfTrue="1" operator="lessThan">
      <formula>0</formula>
    </cfRule>
  </conditionalFormatting>
  <dataValidations count="5">
    <dataValidation type="list" allowBlank="1" showInputMessage="1" showErrorMessage="1" sqref="E69:E78 D27 E15 E31:E67">
      <formula1>categoryList</formula1>
    </dataValidation>
    <dataValidation type="list" allowBlank="1" showInputMessage="1" showErrorMessage="1" sqref="G26 F15:F22 F24:F144">
      <formula1>reconcileList</formula1>
    </dataValidation>
    <dataValidation type="list" allowBlank="1" showInputMessage="1" showErrorMessage="1" sqref="A107:A141 A46:A87 A94:B94 A15:A44 B15:B93 B95:B153">
      <formula1>dateList</formula1>
    </dataValidation>
    <dataValidation type="list" allowBlank="1" showInputMessage="1" showErrorMessage="1" sqref="C94 C27:C44 C46:C62 C15:C22 C24:C25">
      <formula1>numList</formula1>
    </dataValidation>
    <dataValidation type="list" allowBlank="1" showInputMessage="1" showErrorMessage="1" sqref="C26 D94 D28:D45 D47:D62 D70 D15:D22 D24:D26">
      <formula1>payeeList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 id="{0B016DEB-743D-4E5B-B7E9-84F8D27AF91C}">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4" id="{1BB57A16-7D0F-43FC-9664-F55F8C12B882}">
            <x14:iconSet custom="1">
              <x14:cfvo type="percent">
                <xm:f>0</xm:f>
              </x14:cfvo>
              <x14:cfvo type="num">
                <xm:f>0</xm:f>
              </x14:cfvo>
              <x14:cfvo type="formula">
                <xm:f>$I$13</xm:f>
              </x14:cfvo>
              <x14:cfIcon iconSet="3TrafficLights1" iconId="0"/>
              <x14:cfIcon iconSet="3TrafficLights1" iconId="1"/>
              <x14:cfIcon iconSet="NoIcons" iconId="0"/>
            </x14:iconSet>
          </x14:cfRule>
          <xm:sqref>I15:I153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6"/>
  <sheetViews>
    <sheetView showGridLines="0" tabSelected="1" zoomScale="115" zoomScaleNormal="115" workbookViewId="0">
      <pane ySplit="14" topLeftCell="A99" activePane="bottomLeft" state="frozen"/>
      <selection activeCell="G25" sqref="G25"/>
      <selection pane="bottomLeft" activeCell="G25" sqref="G25"/>
    </sheetView>
  </sheetViews>
  <sheetFormatPr defaultRowHeight="15" x14ac:dyDescent="0.25"/>
  <cols>
    <col min="1" max="1" width="9.25" style="44" customWidth="1"/>
    <col min="2" max="2" width="8.12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0" width="5" style="44" customWidth="1"/>
    <col min="11" max="11" width="20.875" style="61" customWidth="1"/>
    <col min="12" max="13" width="9" style="44"/>
    <col min="14" max="14" width="9" style="38"/>
    <col min="15" max="16384" width="9" style="44"/>
  </cols>
  <sheetData>
    <row r="1" spans="1:15" ht="23.25" x14ac:dyDescent="0.3">
      <c r="A1" s="88" t="s">
        <v>81</v>
      </c>
      <c r="B1" s="90"/>
      <c r="C1" s="42"/>
      <c r="D1" s="42"/>
      <c r="E1" s="42"/>
      <c r="F1" s="43"/>
      <c r="G1" s="85"/>
      <c r="H1" s="86"/>
      <c r="I1" s="87">
        <v>42339</v>
      </c>
      <c r="N1" s="45" t="s">
        <v>3</v>
      </c>
      <c r="O1" s="46" t="s">
        <v>73</v>
      </c>
    </row>
    <row r="2" spans="1:15" ht="18.75" x14ac:dyDescent="0.25">
      <c r="A2" s="88" t="s">
        <v>245</v>
      </c>
      <c r="B2" s="90"/>
      <c r="N2" s="122"/>
    </row>
    <row r="3" spans="1:15" hidden="1" x14ac:dyDescent="0.25">
      <c r="H3" s="62" t="s">
        <v>24</v>
      </c>
      <c r="I3" s="63">
        <f ca="1">VLOOKUP(9E+100,Table1345678910111213[Balance],1)</f>
        <v>478591.52179666515</v>
      </c>
      <c r="K3" s="165"/>
      <c r="N3" s="122">
        <f>IFERROR(LARGE(Table1345678910111213[[#All],[Cheque /EFT Number]],1)+1,1)</f>
        <v>1</v>
      </c>
      <c r="O3" s="46" t="s">
        <v>70</v>
      </c>
    </row>
    <row r="4" spans="1:15" hidden="1" x14ac:dyDescent="0.25">
      <c r="H4" s="64" t="s">
        <v>23</v>
      </c>
      <c r="I4" s="65">
        <f>SUMIF(Table1345678910111213[R],"=r",Table1345678910111213[Deposit,
Credit (+)])+SUMIF(Table1345678910111213[R],"=c",Table1345678910111213[Deposit,
Credit (+)])-SUMIF(Table1345678910111213[R],"=R",Table1345678910111213[Withdrawal,
Payment (-)])-SUMIF(Table1345678910111213[R],"=C",Table1345678910111213[Withdrawal,
Payment (-)])</f>
        <v>0</v>
      </c>
      <c r="K4" s="166"/>
      <c r="N4" s="122">
        <f>N3-1</f>
        <v>0</v>
      </c>
      <c r="O4" s="46" t="s">
        <v>68</v>
      </c>
    </row>
    <row r="5" spans="1:15" hidden="1" x14ac:dyDescent="0.25">
      <c r="H5" s="66"/>
      <c r="N5" s="122">
        <f>N4-1</f>
        <v>-1</v>
      </c>
    </row>
    <row r="6" spans="1:15" hidden="1" x14ac:dyDescent="0.25">
      <c r="H6" s="66"/>
      <c r="N6" s="122">
        <f>N5-1</f>
        <v>-2</v>
      </c>
    </row>
    <row r="7" spans="1:15" hidden="1" x14ac:dyDescent="0.25">
      <c r="H7" s="66"/>
      <c r="N7" s="122">
        <f>N6-1</f>
        <v>-3</v>
      </c>
    </row>
    <row r="8" spans="1:15" hidden="1" x14ac:dyDescent="0.25">
      <c r="H8" s="66"/>
      <c r="N8" s="122" t="s">
        <v>5</v>
      </c>
    </row>
    <row r="9" spans="1:15" hidden="1" x14ac:dyDescent="0.25">
      <c r="H9" s="66"/>
      <c r="N9" s="122" t="s">
        <v>4</v>
      </c>
    </row>
    <row r="10" spans="1:15" hidden="1" x14ac:dyDescent="0.25">
      <c r="H10" s="66"/>
      <c r="N10" s="122" t="s">
        <v>11</v>
      </c>
    </row>
    <row r="11" spans="1:15" hidden="1" x14ac:dyDescent="0.25">
      <c r="H11" s="66"/>
      <c r="N11" s="122" t="s">
        <v>58</v>
      </c>
    </row>
    <row r="12" spans="1:15" hidden="1" x14ac:dyDescent="0.25">
      <c r="H12" s="66"/>
      <c r="N12" s="122" t="s">
        <v>59</v>
      </c>
    </row>
    <row r="13" spans="1:15" s="51" customFormat="1" ht="17.25" hidden="1" customHeight="1" x14ac:dyDescent="0.25">
      <c r="A13" s="50"/>
      <c r="B13" s="92"/>
      <c r="C13" s="50"/>
      <c r="D13" s="50"/>
      <c r="F13" s="52"/>
      <c r="G13" s="67"/>
      <c r="H13" s="68" t="s">
        <v>16</v>
      </c>
      <c r="I13" s="73">
        <v>500000</v>
      </c>
      <c r="K13" s="67"/>
      <c r="N13" s="122"/>
      <c r="O13" s="46" t="s">
        <v>69</v>
      </c>
    </row>
    <row r="14" spans="1:15" ht="30" x14ac:dyDescent="0.25">
      <c r="A14" s="53" t="s">
        <v>0</v>
      </c>
      <c r="B14" s="53" t="s">
        <v>161</v>
      </c>
      <c r="C14" s="54" t="s">
        <v>80</v>
      </c>
      <c r="D14" s="55" t="s">
        <v>15</v>
      </c>
      <c r="E14" s="55" t="s">
        <v>1</v>
      </c>
      <c r="F14" s="53" t="s">
        <v>6</v>
      </c>
      <c r="G14" s="69" t="s">
        <v>8</v>
      </c>
      <c r="H14" s="69" t="s">
        <v>7</v>
      </c>
      <c r="I14" s="70" t="s">
        <v>2</v>
      </c>
      <c r="N14" s="122"/>
    </row>
    <row r="15" spans="1:15" s="51" customFormat="1" ht="12.75" x14ac:dyDescent="0.2">
      <c r="A15" s="56"/>
      <c r="B15" s="93"/>
      <c r="C15" s="59"/>
      <c r="D15" s="58" t="s">
        <v>1498</v>
      </c>
      <c r="E15" s="57"/>
      <c r="F15" s="59"/>
      <c r="G15" s="71"/>
      <c r="H15" s="71"/>
      <c r="I15" s="72">
        <v>316322.73</v>
      </c>
      <c r="K15" s="67"/>
      <c r="N15" s="123"/>
    </row>
    <row r="16" spans="1:15" s="51" customFormat="1" ht="12.75" x14ac:dyDescent="0.2">
      <c r="A16" s="56">
        <v>42339</v>
      </c>
      <c r="B16" s="93" t="s">
        <v>159</v>
      </c>
      <c r="C16" s="76" t="s">
        <v>1500</v>
      </c>
      <c r="D16" s="77" t="s">
        <v>121</v>
      </c>
      <c r="E16" s="78" t="s">
        <v>77</v>
      </c>
      <c r="F16" s="97"/>
      <c r="G16" s="108">
        <v>10667.84</v>
      </c>
      <c r="H16" s="71"/>
      <c r="I16" s="89">
        <f t="shared" ref="I16:I89" ca="1" si="0">IF(AND(ISBLANK(G16),ISBLANK(H16))," - ",OFFSET(I16,-1,0,1,1)+H16-G16)</f>
        <v>305654.88999999996</v>
      </c>
      <c r="K16" s="67"/>
      <c r="N16" s="123"/>
    </row>
    <row r="17" spans="1:14" s="51" customFormat="1" ht="12.75" x14ac:dyDescent="0.2">
      <c r="A17" s="56">
        <v>42339</v>
      </c>
      <c r="B17" s="93" t="s">
        <v>159</v>
      </c>
      <c r="C17" s="59" t="s">
        <v>1501</v>
      </c>
      <c r="D17" s="58" t="s">
        <v>122</v>
      </c>
      <c r="E17" s="78" t="s">
        <v>77</v>
      </c>
      <c r="F17" s="59"/>
      <c r="G17" s="71">
        <v>170</v>
      </c>
      <c r="H17" s="108"/>
      <c r="I17" s="89">
        <f t="shared" ca="1" si="0"/>
        <v>305484.88999999996</v>
      </c>
      <c r="K17" s="67"/>
      <c r="N17" s="123"/>
    </row>
    <row r="18" spans="1:14" s="51" customFormat="1" ht="12.75" x14ac:dyDescent="0.2">
      <c r="A18" s="56">
        <v>42339</v>
      </c>
      <c r="B18" s="93" t="s">
        <v>159</v>
      </c>
      <c r="C18" s="59" t="s">
        <v>1502</v>
      </c>
      <c r="D18" s="58" t="s">
        <v>190</v>
      </c>
      <c r="E18" s="78" t="s">
        <v>77</v>
      </c>
      <c r="F18" s="59"/>
      <c r="G18" s="71">
        <v>106</v>
      </c>
      <c r="H18" s="71"/>
      <c r="I18" s="89">
        <f t="shared" ca="1" si="0"/>
        <v>305378.88999999996</v>
      </c>
      <c r="K18" s="67"/>
      <c r="N18" s="123"/>
    </row>
    <row r="19" spans="1:14" s="51" customFormat="1" ht="12.75" x14ac:dyDescent="0.2">
      <c r="A19" s="56">
        <v>42339</v>
      </c>
      <c r="B19" s="93" t="s">
        <v>159</v>
      </c>
      <c r="C19" s="76" t="s">
        <v>1503</v>
      </c>
      <c r="D19" s="77" t="s">
        <v>252</v>
      </c>
      <c r="E19" s="78" t="s">
        <v>76</v>
      </c>
      <c r="F19" s="97"/>
      <c r="G19" s="108">
        <v>120</v>
      </c>
      <c r="H19" s="108"/>
      <c r="I19" s="89">
        <f t="shared" ca="1" si="0"/>
        <v>305258.88999999996</v>
      </c>
      <c r="K19" s="67"/>
      <c r="N19" s="123"/>
    </row>
    <row r="20" spans="1:14" s="51" customFormat="1" ht="12.75" x14ac:dyDescent="0.2">
      <c r="A20" s="56">
        <v>42339</v>
      </c>
      <c r="B20" s="93" t="s">
        <v>159</v>
      </c>
      <c r="C20" s="76" t="s">
        <v>1504</v>
      </c>
      <c r="D20" s="77" t="s">
        <v>1499</v>
      </c>
      <c r="E20" s="78" t="s">
        <v>76</v>
      </c>
      <c r="F20" s="112"/>
      <c r="G20" s="115">
        <v>200</v>
      </c>
      <c r="H20" s="115"/>
      <c r="I20" s="89">
        <f t="shared" ca="1" si="0"/>
        <v>305058.88999999996</v>
      </c>
      <c r="K20" s="67"/>
      <c r="N20" s="123"/>
    </row>
    <row r="21" spans="1:14" s="51" customFormat="1" ht="12.75" x14ac:dyDescent="0.2">
      <c r="A21" s="56">
        <v>42342</v>
      </c>
      <c r="B21" s="93" t="s">
        <v>159</v>
      </c>
      <c r="C21" s="76" t="s">
        <v>1505</v>
      </c>
      <c r="D21" s="77" t="s">
        <v>870</v>
      </c>
      <c r="E21" s="78" t="s">
        <v>76</v>
      </c>
      <c r="F21" s="97"/>
      <c r="G21" s="108">
        <v>2500</v>
      </c>
      <c r="H21" s="108"/>
      <c r="I21" s="89">
        <f t="shared" ca="1" si="0"/>
        <v>302558.88999999996</v>
      </c>
      <c r="K21" s="67"/>
      <c r="N21" s="123"/>
    </row>
    <row r="22" spans="1:14" s="51" customFormat="1" ht="12.75" x14ac:dyDescent="0.2">
      <c r="A22" s="56">
        <v>42342</v>
      </c>
      <c r="B22" s="93" t="s">
        <v>159</v>
      </c>
      <c r="C22" s="76" t="s">
        <v>1506</v>
      </c>
      <c r="D22" s="77" t="s">
        <v>1143</v>
      </c>
      <c r="E22" s="78" t="s">
        <v>76</v>
      </c>
      <c r="F22" s="97"/>
      <c r="G22" s="108">
        <v>3230.88</v>
      </c>
      <c r="H22" s="108"/>
      <c r="I22" s="89">
        <f t="shared" ca="1" si="0"/>
        <v>299328.00999999995</v>
      </c>
      <c r="K22" s="67"/>
      <c r="N22" s="123"/>
    </row>
    <row r="23" spans="1:14" ht="12.75" x14ac:dyDescent="0.2">
      <c r="A23" s="56">
        <v>42342</v>
      </c>
      <c r="B23" s="93" t="s">
        <v>159</v>
      </c>
      <c r="C23" s="76" t="s">
        <v>1507</v>
      </c>
      <c r="D23" s="77" t="s">
        <v>252</v>
      </c>
      <c r="E23" s="78" t="s">
        <v>76</v>
      </c>
      <c r="F23" s="76"/>
      <c r="G23" s="79">
        <v>840</v>
      </c>
      <c r="H23" s="79"/>
      <c r="I23" s="89">
        <f t="shared" ca="1" si="0"/>
        <v>298488.00999999995</v>
      </c>
      <c r="N23" s="147"/>
    </row>
    <row r="24" spans="1:14" s="51" customFormat="1" ht="12.75" x14ac:dyDescent="0.2">
      <c r="A24" s="56">
        <v>42347</v>
      </c>
      <c r="B24" s="93" t="s">
        <v>160</v>
      </c>
      <c r="C24" s="97" t="s">
        <v>1513</v>
      </c>
      <c r="D24" s="77" t="s">
        <v>1509</v>
      </c>
      <c r="E24" s="78" t="s">
        <v>76</v>
      </c>
      <c r="F24" s="97"/>
      <c r="G24" s="108">
        <v>1800</v>
      </c>
      <c r="H24" s="108"/>
      <c r="I24" s="89">
        <f t="shared" ca="1" si="0"/>
        <v>296688.00999999995</v>
      </c>
      <c r="K24" s="67"/>
      <c r="N24" s="123"/>
    </row>
    <row r="25" spans="1:14" s="51" customFormat="1" ht="12.75" x14ac:dyDescent="0.2">
      <c r="A25" s="56">
        <v>42347</v>
      </c>
      <c r="B25" s="93" t="s">
        <v>160</v>
      </c>
      <c r="C25" s="112" t="s">
        <v>1514</v>
      </c>
      <c r="D25" s="77" t="s">
        <v>1362</v>
      </c>
      <c r="E25" s="78" t="s">
        <v>76</v>
      </c>
      <c r="F25" s="112"/>
      <c r="G25" s="115">
        <v>200</v>
      </c>
      <c r="H25" s="115"/>
      <c r="I25" s="89">
        <f t="shared" ca="1" si="0"/>
        <v>296488.00999999995</v>
      </c>
      <c r="K25" s="67"/>
      <c r="N25" s="123"/>
    </row>
    <row r="26" spans="1:14" s="51" customFormat="1" ht="12.75" x14ac:dyDescent="0.2">
      <c r="A26" s="56">
        <v>42347</v>
      </c>
      <c r="B26" s="93" t="s">
        <v>160</v>
      </c>
      <c r="C26" s="110" t="s">
        <v>1515</v>
      </c>
      <c r="D26" s="77" t="s">
        <v>978</v>
      </c>
      <c r="E26" s="78" t="s">
        <v>76</v>
      </c>
      <c r="F26" s="59"/>
      <c r="G26" s="109">
        <v>3000</v>
      </c>
      <c r="H26" s="71"/>
      <c r="I26" s="89">
        <f t="shared" ca="1" si="0"/>
        <v>293488.00999999995</v>
      </c>
      <c r="K26" s="67"/>
      <c r="N26" s="123"/>
    </row>
    <row r="27" spans="1:14" s="51" customFormat="1" ht="12.75" x14ac:dyDescent="0.2">
      <c r="A27" s="56">
        <v>42347</v>
      </c>
      <c r="B27" s="93" t="s">
        <v>160</v>
      </c>
      <c r="C27" s="59" t="s">
        <v>1516</v>
      </c>
      <c r="D27" s="57" t="s">
        <v>900</v>
      </c>
      <c r="E27" s="78" t="s">
        <v>77</v>
      </c>
      <c r="F27" s="59"/>
      <c r="G27" s="71">
        <v>1270.94</v>
      </c>
      <c r="H27" s="71"/>
      <c r="I27" s="89">
        <f t="shared" ca="1" si="0"/>
        <v>292217.06999999995</v>
      </c>
      <c r="K27" s="67"/>
      <c r="N27" s="147"/>
    </row>
    <row r="28" spans="1:14" s="51" customFormat="1" ht="12.75" x14ac:dyDescent="0.2">
      <c r="A28" s="56">
        <v>42347</v>
      </c>
      <c r="B28" s="93" t="s">
        <v>160</v>
      </c>
      <c r="C28" s="59" t="s">
        <v>1517</v>
      </c>
      <c r="D28" s="58" t="s">
        <v>206</v>
      </c>
      <c r="E28" s="78" t="s">
        <v>76</v>
      </c>
      <c r="F28" s="59"/>
      <c r="G28" s="71">
        <v>160</v>
      </c>
      <c r="H28" s="71"/>
      <c r="I28" s="89">
        <f t="shared" ca="1" si="0"/>
        <v>292057.06999999995</v>
      </c>
      <c r="K28" s="67"/>
      <c r="N28" s="44"/>
    </row>
    <row r="29" spans="1:14" s="51" customFormat="1" ht="12.75" x14ac:dyDescent="0.2">
      <c r="A29" s="56">
        <v>42347</v>
      </c>
      <c r="B29" s="93" t="s">
        <v>160</v>
      </c>
      <c r="C29" s="59" t="s">
        <v>1518</v>
      </c>
      <c r="D29" s="58" t="s">
        <v>151</v>
      </c>
      <c r="E29" s="78" t="s">
        <v>77</v>
      </c>
      <c r="F29" s="59"/>
      <c r="G29" s="71">
        <v>709.05</v>
      </c>
      <c r="H29" s="71"/>
      <c r="I29" s="89">
        <f t="shared" ca="1" si="0"/>
        <v>291348.01999999996</v>
      </c>
      <c r="K29" s="67"/>
      <c r="N29" s="44"/>
    </row>
    <row r="30" spans="1:14" s="51" customFormat="1" ht="12.75" x14ac:dyDescent="0.2">
      <c r="A30" s="56">
        <v>42347</v>
      </c>
      <c r="B30" s="93" t="s">
        <v>160</v>
      </c>
      <c r="C30" s="59" t="s">
        <v>1519</v>
      </c>
      <c r="D30" s="58" t="s">
        <v>151</v>
      </c>
      <c r="E30" s="78" t="s">
        <v>77</v>
      </c>
      <c r="F30" s="59"/>
      <c r="G30" s="71">
        <v>1417.8</v>
      </c>
      <c r="H30" s="71"/>
      <c r="I30" s="89">
        <f t="shared" ca="1" si="0"/>
        <v>289930.21999999997</v>
      </c>
      <c r="K30" s="67"/>
      <c r="N30" s="44"/>
    </row>
    <row r="31" spans="1:14" s="51" customFormat="1" ht="12.75" x14ac:dyDescent="0.2">
      <c r="A31" s="56">
        <v>42347</v>
      </c>
      <c r="B31" s="93" t="s">
        <v>160</v>
      </c>
      <c r="C31" s="59" t="s">
        <v>1520</v>
      </c>
      <c r="D31" s="58" t="s">
        <v>151</v>
      </c>
      <c r="E31" s="78" t="s">
        <v>77</v>
      </c>
      <c r="F31" s="59"/>
      <c r="G31" s="71">
        <v>79.55</v>
      </c>
      <c r="H31" s="71"/>
      <c r="I31" s="89">
        <f t="shared" ca="1" si="0"/>
        <v>289850.67</v>
      </c>
      <c r="K31" s="67"/>
      <c r="N31" s="44"/>
    </row>
    <row r="32" spans="1:14" s="51" customFormat="1" ht="12.75" x14ac:dyDescent="0.2">
      <c r="A32" s="56">
        <v>42347</v>
      </c>
      <c r="B32" s="93" t="s">
        <v>160</v>
      </c>
      <c r="C32" s="59" t="s">
        <v>1521</v>
      </c>
      <c r="D32" s="58" t="s">
        <v>229</v>
      </c>
      <c r="E32" s="78" t="s">
        <v>76</v>
      </c>
      <c r="F32" s="59"/>
      <c r="G32" s="71">
        <v>3497.21</v>
      </c>
      <c r="H32" s="71"/>
      <c r="I32" s="89">
        <f t="shared" ca="1" si="0"/>
        <v>286353.45999999996</v>
      </c>
      <c r="K32" s="67"/>
      <c r="N32" s="44"/>
    </row>
    <row r="33" spans="1:14" s="51" customFormat="1" ht="12.75" x14ac:dyDescent="0.2">
      <c r="A33" s="56">
        <v>42347</v>
      </c>
      <c r="B33" s="93" t="s">
        <v>160</v>
      </c>
      <c r="C33" s="59" t="s">
        <v>1522</v>
      </c>
      <c r="D33" s="58" t="s">
        <v>157</v>
      </c>
      <c r="E33" s="78" t="s">
        <v>77</v>
      </c>
      <c r="F33" s="59"/>
      <c r="G33" s="71">
        <v>207.8</v>
      </c>
      <c r="H33" s="71"/>
      <c r="I33" s="89">
        <f t="shared" ca="1" si="0"/>
        <v>286145.65999999997</v>
      </c>
      <c r="K33" s="67"/>
      <c r="N33" s="44"/>
    </row>
    <row r="34" spans="1:14" s="51" customFormat="1" ht="12.75" x14ac:dyDescent="0.2">
      <c r="A34" s="56">
        <v>42347</v>
      </c>
      <c r="B34" s="93" t="s">
        <v>160</v>
      </c>
      <c r="C34" s="59" t="s">
        <v>1523</v>
      </c>
      <c r="D34" s="58" t="s">
        <v>248</v>
      </c>
      <c r="E34" s="78" t="s">
        <v>77</v>
      </c>
      <c r="F34" s="59"/>
      <c r="G34" s="71">
        <v>72.099999999999994</v>
      </c>
      <c r="H34" s="71"/>
      <c r="I34" s="89">
        <f t="shared" ca="1" si="0"/>
        <v>286073.56</v>
      </c>
      <c r="K34" s="67"/>
      <c r="N34" s="44"/>
    </row>
    <row r="35" spans="1:14" s="51" customFormat="1" ht="12.75" x14ac:dyDescent="0.2">
      <c r="A35" s="56">
        <v>42347</v>
      </c>
      <c r="B35" s="93" t="s">
        <v>160</v>
      </c>
      <c r="C35" s="97" t="s">
        <v>1524</v>
      </c>
      <c r="D35" s="98" t="s">
        <v>1510</v>
      </c>
      <c r="E35" s="78" t="s">
        <v>76</v>
      </c>
      <c r="F35" s="97"/>
      <c r="G35" s="108">
        <v>78306.13</v>
      </c>
      <c r="H35" s="108"/>
      <c r="I35" s="89">
        <f t="shared" ca="1" si="0"/>
        <v>207767.43</v>
      </c>
      <c r="K35" s="67"/>
      <c r="N35" s="44"/>
    </row>
    <row r="36" spans="1:14" s="51" customFormat="1" ht="12.75" x14ac:dyDescent="0.2">
      <c r="A36" s="56">
        <v>42339</v>
      </c>
      <c r="B36" s="93" t="s">
        <v>160</v>
      </c>
      <c r="C36" s="97" t="s">
        <v>247</v>
      </c>
      <c r="D36" s="98" t="s">
        <v>1511</v>
      </c>
      <c r="E36" s="78" t="s">
        <v>76</v>
      </c>
      <c r="F36" s="97"/>
      <c r="G36" s="108">
        <v>3733.3</v>
      </c>
      <c r="H36" s="108"/>
      <c r="I36" s="89">
        <f t="shared" ca="1" si="0"/>
        <v>204034.13</v>
      </c>
      <c r="K36" s="67">
        <v>6360</v>
      </c>
      <c r="L36" s="51">
        <v>285944</v>
      </c>
      <c r="N36" s="44"/>
    </row>
    <row r="37" spans="1:14" s="51" customFormat="1" ht="12.75" x14ac:dyDescent="0.2">
      <c r="A37" s="56">
        <v>42345</v>
      </c>
      <c r="B37" s="93" t="s">
        <v>160</v>
      </c>
      <c r="C37" s="59" t="s">
        <v>247</v>
      </c>
      <c r="D37" s="58" t="s">
        <v>1512</v>
      </c>
      <c r="E37" s="78" t="s">
        <v>76</v>
      </c>
      <c r="F37" s="59"/>
      <c r="G37" s="71">
        <v>16321.2</v>
      </c>
      <c r="H37" s="71"/>
      <c r="I37" s="89">
        <f t="shared" ca="1" si="0"/>
        <v>187712.93</v>
      </c>
      <c r="K37" s="67">
        <v>360</v>
      </c>
      <c r="L37" s="51">
        <v>95315</v>
      </c>
      <c r="N37" s="44"/>
    </row>
    <row r="38" spans="1:14" ht="12.75" x14ac:dyDescent="0.2">
      <c r="A38" s="56">
        <v>42347</v>
      </c>
      <c r="B38" s="93" t="s">
        <v>160</v>
      </c>
      <c r="C38" s="97" t="s">
        <v>247</v>
      </c>
      <c r="D38" s="58" t="s">
        <v>1525</v>
      </c>
      <c r="E38" s="57" t="s">
        <v>76</v>
      </c>
      <c r="F38" s="97"/>
      <c r="G38" s="108"/>
      <c r="H38" s="71">
        <v>30000</v>
      </c>
      <c r="I38" s="89">
        <f t="shared" ca="1" si="0"/>
        <v>217712.93</v>
      </c>
      <c r="K38" s="61">
        <v>360.4</v>
      </c>
      <c r="L38" s="44">
        <v>39856</v>
      </c>
      <c r="N38" s="44"/>
    </row>
    <row r="39" spans="1:14" ht="12.75" x14ac:dyDescent="0.2">
      <c r="A39" s="56">
        <v>42354</v>
      </c>
      <c r="B39" s="93" t="s">
        <v>213</v>
      </c>
      <c r="C39" s="97" t="s">
        <v>1522</v>
      </c>
      <c r="D39" s="58" t="s">
        <v>128</v>
      </c>
      <c r="E39" s="57" t="s">
        <v>76</v>
      </c>
      <c r="F39" s="97"/>
      <c r="G39" s="108">
        <v>6360</v>
      </c>
      <c r="H39" s="71"/>
      <c r="I39" s="89">
        <f t="shared" ca="1" si="0"/>
        <v>211352.93</v>
      </c>
      <c r="K39" s="61">
        <v>199.2</v>
      </c>
      <c r="L39" s="44">
        <v>14190.75</v>
      </c>
      <c r="N39" s="44"/>
    </row>
    <row r="40" spans="1:14" ht="12.75" x14ac:dyDescent="0.2">
      <c r="A40" s="56">
        <v>42354</v>
      </c>
      <c r="B40" s="93" t="s">
        <v>213</v>
      </c>
      <c r="C40" s="59" t="s">
        <v>1531</v>
      </c>
      <c r="D40" s="98" t="s">
        <v>194</v>
      </c>
      <c r="E40" s="57" t="s">
        <v>77</v>
      </c>
      <c r="F40" s="59"/>
      <c r="G40" s="71">
        <v>360.4</v>
      </c>
      <c r="H40" s="71"/>
      <c r="I40" s="89">
        <f t="shared" ca="1" si="0"/>
        <v>210992.53</v>
      </c>
      <c r="K40" s="61">
        <v>1050</v>
      </c>
      <c r="L40" s="44">
        <v>11800</v>
      </c>
      <c r="N40" s="44"/>
    </row>
    <row r="41" spans="1:14" s="51" customFormat="1" ht="12.75" x14ac:dyDescent="0.2">
      <c r="A41" s="56">
        <v>42354</v>
      </c>
      <c r="B41" s="93" t="s">
        <v>213</v>
      </c>
      <c r="C41" s="59" t="s">
        <v>1532</v>
      </c>
      <c r="D41" s="58" t="s">
        <v>1140</v>
      </c>
      <c r="E41" s="57" t="s">
        <v>77</v>
      </c>
      <c r="F41" s="59"/>
      <c r="G41" s="71">
        <v>360</v>
      </c>
      <c r="H41" s="71"/>
      <c r="I41" s="89">
        <f t="shared" ca="1" si="0"/>
        <v>210632.53</v>
      </c>
      <c r="K41" s="67">
        <v>85</v>
      </c>
      <c r="L41" s="51">
        <v>27000</v>
      </c>
      <c r="N41" s="44"/>
    </row>
    <row r="42" spans="1:14" ht="12.75" x14ac:dyDescent="0.2">
      <c r="A42" s="56">
        <v>42354</v>
      </c>
      <c r="B42" s="93" t="s">
        <v>213</v>
      </c>
      <c r="C42" s="59" t="s">
        <v>1533</v>
      </c>
      <c r="D42" s="58" t="s">
        <v>193</v>
      </c>
      <c r="E42" s="57" t="s">
        <v>1309</v>
      </c>
      <c r="F42" s="59"/>
      <c r="G42" s="71">
        <v>199.2</v>
      </c>
      <c r="H42" s="71"/>
      <c r="I42" s="89">
        <f t="shared" ca="1" si="0"/>
        <v>210433.33</v>
      </c>
      <c r="K42" s="61">
        <v>7844</v>
      </c>
      <c r="L42" s="44">
        <v>7200</v>
      </c>
      <c r="N42" s="44"/>
    </row>
    <row r="43" spans="1:14" ht="25.5" x14ac:dyDescent="0.2">
      <c r="A43" s="56">
        <v>42354</v>
      </c>
      <c r="B43" s="93" t="s">
        <v>213</v>
      </c>
      <c r="C43" s="59" t="s">
        <v>1534</v>
      </c>
      <c r="D43" s="58" t="s">
        <v>1149</v>
      </c>
      <c r="E43" s="57" t="s">
        <v>76</v>
      </c>
      <c r="F43" s="59"/>
      <c r="G43" s="71">
        <v>1050</v>
      </c>
      <c r="H43" s="71"/>
      <c r="I43" s="89">
        <f t="shared" ca="1" si="0"/>
        <v>209383.33</v>
      </c>
      <c r="K43" s="61">
        <v>6550.8</v>
      </c>
      <c r="L43" s="44">
        <v>2000</v>
      </c>
      <c r="N43" s="44"/>
    </row>
    <row r="44" spans="1:14" ht="12.75" x14ac:dyDescent="0.2">
      <c r="A44" s="56">
        <v>42354</v>
      </c>
      <c r="B44" s="93" t="s">
        <v>213</v>
      </c>
      <c r="C44" s="59" t="s">
        <v>1535</v>
      </c>
      <c r="D44" s="58" t="s">
        <v>497</v>
      </c>
      <c r="E44" s="57" t="s">
        <v>76</v>
      </c>
      <c r="F44" s="59"/>
      <c r="G44" s="71">
        <v>85</v>
      </c>
      <c r="H44" s="71"/>
      <c r="I44" s="89">
        <f t="shared" ca="1" si="0"/>
        <v>209298.33</v>
      </c>
      <c r="K44" s="61">
        <v>4902.5</v>
      </c>
      <c r="L44" s="44">
        <v>15705</v>
      </c>
      <c r="N44" s="44"/>
    </row>
    <row r="45" spans="1:14" ht="12.75" x14ac:dyDescent="0.2">
      <c r="A45" s="106">
        <v>42354</v>
      </c>
      <c r="B45" s="93" t="s">
        <v>213</v>
      </c>
      <c r="C45" s="76" t="s">
        <v>1536</v>
      </c>
      <c r="D45" s="58" t="s">
        <v>127</v>
      </c>
      <c r="E45" s="57" t="s">
        <v>76</v>
      </c>
      <c r="F45" s="59"/>
      <c r="G45" s="79">
        <v>4902.5</v>
      </c>
      <c r="H45" s="79"/>
      <c r="I45" s="89">
        <f t="shared" ca="1" si="0"/>
        <v>204395.83</v>
      </c>
      <c r="K45" s="61">
        <v>3551</v>
      </c>
      <c r="L45" s="44">
        <v>4250</v>
      </c>
      <c r="N45" s="44"/>
    </row>
    <row r="46" spans="1:14" ht="12.75" x14ac:dyDescent="0.2">
      <c r="A46" s="56">
        <v>42354</v>
      </c>
      <c r="B46" s="93" t="s">
        <v>213</v>
      </c>
      <c r="C46" s="59" t="s">
        <v>1537</v>
      </c>
      <c r="D46" s="77" t="s">
        <v>196</v>
      </c>
      <c r="E46" s="57" t="s">
        <v>76</v>
      </c>
      <c r="F46" s="59"/>
      <c r="G46" s="71">
        <v>3551</v>
      </c>
      <c r="H46" s="71"/>
      <c r="I46" s="89">
        <f t="shared" ca="1" si="0"/>
        <v>200844.83</v>
      </c>
      <c r="K46" s="61">
        <v>800</v>
      </c>
      <c r="L46" s="44">
        <v>20000</v>
      </c>
      <c r="N46" s="44"/>
    </row>
    <row r="47" spans="1:14" ht="12.75" x14ac:dyDescent="0.2">
      <c r="A47" s="56">
        <v>42354</v>
      </c>
      <c r="B47" s="93" t="s">
        <v>213</v>
      </c>
      <c r="C47" s="59" t="s">
        <v>1538</v>
      </c>
      <c r="D47" s="58" t="s">
        <v>1526</v>
      </c>
      <c r="E47" s="57" t="s">
        <v>76</v>
      </c>
      <c r="F47" s="59"/>
      <c r="G47" s="71">
        <v>800</v>
      </c>
      <c r="H47" s="71"/>
      <c r="I47" s="89">
        <f t="shared" ca="1" si="0"/>
        <v>200044.83</v>
      </c>
      <c r="K47" s="61">
        <v>1306.45</v>
      </c>
      <c r="L47" s="44">
        <v>37000</v>
      </c>
      <c r="N47" s="44"/>
    </row>
    <row r="48" spans="1:14" ht="12.75" x14ac:dyDescent="0.2">
      <c r="A48" s="56">
        <v>42354</v>
      </c>
      <c r="B48" s="93" t="s">
        <v>213</v>
      </c>
      <c r="C48" s="59" t="s">
        <v>1539</v>
      </c>
      <c r="D48" s="58" t="s">
        <v>134</v>
      </c>
      <c r="E48" s="57" t="s">
        <v>76</v>
      </c>
      <c r="F48" s="59"/>
      <c r="G48" s="71">
        <v>1306.45</v>
      </c>
      <c r="H48" s="71"/>
      <c r="I48" s="89">
        <f t="shared" ca="1" si="0"/>
        <v>198738.37999999998</v>
      </c>
      <c r="K48" s="61">
        <v>529.5</v>
      </c>
      <c r="L48" s="44">
        <v>700</v>
      </c>
      <c r="N48" s="44"/>
    </row>
    <row r="49" spans="1:14" ht="12.75" x14ac:dyDescent="0.2">
      <c r="A49" s="56">
        <v>42354</v>
      </c>
      <c r="B49" s="93" t="s">
        <v>213</v>
      </c>
      <c r="C49" s="59" t="s">
        <v>1540</v>
      </c>
      <c r="D49" s="58" t="s">
        <v>1527</v>
      </c>
      <c r="E49" s="57" t="s">
        <v>76</v>
      </c>
      <c r="F49" s="59"/>
      <c r="G49" s="71">
        <v>1000</v>
      </c>
      <c r="H49" s="71"/>
      <c r="I49" s="89">
        <f t="shared" ca="1" si="0"/>
        <v>197738.37999999998</v>
      </c>
      <c r="K49" s="61">
        <v>270</v>
      </c>
      <c r="L49" s="44">
        <v>14580</v>
      </c>
      <c r="N49" s="44"/>
    </row>
    <row r="50" spans="1:14" ht="12.75" x14ac:dyDescent="0.2">
      <c r="A50" s="56">
        <v>42354</v>
      </c>
      <c r="B50" s="93" t="s">
        <v>213</v>
      </c>
      <c r="C50" s="59" t="s">
        <v>1541</v>
      </c>
      <c r="D50" s="58" t="s">
        <v>136</v>
      </c>
      <c r="E50" s="57" t="s">
        <v>1309</v>
      </c>
      <c r="F50" s="59"/>
      <c r="G50" s="71">
        <v>557.5</v>
      </c>
      <c r="H50" s="71"/>
      <c r="I50" s="89">
        <f t="shared" ca="1" si="0"/>
        <v>197180.87999999998</v>
      </c>
      <c r="K50" s="61">
        <v>270</v>
      </c>
      <c r="L50" s="44">
        <v>10375.280000000001</v>
      </c>
      <c r="N50" s="44"/>
    </row>
    <row r="51" spans="1:14" ht="12.75" x14ac:dyDescent="0.2">
      <c r="A51" s="56">
        <v>42354</v>
      </c>
      <c r="B51" s="93" t="s">
        <v>213</v>
      </c>
      <c r="C51" s="59" t="s">
        <v>1542</v>
      </c>
      <c r="D51" s="58" t="s">
        <v>202</v>
      </c>
      <c r="E51" s="57" t="s">
        <v>76</v>
      </c>
      <c r="F51" s="59"/>
      <c r="G51" s="71">
        <v>740</v>
      </c>
      <c r="H51" s="71"/>
      <c r="I51" s="89">
        <f t="shared" ca="1" si="0"/>
        <v>196440.87999999998</v>
      </c>
      <c r="K51" s="61">
        <v>200</v>
      </c>
      <c r="N51" s="44"/>
    </row>
    <row r="52" spans="1:14" ht="12.75" x14ac:dyDescent="0.2">
      <c r="A52" s="56">
        <v>42354</v>
      </c>
      <c r="B52" s="93" t="s">
        <v>213</v>
      </c>
      <c r="C52" s="59" t="s">
        <v>1543</v>
      </c>
      <c r="D52" s="58" t="s">
        <v>227</v>
      </c>
      <c r="E52" s="57" t="s">
        <v>77</v>
      </c>
      <c r="F52" s="59"/>
      <c r="G52" s="71">
        <v>260</v>
      </c>
      <c r="H52" s="71"/>
      <c r="I52" s="89">
        <f t="shared" ca="1" si="0"/>
        <v>196180.87999999998</v>
      </c>
      <c r="K52" s="61">
        <v>253</v>
      </c>
      <c r="N52" s="44"/>
    </row>
    <row r="53" spans="1:14" ht="12.75" x14ac:dyDescent="0.2">
      <c r="A53" s="56">
        <v>42354</v>
      </c>
      <c r="B53" s="93" t="s">
        <v>213</v>
      </c>
      <c r="C53" s="59" t="s">
        <v>1544</v>
      </c>
      <c r="D53" s="58" t="s">
        <v>338</v>
      </c>
      <c r="E53" s="57" t="s">
        <v>76</v>
      </c>
      <c r="F53" s="59"/>
      <c r="G53" s="71">
        <v>250</v>
      </c>
      <c r="H53" s="71"/>
      <c r="I53" s="89">
        <f t="shared" ca="1" si="0"/>
        <v>195930.87999999998</v>
      </c>
      <c r="K53" s="61">
        <v>5000</v>
      </c>
      <c r="N53" s="44"/>
    </row>
    <row r="54" spans="1:14" ht="12.75" x14ac:dyDescent="0.2">
      <c r="A54" s="56">
        <v>42354</v>
      </c>
      <c r="B54" s="93" t="s">
        <v>213</v>
      </c>
      <c r="C54" s="59" t="s">
        <v>1545</v>
      </c>
      <c r="D54" s="58" t="s">
        <v>1143</v>
      </c>
      <c r="E54" s="57" t="s">
        <v>76</v>
      </c>
      <c r="F54" s="59"/>
      <c r="G54" s="71">
        <v>4688.08</v>
      </c>
      <c r="H54" s="71"/>
      <c r="I54" s="89">
        <f t="shared" ca="1" si="0"/>
        <v>191242.8</v>
      </c>
      <c r="K54" s="61">
        <v>1000</v>
      </c>
      <c r="N54" s="44"/>
    </row>
    <row r="55" spans="1:14" ht="25.5" x14ac:dyDescent="0.2">
      <c r="A55" s="56">
        <v>42354</v>
      </c>
      <c r="B55" s="93" t="s">
        <v>213</v>
      </c>
      <c r="C55" s="59" t="s">
        <v>1546</v>
      </c>
      <c r="D55" s="58" t="s">
        <v>141</v>
      </c>
      <c r="E55" s="57" t="s">
        <v>76</v>
      </c>
      <c r="F55" s="59"/>
      <c r="G55" s="71">
        <v>5000</v>
      </c>
      <c r="H55" s="71"/>
      <c r="I55" s="89">
        <f t="shared" ca="1" si="0"/>
        <v>186242.8</v>
      </c>
      <c r="K55" s="61">
        <v>2000</v>
      </c>
      <c r="N55" s="44"/>
    </row>
    <row r="56" spans="1:14" ht="12.75" x14ac:dyDescent="0.2">
      <c r="A56" s="56">
        <v>42354</v>
      </c>
      <c r="B56" s="93" t="s">
        <v>213</v>
      </c>
      <c r="C56" s="59" t="s">
        <v>1547</v>
      </c>
      <c r="D56" s="58" t="s">
        <v>1528</v>
      </c>
      <c r="E56" s="57" t="s">
        <v>76</v>
      </c>
      <c r="F56" s="59"/>
      <c r="G56" s="71">
        <v>3000</v>
      </c>
      <c r="H56" s="71"/>
      <c r="I56" s="89">
        <f t="shared" ca="1" si="0"/>
        <v>183242.8</v>
      </c>
      <c r="K56" s="61">
        <f>2150.8*2</f>
        <v>4301.6000000000004</v>
      </c>
      <c r="N56" s="44"/>
    </row>
    <row r="57" spans="1:14" ht="24" x14ac:dyDescent="0.2">
      <c r="A57" s="56">
        <v>42354</v>
      </c>
      <c r="B57" s="93" t="s">
        <v>213</v>
      </c>
      <c r="C57" s="97" t="s">
        <v>1548</v>
      </c>
      <c r="D57" s="142" t="s">
        <v>1529</v>
      </c>
      <c r="E57" s="57" t="s">
        <v>77</v>
      </c>
      <c r="F57" s="59"/>
      <c r="G57" s="144">
        <v>4301.6000000000004</v>
      </c>
      <c r="H57" s="71"/>
      <c r="I57" s="89">
        <f t="shared" ca="1" si="0"/>
        <v>178941.19999999998</v>
      </c>
      <c r="K57" s="61">
        <v>2500</v>
      </c>
      <c r="N57" s="44"/>
    </row>
    <row r="58" spans="1:14" ht="12.75" x14ac:dyDescent="0.2">
      <c r="A58" s="56">
        <v>42354</v>
      </c>
      <c r="B58" s="93" t="s">
        <v>213</v>
      </c>
      <c r="C58" s="59" t="s">
        <v>1549</v>
      </c>
      <c r="D58" s="58" t="s">
        <v>1369</v>
      </c>
      <c r="E58" s="107" t="s">
        <v>76</v>
      </c>
      <c r="F58" s="141"/>
      <c r="G58" s="71">
        <v>2500</v>
      </c>
      <c r="H58" s="144"/>
      <c r="I58" s="89">
        <f t="shared" ca="1" si="0"/>
        <v>176441.19999999998</v>
      </c>
      <c r="K58" s="61">
        <v>5676</v>
      </c>
      <c r="N58" s="44"/>
    </row>
    <row r="59" spans="1:14" ht="12.75" x14ac:dyDescent="0.2">
      <c r="A59" s="56">
        <v>42354</v>
      </c>
      <c r="B59" s="93" t="s">
        <v>213</v>
      </c>
      <c r="C59" s="59" t="s">
        <v>1550</v>
      </c>
      <c r="D59" s="58" t="s">
        <v>715</v>
      </c>
      <c r="E59" s="57" t="s">
        <v>76</v>
      </c>
      <c r="F59" s="59"/>
      <c r="G59" s="71">
        <v>6804</v>
      </c>
      <c r="H59" s="71"/>
      <c r="I59" s="89">
        <f t="shared" ca="1" si="0"/>
        <v>169637.19999999998</v>
      </c>
      <c r="K59" s="61">
        <v>1128</v>
      </c>
      <c r="N59" s="44"/>
    </row>
    <row r="60" spans="1:14" ht="25.5" x14ac:dyDescent="0.2">
      <c r="A60" s="56">
        <v>42354</v>
      </c>
      <c r="B60" s="93" t="s">
        <v>213</v>
      </c>
      <c r="C60" s="59" t="s">
        <v>1551</v>
      </c>
      <c r="D60" s="58" t="s">
        <v>1216</v>
      </c>
      <c r="E60" s="57" t="s">
        <v>76</v>
      </c>
      <c r="F60" s="59"/>
      <c r="G60" s="71">
        <v>5750</v>
      </c>
      <c r="H60" s="71"/>
      <c r="I60" s="89">
        <f t="shared" ca="1" si="0"/>
        <v>163887.19999999998</v>
      </c>
      <c r="K60" s="61">
        <v>2000</v>
      </c>
      <c r="N60" s="44"/>
    </row>
    <row r="61" spans="1:14" ht="12.75" x14ac:dyDescent="0.2">
      <c r="A61" s="56">
        <v>42354</v>
      </c>
      <c r="B61" s="93" t="s">
        <v>213</v>
      </c>
      <c r="C61" s="59" t="s">
        <v>1552</v>
      </c>
      <c r="D61" s="58" t="s">
        <v>204</v>
      </c>
      <c r="E61" s="57" t="s">
        <v>76</v>
      </c>
      <c r="F61" s="59"/>
      <c r="G61" s="71">
        <v>4329.1099999999997</v>
      </c>
      <c r="H61" s="71"/>
      <c r="I61" s="89">
        <f t="shared" ca="1" si="0"/>
        <v>159558.09</v>
      </c>
      <c r="K61" s="61">
        <v>3750</v>
      </c>
      <c r="N61" s="44"/>
    </row>
    <row r="62" spans="1:14" ht="12.75" x14ac:dyDescent="0.2">
      <c r="A62" s="56">
        <v>42354</v>
      </c>
      <c r="B62" s="93" t="s">
        <v>213</v>
      </c>
      <c r="C62" s="76" t="s">
        <v>1553</v>
      </c>
      <c r="D62" s="77" t="s">
        <v>294</v>
      </c>
      <c r="E62" s="57" t="s">
        <v>76</v>
      </c>
      <c r="F62" s="59"/>
      <c r="G62" s="79">
        <v>540</v>
      </c>
      <c r="H62" s="79"/>
      <c r="I62" s="89">
        <f t="shared" ca="1" si="0"/>
        <v>159018.09</v>
      </c>
      <c r="K62" s="61">
        <v>180</v>
      </c>
      <c r="N62" s="44"/>
    </row>
    <row r="63" spans="1:14" ht="12.75" x14ac:dyDescent="0.2">
      <c r="A63" s="56">
        <v>42354</v>
      </c>
      <c r="B63" s="93" t="s">
        <v>213</v>
      </c>
      <c r="C63" s="76" t="s">
        <v>1554</v>
      </c>
      <c r="D63" s="77" t="s">
        <v>209</v>
      </c>
      <c r="E63" s="57" t="s">
        <v>76</v>
      </c>
      <c r="F63" s="59"/>
      <c r="G63" s="79">
        <v>450</v>
      </c>
      <c r="H63" s="79"/>
      <c r="I63" s="89">
        <f t="shared" ca="1" si="0"/>
        <v>158568.09</v>
      </c>
      <c r="K63" s="61">
        <v>1000</v>
      </c>
      <c r="N63" s="44"/>
    </row>
    <row r="64" spans="1:14" ht="12.75" x14ac:dyDescent="0.2">
      <c r="A64" s="56">
        <v>42354</v>
      </c>
      <c r="B64" s="93" t="s">
        <v>213</v>
      </c>
      <c r="C64" s="76" t="s">
        <v>1555</v>
      </c>
      <c r="D64" s="77" t="s">
        <v>1499</v>
      </c>
      <c r="E64" s="57" t="s">
        <v>76</v>
      </c>
      <c r="F64" s="59"/>
      <c r="G64" s="79">
        <v>1000</v>
      </c>
      <c r="H64" s="79"/>
      <c r="I64" s="89">
        <f t="shared" ca="1" si="0"/>
        <v>157568.09</v>
      </c>
      <c r="K64" s="61">
        <v>270</v>
      </c>
      <c r="N64" s="44"/>
    </row>
    <row r="65" spans="1:14" ht="12.75" x14ac:dyDescent="0.2">
      <c r="A65" s="56">
        <v>42354</v>
      </c>
      <c r="B65" s="93" t="s">
        <v>213</v>
      </c>
      <c r="C65" s="76" t="s">
        <v>1556</v>
      </c>
      <c r="D65" s="77" t="s">
        <v>152</v>
      </c>
      <c r="E65" s="57" t="s">
        <v>77</v>
      </c>
      <c r="F65" s="59"/>
      <c r="G65" s="79">
        <v>239.61</v>
      </c>
      <c r="H65" s="79"/>
      <c r="I65" s="89">
        <f t="shared" ca="1" si="0"/>
        <v>157328.48000000001</v>
      </c>
      <c r="K65" s="61">
        <v>239.61</v>
      </c>
      <c r="N65" s="44"/>
    </row>
    <row r="66" spans="1:14" ht="12.75" x14ac:dyDescent="0.2">
      <c r="A66" s="56">
        <v>42354</v>
      </c>
      <c r="B66" s="93" t="s">
        <v>213</v>
      </c>
      <c r="C66" s="76" t="s">
        <v>1557</v>
      </c>
      <c r="D66" s="77" t="s">
        <v>783</v>
      </c>
      <c r="E66" s="57" t="s">
        <v>76</v>
      </c>
      <c r="F66" s="59"/>
      <c r="G66" s="79">
        <v>1717.2</v>
      </c>
      <c r="H66" s="79"/>
      <c r="I66" s="89">
        <f t="shared" ca="1" si="0"/>
        <v>155611.28</v>
      </c>
      <c r="K66" s="61">
        <v>689</v>
      </c>
      <c r="N66" s="44"/>
    </row>
    <row r="67" spans="1:14" ht="12.75" x14ac:dyDescent="0.2">
      <c r="A67" s="56">
        <v>42354</v>
      </c>
      <c r="B67" s="93" t="s">
        <v>213</v>
      </c>
      <c r="C67" s="76" t="s">
        <v>1558</v>
      </c>
      <c r="D67" s="77" t="s">
        <v>210</v>
      </c>
      <c r="E67" s="57" t="s">
        <v>1309</v>
      </c>
      <c r="F67" s="59"/>
      <c r="G67" s="79">
        <v>230</v>
      </c>
      <c r="H67" s="79"/>
      <c r="I67" s="89">
        <f t="shared" ca="1" si="0"/>
        <v>155381.28</v>
      </c>
      <c r="K67" s="61">
        <v>530</v>
      </c>
      <c r="N67" s="44"/>
    </row>
    <row r="68" spans="1:14" ht="12.75" x14ac:dyDescent="0.2">
      <c r="A68" s="56">
        <v>42354</v>
      </c>
      <c r="B68" s="93" t="s">
        <v>213</v>
      </c>
      <c r="C68" s="76" t="s">
        <v>1559</v>
      </c>
      <c r="D68" s="77" t="s">
        <v>1530</v>
      </c>
      <c r="E68" s="78" t="s">
        <v>76</v>
      </c>
      <c r="F68" s="59"/>
      <c r="G68" s="79">
        <v>1000</v>
      </c>
      <c r="H68" s="79"/>
      <c r="I68" s="89">
        <f t="shared" ca="1" si="0"/>
        <v>154381.28</v>
      </c>
      <c r="K68" s="61">
        <v>2968</v>
      </c>
      <c r="N68" s="44"/>
    </row>
    <row r="69" spans="1:14" ht="12.75" x14ac:dyDescent="0.2">
      <c r="A69" s="56">
        <v>42354</v>
      </c>
      <c r="B69" s="93" t="s">
        <v>213</v>
      </c>
      <c r="C69" s="141" t="s">
        <v>1560</v>
      </c>
      <c r="D69" s="142" t="s">
        <v>490</v>
      </c>
      <c r="E69" s="57" t="s">
        <v>76</v>
      </c>
      <c r="F69" s="59"/>
      <c r="G69" s="149">
        <v>2000</v>
      </c>
      <c r="H69" s="79"/>
      <c r="I69" s="89">
        <f t="shared" ca="1" si="0"/>
        <v>152381.28</v>
      </c>
      <c r="K69" s="61">
        <v>498.2</v>
      </c>
      <c r="N69" s="44"/>
    </row>
    <row r="70" spans="1:14" ht="12.75" x14ac:dyDescent="0.2">
      <c r="A70" s="56">
        <v>42354</v>
      </c>
      <c r="B70" s="93" t="s">
        <v>213</v>
      </c>
      <c r="C70" s="141" t="s">
        <v>1561</v>
      </c>
      <c r="D70" s="77" t="s">
        <v>905</v>
      </c>
      <c r="E70" s="107" t="s">
        <v>76</v>
      </c>
      <c r="F70" s="141"/>
      <c r="G70" s="79">
        <v>2000</v>
      </c>
      <c r="H70" s="149"/>
      <c r="I70" s="89">
        <f t="shared" ca="1" si="0"/>
        <v>150381.28</v>
      </c>
      <c r="K70" s="61">
        <v>3401.2</v>
      </c>
      <c r="N70" s="44"/>
    </row>
    <row r="71" spans="1:14" ht="12.75" x14ac:dyDescent="0.2">
      <c r="A71" s="56">
        <v>42354</v>
      </c>
      <c r="B71" s="93" t="s">
        <v>213</v>
      </c>
      <c r="C71" s="76" t="s">
        <v>1562</v>
      </c>
      <c r="D71" s="77" t="s">
        <v>1215</v>
      </c>
      <c r="E71" s="57" t="s">
        <v>76</v>
      </c>
      <c r="F71" s="59"/>
      <c r="G71" s="79">
        <v>1000</v>
      </c>
      <c r="H71" s="79"/>
      <c r="I71" s="89">
        <f t="shared" ca="1" si="0"/>
        <v>149381.28</v>
      </c>
      <c r="K71" s="61">
        <v>927.91</v>
      </c>
      <c r="N71" s="44"/>
    </row>
    <row r="72" spans="1:14" ht="12.75" x14ac:dyDescent="0.2">
      <c r="A72" s="56">
        <v>42354</v>
      </c>
      <c r="B72" s="93" t="s">
        <v>213</v>
      </c>
      <c r="C72" s="76" t="s">
        <v>1563</v>
      </c>
      <c r="D72" s="77" t="s">
        <v>488</v>
      </c>
      <c r="E72" s="57" t="s">
        <v>76</v>
      </c>
      <c r="F72" s="59"/>
      <c r="G72" s="79">
        <v>1000</v>
      </c>
      <c r="H72" s="79"/>
      <c r="I72" s="89">
        <f t="shared" ca="1" si="0"/>
        <v>148381.28</v>
      </c>
      <c r="K72" s="61">
        <v>7000</v>
      </c>
      <c r="N72" s="44"/>
    </row>
    <row r="73" spans="1:14" ht="12.75" x14ac:dyDescent="0.2">
      <c r="A73" s="56">
        <v>42354</v>
      </c>
      <c r="B73" s="93" t="s">
        <v>213</v>
      </c>
      <c r="C73" s="76" t="s">
        <v>1564</v>
      </c>
      <c r="D73" s="77" t="s">
        <v>489</v>
      </c>
      <c r="E73" s="57" t="s">
        <v>76</v>
      </c>
      <c r="F73" s="59"/>
      <c r="G73" s="79">
        <v>3400</v>
      </c>
      <c r="H73" s="79"/>
      <c r="I73" s="89">
        <f t="shared" ca="1" si="0"/>
        <v>144981.28</v>
      </c>
      <c r="K73" s="61">
        <v>2400</v>
      </c>
      <c r="N73" s="44"/>
    </row>
    <row r="74" spans="1:14" ht="24" x14ac:dyDescent="0.2">
      <c r="A74" s="56">
        <v>42354</v>
      </c>
      <c r="B74" s="93" t="s">
        <v>213</v>
      </c>
      <c r="C74" s="97" t="s">
        <v>1565</v>
      </c>
      <c r="D74" s="98" t="s">
        <v>491</v>
      </c>
      <c r="E74" s="57" t="s">
        <v>76</v>
      </c>
      <c r="F74" s="59"/>
      <c r="G74" s="100">
        <v>1000</v>
      </c>
      <c r="H74" s="79"/>
      <c r="I74" s="89">
        <f t="shared" ca="1" si="0"/>
        <v>143981.28</v>
      </c>
      <c r="K74" s="61">
        <f>6236.9+5869.3+111</f>
        <v>12217.2</v>
      </c>
      <c r="N74" s="44"/>
    </row>
    <row r="75" spans="1:14" ht="12.75" x14ac:dyDescent="0.2">
      <c r="A75" s="56">
        <v>42354</v>
      </c>
      <c r="B75" s="93" t="s">
        <v>213</v>
      </c>
      <c r="C75" s="76" t="s">
        <v>1566</v>
      </c>
      <c r="D75" s="77" t="s">
        <v>197</v>
      </c>
      <c r="E75" s="107" t="s">
        <v>77</v>
      </c>
      <c r="F75" s="97"/>
      <c r="G75" s="79">
        <v>3398.82</v>
      </c>
      <c r="H75" s="100"/>
      <c r="I75" s="89">
        <f t="shared" ca="1" si="0"/>
        <v>140582.46</v>
      </c>
      <c r="K75" s="61">
        <v>10000</v>
      </c>
      <c r="N75" s="44"/>
    </row>
    <row r="76" spans="1:14" ht="12.75" x14ac:dyDescent="0.2">
      <c r="A76" s="56">
        <v>42354</v>
      </c>
      <c r="B76" s="93" t="s">
        <v>213</v>
      </c>
      <c r="C76" s="76" t="s">
        <v>1567</v>
      </c>
      <c r="D76" s="77" t="s">
        <v>515</v>
      </c>
      <c r="E76" s="57" t="s">
        <v>76</v>
      </c>
      <c r="F76" s="59"/>
      <c r="G76" s="79">
        <v>14394.8</v>
      </c>
      <c r="H76" s="79"/>
      <c r="I76" s="89">
        <f t="shared" ca="1" si="0"/>
        <v>126187.65999999999</v>
      </c>
      <c r="N76" s="44"/>
    </row>
    <row r="77" spans="1:14" ht="12.75" x14ac:dyDescent="0.2">
      <c r="A77" s="56">
        <v>42354</v>
      </c>
      <c r="B77" s="93" t="s">
        <v>213</v>
      </c>
      <c r="C77" s="76" t="s">
        <v>1568</v>
      </c>
      <c r="D77" s="77" t="s">
        <v>199</v>
      </c>
      <c r="E77" s="57" t="s">
        <v>76</v>
      </c>
      <c r="F77" s="59"/>
      <c r="G77" s="79">
        <v>12217.2</v>
      </c>
      <c r="H77" s="79"/>
      <c r="I77" s="89">
        <f t="shared" ca="1" si="0"/>
        <v>113970.45999999999</v>
      </c>
      <c r="N77" s="44"/>
    </row>
    <row r="78" spans="1:14" ht="12.75" x14ac:dyDescent="0.2">
      <c r="A78" s="56">
        <v>42369</v>
      </c>
      <c r="B78" s="93" t="s">
        <v>506</v>
      </c>
      <c r="C78" s="76" t="s">
        <v>156</v>
      </c>
      <c r="D78" s="77" t="s">
        <v>218</v>
      </c>
      <c r="E78" s="57" t="s">
        <v>77</v>
      </c>
      <c r="F78" s="59"/>
      <c r="G78" s="79">
        <v>75846.399999999994</v>
      </c>
      <c r="H78" s="79"/>
      <c r="I78" s="89">
        <f t="shared" ca="1" si="0"/>
        <v>38124.06</v>
      </c>
      <c r="N78" s="44"/>
    </row>
    <row r="79" spans="1:14" ht="12.75" x14ac:dyDescent="0.2">
      <c r="A79" s="56">
        <v>42369</v>
      </c>
      <c r="B79" s="93" t="s">
        <v>506</v>
      </c>
      <c r="C79" s="76" t="s">
        <v>1569</v>
      </c>
      <c r="D79" s="77" t="s">
        <v>219</v>
      </c>
      <c r="E79" s="78" t="s">
        <v>77</v>
      </c>
      <c r="F79" s="59"/>
      <c r="G79" s="79">
        <v>18370</v>
      </c>
      <c r="H79" s="79"/>
      <c r="I79" s="89">
        <f t="shared" ca="1" si="0"/>
        <v>19754.059999999998</v>
      </c>
      <c r="N79" s="44"/>
    </row>
    <row r="80" spans="1:14" ht="12.75" x14ac:dyDescent="0.2">
      <c r="A80" s="56">
        <v>42369</v>
      </c>
      <c r="B80" s="93" t="s">
        <v>506</v>
      </c>
      <c r="C80" s="76" t="s">
        <v>1570</v>
      </c>
      <c r="D80" s="77" t="s">
        <v>220</v>
      </c>
      <c r="E80" s="78" t="s">
        <v>77</v>
      </c>
      <c r="F80" s="59"/>
      <c r="G80" s="79">
        <v>1154.8</v>
      </c>
      <c r="H80" s="79"/>
      <c r="I80" s="89">
        <f t="shared" ca="1" si="0"/>
        <v>18599.259999999998</v>
      </c>
      <c r="K80" s="61">
        <f>SUM(K36:K79)</f>
        <v>104568.56999999999</v>
      </c>
      <c r="L80" s="61">
        <f>SUM(L36:L79)</f>
        <v>585916.03</v>
      </c>
      <c r="N80" s="44"/>
    </row>
    <row r="81" spans="1:14" ht="12.75" x14ac:dyDescent="0.2">
      <c r="A81" s="56">
        <v>42369</v>
      </c>
      <c r="B81" s="93" t="s">
        <v>506</v>
      </c>
      <c r="C81" s="76" t="s">
        <v>1571</v>
      </c>
      <c r="D81" s="77" t="s">
        <v>190</v>
      </c>
      <c r="E81" s="78" t="s">
        <v>77</v>
      </c>
      <c r="F81" s="59"/>
      <c r="G81" s="79">
        <v>3455.4</v>
      </c>
      <c r="H81" s="79"/>
      <c r="I81" s="89">
        <f t="shared" ca="1" si="0"/>
        <v>15143.859999999999</v>
      </c>
      <c r="N81" s="44"/>
    </row>
    <row r="82" spans="1:14" ht="12.75" x14ac:dyDescent="0.2">
      <c r="A82" s="56">
        <v>42354</v>
      </c>
      <c r="B82" s="93" t="s">
        <v>213</v>
      </c>
      <c r="C82" s="76" t="s">
        <v>1572</v>
      </c>
      <c r="D82" s="77" t="s">
        <v>250</v>
      </c>
      <c r="E82" s="78" t="s">
        <v>77</v>
      </c>
      <c r="F82" s="59"/>
      <c r="G82" s="79">
        <v>850</v>
      </c>
      <c r="H82" s="79"/>
      <c r="I82" s="89">
        <f t="shared" ca="1" si="0"/>
        <v>14293.859999999999</v>
      </c>
      <c r="N82" s="44"/>
    </row>
    <row r="83" spans="1:14" ht="12.75" x14ac:dyDescent="0.2">
      <c r="A83" s="56">
        <v>42354</v>
      </c>
      <c r="B83" s="93" t="s">
        <v>213</v>
      </c>
      <c r="C83" s="76" t="s">
        <v>1573</v>
      </c>
      <c r="D83" s="77" t="s">
        <v>293</v>
      </c>
      <c r="E83" s="78" t="s">
        <v>76</v>
      </c>
      <c r="F83" s="59"/>
      <c r="G83" s="79">
        <v>5000</v>
      </c>
      <c r="H83" s="79"/>
      <c r="I83" s="89">
        <f t="shared" ca="1" si="0"/>
        <v>9293.8599999999988</v>
      </c>
      <c r="N83" s="44"/>
    </row>
    <row r="84" spans="1:14" ht="12.75" x14ac:dyDescent="0.2">
      <c r="A84" s="56">
        <v>42362</v>
      </c>
      <c r="B84" s="93" t="s">
        <v>225</v>
      </c>
      <c r="C84" s="76"/>
      <c r="D84" s="77" t="s">
        <v>1574</v>
      </c>
      <c r="E84" s="78" t="s">
        <v>415</v>
      </c>
      <c r="F84" s="59"/>
      <c r="G84" s="79"/>
      <c r="H84" s="79">
        <v>1600000</v>
      </c>
      <c r="I84" s="89">
        <f t="shared" ca="1" si="0"/>
        <v>1609293.86</v>
      </c>
      <c r="N84" s="44"/>
    </row>
    <row r="85" spans="1:14" ht="12.75" x14ac:dyDescent="0.2">
      <c r="A85" s="56">
        <v>42369</v>
      </c>
      <c r="B85" s="93" t="s">
        <v>506</v>
      </c>
      <c r="C85" s="76" t="s">
        <v>1580</v>
      </c>
      <c r="D85" s="77" t="s">
        <v>1575</v>
      </c>
      <c r="E85" s="78" t="s">
        <v>1590</v>
      </c>
      <c r="F85" s="59"/>
      <c r="G85" s="79">
        <v>381259</v>
      </c>
      <c r="H85" s="79"/>
      <c r="I85" s="89">
        <f t="shared" ca="1" si="0"/>
        <v>1228034.8600000001</v>
      </c>
      <c r="N85" s="44"/>
    </row>
    <row r="86" spans="1:14" ht="12.75" x14ac:dyDescent="0.2">
      <c r="A86" s="56">
        <v>42369</v>
      </c>
      <c r="B86" s="93" t="s">
        <v>506</v>
      </c>
      <c r="C86" s="76" t="s">
        <v>1581</v>
      </c>
      <c r="D86" s="77" t="s">
        <v>1576</v>
      </c>
      <c r="E86" s="78" t="s">
        <v>76</v>
      </c>
      <c r="F86" s="59"/>
      <c r="G86" s="79">
        <v>14190.75</v>
      </c>
      <c r="H86" s="79"/>
      <c r="I86" s="89">
        <f t="shared" ca="1" si="0"/>
        <v>1213844.1100000001</v>
      </c>
      <c r="N86" s="44"/>
    </row>
    <row r="87" spans="1:14" ht="25.5" x14ac:dyDescent="0.2">
      <c r="A87" s="56">
        <v>42369</v>
      </c>
      <c r="B87" s="93" t="s">
        <v>506</v>
      </c>
      <c r="C87" s="76" t="s">
        <v>1582</v>
      </c>
      <c r="D87" s="77" t="s">
        <v>680</v>
      </c>
      <c r="E87" s="78" t="s">
        <v>76</v>
      </c>
      <c r="F87" s="59"/>
      <c r="G87" s="79">
        <v>474907</v>
      </c>
      <c r="H87" s="79"/>
      <c r="I87" s="89">
        <f t="shared" ca="1" si="0"/>
        <v>738937.1100000001</v>
      </c>
      <c r="N87" s="44"/>
    </row>
    <row r="88" spans="1:14" ht="12.75" x14ac:dyDescent="0.2">
      <c r="A88" s="75">
        <v>42369</v>
      </c>
      <c r="B88" s="93" t="s">
        <v>506</v>
      </c>
      <c r="C88" s="76" t="s">
        <v>1583</v>
      </c>
      <c r="D88" s="77" t="s">
        <v>388</v>
      </c>
      <c r="E88" s="78" t="s">
        <v>76</v>
      </c>
      <c r="F88" s="59"/>
      <c r="G88" s="79">
        <v>11800</v>
      </c>
      <c r="H88" s="79"/>
      <c r="I88" s="89">
        <f t="shared" ca="1" si="0"/>
        <v>727137.1100000001</v>
      </c>
      <c r="N88" s="44"/>
    </row>
    <row r="89" spans="1:14" ht="25.5" x14ac:dyDescent="0.2">
      <c r="A89" s="75">
        <v>42369</v>
      </c>
      <c r="B89" s="93" t="s">
        <v>506</v>
      </c>
      <c r="C89" s="76" t="s">
        <v>1584</v>
      </c>
      <c r="D89" s="77" t="s">
        <v>894</v>
      </c>
      <c r="E89" s="78" t="s">
        <v>1602</v>
      </c>
      <c r="F89" s="59"/>
      <c r="G89" s="79">
        <v>27000</v>
      </c>
      <c r="H89" s="79"/>
      <c r="I89" s="89">
        <f t="shared" ca="1" si="0"/>
        <v>700137.1100000001</v>
      </c>
      <c r="N89" s="44"/>
    </row>
    <row r="90" spans="1:14" ht="12.75" x14ac:dyDescent="0.2">
      <c r="A90" s="75">
        <v>42369</v>
      </c>
      <c r="B90" s="93" t="s">
        <v>506</v>
      </c>
      <c r="C90" s="76" t="s">
        <v>1585</v>
      </c>
      <c r="D90" s="77" t="s">
        <v>1577</v>
      </c>
      <c r="E90" s="78" t="s">
        <v>76</v>
      </c>
      <c r="F90" s="59"/>
      <c r="G90" s="79">
        <v>7290</v>
      </c>
      <c r="H90" s="79"/>
      <c r="I90" s="89">
        <f t="shared" ref="I90:I153" ca="1" si="1">IF(AND(ISBLANK(G90),ISBLANK(H90))," - ",OFFSET(I90,-1,0,1,1)+H90-G90)</f>
        <v>692847.1100000001</v>
      </c>
      <c r="N90" s="44"/>
    </row>
    <row r="91" spans="1:14" ht="12.75" x14ac:dyDescent="0.2">
      <c r="A91" s="75">
        <v>42369</v>
      </c>
      <c r="B91" s="93" t="s">
        <v>506</v>
      </c>
      <c r="C91" s="76" t="s">
        <v>1586</v>
      </c>
      <c r="D91" s="77" t="s">
        <v>1365</v>
      </c>
      <c r="E91" s="78" t="s">
        <v>76</v>
      </c>
      <c r="F91" s="59"/>
      <c r="G91" s="79">
        <v>10375.280000000001</v>
      </c>
      <c r="H91" s="79"/>
      <c r="I91" s="89">
        <f t="shared" ca="1" si="1"/>
        <v>682471.83000000007</v>
      </c>
      <c r="N91" s="44"/>
    </row>
    <row r="92" spans="1:14" ht="12.75" x14ac:dyDescent="0.2">
      <c r="A92" s="75">
        <v>42369</v>
      </c>
      <c r="B92" s="93" t="s">
        <v>506</v>
      </c>
      <c r="C92" s="76" t="s">
        <v>1587</v>
      </c>
      <c r="D92" s="77" t="s">
        <v>125</v>
      </c>
      <c r="E92" s="78" t="s">
        <v>76</v>
      </c>
      <c r="F92" s="59"/>
      <c r="G92" s="79">
        <v>29155</v>
      </c>
      <c r="H92" s="79"/>
      <c r="I92" s="89">
        <f t="shared" ca="1" si="1"/>
        <v>653316.83000000007</v>
      </c>
      <c r="N92" s="44"/>
    </row>
    <row r="93" spans="1:14" ht="12.75" x14ac:dyDescent="0.2">
      <c r="A93" s="75">
        <v>42369</v>
      </c>
      <c r="B93" s="93" t="s">
        <v>506</v>
      </c>
      <c r="C93" s="76" t="s">
        <v>1588</v>
      </c>
      <c r="D93" s="77" t="s">
        <v>1578</v>
      </c>
      <c r="E93" s="78" t="s">
        <v>76</v>
      </c>
      <c r="F93" s="59"/>
      <c r="G93" s="79">
        <v>21200</v>
      </c>
      <c r="H93" s="79"/>
      <c r="I93" s="89">
        <f t="shared" ca="1" si="1"/>
        <v>632116.83000000007</v>
      </c>
      <c r="N93" s="44"/>
    </row>
    <row r="94" spans="1:14" ht="12.75" x14ac:dyDescent="0.2">
      <c r="A94" s="56">
        <v>42369</v>
      </c>
      <c r="B94" s="93" t="s">
        <v>506</v>
      </c>
      <c r="C94" s="97" t="s">
        <v>1589</v>
      </c>
      <c r="D94" s="98" t="s">
        <v>336</v>
      </c>
      <c r="E94" s="99" t="s">
        <v>76</v>
      </c>
      <c r="F94" s="97"/>
      <c r="G94" s="100">
        <v>39856</v>
      </c>
      <c r="H94" s="100"/>
      <c r="I94" s="89">
        <f t="shared" ca="1" si="1"/>
        <v>592260.83000000007</v>
      </c>
      <c r="N94" s="44"/>
    </row>
    <row r="95" spans="1:14" ht="25.5" x14ac:dyDescent="0.2">
      <c r="A95" s="75">
        <v>42369</v>
      </c>
      <c r="B95" s="93" t="s">
        <v>506</v>
      </c>
      <c r="C95" s="76" t="s">
        <v>156</v>
      </c>
      <c r="D95" s="77" t="s">
        <v>1579</v>
      </c>
      <c r="E95" s="78" t="s">
        <v>77</v>
      </c>
      <c r="F95" s="59"/>
      <c r="G95" s="79">
        <v>61905.58</v>
      </c>
      <c r="H95" s="79"/>
      <c r="I95" s="89">
        <f t="shared" ca="1" si="1"/>
        <v>530355.25000000012</v>
      </c>
      <c r="N95" s="44"/>
    </row>
    <row r="96" spans="1:14" ht="12.75" x14ac:dyDescent="0.2">
      <c r="A96" s="75">
        <v>42366</v>
      </c>
      <c r="B96" s="93" t="s">
        <v>506</v>
      </c>
      <c r="C96" s="76" t="s">
        <v>247</v>
      </c>
      <c r="D96" s="77" t="s">
        <v>1053</v>
      </c>
      <c r="E96" s="78" t="s">
        <v>76</v>
      </c>
      <c r="F96" s="59"/>
      <c r="G96" s="167">
        <f>117150500*0.00033</f>
        <v>38659.665000000001</v>
      </c>
      <c r="H96" s="79"/>
      <c r="I96" s="89">
        <f t="shared" ca="1" si="1"/>
        <v>491695.58500000014</v>
      </c>
      <c r="N96" s="44"/>
    </row>
    <row r="97" spans="1:14" ht="12.75" x14ac:dyDescent="0.2">
      <c r="A97" s="75">
        <v>42366</v>
      </c>
      <c r="B97" s="93" t="s">
        <v>506</v>
      </c>
      <c r="C97" s="76" t="s">
        <v>247</v>
      </c>
      <c r="D97" s="77" t="s">
        <v>1591</v>
      </c>
      <c r="E97" s="78" t="s">
        <v>76</v>
      </c>
      <c r="F97" s="59"/>
      <c r="G97" s="167">
        <f>1580/1.75592</f>
        <v>899.81320333500389</v>
      </c>
      <c r="H97" s="79"/>
      <c r="I97" s="89">
        <f t="shared" ca="1" si="1"/>
        <v>490795.77179666515</v>
      </c>
      <c r="N97" s="44"/>
    </row>
    <row r="98" spans="1:14" ht="25.5" x14ac:dyDescent="0.2">
      <c r="A98" s="75">
        <v>42366</v>
      </c>
      <c r="B98" s="93" t="s">
        <v>506</v>
      </c>
      <c r="C98" s="76" t="s">
        <v>1595</v>
      </c>
      <c r="D98" s="77" t="s">
        <v>1592</v>
      </c>
      <c r="E98" s="78" t="s">
        <v>77</v>
      </c>
      <c r="F98" s="59"/>
      <c r="G98" s="79">
        <v>477</v>
      </c>
      <c r="H98" s="79"/>
      <c r="I98" s="89">
        <f t="shared" ca="1" si="1"/>
        <v>490318.77179666515</v>
      </c>
      <c r="N98" s="44"/>
    </row>
    <row r="99" spans="1:14" ht="12.75" x14ac:dyDescent="0.2">
      <c r="A99" s="75">
        <v>42366</v>
      </c>
      <c r="B99" s="93" t="s">
        <v>506</v>
      </c>
      <c r="C99" s="76" t="s">
        <v>1596</v>
      </c>
      <c r="D99" s="77" t="s">
        <v>1593</v>
      </c>
      <c r="E99" s="78" t="s">
        <v>76</v>
      </c>
      <c r="F99" s="59"/>
      <c r="G99" s="79">
        <v>1128.55</v>
      </c>
      <c r="H99" s="79"/>
      <c r="I99" s="89">
        <f t="shared" ca="1" si="1"/>
        <v>489190.22179666517</v>
      </c>
      <c r="N99" s="44"/>
    </row>
    <row r="100" spans="1:14" ht="12.75" x14ac:dyDescent="0.2">
      <c r="A100" s="75">
        <v>42366</v>
      </c>
      <c r="B100" s="93" t="s">
        <v>506</v>
      </c>
      <c r="C100" s="76" t="s">
        <v>1597</v>
      </c>
      <c r="D100" s="77" t="s">
        <v>783</v>
      </c>
      <c r="E100" s="78" t="s">
        <v>76</v>
      </c>
      <c r="F100" s="59"/>
      <c r="G100" s="79">
        <v>2968</v>
      </c>
      <c r="H100" s="79"/>
      <c r="I100" s="89">
        <f t="shared" ca="1" si="1"/>
        <v>486222.22179666517</v>
      </c>
      <c r="N100" s="44"/>
    </row>
    <row r="101" spans="1:14" ht="12.75" x14ac:dyDescent="0.2">
      <c r="A101" s="75">
        <v>42366</v>
      </c>
      <c r="B101" s="93" t="s">
        <v>506</v>
      </c>
      <c r="C101" s="76" t="s">
        <v>1598</v>
      </c>
      <c r="D101" s="77" t="s">
        <v>1499</v>
      </c>
      <c r="E101" s="78" t="s">
        <v>76</v>
      </c>
      <c r="F101" s="59"/>
      <c r="G101" s="79">
        <v>1086.8</v>
      </c>
      <c r="H101" s="79"/>
      <c r="I101" s="89">
        <f t="shared" ca="1" si="1"/>
        <v>485135.42179666518</v>
      </c>
      <c r="N101" s="44"/>
    </row>
    <row r="102" spans="1:14" ht="12.75" x14ac:dyDescent="0.2">
      <c r="A102" s="75">
        <v>42366</v>
      </c>
      <c r="B102" s="93" t="s">
        <v>506</v>
      </c>
      <c r="C102" s="76" t="s">
        <v>1599</v>
      </c>
      <c r="D102" s="77" t="s">
        <v>155</v>
      </c>
      <c r="E102" s="78" t="s">
        <v>77</v>
      </c>
      <c r="F102" s="59"/>
      <c r="G102" s="79">
        <v>100.75</v>
      </c>
      <c r="H102" s="79"/>
      <c r="I102" s="89">
        <f t="shared" ca="1" si="1"/>
        <v>485034.67179666518</v>
      </c>
      <c r="N102" s="44"/>
    </row>
    <row r="103" spans="1:14" ht="12.75" x14ac:dyDescent="0.2">
      <c r="A103" s="75">
        <v>42369</v>
      </c>
      <c r="B103" s="93" t="s">
        <v>506</v>
      </c>
      <c r="C103" s="76" t="s">
        <v>1600</v>
      </c>
      <c r="D103" s="77" t="s">
        <v>1594</v>
      </c>
      <c r="E103" s="78" t="s">
        <v>77</v>
      </c>
      <c r="F103" s="59"/>
      <c r="G103" s="79">
        <v>5936</v>
      </c>
      <c r="H103" s="79"/>
      <c r="I103" s="89">
        <f t="shared" ca="1" si="1"/>
        <v>479098.67179666518</v>
      </c>
      <c r="N103" s="44"/>
    </row>
    <row r="104" spans="1:14" ht="12.75" x14ac:dyDescent="0.2">
      <c r="A104" s="75">
        <v>42369</v>
      </c>
      <c r="B104" s="93" t="s">
        <v>506</v>
      </c>
      <c r="C104" s="76" t="s">
        <v>1601</v>
      </c>
      <c r="D104" s="77" t="s">
        <v>228</v>
      </c>
      <c r="E104" s="78" t="s">
        <v>77</v>
      </c>
      <c r="F104" s="59"/>
      <c r="G104" s="79">
        <v>507.15</v>
      </c>
      <c r="H104" s="79"/>
      <c r="I104" s="89">
        <f t="shared" ca="1" si="1"/>
        <v>478591.52179666515</v>
      </c>
      <c r="N104" s="44"/>
    </row>
    <row r="105" spans="1:14" ht="12.75" x14ac:dyDescent="0.2">
      <c r="A105" s="75"/>
      <c r="B105" s="93"/>
      <c r="C105" s="76"/>
      <c r="D105" s="77"/>
      <c r="E105" s="78"/>
      <c r="F105" s="59"/>
      <c r="G105" s="79"/>
      <c r="H105" s="79"/>
      <c r="I105" s="89" t="str">
        <f t="shared" ca="1" si="1"/>
        <v xml:space="preserve"> - </v>
      </c>
      <c r="N105" s="44"/>
    </row>
    <row r="106" spans="1:14" ht="12.75" x14ac:dyDescent="0.2">
      <c r="A106" s="75"/>
      <c r="B106" s="93"/>
      <c r="C106" s="76"/>
      <c r="D106" s="77"/>
      <c r="E106" s="78"/>
      <c r="F106" s="59"/>
      <c r="G106" s="79"/>
      <c r="H106" s="79"/>
      <c r="I106" s="89" t="str">
        <f t="shared" ca="1" si="1"/>
        <v xml:space="preserve"> - </v>
      </c>
      <c r="N106" s="44"/>
    </row>
    <row r="107" spans="1:14" ht="12.75" x14ac:dyDescent="0.2">
      <c r="A107" s="106"/>
      <c r="B107" s="93"/>
      <c r="C107" s="76"/>
      <c r="D107" s="77"/>
      <c r="E107" s="78"/>
      <c r="F107" s="59"/>
      <c r="G107" s="79"/>
      <c r="H107" s="79"/>
      <c r="I107" s="89" t="str">
        <f t="shared" ca="1" si="1"/>
        <v xml:space="preserve"> - </v>
      </c>
      <c r="N107" s="44"/>
    </row>
    <row r="108" spans="1:14" ht="12.75" x14ac:dyDescent="0.2">
      <c r="A108" s="106"/>
      <c r="B108" s="93"/>
      <c r="C108" s="76"/>
      <c r="D108" s="77"/>
      <c r="E108" s="78"/>
      <c r="F108" s="59"/>
      <c r="G108" s="79"/>
      <c r="H108" s="79"/>
      <c r="I108" s="89" t="str">
        <f t="shared" ca="1" si="1"/>
        <v xml:space="preserve"> - </v>
      </c>
      <c r="N108" s="44"/>
    </row>
    <row r="109" spans="1:14" ht="12.75" x14ac:dyDescent="0.2">
      <c r="A109" s="106"/>
      <c r="B109" s="93"/>
      <c r="C109" s="76"/>
      <c r="D109" s="77"/>
      <c r="E109" s="78"/>
      <c r="F109" s="59"/>
      <c r="G109" s="79"/>
      <c r="H109" s="79"/>
      <c r="I109" s="89" t="str">
        <f t="shared" ca="1" si="1"/>
        <v xml:space="preserve"> - </v>
      </c>
      <c r="N109" s="44"/>
    </row>
    <row r="110" spans="1:14" ht="12.75" x14ac:dyDescent="0.2">
      <c r="A110" s="106"/>
      <c r="B110" s="93"/>
      <c r="C110" s="76"/>
      <c r="D110" s="77"/>
      <c r="E110" s="78"/>
      <c r="F110" s="59"/>
      <c r="G110" s="79"/>
      <c r="H110" s="79"/>
      <c r="I110" s="89" t="str">
        <f t="shared" ca="1" si="1"/>
        <v xml:space="preserve"> - </v>
      </c>
      <c r="N110" s="44"/>
    </row>
    <row r="111" spans="1:14" ht="12.75" x14ac:dyDescent="0.2">
      <c r="A111" s="106"/>
      <c r="B111" s="93"/>
      <c r="C111" s="76"/>
      <c r="D111" s="77"/>
      <c r="E111" s="78"/>
      <c r="F111" s="59"/>
      <c r="G111" s="79"/>
      <c r="H111" s="79"/>
      <c r="I111" s="89" t="str">
        <f t="shared" ca="1" si="1"/>
        <v xml:space="preserve"> - </v>
      </c>
      <c r="N111" s="44"/>
    </row>
    <row r="112" spans="1:14" ht="12.75" x14ac:dyDescent="0.2">
      <c r="A112" s="106"/>
      <c r="B112" s="93"/>
      <c r="C112" s="97"/>
      <c r="D112" s="77"/>
      <c r="E112" s="99"/>
      <c r="F112" s="97"/>
      <c r="G112" s="79"/>
      <c r="H112" s="100"/>
      <c r="I112" s="89" t="str">
        <f t="shared" ca="1" si="1"/>
        <v xml:space="preserve"> - </v>
      </c>
      <c r="N112" s="44"/>
    </row>
    <row r="113" spans="1:14" ht="12.75" x14ac:dyDescent="0.2">
      <c r="A113" s="94"/>
      <c r="B113" s="93"/>
      <c r="C113" s="102"/>
      <c r="D113" s="77"/>
      <c r="E113" s="99"/>
      <c r="F113" s="102"/>
      <c r="G113" s="100"/>
      <c r="H113" s="105"/>
      <c r="I113" s="89" t="str">
        <f t="shared" ca="1" si="1"/>
        <v xml:space="preserve"> - </v>
      </c>
      <c r="N113" s="44"/>
    </row>
    <row r="114" spans="1:14" ht="12.75" x14ac:dyDescent="0.2">
      <c r="A114" s="94"/>
      <c r="B114" s="93"/>
      <c r="C114" s="102"/>
      <c r="D114" s="77"/>
      <c r="E114" s="99"/>
      <c r="F114" s="102"/>
      <c r="G114" s="105"/>
      <c r="H114" s="105"/>
      <c r="I114" s="89" t="str">
        <f t="shared" ca="1" si="1"/>
        <v xml:space="preserve"> - </v>
      </c>
      <c r="N114" s="44"/>
    </row>
    <row r="115" spans="1:14" ht="12.75" x14ac:dyDescent="0.2">
      <c r="A115" s="94"/>
      <c r="B115" s="93"/>
      <c r="C115" s="102"/>
      <c r="D115" s="77"/>
      <c r="E115" s="99"/>
      <c r="F115" s="102"/>
      <c r="G115" s="105"/>
      <c r="H115" s="105"/>
      <c r="I115" s="89" t="str">
        <f t="shared" ca="1" si="1"/>
        <v xml:space="preserve"> - </v>
      </c>
      <c r="N115" s="44"/>
    </row>
    <row r="116" spans="1:14" ht="12.75" x14ac:dyDescent="0.2">
      <c r="A116" s="94"/>
      <c r="B116" s="93"/>
      <c r="C116" s="97"/>
      <c r="D116" s="77"/>
      <c r="E116" s="99"/>
      <c r="F116" s="97"/>
      <c r="G116" s="105"/>
      <c r="H116" s="105"/>
      <c r="I116" s="89" t="str">
        <f t="shared" ca="1" si="1"/>
        <v xml:space="preserve"> - </v>
      </c>
      <c r="N116" s="44"/>
    </row>
    <row r="117" spans="1:14" ht="12.75" x14ac:dyDescent="0.2">
      <c r="A117" s="94"/>
      <c r="B117" s="93"/>
      <c r="C117" s="97"/>
      <c r="D117" s="77"/>
      <c r="E117" s="99"/>
      <c r="F117" s="97"/>
      <c r="G117" s="105"/>
      <c r="H117" s="100"/>
      <c r="I117" s="89" t="str">
        <f t="shared" ca="1" si="1"/>
        <v xml:space="preserve"> - </v>
      </c>
      <c r="N117" s="44"/>
    </row>
    <row r="118" spans="1:14" ht="12.75" x14ac:dyDescent="0.2">
      <c r="A118" s="94"/>
      <c r="B118" s="93"/>
      <c r="C118" s="97"/>
      <c r="D118" s="77"/>
      <c r="E118" s="99"/>
      <c r="F118" s="97"/>
      <c r="G118" s="100"/>
      <c r="H118" s="100"/>
      <c r="I118" s="89" t="str">
        <f t="shared" ca="1" si="1"/>
        <v xml:space="preserve"> - </v>
      </c>
      <c r="N118" s="44"/>
    </row>
    <row r="119" spans="1:14" ht="12.75" x14ac:dyDescent="0.2">
      <c r="A119" s="94"/>
      <c r="B119" s="93"/>
      <c r="C119" s="97"/>
      <c r="D119" s="77"/>
      <c r="E119" s="99"/>
      <c r="F119" s="97"/>
      <c r="G119" s="100"/>
      <c r="H119" s="100"/>
      <c r="I119" s="89" t="str">
        <f t="shared" ca="1" si="1"/>
        <v xml:space="preserve"> - </v>
      </c>
      <c r="N119" s="44"/>
    </row>
    <row r="120" spans="1:14" ht="12.75" x14ac:dyDescent="0.2">
      <c r="A120" s="94"/>
      <c r="B120" s="93"/>
      <c r="C120" s="97"/>
      <c r="D120" s="77"/>
      <c r="E120" s="99"/>
      <c r="F120" s="97"/>
      <c r="G120" s="100"/>
      <c r="H120" s="100"/>
      <c r="I120" s="89" t="str">
        <f t="shared" ca="1" si="1"/>
        <v xml:space="preserve"> - </v>
      </c>
      <c r="N120" s="44"/>
    </row>
    <row r="121" spans="1:14" ht="12.75" x14ac:dyDescent="0.2">
      <c r="A121" s="94"/>
      <c r="B121" s="93"/>
      <c r="C121" s="76"/>
      <c r="D121" s="77"/>
      <c r="E121" s="78"/>
      <c r="F121" s="76"/>
      <c r="G121" s="79"/>
      <c r="H121" s="79"/>
      <c r="I121" s="89" t="str">
        <f t="shared" ca="1" si="1"/>
        <v xml:space="preserve"> - </v>
      </c>
      <c r="N121" s="44"/>
    </row>
    <row r="122" spans="1:14" ht="12.75" x14ac:dyDescent="0.2">
      <c r="A122" s="94"/>
      <c r="B122" s="93"/>
      <c r="C122" s="76"/>
      <c r="D122" s="77"/>
      <c r="E122" s="78"/>
      <c r="F122" s="76"/>
      <c r="G122" s="79"/>
      <c r="H122" s="79"/>
      <c r="I122" s="89" t="str">
        <f t="shared" ca="1" si="1"/>
        <v xml:space="preserve"> - </v>
      </c>
      <c r="N122" s="44"/>
    </row>
    <row r="123" spans="1:14" ht="12.75" x14ac:dyDescent="0.2">
      <c r="A123" s="94"/>
      <c r="B123" s="93"/>
      <c r="C123" s="76"/>
      <c r="D123" s="77"/>
      <c r="E123" s="78"/>
      <c r="F123" s="76"/>
      <c r="G123" s="79"/>
      <c r="H123" s="79"/>
      <c r="I123" s="89" t="str">
        <f t="shared" ca="1" si="1"/>
        <v xml:space="preserve"> - </v>
      </c>
      <c r="N123" s="44"/>
    </row>
    <row r="124" spans="1:14" ht="12.75" x14ac:dyDescent="0.2">
      <c r="A124" s="94"/>
      <c r="B124" s="93"/>
      <c r="C124" s="76"/>
      <c r="D124" s="77"/>
      <c r="E124" s="78"/>
      <c r="F124" s="76"/>
      <c r="G124" s="79"/>
      <c r="H124" s="79"/>
      <c r="I124" s="89" t="str">
        <f t="shared" ca="1" si="1"/>
        <v xml:space="preserve"> - </v>
      </c>
      <c r="N124" s="44"/>
    </row>
    <row r="125" spans="1:14" ht="12.75" x14ac:dyDescent="0.2">
      <c r="A125" s="94"/>
      <c r="B125" s="93"/>
      <c r="C125" s="76"/>
      <c r="D125" s="77"/>
      <c r="E125" s="78"/>
      <c r="F125" s="76"/>
      <c r="G125" s="79"/>
      <c r="H125" s="79"/>
      <c r="I125" s="89" t="str">
        <f t="shared" ca="1" si="1"/>
        <v xml:space="preserve"> - </v>
      </c>
      <c r="N125" s="44"/>
    </row>
    <row r="126" spans="1:14" ht="12.75" x14ac:dyDescent="0.2">
      <c r="A126" s="94"/>
      <c r="B126" s="93"/>
      <c r="C126" s="76"/>
      <c r="D126" s="77"/>
      <c r="E126" s="78"/>
      <c r="F126" s="76"/>
      <c r="G126" s="79"/>
      <c r="H126" s="79"/>
      <c r="I126" s="89" t="str">
        <f t="shared" ca="1" si="1"/>
        <v xml:space="preserve"> - </v>
      </c>
      <c r="N126" s="44"/>
    </row>
    <row r="127" spans="1:14" ht="12.75" x14ac:dyDescent="0.2">
      <c r="A127" s="94"/>
      <c r="B127" s="93"/>
      <c r="C127" s="76"/>
      <c r="D127" s="77"/>
      <c r="E127" s="78"/>
      <c r="F127" s="76"/>
      <c r="G127" s="79"/>
      <c r="H127" s="79"/>
      <c r="I127" s="89" t="str">
        <f t="shared" ca="1" si="1"/>
        <v xml:space="preserve"> - </v>
      </c>
      <c r="N127" s="44"/>
    </row>
    <row r="128" spans="1:14" ht="12.75" x14ac:dyDescent="0.2">
      <c r="A128" s="94"/>
      <c r="B128" s="93"/>
      <c r="C128" s="76"/>
      <c r="D128" s="77"/>
      <c r="E128" s="78"/>
      <c r="F128" s="76"/>
      <c r="G128" s="79"/>
      <c r="H128" s="79"/>
      <c r="I128" s="89" t="str">
        <f t="shared" ca="1" si="1"/>
        <v xml:space="preserve"> - </v>
      </c>
      <c r="N128" s="44"/>
    </row>
    <row r="129" spans="1:14" ht="12.75" x14ac:dyDescent="0.2">
      <c r="A129" s="94"/>
      <c r="B129" s="93"/>
      <c r="C129" s="76"/>
      <c r="D129" s="77"/>
      <c r="E129" s="78"/>
      <c r="F129" s="76"/>
      <c r="G129" s="79"/>
      <c r="H129" s="79"/>
      <c r="I129" s="89" t="str">
        <f t="shared" ca="1" si="1"/>
        <v xml:space="preserve"> - </v>
      </c>
      <c r="N129" s="44"/>
    </row>
    <row r="130" spans="1:14" ht="12.75" x14ac:dyDescent="0.2">
      <c r="A130" s="94"/>
      <c r="B130" s="93"/>
      <c r="C130" s="76"/>
      <c r="D130" s="77"/>
      <c r="E130" s="78"/>
      <c r="F130" s="76"/>
      <c r="G130" s="79"/>
      <c r="H130" s="79"/>
      <c r="I130" s="89" t="str">
        <f t="shared" ca="1" si="1"/>
        <v xml:space="preserve"> - </v>
      </c>
      <c r="N130" s="44"/>
    </row>
    <row r="131" spans="1:14" ht="12.75" x14ac:dyDescent="0.2">
      <c r="A131" s="94"/>
      <c r="B131" s="93"/>
      <c r="C131" s="76"/>
      <c r="D131" s="77"/>
      <c r="E131" s="78"/>
      <c r="F131" s="76"/>
      <c r="G131" s="79"/>
      <c r="H131" s="79"/>
      <c r="I131" s="89" t="str">
        <f t="shared" ca="1" si="1"/>
        <v xml:space="preserve"> - </v>
      </c>
      <c r="N131" s="44"/>
    </row>
    <row r="132" spans="1:14" ht="12.75" x14ac:dyDescent="0.2">
      <c r="A132" s="94"/>
      <c r="B132" s="93"/>
      <c r="C132" s="76"/>
      <c r="D132" s="77"/>
      <c r="E132" s="78"/>
      <c r="F132" s="76"/>
      <c r="G132" s="79"/>
      <c r="H132" s="79"/>
      <c r="I132" s="89" t="str">
        <f t="shared" ca="1" si="1"/>
        <v xml:space="preserve"> - </v>
      </c>
      <c r="N132" s="44"/>
    </row>
    <row r="133" spans="1:14" ht="12.75" x14ac:dyDescent="0.2">
      <c r="A133" s="94"/>
      <c r="B133" s="93"/>
      <c r="C133" s="76"/>
      <c r="D133" s="77"/>
      <c r="E133" s="78"/>
      <c r="F133" s="76"/>
      <c r="G133" s="79"/>
      <c r="H133" s="79"/>
      <c r="I133" s="89" t="str">
        <f t="shared" ca="1" si="1"/>
        <v xml:space="preserve"> - </v>
      </c>
      <c r="N133" s="44"/>
    </row>
    <row r="134" spans="1:14" ht="12.75" x14ac:dyDescent="0.2">
      <c r="A134" s="94"/>
      <c r="B134" s="93"/>
      <c r="C134" s="76"/>
      <c r="D134" s="77"/>
      <c r="E134" s="78"/>
      <c r="F134" s="76"/>
      <c r="G134" s="79"/>
      <c r="H134" s="79"/>
      <c r="I134" s="89" t="str">
        <f t="shared" ca="1" si="1"/>
        <v xml:space="preserve"> - </v>
      </c>
      <c r="N134" s="44"/>
    </row>
    <row r="135" spans="1:14" ht="12.75" x14ac:dyDescent="0.2">
      <c r="A135" s="94"/>
      <c r="B135" s="93"/>
      <c r="C135" s="76"/>
      <c r="D135" s="77"/>
      <c r="E135" s="78"/>
      <c r="F135" s="76"/>
      <c r="G135" s="79"/>
      <c r="H135" s="79"/>
      <c r="I135" s="89" t="str">
        <f t="shared" ca="1" si="1"/>
        <v xml:space="preserve"> - </v>
      </c>
      <c r="N135" s="44"/>
    </row>
    <row r="136" spans="1:14" ht="12.75" x14ac:dyDescent="0.2">
      <c r="A136" s="94"/>
      <c r="B136" s="93"/>
      <c r="C136" s="76"/>
      <c r="D136" s="77"/>
      <c r="E136" s="78"/>
      <c r="F136" s="76"/>
      <c r="G136" s="79"/>
      <c r="H136" s="79"/>
      <c r="I136" s="89" t="str">
        <f t="shared" ca="1" si="1"/>
        <v xml:space="preserve"> - </v>
      </c>
      <c r="N136" s="44"/>
    </row>
    <row r="137" spans="1:14" ht="12.75" x14ac:dyDescent="0.2">
      <c r="A137" s="94"/>
      <c r="B137" s="93"/>
      <c r="C137" s="76"/>
      <c r="D137" s="77"/>
      <c r="E137" s="78"/>
      <c r="F137" s="76"/>
      <c r="G137" s="79"/>
      <c r="H137" s="79"/>
      <c r="I137" s="89" t="str">
        <f t="shared" ca="1" si="1"/>
        <v xml:space="preserve"> - </v>
      </c>
      <c r="N137" s="44"/>
    </row>
    <row r="138" spans="1:14" ht="12.75" x14ac:dyDescent="0.2">
      <c r="A138" s="94"/>
      <c r="B138" s="93"/>
      <c r="C138" s="76"/>
      <c r="D138" s="77"/>
      <c r="E138" s="78"/>
      <c r="F138" s="76"/>
      <c r="G138" s="79"/>
      <c r="H138" s="79"/>
      <c r="I138" s="89" t="str">
        <f t="shared" ca="1" si="1"/>
        <v xml:space="preserve"> - </v>
      </c>
      <c r="N138" s="44"/>
    </row>
    <row r="139" spans="1:14" ht="12.75" x14ac:dyDescent="0.2">
      <c r="A139" s="94"/>
      <c r="B139" s="93"/>
      <c r="C139" s="76"/>
      <c r="D139" s="77"/>
      <c r="E139" s="78"/>
      <c r="F139" s="76"/>
      <c r="G139" s="79"/>
      <c r="H139" s="79"/>
      <c r="I139" s="89" t="str">
        <f t="shared" ca="1" si="1"/>
        <v xml:space="preserve"> - </v>
      </c>
      <c r="N139" s="44"/>
    </row>
    <row r="140" spans="1:14" ht="12.75" x14ac:dyDescent="0.2">
      <c r="A140" s="94"/>
      <c r="B140" s="93"/>
      <c r="C140" s="76"/>
      <c r="D140" s="77"/>
      <c r="E140" s="78"/>
      <c r="F140" s="76"/>
      <c r="G140" s="79"/>
      <c r="H140" s="79"/>
      <c r="I140" s="89" t="str">
        <f t="shared" ca="1" si="1"/>
        <v xml:space="preserve"> - </v>
      </c>
      <c r="N140" s="44"/>
    </row>
    <row r="141" spans="1:14" ht="12.75" x14ac:dyDescent="0.2">
      <c r="A141" s="94"/>
      <c r="B141" s="93"/>
      <c r="C141" s="76"/>
      <c r="D141" s="77"/>
      <c r="E141" s="78"/>
      <c r="F141" s="76"/>
      <c r="G141" s="79"/>
      <c r="H141" s="79"/>
      <c r="I141" s="89" t="str">
        <f t="shared" ca="1" si="1"/>
        <v xml:space="preserve"> - </v>
      </c>
      <c r="N141" s="44"/>
    </row>
    <row r="142" spans="1:14" ht="12.75" x14ac:dyDescent="0.2">
      <c r="A142" s="94"/>
      <c r="B142" s="93"/>
      <c r="C142" s="76"/>
      <c r="D142" s="77"/>
      <c r="E142" s="78"/>
      <c r="F142" s="76"/>
      <c r="G142" s="79"/>
      <c r="H142" s="79"/>
      <c r="I142" s="89" t="str">
        <f t="shared" ca="1" si="1"/>
        <v xml:space="preserve"> - </v>
      </c>
      <c r="N142" s="44"/>
    </row>
    <row r="143" spans="1:14" ht="12.75" x14ac:dyDescent="0.2">
      <c r="A143" s="94"/>
      <c r="B143" s="93"/>
      <c r="C143" s="76"/>
      <c r="D143" s="77"/>
      <c r="E143" s="78"/>
      <c r="F143" s="76"/>
      <c r="G143" s="79"/>
      <c r="H143" s="79"/>
      <c r="I143" s="89" t="str">
        <f t="shared" ca="1" si="1"/>
        <v xml:space="preserve"> - </v>
      </c>
      <c r="N143" s="44"/>
    </row>
    <row r="144" spans="1:14" ht="12.75" x14ac:dyDescent="0.2">
      <c r="A144" s="94"/>
      <c r="B144" s="93"/>
      <c r="C144" s="76"/>
      <c r="D144" s="77"/>
      <c r="E144" s="78"/>
      <c r="F144" s="76"/>
      <c r="G144" s="79"/>
      <c r="H144" s="79"/>
      <c r="I144" s="89" t="str">
        <f t="shared" ca="1" si="1"/>
        <v xml:space="preserve"> - </v>
      </c>
      <c r="N144" s="44"/>
    </row>
    <row r="145" spans="1:14" ht="12.75" x14ac:dyDescent="0.2">
      <c r="A145" s="95"/>
      <c r="B145" s="93"/>
      <c r="C145" s="81"/>
      <c r="D145" s="82"/>
      <c r="E145" s="83"/>
      <c r="F145" s="81"/>
      <c r="G145" s="84"/>
      <c r="H145" s="84"/>
      <c r="I145" s="89" t="str">
        <f t="shared" ca="1" si="1"/>
        <v xml:space="preserve"> - </v>
      </c>
      <c r="N145" s="44"/>
    </row>
    <row r="146" spans="1:14" ht="12.75" x14ac:dyDescent="0.2">
      <c r="A146" s="94"/>
      <c r="B146" s="93"/>
      <c r="C146" s="76"/>
      <c r="D146" s="77"/>
      <c r="E146" s="78"/>
      <c r="F146" s="76"/>
      <c r="G146" s="79"/>
      <c r="H146" s="79"/>
      <c r="I146" s="89" t="str">
        <f t="shared" ca="1" si="1"/>
        <v xml:space="preserve"> - </v>
      </c>
      <c r="N146" s="44"/>
    </row>
    <row r="147" spans="1:14" ht="12.75" x14ac:dyDescent="0.2">
      <c r="A147" s="94"/>
      <c r="B147" s="93"/>
      <c r="C147" s="76"/>
      <c r="D147" s="77"/>
      <c r="E147" s="78"/>
      <c r="F147" s="76"/>
      <c r="G147" s="79"/>
      <c r="H147" s="79"/>
      <c r="I147" s="89" t="str">
        <f t="shared" ca="1" si="1"/>
        <v xml:space="preserve"> - </v>
      </c>
      <c r="N147" s="44"/>
    </row>
    <row r="148" spans="1:14" ht="12.75" x14ac:dyDescent="0.2">
      <c r="A148" s="94"/>
      <c r="B148" s="93"/>
      <c r="C148" s="76"/>
      <c r="D148" s="77"/>
      <c r="E148" s="78"/>
      <c r="F148" s="76"/>
      <c r="G148" s="79"/>
      <c r="H148" s="79"/>
      <c r="I148" s="89" t="str">
        <f t="shared" ca="1" si="1"/>
        <v xml:space="preserve"> - </v>
      </c>
      <c r="N148" s="44"/>
    </row>
    <row r="149" spans="1:14" ht="12.75" x14ac:dyDescent="0.2">
      <c r="A149" s="94"/>
      <c r="B149" s="93"/>
      <c r="C149" s="76"/>
      <c r="D149" s="77"/>
      <c r="E149" s="78"/>
      <c r="F149" s="76"/>
      <c r="G149" s="79"/>
      <c r="H149" s="79"/>
      <c r="I149" s="89" t="str">
        <f t="shared" ca="1" si="1"/>
        <v xml:space="preserve"> - </v>
      </c>
      <c r="N149" s="44"/>
    </row>
    <row r="150" spans="1:14" ht="12.75" x14ac:dyDescent="0.2">
      <c r="A150" s="94"/>
      <c r="B150" s="93"/>
      <c r="C150" s="76"/>
      <c r="D150" s="77"/>
      <c r="E150" s="78"/>
      <c r="F150" s="76"/>
      <c r="G150" s="79"/>
      <c r="H150" s="79"/>
      <c r="I150" s="89" t="str">
        <f t="shared" ca="1" si="1"/>
        <v xml:space="preserve"> - </v>
      </c>
      <c r="N150" s="44"/>
    </row>
    <row r="151" spans="1:14" ht="12.75" x14ac:dyDescent="0.2">
      <c r="A151" s="94"/>
      <c r="B151" s="93"/>
      <c r="C151" s="76"/>
      <c r="D151" s="77"/>
      <c r="E151" s="78"/>
      <c r="F151" s="76"/>
      <c r="G151" s="79"/>
      <c r="H151" s="79"/>
      <c r="I151" s="89" t="str">
        <f t="shared" ca="1" si="1"/>
        <v xml:space="preserve"> - </v>
      </c>
      <c r="N151" s="44"/>
    </row>
    <row r="152" spans="1:14" ht="12.75" x14ac:dyDescent="0.2">
      <c r="A152" s="94"/>
      <c r="B152" s="93"/>
      <c r="C152" s="76"/>
      <c r="D152" s="77"/>
      <c r="E152" s="78"/>
      <c r="F152" s="76"/>
      <c r="G152" s="79"/>
      <c r="H152" s="79"/>
      <c r="I152" s="89" t="str">
        <f t="shared" ca="1" si="1"/>
        <v xml:space="preserve"> - </v>
      </c>
      <c r="N152" s="44"/>
    </row>
    <row r="153" spans="1:14" ht="12.75" x14ac:dyDescent="0.2">
      <c r="A153" s="94"/>
      <c r="B153" s="93"/>
      <c r="C153" s="76"/>
      <c r="D153" s="77"/>
      <c r="E153" s="78"/>
      <c r="F153" s="76"/>
      <c r="G153" s="79"/>
      <c r="H153" s="79"/>
      <c r="I153" s="89" t="str">
        <f t="shared" ca="1" si="1"/>
        <v xml:space="preserve"> - </v>
      </c>
      <c r="N153" s="44"/>
    </row>
    <row r="154" spans="1:14" x14ac:dyDescent="0.25">
      <c r="A154" s="168"/>
      <c r="B154" s="169"/>
      <c r="C154" s="170"/>
      <c r="D154" s="171"/>
      <c r="E154" s="172"/>
      <c r="F154" s="170"/>
      <c r="G154" s="173"/>
      <c r="H154" s="173"/>
      <c r="I154" s="174"/>
    </row>
    <row r="156" spans="1:14" x14ac:dyDescent="0.25">
      <c r="G156" s="61">
        <f>SUBTOTAL(9, G16:G153)</f>
        <v>1467731.2082033353</v>
      </c>
      <c r="H156" s="61">
        <f>SUBTOTAL(9, H16:H153)</f>
        <v>1630000</v>
      </c>
    </row>
  </sheetData>
  <conditionalFormatting sqref="I15:I153">
    <cfRule type="cellIs" dxfId="22" priority="3" stopIfTrue="1" operator="lessThan">
      <formula>0</formula>
    </cfRule>
  </conditionalFormatting>
  <conditionalFormatting sqref="I3">
    <cfRule type="cellIs" dxfId="21" priority="1" stopIfTrue="1" operator="lessThan">
      <formula>0</formula>
    </cfRule>
  </conditionalFormatting>
  <dataValidations count="5">
    <dataValidation type="list" allowBlank="1" showInputMessage="1" showErrorMessage="1" sqref="C26 D94 D24:D26 D15:D22 D28:D45 D47:D61 D69">
      <formula1>payeeList</formula1>
    </dataValidation>
    <dataValidation type="list" allowBlank="1" showInputMessage="1" showErrorMessage="1" sqref="C94 C24:C25 C27:C44 C15:C22 C46:C61">
      <formula1>numList</formula1>
    </dataValidation>
    <dataValidation type="list" allowBlank="1" showInputMessage="1" showErrorMessage="1" sqref="A107:A141 B95:B153 A15:A44 A94:B94 B15:B93 A46:A87">
      <formula1>dateList</formula1>
    </dataValidation>
    <dataValidation type="list" allowBlank="1" showInputMessage="1" showErrorMessage="1" sqref="G26 F15:F22 F24:F144">
      <formula1>reconcileList</formula1>
    </dataValidation>
    <dataValidation type="list" allowBlank="1" showInputMessage="1" showErrorMessage="1" sqref="E69:E78 D27 E15 E38:E67">
      <formula1>categoryList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 id="{A9686F4A-2D4D-4145-9511-464476F3AEDE}">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4" id="{FE6E9CF0-9696-40A5-9654-5209F4F49785}">
            <x14:iconSet custom="1">
              <x14:cfvo type="percent">
                <xm:f>0</xm:f>
              </x14:cfvo>
              <x14:cfvo type="num">
                <xm:f>0</xm:f>
              </x14:cfvo>
              <x14:cfvo type="formula">
                <xm:f>$I$13</xm:f>
              </x14:cfvo>
              <x14:cfIcon iconSet="3TrafficLights1" iconId="0"/>
              <x14:cfIcon iconSet="3TrafficLights1" iconId="1"/>
              <x14:cfIcon iconSet="NoIcons" iconId="0"/>
            </x14:iconSet>
          </x14:cfRule>
          <xm:sqref>I15:I153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35"/>
  <sheetViews>
    <sheetView showGridLines="0" workbookViewId="0">
      <selection activeCell="G25" sqref="G25"/>
    </sheetView>
  </sheetViews>
  <sheetFormatPr defaultRowHeight="14.25" x14ac:dyDescent="0.2"/>
  <cols>
    <col min="1" max="1" width="26.25" customWidth="1"/>
    <col min="2" max="2" width="2.75" style="12" customWidth="1"/>
    <col min="3" max="3" width="27.5" style="12" customWidth="1"/>
    <col min="4" max="4" width="2.75" style="12" customWidth="1"/>
    <col min="5" max="5" width="12.75" customWidth="1"/>
    <col min="6" max="6" width="2.75" style="12" customWidth="1"/>
    <col min="8" max="8" width="2.75" style="12" customWidth="1"/>
  </cols>
  <sheetData>
    <row r="1" spans="1:9" s="3" customFormat="1" ht="19.5" customHeight="1" x14ac:dyDescent="0.2">
      <c r="A1" s="35" t="s">
        <v>52</v>
      </c>
      <c r="C1" s="35" t="s">
        <v>75</v>
      </c>
      <c r="E1" s="35" t="s">
        <v>0</v>
      </c>
      <c r="G1" s="35" t="s">
        <v>6</v>
      </c>
    </row>
    <row r="2" spans="1:9" s="3" customFormat="1" x14ac:dyDescent="0.2">
      <c r="A2" s="34" t="s">
        <v>77</v>
      </c>
      <c r="C2" s="41"/>
      <c r="E2" s="39"/>
      <c r="G2" s="39" t="s">
        <v>162</v>
      </c>
    </row>
    <row r="3" spans="1:9" x14ac:dyDescent="0.2">
      <c r="A3" s="34" t="s">
        <v>76</v>
      </c>
      <c r="C3" s="41"/>
      <c r="E3" s="40"/>
      <c r="G3" s="39" t="s">
        <v>6</v>
      </c>
      <c r="I3" s="36" t="s">
        <v>61</v>
      </c>
    </row>
    <row r="4" spans="1:9" x14ac:dyDescent="0.2">
      <c r="A4" s="34" t="s">
        <v>78</v>
      </c>
      <c r="C4" s="34"/>
      <c r="E4" s="40"/>
      <c r="G4" s="39"/>
      <c r="I4" s="36" t="s">
        <v>62</v>
      </c>
    </row>
    <row r="5" spans="1:9" x14ac:dyDescent="0.2">
      <c r="A5" s="34" t="s">
        <v>79</v>
      </c>
      <c r="C5" s="34"/>
      <c r="E5" s="40"/>
      <c r="G5" s="39"/>
    </row>
    <row r="6" spans="1:9" x14ac:dyDescent="0.2">
      <c r="A6" s="34"/>
      <c r="C6" s="34"/>
      <c r="E6" s="40"/>
      <c r="G6" s="39"/>
      <c r="I6" s="36" t="s">
        <v>60</v>
      </c>
    </row>
    <row r="7" spans="1:9" x14ac:dyDescent="0.2">
      <c r="A7" s="34"/>
      <c r="C7" s="34"/>
      <c r="E7" s="40"/>
      <c r="G7" s="39"/>
    </row>
    <row r="8" spans="1:9" x14ac:dyDescent="0.2">
      <c r="A8" s="34"/>
      <c r="C8" s="34"/>
      <c r="E8" s="40"/>
      <c r="G8" s="39"/>
      <c r="I8" s="36" t="s">
        <v>71</v>
      </c>
    </row>
    <row r="9" spans="1:9" x14ac:dyDescent="0.2">
      <c r="A9" s="34"/>
      <c r="C9" s="34"/>
      <c r="E9" s="40"/>
      <c r="G9" s="39"/>
      <c r="I9" s="36" t="s">
        <v>72</v>
      </c>
    </row>
    <row r="10" spans="1:9" x14ac:dyDescent="0.2">
      <c r="A10" s="34"/>
      <c r="C10" s="34"/>
      <c r="E10" s="40"/>
      <c r="G10" s="39"/>
    </row>
    <row r="11" spans="1:9" x14ac:dyDescent="0.2">
      <c r="A11" s="34"/>
      <c r="C11" s="34"/>
      <c r="E11" s="40"/>
      <c r="G11" s="39"/>
    </row>
    <row r="12" spans="1:9" x14ac:dyDescent="0.2">
      <c r="A12" s="34"/>
      <c r="C12" s="34"/>
      <c r="E12" s="40"/>
      <c r="G12" s="12"/>
    </row>
    <row r="13" spans="1:9" x14ac:dyDescent="0.2">
      <c r="A13" s="34"/>
      <c r="C13" s="34"/>
      <c r="E13" s="40"/>
      <c r="G13" s="12"/>
    </row>
    <row r="14" spans="1:9" x14ac:dyDescent="0.2">
      <c r="A14" s="34"/>
      <c r="C14" s="34"/>
      <c r="E14" s="40"/>
      <c r="G14" s="12"/>
    </row>
    <row r="15" spans="1:9" x14ac:dyDescent="0.2">
      <c r="A15" s="34"/>
      <c r="C15" s="34"/>
      <c r="E15" s="40"/>
      <c r="G15" s="12"/>
    </row>
    <row r="16" spans="1:9" x14ac:dyDescent="0.2">
      <c r="A16" s="34"/>
      <c r="C16" s="34"/>
      <c r="E16" s="40"/>
      <c r="G16" s="12"/>
    </row>
    <row r="17" spans="1:5" x14ac:dyDescent="0.2">
      <c r="A17" s="34"/>
      <c r="C17" s="34"/>
      <c r="E17" s="40"/>
    </row>
    <row r="18" spans="1:5" x14ac:dyDescent="0.2">
      <c r="A18" s="34"/>
      <c r="C18" s="34"/>
      <c r="E18" s="39"/>
    </row>
    <row r="19" spans="1:5" x14ac:dyDescent="0.2">
      <c r="A19" s="34"/>
      <c r="C19" s="34"/>
      <c r="E19" s="39"/>
    </row>
    <row r="20" spans="1:5" x14ac:dyDescent="0.2">
      <c r="A20" s="34"/>
      <c r="C20" s="34"/>
      <c r="E20" s="39"/>
    </row>
    <row r="21" spans="1:5" x14ac:dyDescent="0.2">
      <c r="A21" s="34"/>
      <c r="C21" s="34"/>
      <c r="E21" s="39"/>
    </row>
    <row r="22" spans="1:5" x14ac:dyDescent="0.2">
      <c r="A22" s="34"/>
      <c r="C22" s="34"/>
      <c r="E22" s="39"/>
    </row>
    <row r="23" spans="1:5" x14ac:dyDescent="0.2">
      <c r="A23" s="34"/>
      <c r="C23" s="34"/>
      <c r="E23" s="12"/>
    </row>
    <row r="24" spans="1:5" x14ac:dyDescent="0.2">
      <c r="A24" s="34"/>
      <c r="C24" s="34"/>
      <c r="E24" s="12"/>
    </row>
    <row r="25" spans="1:5" x14ac:dyDescent="0.2">
      <c r="A25" s="34"/>
      <c r="C25" s="34"/>
    </row>
    <row r="26" spans="1:5" x14ac:dyDescent="0.2">
      <c r="A26" s="34"/>
      <c r="C26" s="34"/>
    </row>
    <row r="27" spans="1:5" x14ac:dyDescent="0.2">
      <c r="A27" s="34"/>
      <c r="C27" s="34"/>
    </row>
    <row r="28" spans="1:5" x14ac:dyDescent="0.2">
      <c r="A28" s="34"/>
      <c r="C28" s="34"/>
    </row>
    <row r="29" spans="1:5" x14ac:dyDescent="0.2">
      <c r="A29" s="34"/>
      <c r="C29" s="34"/>
    </row>
    <row r="30" spans="1:5" x14ac:dyDescent="0.2">
      <c r="A30" s="34"/>
      <c r="C30" s="34"/>
    </row>
    <row r="31" spans="1:5" x14ac:dyDescent="0.2">
      <c r="A31" s="34"/>
      <c r="C31" s="34"/>
    </row>
    <row r="32" spans="1:5" x14ac:dyDescent="0.2">
      <c r="A32" s="34"/>
      <c r="C32" s="34"/>
    </row>
    <row r="33" spans="1:3" x14ac:dyDescent="0.2">
      <c r="A33" s="34"/>
      <c r="C33" s="34"/>
    </row>
    <row r="34" spans="1:3" x14ac:dyDescent="0.2">
      <c r="A34" s="34"/>
      <c r="C34" s="34"/>
    </row>
    <row r="35" spans="1:3" x14ac:dyDescent="0.2">
      <c r="A35" s="34"/>
      <c r="C35" s="34"/>
    </row>
    <row r="36" spans="1:3" x14ac:dyDescent="0.2">
      <c r="A36" s="34"/>
      <c r="C36" s="34"/>
    </row>
    <row r="37" spans="1:3" x14ac:dyDescent="0.2">
      <c r="A37" s="34"/>
      <c r="C37" s="34"/>
    </row>
    <row r="38" spans="1:3" x14ac:dyDescent="0.2">
      <c r="A38" s="34"/>
      <c r="C38" s="34"/>
    </row>
    <row r="39" spans="1:3" x14ac:dyDescent="0.2">
      <c r="A39" s="34"/>
      <c r="C39" s="34"/>
    </row>
    <row r="40" spans="1:3" x14ac:dyDescent="0.2">
      <c r="A40" s="34"/>
      <c r="C40" s="34"/>
    </row>
    <row r="41" spans="1:3" x14ac:dyDescent="0.2">
      <c r="A41" s="34"/>
      <c r="C41" s="34"/>
    </row>
    <row r="42" spans="1:3" x14ac:dyDescent="0.2">
      <c r="A42" s="34"/>
      <c r="C42" s="34"/>
    </row>
    <row r="43" spans="1:3" x14ac:dyDescent="0.2">
      <c r="A43" s="34"/>
      <c r="C43" s="34"/>
    </row>
    <row r="44" spans="1:3" x14ac:dyDescent="0.2">
      <c r="A44" s="34"/>
      <c r="C44" s="34"/>
    </row>
    <row r="45" spans="1:3" x14ac:dyDescent="0.2">
      <c r="A45" s="34"/>
      <c r="C45" s="34"/>
    </row>
    <row r="46" spans="1:3" x14ac:dyDescent="0.2">
      <c r="A46" s="34"/>
      <c r="C46" s="34"/>
    </row>
    <row r="47" spans="1:3" x14ac:dyDescent="0.2">
      <c r="A47" s="34"/>
      <c r="C47" s="34"/>
    </row>
    <row r="48" spans="1:3" x14ac:dyDescent="0.2">
      <c r="A48" s="34"/>
      <c r="C48" s="34"/>
    </row>
    <row r="49" spans="1:3" x14ac:dyDescent="0.2">
      <c r="A49" s="34"/>
      <c r="C49" s="34"/>
    </row>
    <row r="50" spans="1:3" x14ac:dyDescent="0.2">
      <c r="A50" s="34"/>
      <c r="C50" s="34"/>
    </row>
    <row r="51" spans="1:3" x14ac:dyDescent="0.2">
      <c r="A51" s="34"/>
      <c r="C51" s="34"/>
    </row>
    <row r="52" spans="1:3" x14ac:dyDescent="0.2">
      <c r="A52" s="34"/>
      <c r="C52" s="34"/>
    </row>
    <row r="53" spans="1:3" x14ac:dyDescent="0.2">
      <c r="A53" s="34"/>
      <c r="C53" s="34"/>
    </row>
    <row r="54" spans="1:3" x14ac:dyDescent="0.2">
      <c r="A54" s="34"/>
      <c r="C54" s="34"/>
    </row>
    <row r="55" spans="1:3" x14ac:dyDescent="0.2">
      <c r="A55" s="34"/>
      <c r="C55" s="34"/>
    </row>
    <row r="56" spans="1:3" x14ac:dyDescent="0.2">
      <c r="A56" s="34"/>
      <c r="C56" s="34"/>
    </row>
    <row r="57" spans="1:3" x14ac:dyDescent="0.2">
      <c r="A57" s="34"/>
      <c r="C57" s="34"/>
    </row>
    <row r="58" spans="1:3" x14ac:dyDescent="0.2">
      <c r="A58" s="34"/>
      <c r="C58" s="34"/>
    </row>
    <row r="59" spans="1:3" x14ac:dyDescent="0.2">
      <c r="A59" s="34"/>
      <c r="C59" s="34"/>
    </row>
    <row r="60" spans="1:3" x14ac:dyDescent="0.2">
      <c r="A60" s="34"/>
      <c r="C60" s="34"/>
    </row>
    <row r="61" spans="1:3" x14ac:dyDescent="0.2">
      <c r="A61" s="34"/>
      <c r="C61" s="34"/>
    </row>
    <row r="62" spans="1:3" x14ac:dyDescent="0.2">
      <c r="A62" s="34"/>
      <c r="C62" s="34"/>
    </row>
    <row r="63" spans="1:3" x14ac:dyDescent="0.2">
      <c r="A63" s="34"/>
      <c r="C63" s="34"/>
    </row>
    <row r="64" spans="1:3" x14ac:dyDescent="0.2">
      <c r="A64" s="34"/>
      <c r="C64" s="34"/>
    </row>
    <row r="65" spans="1:3" x14ac:dyDescent="0.2">
      <c r="A65" s="34"/>
      <c r="C65" s="34"/>
    </row>
    <row r="66" spans="1:3" x14ac:dyDescent="0.2">
      <c r="A66" s="34"/>
      <c r="C66" s="34"/>
    </row>
    <row r="67" spans="1:3" x14ac:dyDescent="0.2">
      <c r="A67" s="34"/>
      <c r="C67" s="34"/>
    </row>
    <row r="68" spans="1:3" x14ac:dyDescent="0.2">
      <c r="A68" s="34"/>
      <c r="C68" s="34"/>
    </row>
    <row r="69" spans="1:3" x14ac:dyDescent="0.2">
      <c r="A69" s="34"/>
      <c r="C69" s="34"/>
    </row>
    <row r="70" spans="1:3" x14ac:dyDescent="0.2">
      <c r="A70" s="34"/>
      <c r="C70" s="34"/>
    </row>
    <row r="71" spans="1:3" x14ac:dyDescent="0.2">
      <c r="A71" s="34"/>
      <c r="C71" s="34"/>
    </row>
    <row r="72" spans="1:3" x14ac:dyDescent="0.2">
      <c r="A72" s="34"/>
      <c r="C72" s="34"/>
    </row>
    <row r="73" spans="1:3" x14ac:dyDescent="0.2">
      <c r="A73" s="34"/>
      <c r="C73" s="34"/>
    </row>
    <row r="74" spans="1:3" x14ac:dyDescent="0.2">
      <c r="A74" s="34"/>
      <c r="C74" s="34"/>
    </row>
    <row r="75" spans="1:3" x14ac:dyDescent="0.2">
      <c r="A75" s="34"/>
      <c r="C75" s="34"/>
    </row>
    <row r="76" spans="1:3" x14ac:dyDescent="0.2">
      <c r="A76" s="34"/>
      <c r="C76" s="34"/>
    </row>
    <row r="77" spans="1:3" x14ac:dyDescent="0.2">
      <c r="A77" s="34"/>
      <c r="C77" s="34"/>
    </row>
    <row r="78" spans="1:3" x14ac:dyDescent="0.2">
      <c r="A78" s="34"/>
      <c r="C78" s="34"/>
    </row>
    <row r="79" spans="1:3" x14ac:dyDescent="0.2">
      <c r="A79" s="34"/>
      <c r="C79" s="34"/>
    </row>
    <row r="80" spans="1:3" x14ac:dyDescent="0.2">
      <c r="A80" s="34"/>
      <c r="C80" s="34"/>
    </row>
    <row r="81" spans="1:3" x14ac:dyDescent="0.2">
      <c r="A81" s="34"/>
      <c r="C81" s="34"/>
    </row>
    <row r="82" spans="1:3" x14ac:dyDescent="0.2">
      <c r="A82" s="34"/>
      <c r="C82" s="34"/>
    </row>
    <row r="83" spans="1:3" x14ac:dyDescent="0.2">
      <c r="A83" s="34"/>
      <c r="C83" s="34"/>
    </row>
    <row r="84" spans="1:3" x14ac:dyDescent="0.2">
      <c r="A84" s="34"/>
      <c r="C84" s="34"/>
    </row>
    <row r="85" spans="1:3" x14ac:dyDescent="0.2">
      <c r="A85" s="34"/>
      <c r="C85" s="34"/>
    </row>
    <row r="86" spans="1:3" x14ac:dyDescent="0.2">
      <c r="A86" s="34"/>
      <c r="C86" s="34"/>
    </row>
    <row r="87" spans="1:3" x14ac:dyDescent="0.2">
      <c r="A87" s="34"/>
      <c r="C87" s="34"/>
    </row>
    <row r="88" spans="1:3" x14ac:dyDescent="0.2">
      <c r="A88" s="34"/>
      <c r="C88" s="34"/>
    </row>
    <row r="89" spans="1:3" x14ac:dyDescent="0.2">
      <c r="A89" s="34"/>
      <c r="C89" s="34"/>
    </row>
    <row r="90" spans="1:3" x14ac:dyDescent="0.2">
      <c r="A90" s="34"/>
      <c r="C90" s="34"/>
    </row>
    <row r="91" spans="1:3" x14ac:dyDescent="0.2">
      <c r="A91" s="34"/>
      <c r="C91" s="34"/>
    </row>
    <row r="92" spans="1:3" x14ac:dyDescent="0.2">
      <c r="A92" s="34"/>
      <c r="C92" s="34"/>
    </row>
    <row r="93" spans="1:3" x14ac:dyDescent="0.2">
      <c r="A93" s="34"/>
      <c r="C93" s="34"/>
    </row>
    <row r="94" spans="1:3" x14ac:dyDescent="0.2">
      <c r="A94" s="34"/>
      <c r="C94" s="34"/>
    </row>
    <row r="95" spans="1:3" x14ac:dyDescent="0.2">
      <c r="A95" s="34"/>
      <c r="C95" s="34"/>
    </row>
    <row r="96" spans="1:3" x14ac:dyDescent="0.2">
      <c r="A96" s="34"/>
      <c r="C96" s="34"/>
    </row>
    <row r="97" spans="1:3" x14ac:dyDescent="0.2">
      <c r="A97" s="34"/>
      <c r="C97" s="34"/>
    </row>
    <row r="98" spans="1:3" x14ac:dyDescent="0.2">
      <c r="A98" s="34"/>
      <c r="C98" s="34"/>
    </row>
    <row r="99" spans="1:3" x14ac:dyDescent="0.2">
      <c r="A99" s="34"/>
      <c r="C99" s="34"/>
    </row>
    <row r="100" spans="1:3" x14ac:dyDescent="0.2">
      <c r="A100" s="34"/>
      <c r="C100" s="34"/>
    </row>
    <row r="101" spans="1:3" x14ac:dyDescent="0.2">
      <c r="A101" s="34"/>
      <c r="C101" s="34"/>
    </row>
    <row r="102" spans="1:3" x14ac:dyDescent="0.2">
      <c r="A102" s="34"/>
      <c r="C102" s="34"/>
    </row>
    <row r="103" spans="1:3" x14ac:dyDescent="0.2">
      <c r="A103" s="34"/>
      <c r="C103" s="34"/>
    </row>
    <row r="104" spans="1:3" x14ac:dyDescent="0.2">
      <c r="A104" s="34"/>
      <c r="C104" s="34"/>
    </row>
    <row r="105" spans="1:3" x14ac:dyDescent="0.2">
      <c r="A105" s="34"/>
      <c r="C105" s="34"/>
    </row>
    <row r="106" spans="1:3" x14ac:dyDescent="0.2">
      <c r="A106" s="34"/>
      <c r="C106" s="34"/>
    </row>
    <row r="107" spans="1:3" x14ac:dyDescent="0.2">
      <c r="A107" s="34"/>
      <c r="C107" s="34"/>
    </row>
    <row r="108" spans="1:3" x14ac:dyDescent="0.2">
      <c r="A108" s="34"/>
      <c r="C108" s="34"/>
    </row>
    <row r="109" spans="1:3" x14ac:dyDescent="0.2">
      <c r="A109" s="34"/>
      <c r="C109" s="34"/>
    </row>
    <row r="110" spans="1:3" x14ac:dyDescent="0.2">
      <c r="A110" s="34"/>
      <c r="C110" s="34"/>
    </row>
    <row r="111" spans="1:3" x14ac:dyDescent="0.2">
      <c r="A111" s="34"/>
      <c r="C111" s="34"/>
    </row>
    <row r="112" spans="1:3" x14ac:dyDescent="0.2">
      <c r="A112" s="34"/>
      <c r="C112" s="34"/>
    </row>
    <row r="113" spans="1:3" x14ac:dyDescent="0.2">
      <c r="A113" s="34"/>
      <c r="C113" s="34"/>
    </row>
    <row r="114" spans="1:3" x14ac:dyDescent="0.2">
      <c r="A114" s="34"/>
      <c r="C114" s="34"/>
    </row>
    <row r="115" spans="1:3" x14ac:dyDescent="0.2">
      <c r="A115" s="34"/>
      <c r="C115" s="34"/>
    </row>
    <row r="116" spans="1:3" x14ac:dyDescent="0.2">
      <c r="A116" s="34"/>
      <c r="C116" s="34"/>
    </row>
    <row r="117" spans="1:3" x14ac:dyDescent="0.2">
      <c r="A117" s="34"/>
      <c r="C117" s="34"/>
    </row>
    <row r="118" spans="1:3" x14ac:dyDescent="0.2">
      <c r="A118" s="34"/>
      <c r="C118" s="34"/>
    </row>
    <row r="119" spans="1:3" x14ac:dyDescent="0.2">
      <c r="A119" s="34"/>
      <c r="C119" s="34"/>
    </row>
    <row r="120" spans="1:3" x14ac:dyDescent="0.2">
      <c r="A120" s="34"/>
      <c r="C120" s="34"/>
    </row>
    <row r="121" spans="1:3" x14ac:dyDescent="0.2">
      <c r="A121" s="34"/>
      <c r="C121" s="34"/>
    </row>
    <row r="122" spans="1:3" x14ac:dyDescent="0.2">
      <c r="A122" s="34"/>
      <c r="C122" s="34"/>
    </row>
    <row r="123" spans="1:3" x14ac:dyDescent="0.2">
      <c r="A123" s="34"/>
      <c r="C123" s="34"/>
    </row>
    <row r="124" spans="1:3" x14ac:dyDescent="0.2">
      <c r="A124" s="34"/>
      <c r="C124" s="34"/>
    </row>
    <row r="125" spans="1:3" x14ac:dyDescent="0.2">
      <c r="A125" s="34"/>
      <c r="C125" s="34"/>
    </row>
    <row r="126" spans="1:3" x14ac:dyDescent="0.2">
      <c r="A126" s="34"/>
      <c r="C126" s="34"/>
    </row>
    <row r="127" spans="1:3" x14ac:dyDescent="0.2">
      <c r="A127" s="34"/>
      <c r="C127" s="34"/>
    </row>
    <row r="128" spans="1:3" x14ac:dyDescent="0.2">
      <c r="A128" s="34"/>
      <c r="C128" s="34"/>
    </row>
    <row r="129" spans="1:3" x14ac:dyDescent="0.2">
      <c r="A129" s="34"/>
      <c r="C129" s="34"/>
    </row>
    <row r="130" spans="1:3" x14ac:dyDescent="0.2">
      <c r="A130" s="34"/>
      <c r="C130" s="34"/>
    </row>
    <row r="131" spans="1:3" x14ac:dyDescent="0.2">
      <c r="A131" s="34"/>
      <c r="C131" s="34"/>
    </row>
    <row r="132" spans="1:3" x14ac:dyDescent="0.2">
      <c r="A132" s="34"/>
      <c r="C132" s="34"/>
    </row>
    <row r="133" spans="1:3" x14ac:dyDescent="0.2">
      <c r="A133" s="34"/>
      <c r="C133" s="34"/>
    </row>
    <row r="134" spans="1:3" x14ac:dyDescent="0.2">
      <c r="A134" s="34"/>
      <c r="C134" s="34"/>
    </row>
    <row r="135" spans="1:3" x14ac:dyDescent="0.2">
      <c r="A135" s="34"/>
      <c r="C135" s="34"/>
    </row>
  </sheetData>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5"/>
  <sheetViews>
    <sheetView showGridLines="0" topLeftCell="A19" workbookViewId="0">
      <selection activeCell="G25" sqref="G25"/>
    </sheetView>
  </sheetViews>
  <sheetFormatPr defaultRowHeight="14.25" x14ac:dyDescent="0.2"/>
  <cols>
    <col min="1" max="1" width="9" customWidth="1"/>
    <col min="2" max="2" width="74.5" style="19" customWidth="1"/>
    <col min="3" max="3" width="3.75" customWidth="1"/>
  </cols>
  <sheetData>
    <row r="1" spans="1:4" s="3" customFormat="1" ht="26.1" customHeight="1" x14ac:dyDescent="0.2">
      <c r="A1" s="13" t="s">
        <v>26</v>
      </c>
      <c r="B1" s="13"/>
      <c r="C1" s="14"/>
      <c r="D1" s="14"/>
    </row>
    <row r="2" spans="1:4" x14ac:dyDescent="0.2">
      <c r="A2" s="8" t="s">
        <v>9</v>
      </c>
      <c r="B2" s="2"/>
      <c r="C2" s="7"/>
      <c r="D2" s="32" t="s">
        <v>33</v>
      </c>
    </row>
    <row r="3" spans="1:4" x14ac:dyDescent="0.2">
      <c r="A3" s="2"/>
      <c r="B3" s="2"/>
      <c r="C3" s="7"/>
    </row>
    <row r="4" spans="1:4" s="4" customFormat="1" ht="15" x14ac:dyDescent="0.25">
      <c r="A4" s="9" t="s">
        <v>17</v>
      </c>
      <c r="B4" s="16"/>
      <c r="C4" s="5"/>
    </row>
    <row r="5" spans="1:4" s="4" customFormat="1" x14ac:dyDescent="0.2">
      <c r="B5" s="16" t="s">
        <v>65</v>
      </c>
      <c r="C5" s="5"/>
    </row>
    <row r="6" spans="1:4" s="4" customFormat="1" x14ac:dyDescent="0.2">
      <c r="B6" s="16" t="s">
        <v>66</v>
      </c>
      <c r="C6" s="5"/>
    </row>
    <row r="7" spans="1:4" s="4" customFormat="1" x14ac:dyDescent="0.2">
      <c r="B7" s="16" t="s">
        <v>67</v>
      </c>
      <c r="C7" s="5"/>
    </row>
    <row r="8" spans="1:4" s="4" customFormat="1" x14ac:dyDescent="0.2">
      <c r="B8" s="19"/>
    </row>
    <row r="9" spans="1:4" s="4" customFormat="1" ht="42.75" x14ac:dyDescent="0.2">
      <c r="B9" s="17" t="s">
        <v>63</v>
      </c>
      <c r="C9" s="5"/>
    </row>
    <row r="10" spans="1:4" s="4" customFormat="1" x14ac:dyDescent="0.2">
      <c r="B10" s="16"/>
      <c r="C10" s="5"/>
    </row>
    <row r="11" spans="1:4" s="4" customFormat="1" x14ac:dyDescent="0.2">
      <c r="B11" s="17" t="s">
        <v>64</v>
      </c>
      <c r="C11" s="5"/>
    </row>
    <row r="12" spans="1:4" s="4" customFormat="1" x14ac:dyDescent="0.2">
      <c r="B12" s="19"/>
    </row>
    <row r="13" spans="1:4" s="4" customFormat="1" ht="15" x14ac:dyDescent="0.25">
      <c r="A13" s="10" t="s">
        <v>53</v>
      </c>
      <c r="B13" s="19"/>
    </row>
    <row r="14" spans="1:4" s="4" customFormat="1" ht="28.5" x14ac:dyDescent="0.2">
      <c r="B14" s="17" t="s">
        <v>54</v>
      </c>
    </row>
    <row r="15" spans="1:4" s="4" customFormat="1" x14ac:dyDescent="0.2">
      <c r="B15" s="19"/>
    </row>
    <row r="16" spans="1:4" s="4" customFormat="1" ht="28.5" x14ac:dyDescent="0.2">
      <c r="B16" s="17" t="s">
        <v>57</v>
      </c>
    </row>
    <row r="17" spans="1:3" s="4" customFormat="1" x14ac:dyDescent="0.2">
      <c r="B17" s="19"/>
    </row>
    <row r="18" spans="1:3" s="4" customFormat="1" ht="15" x14ac:dyDescent="0.25">
      <c r="A18" s="6" t="s">
        <v>12</v>
      </c>
      <c r="B18" s="10"/>
      <c r="C18" s="6"/>
    </row>
    <row r="19" spans="1:3" s="4" customFormat="1" ht="42.75" x14ac:dyDescent="0.2">
      <c r="B19" s="17" t="s">
        <v>34</v>
      </c>
      <c r="C19" s="5"/>
    </row>
    <row r="20" spans="1:3" s="4" customFormat="1" x14ac:dyDescent="0.2">
      <c r="B20" s="19"/>
    </row>
    <row r="21" spans="1:3" s="4" customFormat="1" ht="15" x14ac:dyDescent="0.25">
      <c r="A21" s="6" t="s">
        <v>10</v>
      </c>
      <c r="B21" s="10"/>
      <c r="C21" s="6"/>
    </row>
    <row r="22" spans="1:3" s="4" customFormat="1" x14ac:dyDescent="0.2">
      <c r="B22" s="18" t="s">
        <v>36</v>
      </c>
    </row>
    <row r="23" spans="1:3" s="4" customFormat="1" x14ac:dyDescent="0.2">
      <c r="B23" s="19" t="s">
        <v>37</v>
      </c>
    </row>
    <row r="24" spans="1:3" s="4" customFormat="1" x14ac:dyDescent="0.2">
      <c r="B24" s="19" t="s">
        <v>38</v>
      </c>
    </row>
    <row r="25" spans="1:3" s="4" customFormat="1" x14ac:dyDescent="0.2">
      <c r="B25" s="19" t="s">
        <v>35</v>
      </c>
    </row>
    <row r="26" spans="1:3" s="4" customFormat="1" x14ac:dyDescent="0.2">
      <c r="B26" s="19" t="s">
        <v>39</v>
      </c>
    </row>
    <row r="27" spans="1:3" s="4" customFormat="1" x14ac:dyDescent="0.2">
      <c r="B27" s="19" t="s">
        <v>40</v>
      </c>
    </row>
    <row r="28" spans="1:3" s="4" customFormat="1" x14ac:dyDescent="0.2">
      <c r="B28" s="19"/>
    </row>
    <row r="29" spans="1:3" s="4" customFormat="1" ht="42.75" x14ac:dyDescent="0.2">
      <c r="B29" s="17" t="s">
        <v>74</v>
      </c>
    </row>
    <row r="30" spans="1:3" s="4" customFormat="1" x14ac:dyDescent="0.2">
      <c r="B30" s="19"/>
    </row>
    <row r="31" spans="1:3" s="4" customFormat="1" ht="15" x14ac:dyDescent="0.25">
      <c r="A31" s="10" t="s">
        <v>20</v>
      </c>
      <c r="B31" s="10"/>
      <c r="C31" s="6"/>
    </row>
    <row r="32" spans="1:3" s="4" customFormat="1" ht="28.5" x14ac:dyDescent="0.2">
      <c r="B32" s="17" t="s">
        <v>41</v>
      </c>
      <c r="C32" s="5"/>
    </row>
    <row r="33" spans="1:2" x14ac:dyDescent="0.2">
      <c r="A33" s="11" t="s">
        <v>14</v>
      </c>
    </row>
    <row r="34" spans="1:2" ht="15" x14ac:dyDescent="0.25">
      <c r="A34" s="10" t="s">
        <v>18</v>
      </c>
    </row>
    <row r="35" spans="1:2" ht="28.5" x14ac:dyDescent="0.2">
      <c r="B35" s="17" t="s">
        <v>42</v>
      </c>
    </row>
    <row r="36" spans="1:2" x14ac:dyDescent="0.2">
      <c r="A36" s="12"/>
    </row>
    <row r="37" spans="1:2" ht="15" x14ac:dyDescent="0.25">
      <c r="A37" s="10" t="s">
        <v>19</v>
      </c>
    </row>
    <row r="38" spans="1:2" ht="28.5" x14ac:dyDescent="0.2">
      <c r="B38" s="17" t="s">
        <v>43</v>
      </c>
    </row>
    <row r="39" spans="1:2" x14ac:dyDescent="0.2">
      <c r="A39" s="12"/>
    </row>
    <row r="40" spans="1:2" ht="15" x14ac:dyDescent="0.25">
      <c r="A40" s="10" t="s">
        <v>21</v>
      </c>
    </row>
    <row r="41" spans="1:2" x14ac:dyDescent="0.2">
      <c r="B41" s="16" t="s">
        <v>22</v>
      </c>
    </row>
    <row r="43" spans="1:2" s="1" customFormat="1" x14ac:dyDescent="0.2">
      <c r="B43" s="19"/>
    </row>
    <row r="44" spans="1:2" ht="15" x14ac:dyDescent="0.25">
      <c r="A44" s="20" t="s">
        <v>44</v>
      </c>
      <c r="B44" s="21"/>
    </row>
    <row r="45" spans="1:2" ht="28.5" x14ac:dyDescent="0.2">
      <c r="A45" s="1"/>
      <c r="B45" s="21" t="s">
        <v>45</v>
      </c>
    </row>
    <row r="46" spans="1:2" x14ac:dyDescent="0.2">
      <c r="A46" s="1"/>
      <c r="B46" s="21"/>
    </row>
    <row r="47" spans="1:2" ht="15.75" x14ac:dyDescent="0.25">
      <c r="A47" s="22"/>
      <c r="B47" s="23" t="s">
        <v>46</v>
      </c>
    </row>
    <row r="48" spans="1:2" x14ac:dyDescent="0.2">
      <c r="A48" s="1"/>
      <c r="B48" s="1"/>
    </row>
    <row r="49" spans="1:2" s="37" customFormat="1" ht="15" x14ac:dyDescent="0.25">
      <c r="A49" s="24" t="s">
        <v>55</v>
      </c>
      <c r="B49" s="25" t="s">
        <v>56</v>
      </c>
    </row>
    <row r="50" spans="1:2" s="37" customFormat="1" ht="15" x14ac:dyDescent="0.25">
      <c r="A50" s="38"/>
      <c r="B50" s="19"/>
    </row>
    <row r="51" spans="1:2" ht="15" x14ac:dyDescent="0.25">
      <c r="A51" s="24" t="s">
        <v>47</v>
      </c>
      <c r="B51" s="25" t="s">
        <v>48</v>
      </c>
    </row>
    <row r="52" spans="1:2" x14ac:dyDescent="0.2">
      <c r="A52" s="1"/>
      <c r="B52" s="4"/>
    </row>
    <row r="53" spans="1:2" ht="15" x14ac:dyDescent="0.25">
      <c r="A53" s="24" t="s">
        <v>49</v>
      </c>
      <c r="B53" s="25" t="s">
        <v>50</v>
      </c>
    </row>
    <row r="54" spans="1:2" x14ac:dyDescent="0.2">
      <c r="A54" s="1"/>
      <c r="B54" s="4"/>
    </row>
    <row r="55" spans="1:2" ht="15" x14ac:dyDescent="0.25">
      <c r="A55" s="24" t="s">
        <v>49</v>
      </c>
      <c r="B55" s="25" t="s">
        <v>51</v>
      </c>
    </row>
  </sheetData>
  <phoneticPr fontId="2" type="noConversion"/>
  <hyperlinks>
    <hyperlink ref="A2" r:id="rId1"/>
    <hyperlink ref="B51" r:id="rId2" display="Spreadsheet Tips Workbook"/>
    <hyperlink ref="B55" r:id="rId3"/>
    <hyperlink ref="B53" r:id="rId4"/>
    <hyperlink ref="B49" r:id="rId5"/>
  </hyperlinks>
  <printOptions horizontalCentered="1"/>
  <pageMargins left="0.5" right="0.5" top="0.5" bottom="0.5" header="0.25" footer="0.25"/>
  <pageSetup fitToHeight="0" orientation="portrait" r:id="rId6"/>
  <headerFooter alignWithMargins="0"/>
  <drawing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showGridLines="0" workbookViewId="0">
      <selection activeCell="G25" sqref="G25"/>
    </sheetView>
  </sheetViews>
  <sheetFormatPr defaultRowHeight="14.25" x14ac:dyDescent="0.2"/>
  <cols>
    <col min="1" max="1" width="66.5" style="15" customWidth="1"/>
  </cols>
  <sheetData>
    <row r="1" spans="1:1" ht="26.1" customHeight="1" x14ac:dyDescent="0.2">
      <c r="A1" s="33" t="s">
        <v>13</v>
      </c>
    </row>
    <row r="2" spans="1:1" ht="15" x14ac:dyDescent="0.2">
      <c r="A2" s="26" t="s">
        <v>27</v>
      </c>
    </row>
    <row r="3" spans="1:1" x14ac:dyDescent="0.2">
      <c r="A3" s="27" t="s">
        <v>9</v>
      </c>
    </row>
    <row r="4" spans="1:1" ht="15" x14ac:dyDescent="0.2">
      <c r="A4" s="26"/>
    </row>
    <row r="5" spans="1:1" ht="15.75" x14ac:dyDescent="0.25">
      <c r="A5" s="28" t="s">
        <v>33</v>
      </c>
    </row>
    <row r="6" spans="1:1" ht="15" x14ac:dyDescent="0.2">
      <c r="A6" s="26"/>
    </row>
    <row r="7" spans="1:1" ht="45" x14ac:dyDescent="0.2">
      <c r="A7" s="26" t="s">
        <v>28</v>
      </c>
    </row>
    <row r="8" spans="1:1" ht="15" x14ac:dyDescent="0.2">
      <c r="A8" s="26"/>
    </row>
    <row r="9" spans="1:1" ht="30" x14ac:dyDescent="0.2">
      <c r="A9" s="26" t="s">
        <v>29</v>
      </c>
    </row>
    <row r="10" spans="1:1" ht="15" x14ac:dyDescent="0.2">
      <c r="A10" s="26"/>
    </row>
    <row r="11" spans="1:1" ht="30" x14ac:dyDescent="0.2">
      <c r="A11" s="26" t="s">
        <v>30</v>
      </c>
    </row>
    <row r="12" spans="1:1" ht="15" x14ac:dyDescent="0.2">
      <c r="A12" s="26"/>
    </row>
    <row r="13" spans="1:1" ht="15" x14ac:dyDescent="0.2">
      <c r="A13" s="29" t="s">
        <v>31</v>
      </c>
    </row>
    <row r="14" spans="1:1" ht="15" x14ac:dyDescent="0.2">
      <c r="A14" s="26" t="s">
        <v>25</v>
      </c>
    </row>
    <row r="15" spans="1:1" ht="15" x14ac:dyDescent="0.2">
      <c r="A15" s="30"/>
    </row>
    <row r="16" spans="1:1" ht="29.25" x14ac:dyDescent="0.2">
      <c r="A16" s="31" t="s">
        <v>32</v>
      </c>
    </row>
  </sheetData>
  <hyperlinks>
    <hyperlink ref="A3" r:id="rId1"/>
    <hyperlink ref="A13" r:id="rId2" display="http://www.vertex42.com/licensing/EULA_privateuse.html"/>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7"/>
  <sheetViews>
    <sheetView showGridLines="0" zoomScale="115" zoomScaleNormal="115" workbookViewId="0">
      <pane ySplit="14" topLeftCell="A90" activePane="bottomLeft" state="frozen"/>
      <selection pane="bottomLeft" activeCell="C106" sqref="C106"/>
    </sheetView>
  </sheetViews>
  <sheetFormatPr defaultRowHeight="15" x14ac:dyDescent="0.25"/>
  <cols>
    <col min="1" max="1" width="9.25" style="44" customWidth="1"/>
    <col min="2" max="2" width="6.87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0" width="5" style="44" customWidth="1"/>
    <col min="11" max="11" width="20.875" style="44" customWidth="1"/>
    <col min="12" max="13" width="9" style="44"/>
    <col min="14" max="14" width="9" style="38"/>
    <col min="15" max="16384" width="9" style="44"/>
  </cols>
  <sheetData>
    <row r="1" spans="1:15" ht="23.25" x14ac:dyDescent="0.3">
      <c r="A1" s="88" t="s">
        <v>81</v>
      </c>
      <c r="B1" s="90"/>
      <c r="C1" s="42"/>
      <c r="D1" s="42"/>
      <c r="E1" s="42"/>
      <c r="F1" s="43"/>
      <c r="G1" s="85"/>
      <c r="H1" s="86"/>
      <c r="I1" s="87">
        <v>42036</v>
      </c>
      <c r="N1" s="45" t="s">
        <v>3</v>
      </c>
      <c r="O1" s="46" t="s">
        <v>73</v>
      </c>
    </row>
    <row r="2" spans="1:15" ht="18.75" x14ac:dyDescent="0.25">
      <c r="A2" s="88" t="s">
        <v>245</v>
      </c>
      <c r="B2" s="90"/>
      <c r="N2" s="47"/>
    </row>
    <row r="3" spans="1:15" x14ac:dyDescent="0.25">
      <c r="H3" s="62" t="s">
        <v>24</v>
      </c>
      <c r="I3" s="63">
        <f ca="1">VLOOKUP(9E+100,Table13[Balance],1)</f>
        <v>162976.5000000002</v>
      </c>
      <c r="K3" s="48"/>
      <c r="N3" s="47">
        <f>IFERROR(LARGE(Table13[[#All],[Cheque /EFT Number]],1)+1,1)</f>
        <v>687455</v>
      </c>
      <c r="O3" s="46" t="s">
        <v>70</v>
      </c>
    </row>
    <row r="4" spans="1:15" x14ac:dyDescent="0.25">
      <c r="H4" s="64" t="s">
        <v>23</v>
      </c>
      <c r="I4" s="65">
        <f>SUMIF(Table13[R],"=r",Table13[Deposit,
Credit (+)])+SUMIF(Table13[R],"=c",Table13[Deposit,
Credit (+)])-SUMIF(Table13[R],"=R",Table13[Withdrawal,
Payment (-)])-SUMIF(Table13[R],"=C",Table13[Withdrawal,
Payment (-)])</f>
        <v>-742832.07</v>
      </c>
      <c r="K4" s="49"/>
      <c r="N4" s="47">
        <f>N3-1</f>
        <v>687454</v>
      </c>
      <c r="O4" s="46" t="s">
        <v>68</v>
      </c>
    </row>
    <row r="5" spans="1:15" hidden="1" x14ac:dyDescent="0.25">
      <c r="H5" s="66"/>
      <c r="N5" s="47">
        <f>N4-1</f>
        <v>687453</v>
      </c>
    </row>
    <row r="6" spans="1:15" hidden="1" x14ac:dyDescent="0.25">
      <c r="H6" s="66"/>
      <c r="N6" s="47">
        <f>N5-1</f>
        <v>687452</v>
      </c>
    </row>
    <row r="7" spans="1:15" hidden="1" x14ac:dyDescent="0.25">
      <c r="H7" s="66"/>
      <c r="N7" s="47">
        <f>N6-1</f>
        <v>687451</v>
      </c>
    </row>
    <row r="8" spans="1:15" hidden="1" x14ac:dyDescent="0.25">
      <c r="H8" s="66"/>
      <c r="N8" s="47" t="s">
        <v>5</v>
      </c>
    </row>
    <row r="9" spans="1:15" hidden="1" x14ac:dyDescent="0.25">
      <c r="H9" s="66"/>
      <c r="N9" s="47" t="s">
        <v>4</v>
      </c>
    </row>
    <row r="10" spans="1:15" hidden="1" x14ac:dyDescent="0.25">
      <c r="H10" s="66"/>
      <c r="N10" s="47" t="s">
        <v>11</v>
      </c>
    </row>
    <row r="11" spans="1:15" hidden="1" x14ac:dyDescent="0.25">
      <c r="H11" s="66"/>
      <c r="N11" s="47" t="s">
        <v>58</v>
      </c>
    </row>
    <row r="12" spans="1:15" x14ac:dyDescent="0.25">
      <c r="H12" s="66"/>
      <c r="N12" s="47" t="s">
        <v>59</v>
      </c>
    </row>
    <row r="13" spans="1:15" s="51" customFormat="1" ht="17.25" customHeight="1" x14ac:dyDescent="0.25">
      <c r="A13" s="50"/>
      <c r="B13" s="92"/>
      <c r="C13" s="50"/>
      <c r="D13" s="50"/>
      <c r="F13" s="52"/>
      <c r="G13" s="67"/>
      <c r="H13" s="68" t="s">
        <v>16</v>
      </c>
      <c r="I13" s="73">
        <v>500000</v>
      </c>
      <c r="N13" s="47"/>
      <c r="O13" s="46" t="s">
        <v>69</v>
      </c>
    </row>
    <row r="14" spans="1:15" ht="30" x14ac:dyDescent="0.25">
      <c r="A14" s="53" t="s">
        <v>0</v>
      </c>
      <c r="B14" s="53" t="s">
        <v>161</v>
      </c>
      <c r="C14" s="54" t="s">
        <v>80</v>
      </c>
      <c r="D14" s="55" t="s">
        <v>15</v>
      </c>
      <c r="E14" s="55" t="s">
        <v>1</v>
      </c>
      <c r="F14" s="53" t="s">
        <v>6</v>
      </c>
      <c r="G14" s="69" t="s">
        <v>8</v>
      </c>
      <c r="H14" s="69" t="s">
        <v>7</v>
      </c>
      <c r="I14" s="70" t="s">
        <v>2</v>
      </c>
      <c r="N14" s="47"/>
    </row>
    <row r="15" spans="1:15" s="51" customFormat="1" ht="12.75" x14ac:dyDescent="0.2">
      <c r="A15" s="56"/>
      <c r="B15" s="93"/>
      <c r="C15" s="57"/>
      <c r="D15" s="58" t="s">
        <v>292</v>
      </c>
      <c r="E15" s="57"/>
      <c r="F15" s="59"/>
      <c r="G15" s="71"/>
      <c r="H15" s="71"/>
      <c r="I15" s="72">
        <v>905296.79</v>
      </c>
      <c r="N15" s="74"/>
    </row>
    <row r="16" spans="1:15" s="51" customFormat="1" ht="12.75" x14ac:dyDescent="0.2">
      <c r="A16" s="56">
        <v>42036</v>
      </c>
      <c r="B16" s="93" t="s">
        <v>159</v>
      </c>
      <c r="C16" s="59" t="s">
        <v>244</v>
      </c>
      <c r="D16" s="58" t="s">
        <v>121</v>
      </c>
      <c r="E16" s="57" t="s">
        <v>77</v>
      </c>
      <c r="F16" s="59" t="s">
        <v>162</v>
      </c>
      <c r="G16" s="71">
        <v>10064</v>
      </c>
      <c r="H16" s="71"/>
      <c r="I16" s="89">
        <f ca="1">IF(AND(ISBLANK(G16),ISBLANK(H16))," - ",OFFSET(I16,-1,0,1,1)+H16-G16)</f>
        <v>895232.79</v>
      </c>
      <c r="N16" s="74"/>
    </row>
    <row r="17" spans="1:14" s="51" customFormat="1" ht="12.75" x14ac:dyDescent="0.2">
      <c r="A17" s="56">
        <v>42036</v>
      </c>
      <c r="B17" s="93" t="s">
        <v>159</v>
      </c>
      <c r="C17" s="59" t="s">
        <v>260</v>
      </c>
      <c r="D17" s="58" t="s">
        <v>122</v>
      </c>
      <c r="E17" s="57" t="s">
        <v>77</v>
      </c>
      <c r="F17" s="59" t="s">
        <v>162</v>
      </c>
      <c r="G17" s="71">
        <v>170</v>
      </c>
      <c r="H17" s="71"/>
      <c r="I17" s="89">
        <f t="shared" ref="I17:I81" ca="1" si="0">IF(AND(ISBLANK(G17),ISBLANK(H17))," - ",OFFSET(I17,-1,0,1,1)+H17-G17)</f>
        <v>895062.79</v>
      </c>
      <c r="N17" s="74"/>
    </row>
    <row r="18" spans="1:14" s="51" customFormat="1" ht="12.75" x14ac:dyDescent="0.2">
      <c r="A18" s="56">
        <v>42041</v>
      </c>
      <c r="B18" s="94" t="s">
        <v>159</v>
      </c>
      <c r="C18" s="97" t="s">
        <v>375</v>
      </c>
      <c r="D18" s="98" t="s">
        <v>364</v>
      </c>
      <c r="E18" s="107" t="s">
        <v>379</v>
      </c>
      <c r="F18" s="97" t="s">
        <v>162</v>
      </c>
      <c r="G18" s="108"/>
      <c r="H18" s="108">
        <v>1200</v>
      </c>
      <c r="I18" s="89">
        <f t="shared" ca="1" si="0"/>
        <v>896262.79</v>
      </c>
      <c r="N18" s="74"/>
    </row>
    <row r="19" spans="1:14" s="51" customFormat="1" ht="12.75" x14ac:dyDescent="0.2">
      <c r="A19" s="101"/>
      <c r="B19" s="94" t="s">
        <v>159</v>
      </c>
      <c r="C19" s="97"/>
      <c r="D19" s="98" t="s">
        <v>608</v>
      </c>
      <c r="E19" s="107" t="s">
        <v>76</v>
      </c>
      <c r="F19" s="97"/>
      <c r="G19" s="108"/>
      <c r="H19" s="108">
        <v>175</v>
      </c>
      <c r="I19" s="124">
        <f ca="1">IF(AND(ISBLANK(G19),ISBLANK(H19)),"",OFFSET(I19,-1,0,1,1)+H19-G19)</f>
        <v>896437.79</v>
      </c>
      <c r="N19" s="74"/>
    </row>
    <row r="20" spans="1:14" s="51" customFormat="1" ht="12.75" x14ac:dyDescent="0.2">
      <c r="A20" s="56">
        <v>42046</v>
      </c>
      <c r="B20" s="93" t="s">
        <v>160</v>
      </c>
      <c r="C20" s="59" t="s">
        <v>261</v>
      </c>
      <c r="D20" s="58" t="s">
        <v>248</v>
      </c>
      <c r="E20" s="57" t="s">
        <v>77</v>
      </c>
      <c r="F20" s="59" t="s">
        <v>162</v>
      </c>
      <c r="G20" s="71">
        <v>136.65</v>
      </c>
      <c r="H20" s="71"/>
      <c r="I20" s="89">
        <f t="shared" ca="1" si="0"/>
        <v>896301.14</v>
      </c>
      <c r="N20" s="74"/>
    </row>
    <row r="21" spans="1:14" s="51" customFormat="1" ht="12.75" x14ac:dyDescent="0.2">
      <c r="A21" s="56">
        <v>42046</v>
      </c>
      <c r="B21" s="93" t="s">
        <v>160</v>
      </c>
      <c r="C21" s="59" t="s">
        <v>241</v>
      </c>
      <c r="D21" s="58" t="s">
        <v>194</v>
      </c>
      <c r="E21" s="57" t="s">
        <v>77</v>
      </c>
      <c r="F21" s="59" t="s">
        <v>162</v>
      </c>
      <c r="G21" s="71">
        <v>1848</v>
      </c>
      <c r="H21" s="71"/>
      <c r="I21" s="89">
        <f t="shared" ca="1" si="0"/>
        <v>894453.14</v>
      </c>
      <c r="N21" s="74"/>
    </row>
    <row r="22" spans="1:14" s="51" customFormat="1" ht="12.75" x14ac:dyDescent="0.2">
      <c r="A22" s="56">
        <v>42046</v>
      </c>
      <c r="B22" s="93" t="s">
        <v>160</v>
      </c>
      <c r="C22" s="59" t="s">
        <v>242</v>
      </c>
      <c r="D22" s="58" t="s">
        <v>127</v>
      </c>
      <c r="E22" s="57" t="s">
        <v>76</v>
      </c>
      <c r="F22" s="59" t="s">
        <v>162</v>
      </c>
      <c r="G22" s="71">
        <v>4300</v>
      </c>
      <c r="H22" s="71"/>
      <c r="I22" s="89">
        <f t="shared" ca="1" si="0"/>
        <v>890153.14</v>
      </c>
      <c r="N22" s="44"/>
    </row>
    <row r="23" spans="1:14" s="51" customFormat="1" ht="12.75" x14ac:dyDescent="0.2">
      <c r="A23" s="56">
        <v>42046</v>
      </c>
      <c r="B23" s="93" t="s">
        <v>160</v>
      </c>
      <c r="C23" s="59" t="s">
        <v>243</v>
      </c>
      <c r="D23" s="58" t="s">
        <v>249</v>
      </c>
      <c r="E23" s="57" t="s">
        <v>76</v>
      </c>
      <c r="F23" s="59" t="s">
        <v>162</v>
      </c>
      <c r="G23" s="71">
        <v>400</v>
      </c>
      <c r="H23" s="71"/>
      <c r="I23" s="89">
        <f t="shared" ca="1" si="0"/>
        <v>889753.14</v>
      </c>
      <c r="N23" s="44"/>
    </row>
    <row r="24" spans="1:14" s="51" customFormat="1" ht="12.75" x14ac:dyDescent="0.2">
      <c r="A24" s="56">
        <v>42046</v>
      </c>
      <c r="B24" s="93" t="s">
        <v>160</v>
      </c>
      <c r="C24" s="59" t="s">
        <v>262</v>
      </c>
      <c r="D24" s="58" t="s">
        <v>199</v>
      </c>
      <c r="E24" s="57" t="s">
        <v>76</v>
      </c>
      <c r="F24" s="59" t="s">
        <v>162</v>
      </c>
      <c r="G24" s="71">
        <v>4208</v>
      </c>
      <c r="H24" s="71"/>
      <c r="I24" s="89">
        <f t="shared" ca="1" si="0"/>
        <v>885545.14</v>
      </c>
      <c r="N24" s="44"/>
    </row>
    <row r="25" spans="1:14" s="51" customFormat="1" ht="12.75" x14ac:dyDescent="0.2">
      <c r="A25" s="56">
        <v>42046</v>
      </c>
      <c r="B25" s="93" t="s">
        <v>160</v>
      </c>
      <c r="C25" s="59" t="s">
        <v>263</v>
      </c>
      <c r="D25" s="58" t="s">
        <v>250</v>
      </c>
      <c r="E25" s="57" t="s">
        <v>76</v>
      </c>
      <c r="F25" s="59" t="s">
        <v>162</v>
      </c>
      <c r="G25" s="71">
        <v>850</v>
      </c>
      <c r="H25" s="71"/>
      <c r="I25" s="89">
        <f t="shared" ca="1" si="0"/>
        <v>884695.14</v>
      </c>
      <c r="N25" s="44"/>
    </row>
    <row r="26" spans="1:14" s="51" customFormat="1" ht="12.75" x14ac:dyDescent="0.2">
      <c r="A26" s="56">
        <v>42046</v>
      </c>
      <c r="B26" s="93" t="s">
        <v>160</v>
      </c>
      <c r="C26" s="59" t="s">
        <v>264</v>
      </c>
      <c r="D26" s="58" t="s">
        <v>251</v>
      </c>
      <c r="E26" s="57" t="s">
        <v>76</v>
      </c>
      <c r="F26" s="59" t="s">
        <v>162</v>
      </c>
      <c r="G26" s="71">
        <v>500</v>
      </c>
      <c r="H26" s="71"/>
      <c r="I26" s="89">
        <f t="shared" ca="1" si="0"/>
        <v>884195.14</v>
      </c>
      <c r="N26" s="44"/>
    </row>
    <row r="27" spans="1:14" s="51" customFormat="1" ht="12.75" x14ac:dyDescent="0.2">
      <c r="A27" s="56">
        <v>42046</v>
      </c>
      <c r="B27" s="93" t="s">
        <v>160</v>
      </c>
      <c r="C27" s="59" t="s">
        <v>265</v>
      </c>
      <c r="D27" s="58" t="s">
        <v>136</v>
      </c>
      <c r="E27" s="57" t="s">
        <v>79</v>
      </c>
      <c r="F27" s="59" t="s">
        <v>162</v>
      </c>
      <c r="G27" s="71">
        <v>776.85</v>
      </c>
      <c r="H27" s="71"/>
      <c r="I27" s="89">
        <f t="shared" ca="1" si="0"/>
        <v>883418.29</v>
      </c>
      <c r="N27" s="44"/>
    </row>
    <row r="28" spans="1:14" s="51" customFormat="1" ht="12.75" x14ac:dyDescent="0.2">
      <c r="A28" s="56">
        <v>42046</v>
      </c>
      <c r="B28" s="93" t="s">
        <v>160</v>
      </c>
      <c r="C28" s="59" t="s">
        <v>266</v>
      </c>
      <c r="D28" s="58" t="s">
        <v>137</v>
      </c>
      <c r="E28" s="57" t="s">
        <v>76</v>
      </c>
      <c r="F28" s="59" t="s">
        <v>162</v>
      </c>
      <c r="G28" s="71">
        <v>17825</v>
      </c>
      <c r="H28" s="71"/>
      <c r="I28" s="89">
        <f t="shared" ca="1" si="0"/>
        <v>865593.29</v>
      </c>
      <c r="N28" s="44"/>
    </row>
    <row r="29" spans="1:14" s="51" customFormat="1" ht="12.75" x14ac:dyDescent="0.2">
      <c r="A29" s="56">
        <v>42046</v>
      </c>
      <c r="B29" s="93" t="s">
        <v>160</v>
      </c>
      <c r="C29" s="59" t="s">
        <v>267</v>
      </c>
      <c r="D29" s="58" t="s">
        <v>252</v>
      </c>
      <c r="E29" s="57" t="s">
        <v>76</v>
      </c>
      <c r="F29" s="59" t="s">
        <v>162</v>
      </c>
      <c r="G29" s="71">
        <v>720</v>
      </c>
      <c r="H29" s="71"/>
      <c r="I29" s="89">
        <f t="shared" ca="1" si="0"/>
        <v>864873.29</v>
      </c>
      <c r="N29" s="44"/>
    </row>
    <row r="30" spans="1:14" s="51" customFormat="1" ht="12.75" x14ac:dyDescent="0.2">
      <c r="A30" s="56">
        <v>42046</v>
      </c>
      <c r="B30" s="93" t="s">
        <v>160</v>
      </c>
      <c r="C30" s="59" t="s">
        <v>268</v>
      </c>
      <c r="D30" s="58" t="s">
        <v>202</v>
      </c>
      <c r="E30" s="57" t="s">
        <v>362</v>
      </c>
      <c r="F30" s="59" t="s">
        <v>162</v>
      </c>
      <c r="G30" s="71">
        <v>330</v>
      </c>
      <c r="H30" s="71"/>
      <c r="I30" s="89">
        <f t="shared" ca="1" si="0"/>
        <v>864543.29</v>
      </c>
      <c r="N30" s="44"/>
    </row>
    <row r="31" spans="1:14" s="51" customFormat="1" ht="12.75" x14ac:dyDescent="0.2">
      <c r="A31" s="56">
        <v>42046</v>
      </c>
      <c r="B31" s="93" t="s">
        <v>160</v>
      </c>
      <c r="C31" s="59" t="s">
        <v>269</v>
      </c>
      <c r="D31" s="58" t="s">
        <v>228</v>
      </c>
      <c r="E31" s="57" t="s">
        <v>76</v>
      </c>
      <c r="F31" s="59" t="s">
        <v>162</v>
      </c>
      <c r="G31" s="71">
        <v>821.45</v>
      </c>
      <c r="H31" s="71"/>
      <c r="I31" s="89">
        <f t="shared" ca="1" si="0"/>
        <v>863721.84000000008</v>
      </c>
      <c r="N31" s="44"/>
    </row>
    <row r="32" spans="1:14" ht="12.75" x14ac:dyDescent="0.2">
      <c r="A32" s="56">
        <v>42046</v>
      </c>
      <c r="B32" s="93" t="s">
        <v>160</v>
      </c>
      <c r="C32" s="59" t="s">
        <v>270</v>
      </c>
      <c r="D32" s="58" t="s">
        <v>227</v>
      </c>
      <c r="E32" s="57" t="s">
        <v>76</v>
      </c>
      <c r="F32" s="59" t="s">
        <v>162</v>
      </c>
      <c r="G32" s="71">
        <v>610</v>
      </c>
      <c r="H32" s="71"/>
      <c r="I32" s="89">
        <f t="shared" ca="1" si="0"/>
        <v>863111.84000000008</v>
      </c>
      <c r="N32" s="44"/>
    </row>
    <row r="33" spans="1:14" ht="25.5" x14ac:dyDescent="0.2">
      <c r="A33" s="56">
        <v>42046</v>
      </c>
      <c r="B33" s="93" t="s">
        <v>160</v>
      </c>
      <c r="C33" s="59" t="s">
        <v>271</v>
      </c>
      <c r="D33" s="58" t="s">
        <v>141</v>
      </c>
      <c r="E33" s="57" t="s">
        <v>76</v>
      </c>
      <c r="F33" s="59" t="s">
        <v>162</v>
      </c>
      <c r="G33" s="71">
        <v>4000</v>
      </c>
      <c r="H33" s="71"/>
      <c r="I33" s="89">
        <f t="shared" ca="1" si="0"/>
        <v>859111.84000000008</v>
      </c>
      <c r="N33" s="44"/>
    </row>
    <row r="34" spans="1:14" ht="12.75" x14ac:dyDescent="0.2">
      <c r="A34" s="56">
        <v>42046</v>
      </c>
      <c r="B34" s="93" t="s">
        <v>160</v>
      </c>
      <c r="C34" s="59" t="s">
        <v>272</v>
      </c>
      <c r="D34" s="58" t="s">
        <v>139</v>
      </c>
      <c r="E34" s="57" t="s">
        <v>76</v>
      </c>
      <c r="F34" s="59" t="s">
        <v>162</v>
      </c>
      <c r="G34" s="71">
        <v>455</v>
      </c>
      <c r="H34" s="71"/>
      <c r="I34" s="89">
        <f t="shared" ca="1" si="0"/>
        <v>858656.84000000008</v>
      </c>
      <c r="N34" s="44"/>
    </row>
    <row r="35" spans="1:14" ht="12.75" x14ac:dyDescent="0.2">
      <c r="A35" s="56">
        <v>42046</v>
      </c>
      <c r="B35" s="93" t="s">
        <v>160</v>
      </c>
      <c r="C35" s="59" t="s">
        <v>273</v>
      </c>
      <c r="D35" s="58" t="s">
        <v>253</v>
      </c>
      <c r="E35" s="57" t="s">
        <v>77</v>
      </c>
      <c r="F35" s="59" t="s">
        <v>162</v>
      </c>
      <c r="G35" s="71">
        <v>5320</v>
      </c>
      <c r="H35" s="71"/>
      <c r="I35" s="89">
        <f t="shared" ca="1" si="0"/>
        <v>853336.84000000008</v>
      </c>
      <c r="N35" s="44"/>
    </row>
    <row r="36" spans="1:14" ht="12.75" x14ac:dyDescent="0.2">
      <c r="A36" s="56">
        <v>42046</v>
      </c>
      <c r="B36" s="93" t="s">
        <v>160</v>
      </c>
      <c r="C36" s="59" t="s">
        <v>274</v>
      </c>
      <c r="D36" s="58" t="s">
        <v>254</v>
      </c>
      <c r="E36" s="57" t="s">
        <v>76</v>
      </c>
      <c r="F36" s="59" t="s">
        <v>162</v>
      </c>
      <c r="G36" s="71">
        <v>71.599999999999994</v>
      </c>
      <c r="H36" s="71"/>
      <c r="I36" s="89">
        <f t="shared" ca="1" si="0"/>
        <v>853265.24000000011</v>
      </c>
      <c r="N36" s="44"/>
    </row>
    <row r="37" spans="1:14" ht="12.75" x14ac:dyDescent="0.2">
      <c r="A37" s="56">
        <v>42046</v>
      </c>
      <c r="B37" s="93" t="s">
        <v>160</v>
      </c>
      <c r="C37" s="59" t="s">
        <v>275</v>
      </c>
      <c r="D37" s="58" t="s">
        <v>255</v>
      </c>
      <c r="E37" s="57" t="s">
        <v>76</v>
      </c>
      <c r="F37" s="59" t="s">
        <v>162</v>
      </c>
      <c r="G37" s="71">
        <v>150</v>
      </c>
      <c r="H37" s="71"/>
      <c r="I37" s="89">
        <f t="shared" ca="1" si="0"/>
        <v>853115.24000000011</v>
      </c>
      <c r="N37" s="44"/>
    </row>
    <row r="38" spans="1:14" ht="12.75" x14ac:dyDescent="0.2">
      <c r="A38" s="56">
        <v>42046</v>
      </c>
      <c r="B38" s="93" t="s">
        <v>160</v>
      </c>
      <c r="C38" s="59" t="s">
        <v>276</v>
      </c>
      <c r="D38" s="58" t="s">
        <v>256</v>
      </c>
      <c r="E38" s="57" t="s">
        <v>76</v>
      </c>
      <c r="F38" s="59" t="s">
        <v>162</v>
      </c>
      <c r="G38" s="71">
        <v>1500</v>
      </c>
      <c r="H38" s="71"/>
      <c r="I38" s="89">
        <f t="shared" ca="1" si="0"/>
        <v>851615.24000000011</v>
      </c>
      <c r="N38" s="44"/>
    </row>
    <row r="39" spans="1:14" ht="12.75" x14ac:dyDescent="0.2">
      <c r="A39" s="56">
        <v>42046</v>
      </c>
      <c r="B39" s="93" t="s">
        <v>160</v>
      </c>
      <c r="C39" s="59" t="s">
        <v>277</v>
      </c>
      <c r="D39" s="58" t="s">
        <v>146</v>
      </c>
      <c r="E39" s="57" t="s">
        <v>76</v>
      </c>
      <c r="F39" s="59" t="s">
        <v>162</v>
      </c>
      <c r="G39" s="71">
        <v>168</v>
      </c>
      <c r="H39" s="71"/>
      <c r="I39" s="89">
        <f t="shared" ca="1" si="0"/>
        <v>851447.24000000011</v>
      </c>
      <c r="N39" s="44"/>
    </row>
    <row r="40" spans="1:14" ht="12.75" x14ac:dyDescent="0.2">
      <c r="A40" s="56">
        <v>42046</v>
      </c>
      <c r="B40" s="93" t="s">
        <v>160</v>
      </c>
      <c r="C40" s="59" t="s">
        <v>278</v>
      </c>
      <c r="D40" s="58" t="s">
        <v>147</v>
      </c>
      <c r="E40" s="57" t="s">
        <v>79</v>
      </c>
      <c r="F40" s="59" t="s">
        <v>162</v>
      </c>
      <c r="G40" s="71">
        <v>317.8</v>
      </c>
      <c r="H40" s="71"/>
      <c r="I40" s="89">
        <f t="shared" ca="1" si="0"/>
        <v>851129.44000000006</v>
      </c>
      <c r="N40" s="44"/>
    </row>
    <row r="41" spans="1:14" ht="12.75" x14ac:dyDescent="0.2">
      <c r="A41" s="56">
        <v>42046</v>
      </c>
      <c r="B41" s="93" t="s">
        <v>160</v>
      </c>
      <c r="C41" s="59" t="s">
        <v>279</v>
      </c>
      <c r="D41" s="58" t="s">
        <v>149</v>
      </c>
      <c r="E41" s="57" t="s">
        <v>79</v>
      </c>
      <c r="F41" s="59" t="s">
        <v>162</v>
      </c>
      <c r="G41" s="71">
        <v>6000</v>
      </c>
      <c r="H41" s="71"/>
      <c r="I41" s="89">
        <f t="shared" ca="1" si="0"/>
        <v>845129.44000000006</v>
      </c>
      <c r="N41" s="44"/>
    </row>
    <row r="42" spans="1:14" ht="12.75" x14ac:dyDescent="0.2">
      <c r="A42" s="56">
        <v>42046</v>
      </c>
      <c r="B42" s="93" t="s">
        <v>160</v>
      </c>
      <c r="C42" s="59" t="s">
        <v>280</v>
      </c>
      <c r="D42" s="58" t="s">
        <v>148</v>
      </c>
      <c r="E42" s="57" t="s">
        <v>76</v>
      </c>
      <c r="F42" s="59" t="s">
        <v>162</v>
      </c>
      <c r="G42" s="71">
        <v>270</v>
      </c>
      <c r="H42" s="71"/>
      <c r="I42" s="89">
        <f t="shared" ca="1" si="0"/>
        <v>844859.44000000006</v>
      </c>
      <c r="N42" s="44"/>
    </row>
    <row r="43" spans="1:14" ht="25.5" x14ac:dyDescent="0.2">
      <c r="A43" s="56">
        <v>42046</v>
      </c>
      <c r="B43" s="93" t="s">
        <v>160</v>
      </c>
      <c r="C43" s="59" t="s">
        <v>281</v>
      </c>
      <c r="D43" s="58" t="s">
        <v>257</v>
      </c>
      <c r="E43" s="57" t="s">
        <v>302</v>
      </c>
      <c r="F43" s="59" t="s">
        <v>162</v>
      </c>
      <c r="G43" s="71">
        <v>17110</v>
      </c>
      <c r="H43" s="71"/>
      <c r="I43" s="89">
        <f t="shared" ca="1" si="0"/>
        <v>827749.44000000006</v>
      </c>
      <c r="N43" s="44"/>
    </row>
    <row r="44" spans="1:14" ht="12.75" x14ac:dyDescent="0.2">
      <c r="A44" s="56">
        <v>42046</v>
      </c>
      <c r="B44" s="93" t="s">
        <v>160</v>
      </c>
      <c r="C44" s="59" t="s">
        <v>282</v>
      </c>
      <c r="D44" s="58" t="s">
        <v>209</v>
      </c>
      <c r="E44" s="57" t="s">
        <v>362</v>
      </c>
      <c r="F44" s="59" t="s">
        <v>162</v>
      </c>
      <c r="G44" s="71">
        <v>730</v>
      </c>
      <c r="H44" s="71"/>
      <c r="I44" s="89">
        <f t="shared" ca="1" si="0"/>
        <v>827019.44000000006</v>
      </c>
      <c r="N44" s="44"/>
    </row>
    <row r="45" spans="1:14" ht="12.75" x14ac:dyDescent="0.2">
      <c r="A45" s="56">
        <v>42046</v>
      </c>
      <c r="B45" s="93" t="s">
        <v>160</v>
      </c>
      <c r="C45" s="59" t="s">
        <v>283</v>
      </c>
      <c r="D45" s="58" t="s">
        <v>151</v>
      </c>
      <c r="E45" s="57" t="s">
        <v>76</v>
      </c>
      <c r="F45" s="59" t="s">
        <v>162</v>
      </c>
      <c r="G45" s="71">
        <v>732.75</v>
      </c>
      <c r="H45" s="71"/>
      <c r="I45" s="89">
        <f t="shared" ca="1" si="0"/>
        <v>826286.69000000006</v>
      </c>
      <c r="N45" s="44"/>
    </row>
    <row r="46" spans="1:14" ht="12.75" x14ac:dyDescent="0.2">
      <c r="A46" s="56">
        <v>42046</v>
      </c>
      <c r="B46" s="93" t="s">
        <v>160</v>
      </c>
      <c r="C46" s="59" t="s">
        <v>284</v>
      </c>
      <c r="D46" s="58" t="s">
        <v>151</v>
      </c>
      <c r="E46" s="57" t="s">
        <v>76</v>
      </c>
      <c r="F46" s="59" t="s">
        <v>162</v>
      </c>
      <c r="G46" s="71">
        <v>1290.75</v>
      </c>
      <c r="H46" s="71"/>
      <c r="I46" s="89">
        <f t="shared" ca="1" si="0"/>
        <v>824995.94000000006</v>
      </c>
      <c r="N46" s="44"/>
    </row>
    <row r="47" spans="1:14" ht="12.75" x14ac:dyDescent="0.2">
      <c r="A47" s="56">
        <v>42046</v>
      </c>
      <c r="B47" s="93" t="s">
        <v>160</v>
      </c>
      <c r="C47" s="59" t="s">
        <v>285</v>
      </c>
      <c r="D47" s="58" t="s">
        <v>151</v>
      </c>
      <c r="E47" s="57" t="s">
        <v>76</v>
      </c>
      <c r="F47" s="59" t="s">
        <v>162</v>
      </c>
      <c r="G47" s="71">
        <v>14.45</v>
      </c>
      <c r="H47" s="71"/>
      <c r="I47" s="89">
        <f t="shared" ca="1" si="0"/>
        <v>824981.49000000011</v>
      </c>
      <c r="N47" s="44"/>
    </row>
    <row r="48" spans="1:14" ht="12.75" x14ac:dyDescent="0.2">
      <c r="A48" s="56">
        <v>42046</v>
      </c>
      <c r="B48" s="93" t="s">
        <v>160</v>
      </c>
      <c r="C48" s="59" t="s">
        <v>286</v>
      </c>
      <c r="D48" s="58" t="s">
        <v>151</v>
      </c>
      <c r="E48" s="57" t="s">
        <v>76</v>
      </c>
      <c r="F48" s="59" t="s">
        <v>162</v>
      </c>
      <c r="G48" s="71">
        <v>11.35</v>
      </c>
      <c r="H48" s="71"/>
      <c r="I48" s="89">
        <f t="shared" ca="1" si="0"/>
        <v>824970.14000000013</v>
      </c>
      <c r="N48" s="44"/>
    </row>
    <row r="49" spans="1:14" ht="12.75" x14ac:dyDescent="0.2">
      <c r="A49" s="56">
        <v>42046</v>
      </c>
      <c r="B49" s="93" t="s">
        <v>160</v>
      </c>
      <c r="C49" s="59" t="s">
        <v>287</v>
      </c>
      <c r="D49" s="58" t="s">
        <v>152</v>
      </c>
      <c r="E49" s="57" t="s">
        <v>76</v>
      </c>
      <c r="F49" s="59" t="s">
        <v>162</v>
      </c>
      <c r="G49" s="71">
        <v>27</v>
      </c>
      <c r="H49" s="71"/>
      <c r="I49" s="89">
        <f t="shared" ca="1" si="0"/>
        <v>824943.14000000013</v>
      </c>
      <c r="N49" s="44"/>
    </row>
    <row r="50" spans="1:14" ht="12.75" x14ac:dyDescent="0.2">
      <c r="A50" s="56">
        <v>42046</v>
      </c>
      <c r="B50" s="93" t="s">
        <v>160</v>
      </c>
      <c r="C50" s="59" t="s">
        <v>288</v>
      </c>
      <c r="D50" s="58" t="s">
        <v>258</v>
      </c>
      <c r="E50" s="57" t="s">
        <v>76</v>
      </c>
      <c r="F50" s="59" t="s">
        <v>162</v>
      </c>
      <c r="G50" s="71">
        <v>11460</v>
      </c>
      <c r="H50" s="71"/>
      <c r="I50" s="89">
        <f t="shared" ca="1" si="0"/>
        <v>813483.14000000013</v>
      </c>
      <c r="N50" s="44"/>
    </row>
    <row r="51" spans="1:14" ht="12.75" x14ac:dyDescent="0.2">
      <c r="A51" s="56">
        <v>42046</v>
      </c>
      <c r="B51" s="93" t="s">
        <v>160</v>
      </c>
      <c r="C51" s="59" t="s">
        <v>289</v>
      </c>
      <c r="D51" s="58" t="s">
        <v>155</v>
      </c>
      <c r="E51" s="57" t="s">
        <v>77</v>
      </c>
      <c r="F51" s="59" t="s">
        <v>162</v>
      </c>
      <c r="G51" s="71">
        <v>154.86000000000001</v>
      </c>
      <c r="H51" s="71"/>
      <c r="I51" s="89">
        <f t="shared" ca="1" si="0"/>
        <v>813328.28000000014</v>
      </c>
      <c r="N51" s="44"/>
    </row>
    <row r="52" spans="1:14" ht="12.75" x14ac:dyDescent="0.2">
      <c r="A52" s="56">
        <v>42046</v>
      </c>
      <c r="B52" s="93" t="s">
        <v>160</v>
      </c>
      <c r="C52" s="59" t="s">
        <v>290</v>
      </c>
      <c r="D52" s="58" t="s">
        <v>259</v>
      </c>
      <c r="E52" s="57" t="s">
        <v>76</v>
      </c>
      <c r="F52" s="59" t="s">
        <v>162</v>
      </c>
      <c r="G52" s="71">
        <v>1155</v>
      </c>
      <c r="H52" s="71"/>
      <c r="I52" s="89">
        <f t="shared" ca="1" si="0"/>
        <v>812173.28000000014</v>
      </c>
      <c r="N52" s="44"/>
    </row>
    <row r="53" spans="1:14" ht="12.75" x14ac:dyDescent="0.2">
      <c r="A53" s="75">
        <v>42046</v>
      </c>
      <c r="B53" s="93" t="s">
        <v>160</v>
      </c>
      <c r="C53" s="59" t="s">
        <v>291</v>
      </c>
      <c r="D53" s="58" t="s">
        <v>157</v>
      </c>
      <c r="E53" s="57" t="s">
        <v>77</v>
      </c>
      <c r="F53" s="59" t="s">
        <v>162</v>
      </c>
      <c r="G53" s="71">
        <v>196</v>
      </c>
      <c r="H53" s="79"/>
      <c r="I53" s="89">
        <f t="shared" ca="1" si="0"/>
        <v>811977.28000000014</v>
      </c>
      <c r="N53" s="44"/>
    </row>
    <row r="54" spans="1:14" ht="12.75" x14ac:dyDescent="0.2">
      <c r="A54" s="75">
        <v>42047</v>
      </c>
      <c r="B54" s="93" t="s">
        <v>160</v>
      </c>
      <c r="C54" s="76" t="s">
        <v>297</v>
      </c>
      <c r="D54" s="77" t="s">
        <v>293</v>
      </c>
      <c r="E54" s="57" t="s">
        <v>76</v>
      </c>
      <c r="F54" s="59" t="s">
        <v>162</v>
      </c>
      <c r="G54" s="79">
        <v>737.65</v>
      </c>
      <c r="H54" s="79"/>
      <c r="I54" s="89">
        <f t="shared" ca="1" si="0"/>
        <v>811239.63000000012</v>
      </c>
      <c r="N54" s="44"/>
    </row>
    <row r="55" spans="1:14" ht="12.75" x14ac:dyDescent="0.2">
      <c r="A55" s="75">
        <v>42047</v>
      </c>
      <c r="B55" s="93" t="s">
        <v>160</v>
      </c>
      <c r="C55" s="76" t="s">
        <v>298</v>
      </c>
      <c r="D55" s="77" t="s">
        <v>294</v>
      </c>
      <c r="E55" s="57" t="s">
        <v>76</v>
      </c>
      <c r="F55" s="59" t="s">
        <v>162</v>
      </c>
      <c r="G55" s="79">
        <v>3916.59</v>
      </c>
      <c r="H55" s="79"/>
      <c r="I55" s="89">
        <f t="shared" ca="1" si="0"/>
        <v>807323.04000000015</v>
      </c>
      <c r="N55" s="44"/>
    </row>
    <row r="56" spans="1:14" ht="12.75" x14ac:dyDescent="0.2">
      <c r="A56" s="75">
        <v>42047</v>
      </c>
      <c r="B56" s="93" t="s">
        <v>160</v>
      </c>
      <c r="C56" s="76" t="s">
        <v>299</v>
      </c>
      <c r="D56" s="77" t="s">
        <v>229</v>
      </c>
      <c r="E56" s="57" t="s">
        <v>76</v>
      </c>
      <c r="F56" s="59" t="s">
        <v>162</v>
      </c>
      <c r="G56" s="79">
        <v>2501.87</v>
      </c>
      <c r="H56" s="79"/>
      <c r="I56" s="89">
        <f t="shared" ca="1" si="0"/>
        <v>804821.17000000016</v>
      </c>
      <c r="N56" s="44"/>
    </row>
    <row r="57" spans="1:14" ht="12.75" x14ac:dyDescent="0.2">
      <c r="A57" s="75">
        <v>42047</v>
      </c>
      <c r="B57" s="93" t="s">
        <v>160</v>
      </c>
      <c r="C57" s="76" t="s">
        <v>300</v>
      </c>
      <c r="D57" s="77" t="s">
        <v>295</v>
      </c>
      <c r="E57" s="57" t="s">
        <v>76</v>
      </c>
      <c r="F57" s="59" t="s">
        <v>162</v>
      </c>
      <c r="G57" s="79">
        <v>250000</v>
      </c>
      <c r="H57" s="79"/>
      <c r="I57" s="89">
        <f t="shared" ca="1" si="0"/>
        <v>554821.17000000016</v>
      </c>
      <c r="N57" s="44"/>
    </row>
    <row r="58" spans="1:14" ht="25.5" x14ac:dyDescent="0.2">
      <c r="A58" s="75">
        <v>42047</v>
      </c>
      <c r="B58" s="93" t="s">
        <v>160</v>
      </c>
      <c r="C58" s="76" t="s">
        <v>301</v>
      </c>
      <c r="D58" s="77" t="s">
        <v>296</v>
      </c>
      <c r="E58" s="57" t="s">
        <v>77</v>
      </c>
      <c r="F58" s="59" t="s">
        <v>162</v>
      </c>
      <c r="G58" s="79">
        <v>1463.66</v>
      </c>
      <c r="H58" s="79"/>
      <c r="I58" s="89">
        <f t="shared" ca="1" si="0"/>
        <v>553357.51000000013</v>
      </c>
      <c r="N58" s="44"/>
    </row>
    <row r="59" spans="1:14" ht="12.75" x14ac:dyDescent="0.2">
      <c r="A59" s="75">
        <v>42048</v>
      </c>
      <c r="B59" s="94" t="s">
        <v>213</v>
      </c>
      <c r="C59" s="76" t="s">
        <v>311</v>
      </c>
      <c r="D59" s="77" t="s">
        <v>303</v>
      </c>
      <c r="E59" s="78" t="s">
        <v>76</v>
      </c>
      <c r="F59" s="59" t="s">
        <v>162</v>
      </c>
      <c r="G59" s="79">
        <v>2790</v>
      </c>
      <c r="H59" s="79"/>
      <c r="I59" s="89">
        <f t="shared" ca="1" si="0"/>
        <v>550567.51000000013</v>
      </c>
      <c r="N59" s="44"/>
    </row>
    <row r="60" spans="1:14" ht="12.75" x14ac:dyDescent="0.2">
      <c r="A60" s="75">
        <v>42048</v>
      </c>
      <c r="B60" s="94" t="s">
        <v>213</v>
      </c>
      <c r="C60" s="76" t="s">
        <v>312</v>
      </c>
      <c r="D60" s="77" t="s">
        <v>304</v>
      </c>
      <c r="E60" s="78" t="s">
        <v>76</v>
      </c>
      <c r="F60" s="59" t="s">
        <v>162</v>
      </c>
      <c r="G60" s="79">
        <v>130</v>
      </c>
      <c r="H60" s="79"/>
      <c r="I60" s="89">
        <f t="shared" ca="1" si="0"/>
        <v>550437.51000000013</v>
      </c>
      <c r="N60" s="44"/>
    </row>
    <row r="61" spans="1:14" ht="12.75" x14ac:dyDescent="0.2">
      <c r="A61" s="75">
        <v>42048</v>
      </c>
      <c r="B61" s="94" t="s">
        <v>213</v>
      </c>
      <c r="C61" s="76" t="s">
        <v>313</v>
      </c>
      <c r="D61" s="77" t="s">
        <v>203</v>
      </c>
      <c r="E61" s="78" t="s">
        <v>76</v>
      </c>
      <c r="F61" s="59" t="s">
        <v>162</v>
      </c>
      <c r="G61" s="79">
        <v>9040</v>
      </c>
      <c r="H61" s="79"/>
      <c r="I61" s="89">
        <f t="shared" ca="1" si="0"/>
        <v>541397.51000000013</v>
      </c>
      <c r="N61" s="44"/>
    </row>
    <row r="62" spans="1:14" ht="12.75" x14ac:dyDescent="0.2">
      <c r="A62" s="75">
        <v>42048</v>
      </c>
      <c r="B62" s="94" t="s">
        <v>213</v>
      </c>
      <c r="C62" s="76" t="s">
        <v>314</v>
      </c>
      <c r="D62" s="77" t="s">
        <v>137</v>
      </c>
      <c r="E62" s="78" t="s">
        <v>76</v>
      </c>
      <c r="F62" s="59" t="s">
        <v>162</v>
      </c>
      <c r="G62" s="79">
        <v>830</v>
      </c>
      <c r="H62" s="79"/>
      <c r="I62" s="89">
        <f t="shared" ca="1" si="0"/>
        <v>540567.51000000013</v>
      </c>
      <c r="N62" s="44"/>
    </row>
    <row r="63" spans="1:14" ht="14.25" customHeight="1" x14ac:dyDescent="0.2">
      <c r="A63" s="75">
        <v>42048</v>
      </c>
      <c r="B63" s="94" t="s">
        <v>213</v>
      </c>
      <c r="C63" s="76" t="s">
        <v>315</v>
      </c>
      <c r="D63" s="77" t="s">
        <v>305</v>
      </c>
      <c r="E63" s="78" t="s">
        <v>76</v>
      </c>
      <c r="F63" s="59" t="s">
        <v>162</v>
      </c>
      <c r="G63" s="79">
        <v>250</v>
      </c>
      <c r="H63" s="79"/>
      <c r="I63" s="89">
        <f t="shared" ca="1" si="0"/>
        <v>540317.51000000013</v>
      </c>
      <c r="N63" s="44"/>
    </row>
    <row r="64" spans="1:14" ht="12.75" x14ac:dyDescent="0.2">
      <c r="A64" s="75">
        <v>42048</v>
      </c>
      <c r="B64" s="94" t="s">
        <v>213</v>
      </c>
      <c r="C64" s="76" t="s">
        <v>316</v>
      </c>
      <c r="D64" s="77" t="s">
        <v>150</v>
      </c>
      <c r="E64" s="78" t="s">
        <v>76</v>
      </c>
      <c r="F64" s="59" t="s">
        <v>162</v>
      </c>
      <c r="G64" s="79">
        <v>120</v>
      </c>
      <c r="H64" s="79"/>
      <c r="I64" s="89">
        <f t="shared" ca="1" si="0"/>
        <v>540197.51000000013</v>
      </c>
      <c r="N64" s="44"/>
    </row>
    <row r="65" spans="1:14" ht="12.75" x14ac:dyDescent="0.2">
      <c r="A65" s="75">
        <v>42048</v>
      </c>
      <c r="B65" s="94" t="s">
        <v>213</v>
      </c>
      <c r="C65" s="76" t="s">
        <v>317</v>
      </c>
      <c r="D65" s="77" t="s">
        <v>152</v>
      </c>
      <c r="E65" s="78" t="s">
        <v>76</v>
      </c>
      <c r="F65" s="59" t="s">
        <v>162</v>
      </c>
      <c r="G65" s="79">
        <v>208.1</v>
      </c>
      <c r="H65" s="79"/>
      <c r="I65" s="89">
        <f t="shared" ca="1" si="0"/>
        <v>539989.41000000015</v>
      </c>
      <c r="N65" s="44"/>
    </row>
    <row r="66" spans="1:14" ht="12.75" x14ac:dyDescent="0.2">
      <c r="A66" s="75">
        <v>42048</v>
      </c>
      <c r="B66" s="94" t="s">
        <v>213</v>
      </c>
      <c r="C66" s="76" t="s">
        <v>318</v>
      </c>
      <c r="D66" s="77" t="s">
        <v>306</v>
      </c>
      <c r="E66" s="78" t="s">
        <v>79</v>
      </c>
      <c r="F66" s="59" t="s">
        <v>162</v>
      </c>
      <c r="G66" s="79">
        <v>150</v>
      </c>
      <c r="H66" s="79"/>
      <c r="I66" s="89">
        <f t="shared" ca="1" si="0"/>
        <v>539839.41000000015</v>
      </c>
      <c r="N66" s="44"/>
    </row>
    <row r="67" spans="1:14" ht="12.75" x14ac:dyDescent="0.2">
      <c r="A67" s="75">
        <v>42063</v>
      </c>
      <c r="B67" s="94" t="s">
        <v>213</v>
      </c>
      <c r="C67" s="76" t="s">
        <v>156</v>
      </c>
      <c r="D67" s="77" t="s">
        <v>218</v>
      </c>
      <c r="E67" s="78" t="s">
        <v>77</v>
      </c>
      <c r="F67" s="59" t="s">
        <v>162</v>
      </c>
      <c r="G67" s="79">
        <v>72801.98</v>
      </c>
      <c r="H67" s="79"/>
      <c r="I67" s="89">
        <f t="shared" ca="1" si="0"/>
        <v>467037.43000000017</v>
      </c>
      <c r="N67" s="44"/>
    </row>
    <row r="68" spans="1:14" ht="12.75" x14ac:dyDescent="0.2">
      <c r="A68" s="75">
        <v>42063</v>
      </c>
      <c r="B68" s="94" t="s">
        <v>213</v>
      </c>
      <c r="C68" s="76" t="s">
        <v>319</v>
      </c>
      <c r="D68" s="77" t="s">
        <v>219</v>
      </c>
      <c r="E68" s="78" t="s">
        <v>77</v>
      </c>
      <c r="F68" s="59" t="s">
        <v>162</v>
      </c>
      <c r="G68" s="79">
        <v>18343</v>
      </c>
      <c r="H68" s="79"/>
      <c r="I68" s="89">
        <f t="shared" ca="1" si="0"/>
        <v>448694.43000000017</v>
      </c>
      <c r="N68" s="44"/>
    </row>
    <row r="69" spans="1:14" ht="12.75" x14ac:dyDescent="0.2">
      <c r="A69" s="75">
        <v>42063</v>
      </c>
      <c r="B69" s="94" t="s">
        <v>213</v>
      </c>
      <c r="C69" s="76" t="s">
        <v>320</v>
      </c>
      <c r="D69" s="77" t="s">
        <v>220</v>
      </c>
      <c r="E69" s="78" t="s">
        <v>77</v>
      </c>
      <c r="F69" s="59" t="s">
        <v>162</v>
      </c>
      <c r="G69" s="79">
        <v>1144.8</v>
      </c>
      <c r="H69" s="79"/>
      <c r="I69" s="89">
        <f t="shared" ca="1" si="0"/>
        <v>447549.63000000018</v>
      </c>
      <c r="N69" s="44"/>
    </row>
    <row r="70" spans="1:14" ht="12.75" x14ac:dyDescent="0.2">
      <c r="A70" s="75">
        <v>42063</v>
      </c>
      <c r="B70" s="94" t="s">
        <v>213</v>
      </c>
      <c r="C70" s="76" t="s">
        <v>321</v>
      </c>
      <c r="D70" s="77" t="s">
        <v>190</v>
      </c>
      <c r="E70" s="78" t="s">
        <v>77</v>
      </c>
      <c r="F70" s="59" t="s">
        <v>162</v>
      </c>
      <c r="G70" s="79">
        <v>3350.6</v>
      </c>
      <c r="H70" s="79"/>
      <c r="I70" s="89">
        <f t="shared" ca="1" si="0"/>
        <v>444199.0300000002</v>
      </c>
      <c r="N70" s="44"/>
    </row>
    <row r="71" spans="1:14" ht="25.5" x14ac:dyDescent="0.2">
      <c r="A71" s="75">
        <v>42063</v>
      </c>
      <c r="B71" s="94" t="s">
        <v>213</v>
      </c>
      <c r="C71" s="76" t="s">
        <v>322</v>
      </c>
      <c r="D71" s="77" t="s">
        <v>212</v>
      </c>
      <c r="E71" s="78" t="s">
        <v>77</v>
      </c>
      <c r="F71" s="59" t="s">
        <v>162</v>
      </c>
      <c r="G71" s="79">
        <v>154.66999999999999</v>
      </c>
      <c r="H71" s="79"/>
      <c r="I71" s="89">
        <f t="shared" ca="1" si="0"/>
        <v>444044.36000000022</v>
      </c>
      <c r="N71" s="44"/>
    </row>
    <row r="72" spans="1:14" ht="12.75" x14ac:dyDescent="0.2">
      <c r="A72" s="75">
        <v>42051</v>
      </c>
      <c r="B72" s="94" t="s">
        <v>213</v>
      </c>
      <c r="C72" s="76" t="s">
        <v>323</v>
      </c>
      <c r="D72" s="77" t="s">
        <v>307</v>
      </c>
      <c r="E72" s="78" t="s">
        <v>76</v>
      </c>
      <c r="F72" s="59" t="s">
        <v>162</v>
      </c>
      <c r="G72" s="79">
        <v>119880</v>
      </c>
      <c r="H72" s="79"/>
      <c r="I72" s="89">
        <f t="shared" ca="1" si="0"/>
        <v>324164.36000000022</v>
      </c>
      <c r="N72" s="44"/>
    </row>
    <row r="73" spans="1:14" ht="12.75" x14ac:dyDescent="0.2">
      <c r="A73" s="75">
        <v>42051</v>
      </c>
      <c r="B73" s="94" t="s">
        <v>213</v>
      </c>
      <c r="C73" s="76" t="s">
        <v>324</v>
      </c>
      <c r="D73" s="77" t="s">
        <v>308</v>
      </c>
      <c r="E73" s="78" t="s">
        <v>76</v>
      </c>
      <c r="F73" s="59" t="s">
        <v>162</v>
      </c>
      <c r="G73" s="79">
        <v>7000</v>
      </c>
      <c r="H73" s="79"/>
      <c r="I73" s="89">
        <f t="shared" ca="1" si="0"/>
        <v>317164.36000000022</v>
      </c>
      <c r="N73" s="44"/>
    </row>
    <row r="74" spans="1:14" ht="12.75" x14ac:dyDescent="0.2">
      <c r="A74" s="75">
        <v>42051</v>
      </c>
      <c r="B74" s="94" t="s">
        <v>213</v>
      </c>
      <c r="C74" s="76" t="s">
        <v>325</v>
      </c>
      <c r="D74" s="77" t="s">
        <v>309</v>
      </c>
      <c r="E74" s="78" t="s">
        <v>76</v>
      </c>
      <c r="F74" s="59" t="s">
        <v>162</v>
      </c>
      <c r="G74" s="79">
        <v>0</v>
      </c>
      <c r="H74" s="79"/>
      <c r="I74" s="89">
        <f t="shared" ca="1" si="0"/>
        <v>317164.36000000022</v>
      </c>
      <c r="N74" s="44"/>
    </row>
    <row r="75" spans="1:14" ht="12.75" x14ac:dyDescent="0.2">
      <c r="A75" s="75">
        <v>42051</v>
      </c>
      <c r="B75" s="94" t="s">
        <v>213</v>
      </c>
      <c r="C75" s="76">
        <v>687454</v>
      </c>
      <c r="D75" s="77" t="s">
        <v>310</v>
      </c>
      <c r="E75" s="78" t="s">
        <v>76</v>
      </c>
      <c r="F75" s="59" t="s">
        <v>162</v>
      </c>
      <c r="G75" s="79">
        <v>64000</v>
      </c>
      <c r="H75" s="79"/>
      <c r="I75" s="89">
        <f t="shared" ca="1" si="0"/>
        <v>253164.36000000022</v>
      </c>
      <c r="N75" s="44"/>
    </row>
    <row r="76" spans="1:14" ht="12.75" x14ac:dyDescent="0.2">
      <c r="A76" s="75">
        <v>42052</v>
      </c>
      <c r="B76" s="94" t="s">
        <v>213</v>
      </c>
      <c r="C76" s="76" t="s">
        <v>247</v>
      </c>
      <c r="D76" s="77" t="s">
        <v>326</v>
      </c>
      <c r="E76" s="78" t="s">
        <v>76</v>
      </c>
      <c r="F76" s="59" t="s">
        <v>162</v>
      </c>
      <c r="G76" s="79">
        <v>11325.6</v>
      </c>
      <c r="H76" s="79"/>
      <c r="I76" s="89">
        <f t="shared" ca="1" si="0"/>
        <v>241838.76000000021</v>
      </c>
      <c r="N76" s="44"/>
    </row>
    <row r="77" spans="1:14" ht="12.75" x14ac:dyDescent="0.2">
      <c r="A77" s="75">
        <v>42052</v>
      </c>
      <c r="B77" s="94" t="s">
        <v>213</v>
      </c>
      <c r="C77" s="76" t="s">
        <v>247</v>
      </c>
      <c r="D77" s="77" t="s">
        <v>327</v>
      </c>
      <c r="E77" s="78" t="s">
        <v>76</v>
      </c>
      <c r="F77" s="59" t="s">
        <v>162</v>
      </c>
      <c r="G77" s="79">
        <v>2571.5100000000002</v>
      </c>
      <c r="H77" s="79"/>
      <c r="I77" s="89">
        <f t="shared" ca="1" si="0"/>
        <v>239267.2500000002</v>
      </c>
      <c r="N77" s="44"/>
    </row>
    <row r="78" spans="1:14" ht="12.75" x14ac:dyDescent="0.2">
      <c r="A78" s="106">
        <v>42063</v>
      </c>
      <c r="B78" s="94" t="s">
        <v>225</v>
      </c>
      <c r="C78" s="76" t="s">
        <v>339</v>
      </c>
      <c r="D78" s="77" t="s">
        <v>123</v>
      </c>
      <c r="E78" s="78" t="s">
        <v>77</v>
      </c>
      <c r="F78" s="59" t="s">
        <v>162</v>
      </c>
      <c r="G78" s="79">
        <v>350</v>
      </c>
      <c r="H78" s="79"/>
      <c r="I78" s="89">
        <f t="shared" ca="1" si="0"/>
        <v>238917.2500000002</v>
      </c>
      <c r="N78" s="44"/>
    </row>
    <row r="79" spans="1:14" ht="12.75" x14ac:dyDescent="0.2">
      <c r="A79" s="106">
        <v>42063</v>
      </c>
      <c r="B79" s="94" t="s">
        <v>225</v>
      </c>
      <c r="C79" s="76" t="s">
        <v>340</v>
      </c>
      <c r="D79" s="77" t="s">
        <v>239</v>
      </c>
      <c r="E79" s="78" t="s">
        <v>77</v>
      </c>
      <c r="F79" s="59" t="s">
        <v>162</v>
      </c>
      <c r="G79" s="79">
        <v>350</v>
      </c>
      <c r="H79" s="79"/>
      <c r="I79" s="89">
        <f t="shared" ca="1" si="0"/>
        <v>238567.2500000002</v>
      </c>
      <c r="N79" s="44"/>
    </row>
    <row r="80" spans="1:14" ht="12.75" x14ac:dyDescent="0.2">
      <c r="A80" s="106">
        <v>42063</v>
      </c>
      <c r="B80" s="94" t="s">
        <v>225</v>
      </c>
      <c r="C80" s="76" t="s">
        <v>341</v>
      </c>
      <c r="D80" s="77" t="s">
        <v>240</v>
      </c>
      <c r="E80" s="78" t="s">
        <v>77</v>
      </c>
      <c r="F80" s="59" t="s">
        <v>162</v>
      </c>
      <c r="G80" s="79">
        <v>350</v>
      </c>
      <c r="H80" s="79"/>
      <c r="I80" s="89">
        <f t="shared" ca="1" si="0"/>
        <v>238217.2500000002</v>
      </c>
      <c r="N80" s="44"/>
    </row>
    <row r="81" spans="1:14" ht="12.75" x14ac:dyDescent="0.2">
      <c r="A81" s="106">
        <v>42062</v>
      </c>
      <c r="B81" s="94" t="s">
        <v>225</v>
      </c>
      <c r="C81" s="76" t="s">
        <v>342</v>
      </c>
      <c r="D81" s="77" t="s">
        <v>328</v>
      </c>
      <c r="E81" s="78" t="s">
        <v>76</v>
      </c>
      <c r="F81" s="59" t="s">
        <v>162</v>
      </c>
      <c r="G81" s="79">
        <v>0</v>
      </c>
      <c r="H81" s="79"/>
      <c r="I81" s="89">
        <f t="shared" ca="1" si="0"/>
        <v>238217.2500000002</v>
      </c>
      <c r="N81" s="44"/>
    </row>
    <row r="82" spans="1:14" ht="12.75" x14ac:dyDescent="0.2">
      <c r="A82" s="106">
        <v>42062</v>
      </c>
      <c r="B82" s="94" t="s">
        <v>225</v>
      </c>
      <c r="C82" s="76" t="s">
        <v>343</v>
      </c>
      <c r="D82" s="77" t="s">
        <v>329</v>
      </c>
      <c r="E82" s="78" t="s">
        <v>76</v>
      </c>
      <c r="F82" s="59" t="s">
        <v>162</v>
      </c>
      <c r="G82" s="79">
        <v>4560</v>
      </c>
      <c r="H82" s="79"/>
      <c r="I82" s="89">
        <f t="shared" ref="I82:I115" ca="1" si="1">IF(AND(ISBLANK(G82),ISBLANK(H82))," - ",OFFSET(I82,-1,0,1,1)+H82-G82)</f>
        <v>233657.2500000002</v>
      </c>
      <c r="N82" s="44"/>
    </row>
    <row r="83" spans="1:14" ht="12.75" x14ac:dyDescent="0.2">
      <c r="A83" s="106">
        <v>42062</v>
      </c>
      <c r="B83" s="94" t="s">
        <v>225</v>
      </c>
      <c r="C83" s="76" t="s">
        <v>344</v>
      </c>
      <c r="D83" s="77" t="s">
        <v>194</v>
      </c>
      <c r="E83" s="78" t="s">
        <v>77</v>
      </c>
      <c r="F83" s="59" t="s">
        <v>162</v>
      </c>
      <c r="G83" s="79">
        <v>358</v>
      </c>
      <c r="H83" s="79"/>
      <c r="I83" s="89">
        <f t="shared" ca="1" si="1"/>
        <v>233299.2500000002</v>
      </c>
      <c r="N83" s="44"/>
    </row>
    <row r="84" spans="1:14" ht="12.75" x14ac:dyDescent="0.2">
      <c r="A84" s="106">
        <v>42062</v>
      </c>
      <c r="B84" s="94" t="s">
        <v>225</v>
      </c>
      <c r="C84" s="76" t="s">
        <v>345</v>
      </c>
      <c r="D84" s="77" t="s">
        <v>330</v>
      </c>
      <c r="E84" s="78" t="s">
        <v>77</v>
      </c>
      <c r="F84" s="59" t="s">
        <v>162</v>
      </c>
      <c r="G84" s="79">
        <v>355</v>
      </c>
      <c r="H84" s="79"/>
      <c r="I84" s="89">
        <f t="shared" ca="1" si="1"/>
        <v>232944.2500000002</v>
      </c>
      <c r="N84" s="44"/>
    </row>
    <row r="85" spans="1:14" ht="12.75" x14ac:dyDescent="0.2">
      <c r="A85" s="106">
        <v>42062</v>
      </c>
      <c r="B85" s="94" t="s">
        <v>225</v>
      </c>
      <c r="C85" s="76" t="s">
        <v>346</v>
      </c>
      <c r="D85" s="77" t="s">
        <v>134</v>
      </c>
      <c r="E85" s="78" t="s">
        <v>76</v>
      </c>
      <c r="F85" s="59" t="s">
        <v>162</v>
      </c>
      <c r="G85" s="79">
        <v>4100</v>
      </c>
      <c r="H85" s="79"/>
      <c r="I85" s="89">
        <f t="shared" ca="1" si="1"/>
        <v>228844.2500000002</v>
      </c>
      <c r="N85" s="44"/>
    </row>
    <row r="86" spans="1:14" ht="12.75" x14ac:dyDescent="0.2">
      <c r="A86" s="106">
        <v>42062</v>
      </c>
      <c r="B86" s="94" t="s">
        <v>225</v>
      </c>
      <c r="C86" s="76" t="s">
        <v>347</v>
      </c>
      <c r="D86" s="77" t="s">
        <v>331</v>
      </c>
      <c r="E86" s="78" t="s">
        <v>76</v>
      </c>
      <c r="F86" s="59" t="s">
        <v>162</v>
      </c>
      <c r="G86" s="79">
        <v>100</v>
      </c>
      <c r="H86" s="79"/>
      <c r="I86" s="89">
        <f t="shared" ca="1" si="1"/>
        <v>228744.2500000002</v>
      </c>
      <c r="N86" s="44"/>
    </row>
    <row r="87" spans="1:14" ht="12.75" x14ac:dyDescent="0.2">
      <c r="A87" s="106">
        <v>42062</v>
      </c>
      <c r="B87" s="94" t="s">
        <v>225</v>
      </c>
      <c r="C87" s="76" t="s">
        <v>348</v>
      </c>
      <c r="D87" s="77" t="s">
        <v>250</v>
      </c>
      <c r="E87" s="78" t="s">
        <v>77</v>
      </c>
      <c r="F87" s="59" t="s">
        <v>162</v>
      </c>
      <c r="G87" s="79">
        <v>850</v>
      </c>
      <c r="H87" s="79"/>
      <c r="I87" s="89">
        <f t="shared" ca="1" si="1"/>
        <v>227894.2500000002</v>
      </c>
      <c r="N87" s="44"/>
    </row>
    <row r="88" spans="1:14" ht="12.75" x14ac:dyDescent="0.2">
      <c r="A88" s="106">
        <v>42062</v>
      </c>
      <c r="B88" s="94" t="s">
        <v>225</v>
      </c>
      <c r="C88" s="76" t="s">
        <v>349</v>
      </c>
      <c r="D88" s="77" t="s">
        <v>202</v>
      </c>
      <c r="E88" s="78" t="s">
        <v>76</v>
      </c>
      <c r="F88" s="59" t="s">
        <v>162</v>
      </c>
      <c r="G88" s="79">
        <v>180</v>
      </c>
      <c r="H88" s="79"/>
      <c r="I88" s="89">
        <f t="shared" ca="1" si="1"/>
        <v>227714.2500000002</v>
      </c>
      <c r="N88" s="44"/>
    </row>
    <row r="89" spans="1:14" ht="25.5" x14ac:dyDescent="0.2">
      <c r="A89" s="106">
        <v>42062</v>
      </c>
      <c r="B89" s="94" t="s">
        <v>225</v>
      </c>
      <c r="C89" s="76" t="s">
        <v>350</v>
      </c>
      <c r="D89" s="77" t="s">
        <v>332</v>
      </c>
      <c r="E89" s="78" t="s">
        <v>76</v>
      </c>
      <c r="F89" s="59" t="s">
        <v>162</v>
      </c>
      <c r="G89" s="79">
        <v>3140</v>
      </c>
      <c r="H89" s="79"/>
      <c r="I89" s="89">
        <f t="shared" ca="1" si="1"/>
        <v>224574.2500000002</v>
      </c>
      <c r="N89" s="44"/>
    </row>
    <row r="90" spans="1:14" ht="12.75" x14ac:dyDescent="0.2">
      <c r="A90" s="106">
        <v>42062</v>
      </c>
      <c r="B90" s="94" t="s">
        <v>225</v>
      </c>
      <c r="C90" s="76" t="s">
        <v>351</v>
      </c>
      <c r="D90" s="77" t="s">
        <v>333</v>
      </c>
      <c r="E90" s="78" t="s">
        <v>76</v>
      </c>
      <c r="F90" s="59" t="s">
        <v>162</v>
      </c>
      <c r="G90" s="79">
        <v>1700</v>
      </c>
      <c r="H90" s="79"/>
      <c r="I90" s="89">
        <f t="shared" ca="1" si="1"/>
        <v>222874.2500000002</v>
      </c>
      <c r="N90" s="44"/>
    </row>
    <row r="91" spans="1:14" ht="12.75" x14ac:dyDescent="0.2">
      <c r="A91" s="106">
        <v>42062</v>
      </c>
      <c r="B91" s="94" t="s">
        <v>225</v>
      </c>
      <c r="C91" s="76" t="s">
        <v>352</v>
      </c>
      <c r="D91" s="77" t="s">
        <v>334</v>
      </c>
      <c r="E91" s="78" t="s">
        <v>362</v>
      </c>
      <c r="F91" s="59" t="s">
        <v>162</v>
      </c>
      <c r="G91" s="79">
        <v>30</v>
      </c>
      <c r="H91" s="79"/>
      <c r="I91" s="89">
        <f t="shared" ca="1" si="1"/>
        <v>222844.2500000002</v>
      </c>
      <c r="N91" s="44"/>
    </row>
    <row r="92" spans="1:14" ht="12.75" x14ac:dyDescent="0.2">
      <c r="A92" s="106">
        <v>42062</v>
      </c>
      <c r="B92" s="94" t="s">
        <v>225</v>
      </c>
      <c r="C92" s="76" t="s">
        <v>353</v>
      </c>
      <c r="D92" s="77" t="s">
        <v>209</v>
      </c>
      <c r="E92" s="78" t="s">
        <v>362</v>
      </c>
      <c r="F92" s="59" t="s">
        <v>162</v>
      </c>
      <c r="G92" s="79">
        <v>360</v>
      </c>
      <c r="H92" s="79"/>
      <c r="I92" s="89">
        <f t="shared" ca="1" si="1"/>
        <v>222484.2500000002</v>
      </c>
      <c r="N92" s="44"/>
    </row>
    <row r="93" spans="1:14" ht="12.75" x14ac:dyDescent="0.2">
      <c r="A93" s="106">
        <v>42062</v>
      </c>
      <c r="B93" s="94" t="s">
        <v>225</v>
      </c>
      <c r="C93" s="76" t="s">
        <v>354</v>
      </c>
      <c r="D93" s="77" t="s">
        <v>206</v>
      </c>
      <c r="E93" s="78" t="s">
        <v>76</v>
      </c>
      <c r="F93" s="59" t="s">
        <v>162</v>
      </c>
      <c r="G93" s="79">
        <v>100</v>
      </c>
      <c r="H93" s="79"/>
      <c r="I93" s="89">
        <f t="shared" ca="1" si="1"/>
        <v>222384.2500000002</v>
      </c>
      <c r="N93" s="44"/>
    </row>
    <row r="94" spans="1:14" ht="25.5" x14ac:dyDescent="0.2">
      <c r="A94" s="106">
        <v>42062</v>
      </c>
      <c r="B94" s="94" t="s">
        <v>225</v>
      </c>
      <c r="C94" s="76" t="s">
        <v>355</v>
      </c>
      <c r="D94" s="77" t="s">
        <v>335</v>
      </c>
      <c r="E94" s="78" t="s">
        <v>76</v>
      </c>
      <c r="F94" s="59" t="s">
        <v>162</v>
      </c>
      <c r="G94" s="79">
        <v>500</v>
      </c>
      <c r="H94" s="79"/>
      <c r="I94" s="89">
        <f t="shared" ca="1" si="1"/>
        <v>221884.2500000002</v>
      </c>
      <c r="N94" s="44"/>
    </row>
    <row r="95" spans="1:14" ht="25.5" x14ac:dyDescent="0.2">
      <c r="A95" s="106">
        <v>42062</v>
      </c>
      <c r="B95" s="94" t="s">
        <v>225</v>
      </c>
      <c r="C95" s="76" t="s">
        <v>356</v>
      </c>
      <c r="D95" s="77" t="s">
        <v>296</v>
      </c>
      <c r="E95" s="78" t="s">
        <v>76</v>
      </c>
      <c r="F95" s="59" t="s">
        <v>162</v>
      </c>
      <c r="G95" s="79">
        <v>1942.37</v>
      </c>
      <c r="H95" s="79"/>
      <c r="I95" s="89">
        <f t="shared" ca="1" si="1"/>
        <v>219941.88000000021</v>
      </c>
      <c r="N95" s="44"/>
    </row>
    <row r="96" spans="1:14" ht="12.75" x14ac:dyDescent="0.2">
      <c r="A96" s="106">
        <v>42062</v>
      </c>
      <c r="B96" s="94" t="s">
        <v>225</v>
      </c>
      <c r="C96" s="76" t="s">
        <v>357</v>
      </c>
      <c r="D96" s="77" t="s">
        <v>336</v>
      </c>
      <c r="E96" s="78" t="s">
        <v>76</v>
      </c>
      <c r="F96" s="59" t="s">
        <v>162</v>
      </c>
      <c r="G96" s="79">
        <v>39856</v>
      </c>
      <c r="H96" s="79"/>
      <c r="I96" s="89">
        <f t="shared" ca="1" si="1"/>
        <v>180085.88000000021</v>
      </c>
      <c r="N96" s="44"/>
    </row>
    <row r="97" spans="1:14" ht="12.75" x14ac:dyDescent="0.2">
      <c r="A97" s="106">
        <v>42062</v>
      </c>
      <c r="B97" s="94" t="s">
        <v>225</v>
      </c>
      <c r="C97" s="76" t="s">
        <v>358</v>
      </c>
      <c r="D97" s="77" t="s">
        <v>229</v>
      </c>
      <c r="E97" s="78" t="s">
        <v>76</v>
      </c>
      <c r="F97" s="59" t="s">
        <v>162</v>
      </c>
      <c r="G97" s="79">
        <v>10689.95</v>
      </c>
      <c r="H97" s="79"/>
      <c r="I97" s="89">
        <f t="shared" ca="1" si="1"/>
        <v>169395.9300000002</v>
      </c>
      <c r="N97" s="44"/>
    </row>
    <row r="98" spans="1:14" ht="12.75" x14ac:dyDescent="0.2">
      <c r="A98" s="106">
        <v>42062</v>
      </c>
      <c r="B98" s="94" t="s">
        <v>225</v>
      </c>
      <c r="C98" s="76" t="s">
        <v>359</v>
      </c>
      <c r="D98" s="77" t="s">
        <v>337</v>
      </c>
      <c r="E98" s="78" t="s">
        <v>76</v>
      </c>
      <c r="F98" s="59" t="s">
        <v>162</v>
      </c>
      <c r="G98" s="79">
        <v>1570</v>
      </c>
      <c r="H98" s="79"/>
      <c r="I98" s="89">
        <f t="shared" ca="1" si="1"/>
        <v>167825.9300000002</v>
      </c>
      <c r="N98" s="44"/>
    </row>
    <row r="99" spans="1:14" ht="12.75" x14ac:dyDescent="0.2">
      <c r="A99" s="106">
        <v>42062</v>
      </c>
      <c r="B99" s="94" t="s">
        <v>225</v>
      </c>
      <c r="C99" s="76" t="s">
        <v>360</v>
      </c>
      <c r="D99" s="77" t="s">
        <v>338</v>
      </c>
      <c r="E99" s="78" t="s">
        <v>76</v>
      </c>
      <c r="F99" s="59" t="s">
        <v>162</v>
      </c>
      <c r="G99" s="79">
        <v>2215.1799999999998</v>
      </c>
      <c r="H99" s="79"/>
      <c r="I99" s="89">
        <f t="shared" ca="1" si="1"/>
        <v>165610.7500000002</v>
      </c>
      <c r="N99" s="44"/>
    </row>
    <row r="100" spans="1:14" ht="12.75" x14ac:dyDescent="0.2">
      <c r="A100" s="106">
        <v>42062</v>
      </c>
      <c r="B100" s="94" t="s">
        <v>225</v>
      </c>
      <c r="C100" s="76" t="s">
        <v>361</v>
      </c>
      <c r="D100" s="77" t="s">
        <v>204</v>
      </c>
      <c r="E100" s="78" t="s">
        <v>76</v>
      </c>
      <c r="F100" s="59" t="s">
        <v>162</v>
      </c>
      <c r="G100" s="79">
        <v>2801.03</v>
      </c>
      <c r="H100" s="79"/>
      <c r="I100" s="89">
        <f t="shared" ca="1" si="1"/>
        <v>162809.7200000002</v>
      </c>
      <c r="N100" s="44"/>
    </row>
    <row r="101" spans="1:14" ht="12.75" x14ac:dyDescent="0.2">
      <c r="A101" s="106">
        <v>42062</v>
      </c>
      <c r="B101" s="94" t="s">
        <v>225</v>
      </c>
      <c r="C101" s="97" t="s">
        <v>378</v>
      </c>
      <c r="D101" s="98" t="s">
        <v>122</v>
      </c>
      <c r="E101" s="99" t="s">
        <v>77</v>
      </c>
      <c r="F101" s="97" t="s">
        <v>162</v>
      </c>
      <c r="G101" s="100">
        <v>170</v>
      </c>
      <c r="H101" s="100"/>
      <c r="I101" s="89">
        <f t="shared" ca="1" si="1"/>
        <v>162639.7200000002</v>
      </c>
      <c r="N101" s="44"/>
    </row>
    <row r="102" spans="1:14" ht="12.75" x14ac:dyDescent="0.2">
      <c r="A102" s="94"/>
      <c r="B102" s="94" t="s">
        <v>225</v>
      </c>
      <c r="C102" s="102"/>
      <c r="D102" s="98" t="s">
        <v>376</v>
      </c>
      <c r="E102" s="99" t="s">
        <v>379</v>
      </c>
      <c r="F102" s="102"/>
      <c r="G102" s="105"/>
      <c r="H102" s="105">
        <v>346.68</v>
      </c>
      <c r="I102" s="89">
        <f t="shared" ca="1" si="1"/>
        <v>162986.4000000002</v>
      </c>
      <c r="N102" s="44"/>
    </row>
    <row r="103" spans="1:14" ht="12.75" x14ac:dyDescent="0.2">
      <c r="A103" s="94"/>
      <c r="B103" s="94" t="s">
        <v>225</v>
      </c>
      <c r="C103" s="102"/>
      <c r="D103" s="98" t="s">
        <v>377</v>
      </c>
      <c r="E103" s="99" t="s">
        <v>77</v>
      </c>
      <c r="F103" s="102"/>
      <c r="G103" s="105">
        <v>9.9</v>
      </c>
      <c r="H103" s="105"/>
      <c r="I103" s="89">
        <f t="shared" ca="1" si="1"/>
        <v>162976.5000000002</v>
      </c>
      <c r="N103" s="44"/>
    </row>
    <row r="104" spans="1:14" ht="12.75" x14ac:dyDescent="0.2">
      <c r="A104" s="94"/>
      <c r="B104" s="94"/>
      <c r="C104" s="102"/>
      <c r="D104" s="103"/>
      <c r="E104" s="104"/>
      <c r="F104" s="102"/>
      <c r="G104" s="105"/>
      <c r="H104" s="105"/>
      <c r="I104" s="89" t="str">
        <f t="shared" ca="1" si="1"/>
        <v xml:space="preserve"> - </v>
      </c>
      <c r="N104" s="44"/>
    </row>
    <row r="105" spans="1:14" ht="12.75" x14ac:dyDescent="0.2">
      <c r="A105" s="94"/>
      <c r="B105" s="94"/>
      <c r="C105" s="97"/>
      <c r="D105" s="103"/>
      <c r="E105" s="99"/>
      <c r="F105" s="97"/>
      <c r="G105" s="105"/>
      <c r="H105" s="105"/>
      <c r="I105" s="89" t="str">
        <f t="shared" ca="1" si="1"/>
        <v xml:space="preserve"> - </v>
      </c>
      <c r="N105" s="44"/>
    </row>
    <row r="106" spans="1:14" ht="12.75" x14ac:dyDescent="0.2">
      <c r="A106" s="101"/>
      <c r="B106" s="94"/>
      <c r="C106" s="97"/>
      <c r="D106" s="98"/>
      <c r="E106" s="99"/>
      <c r="F106" s="97"/>
      <c r="G106" s="100"/>
      <c r="H106" s="100"/>
      <c r="I106" s="89" t="str">
        <f t="shared" ca="1" si="1"/>
        <v xml:space="preserve"> - </v>
      </c>
      <c r="N106" s="44"/>
    </row>
    <row r="107" spans="1:14" ht="12.75" x14ac:dyDescent="0.2">
      <c r="A107" s="101"/>
      <c r="B107" s="94"/>
      <c r="C107" s="97"/>
      <c r="D107" s="98"/>
      <c r="E107" s="99"/>
      <c r="F107" s="97"/>
      <c r="G107" s="100"/>
      <c r="H107" s="100"/>
      <c r="I107" s="89" t="str">
        <f t="shared" ca="1" si="1"/>
        <v xml:space="preserve"> - </v>
      </c>
      <c r="N107" s="44"/>
    </row>
    <row r="108" spans="1:14" ht="12.75" x14ac:dyDescent="0.2">
      <c r="A108" s="101"/>
      <c r="B108" s="94"/>
      <c r="C108" s="97"/>
      <c r="D108" s="98"/>
      <c r="E108" s="99"/>
      <c r="F108" s="97"/>
      <c r="G108" s="100"/>
      <c r="H108" s="100"/>
      <c r="I108" s="89" t="str">
        <f t="shared" ca="1" si="1"/>
        <v xml:space="preserve"> - </v>
      </c>
      <c r="N108" s="44"/>
    </row>
    <row r="109" spans="1:14" ht="12.75" x14ac:dyDescent="0.2">
      <c r="A109" s="101"/>
      <c r="B109" s="94"/>
      <c r="C109" s="97"/>
      <c r="D109" s="98"/>
      <c r="E109" s="99"/>
      <c r="F109" s="97"/>
      <c r="G109" s="100"/>
      <c r="H109" s="100"/>
      <c r="I109" s="89" t="str">
        <f t="shared" ca="1" si="1"/>
        <v xml:space="preserve"> - </v>
      </c>
      <c r="N109" s="44"/>
    </row>
    <row r="110" spans="1:14" ht="12.75" x14ac:dyDescent="0.2">
      <c r="A110" s="101"/>
      <c r="B110" s="94"/>
      <c r="C110" s="97"/>
      <c r="D110" s="98"/>
      <c r="E110" s="99"/>
      <c r="F110" s="97"/>
      <c r="G110" s="100"/>
      <c r="H110" s="100"/>
      <c r="I110" s="89" t="str">
        <f t="shared" ca="1" si="1"/>
        <v xml:space="preserve"> - </v>
      </c>
      <c r="N110" s="44"/>
    </row>
    <row r="111" spans="1:14" ht="12.75" x14ac:dyDescent="0.2">
      <c r="A111" s="101"/>
      <c r="B111" s="94"/>
      <c r="C111" s="97"/>
      <c r="D111" s="98"/>
      <c r="E111" s="99"/>
      <c r="F111" s="97"/>
      <c r="G111" s="100"/>
      <c r="H111" s="100"/>
      <c r="I111" s="89" t="str">
        <f t="shared" ca="1" si="1"/>
        <v xml:space="preserve"> - </v>
      </c>
      <c r="N111" s="44"/>
    </row>
    <row r="112" spans="1:14" ht="12.75" x14ac:dyDescent="0.2">
      <c r="A112" s="101"/>
      <c r="B112" s="94"/>
      <c r="C112" s="97"/>
      <c r="D112" s="98"/>
      <c r="E112" s="99"/>
      <c r="F112" s="97"/>
      <c r="G112" s="100"/>
      <c r="H112" s="100"/>
      <c r="I112" s="89" t="str">
        <f t="shared" ca="1" si="1"/>
        <v xml:space="preserve"> - </v>
      </c>
      <c r="N112" s="44"/>
    </row>
    <row r="113" spans="1:14" ht="12.75" x14ac:dyDescent="0.2">
      <c r="A113" s="101"/>
      <c r="B113" s="94"/>
      <c r="C113" s="97"/>
      <c r="D113" s="98"/>
      <c r="E113" s="99"/>
      <c r="F113" s="97"/>
      <c r="G113" s="100"/>
      <c r="H113" s="100"/>
      <c r="I113" s="89" t="str">
        <f t="shared" ca="1" si="1"/>
        <v xml:space="preserve"> - </v>
      </c>
      <c r="N113" s="44"/>
    </row>
    <row r="114" spans="1:14" ht="12.75" x14ac:dyDescent="0.2">
      <c r="A114" s="101"/>
      <c r="B114" s="94"/>
      <c r="C114" s="97"/>
      <c r="D114" s="98"/>
      <c r="E114" s="99"/>
      <c r="F114" s="97"/>
      <c r="G114" s="100"/>
      <c r="H114" s="100"/>
      <c r="I114" s="89" t="str">
        <f t="shared" ca="1" si="1"/>
        <v xml:space="preserve"> - </v>
      </c>
      <c r="N114" s="44"/>
    </row>
    <row r="115" spans="1:14" ht="12.75" x14ac:dyDescent="0.2">
      <c r="A115" s="80"/>
      <c r="B115" s="95"/>
      <c r="C115" s="81"/>
      <c r="D115" s="82"/>
      <c r="E115" s="83"/>
      <c r="F115" s="81"/>
      <c r="G115" s="84"/>
      <c r="H115" s="84"/>
      <c r="I115" s="89" t="str">
        <f t="shared" ca="1" si="1"/>
        <v xml:space="preserve"> - </v>
      </c>
      <c r="N115" s="44"/>
    </row>
    <row r="116" spans="1:14" x14ac:dyDescent="0.25">
      <c r="A116" s="60"/>
      <c r="B116" s="96"/>
    </row>
    <row r="117" spans="1:14" x14ac:dyDescent="0.25">
      <c r="G117" s="61">
        <f>SUBTOTAL(9,G15:G115)</f>
        <v>744041.97</v>
      </c>
    </row>
  </sheetData>
  <conditionalFormatting sqref="I15:I115">
    <cfRule type="cellIs" dxfId="234" priority="3" stopIfTrue="1" operator="lessThan">
      <formula>0</formula>
    </cfRule>
  </conditionalFormatting>
  <conditionalFormatting sqref="I3">
    <cfRule type="cellIs" dxfId="233" priority="1" stopIfTrue="1" operator="lessThan">
      <formula>0</formula>
    </cfRule>
  </conditionalFormatting>
  <dataValidations count="5">
    <dataValidation type="list" allowBlank="1" showInputMessage="1" showErrorMessage="1" sqref="D15:D53">
      <formula1>payeeList</formula1>
    </dataValidation>
    <dataValidation type="list" allowBlank="1" showInputMessage="1" showErrorMessage="1" sqref="C15:C53">
      <formula1>numList</formula1>
    </dataValidation>
    <dataValidation type="list" allowBlank="1" showInputMessage="1" showErrorMessage="1" sqref="B15:B114 A15:A52 A86:A105">
      <formula1>dateList</formula1>
    </dataValidation>
    <dataValidation type="list" allowBlank="1" showInputMessage="1" showErrorMessage="1" sqref="F15:F114">
      <formula1>reconcileList</formula1>
    </dataValidation>
    <dataValidation type="list" allowBlank="1" showInputMessage="1" showErrorMessage="1" sqref="E15:E58">
      <formula1>categoryList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 id="{75AFFD69-A4C1-45B0-BCA2-6D64BEC99F33}">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4" id="{18E13BA0-841E-40F9-8A0E-AE7A9F957F0A}">
            <x14:iconSet custom="1">
              <x14:cfvo type="percent">
                <xm:f>0</xm:f>
              </x14:cfvo>
              <x14:cfvo type="num">
                <xm:f>0</xm:f>
              </x14:cfvo>
              <x14:cfvo type="formula">
                <xm:f>$I$13</xm:f>
              </x14:cfvo>
              <x14:cfIcon iconSet="3TrafficLights1" iconId="0"/>
              <x14:cfIcon iconSet="3TrafficLights1" iconId="1"/>
              <x14:cfIcon iconSet="NoIcons" iconId="0"/>
            </x14:iconSet>
          </x14:cfRule>
          <xm:sqref>I15:I115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5"/>
  <sheetViews>
    <sheetView showGridLines="0" zoomScale="115" zoomScaleNormal="115" workbookViewId="0">
      <pane ySplit="14" topLeftCell="A15" activePane="bottomLeft" state="frozen"/>
      <selection pane="bottomLeft" activeCell="D25" sqref="D25:E25"/>
    </sheetView>
  </sheetViews>
  <sheetFormatPr defaultRowHeight="15" x14ac:dyDescent="0.25"/>
  <cols>
    <col min="1" max="1" width="9.25" style="44" customWidth="1"/>
    <col min="2" max="2" width="8.12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1" width="9" style="44"/>
    <col min="12" max="12" width="9" style="38"/>
    <col min="13" max="16384" width="9" style="44"/>
  </cols>
  <sheetData>
    <row r="1" spans="1:13" ht="23.25" hidden="1" x14ac:dyDescent="0.3">
      <c r="A1" s="88" t="s">
        <v>81</v>
      </c>
      <c r="B1" s="90"/>
      <c r="C1" s="42"/>
      <c r="D1" s="42"/>
      <c r="E1" s="42"/>
      <c r="F1" s="43"/>
      <c r="G1" s="85"/>
      <c r="H1" s="86"/>
      <c r="I1" s="87">
        <v>42064</v>
      </c>
      <c r="L1" s="45" t="s">
        <v>3</v>
      </c>
      <c r="M1" s="46" t="s">
        <v>73</v>
      </c>
    </row>
    <row r="2" spans="1:13" ht="18.75" hidden="1" x14ac:dyDescent="0.25">
      <c r="A2" s="88" t="s">
        <v>245</v>
      </c>
      <c r="B2" s="90"/>
      <c r="L2" s="47"/>
    </row>
    <row r="3" spans="1:13" hidden="1" x14ac:dyDescent="0.25">
      <c r="H3" s="62" t="s">
        <v>24</v>
      </c>
      <c r="I3" s="63">
        <f ca="1">VLOOKUP(9E+100,Table134[Balance],1)</f>
        <v>164325.0600000002</v>
      </c>
      <c r="L3" s="47">
        <f>IFERROR(LARGE(Table134[[#All],[Cheque /EFT Number]],1)+1,1)</f>
        <v>1</v>
      </c>
      <c r="M3" s="46" t="s">
        <v>70</v>
      </c>
    </row>
    <row r="4" spans="1:13" hidden="1" x14ac:dyDescent="0.25">
      <c r="H4" s="64" t="s">
        <v>23</v>
      </c>
      <c r="I4" s="65">
        <f>SUMIF(Table134[R],"=r",Table134[Deposit,
Credit (+)])+SUMIF(Table134[R],"=c",Table134[Deposit,
Credit (+)])-SUMIF(Table134[R],"=R",Table134[Withdrawal,
Payment (-)])-SUMIF(Table134[R],"=C",Table134[Withdrawal,
Payment (-)])</f>
        <v>0</v>
      </c>
      <c r="L4" s="47">
        <f>L3-1</f>
        <v>0</v>
      </c>
      <c r="M4" s="46" t="s">
        <v>68</v>
      </c>
    </row>
    <row r="5" spans="1:13" hidden="1" x14ac:dyDescent="0.25">
      <c r="H5" s="66"/>
      <c r="L5" s="47">
        <f>L4-1</f>
        <v>-1</v>
      </c>
    </row>
    <row r="6" spans="1:13" hidden="1" x14ac:dyDescent="0.25">
      <c r="H6" s="66"/>
      <c r="L6" s="47">
        <f>L5-1</f>
        <v>-2</v>
      </c>
    </row>
    <row r="7" spans="1:13" hidden="1" x14ac:dyDescent="0.25">
      <c r="H7" s="66"/>
      <c r="L7" s="47">
        <f>L6-1</f>
        <v>-3</v>
      </c>
    </row>
    <row r="8" spans="1:13" hidden="1" x14ac:dyDescent="0.25">
      <c r="H8" s="66"/>
      <c r="L8" s="47" t="s">
        <v>5</v>
      </c>
    </row>
    <row r="9" spans="1:13" hidden="1" x14ac:dyDescent="0.25">
      <c r="H9" s="66"/>
      <c r="L9" s="47" t="s">
        <v>4</v>
      </c>
    </row>
    <row r="10" spans="1:13" hidden="1" x14ac:dyDescent="0.25">
      <c r="H10" s="66"/>
      <c r="L10" s="47" t="s">
        <v>11</v>
      </c>
    </row>
    <row r="11" spans="1:13" hidden="1" x14ac:dyDescent="0.25">
      <c r="H11" s="66"/>
      <c r="L11" s="47" t="s">
        <v>58</v>
      </c>
    </row>
    <row r="12" spans="1:13" hidden="1" x14ac:dyDescent="0.25">
      <c r="H12" s="66"/>
      <c r="L12" s="47" t="s">
        <v>59</v>
      </c>
    </row>
    <row r="13" spans="1:13" s="51" customFormat="1" ht="17.25" hidden="1" customHeight="1" x14ac:dyDescent="0.25">
      <c r="A13" s="50"/>
      <c r="B13" s="92"/>
      <c r="C13" s="50"/>
      <c r="D13" s="50"/>
      <c r="F13" s="52"/>
      <c r="G13" s="67"/>
      <c r="H13" s="68" t="s">
        <v>16</v>
      </c>
      <c r="I13" s="73">
        <v>500000</v>
      </c>
      <c r="L13" s="47"/>
      <c r="M13" s="46" t="s">
        <v>69</v>
      </c>
    </row>
    <row r="14" spans="1:13" ht="30" x14ac:dyDescent="0.25">
      <c r="A14" s="53" t="s">
        <v>0</v>
      </c>
      <c r="B14" s="53" t="s">
        <v>161</v>
      </c>
      <c r="C14" s="54" t="s">
        <v>80</v>
      </c>
      <c r="D14" s="55" t="s">
        <v>15</v>
      </c>
      <c r="E14" s="55" t="s">
        <v>1</v>
      </c>
      <c r="F14" s="53" t="s">
        <v>6</v>
      </c>
      <c r="G14" s="69" t="s">
        <v>8</v>
      </c>
      <c r="H14" s="69" t="s">
        <v>7</v>
      </c>
      <c r="I14" s="70" t="s">
        <v>2</v>
      </c>
      <c r="L14" s="122"/>
    </row>
    <row r="15" spans="1:13" s="51" customFormat="1" ht="12.75" x14ac:dyDescent="0.2">
      <c r="A15" s="56"/>
      <c r="B15" s="93"/>
      <c r="C15" s="57"/>
      <c r="D15" s="58" t="s">
        <v>380</v>
      </c>
      <c r="E15" s="57"/>
      <c r="F15" s="59"/>
      <c r="G15" s="71"/>
      <c r="H15" s="71"/>
      <c r="I15" s="72">
        <f ca="1">Feb!I103</f>
        <v>162976.5000000002</v>
      </c>
      <c r="L15" s="123"/>
    </row>
    <row r="16" spans="1:13" s="51" customFormat="1" ht="12.75" x14ac:dyDescent="0.2">
      <c r="A16" s="56">
        <v>42064</v>
      </c>
      <c r="B16" s="93" t="s">
        <v>159</v>
      </c>
      <c r="C16" s="59" t="s">
        <v>381</v>
      </c>
      <c r="D16" s="58" t="s">
        <v>121</v>
      </c>
      <c r="E16" s="78" t="s">
        <v>77</v>
      </c>
      <c r="F16" s="59"/>
      <c r="G16" s="71">
        <v>10064</v>
      </c>
      <c r="H16" s="71"/>
      <c r="I16" s="89">
        <f ca="1">IF(AND(ISBLANK(G16),ISBLANK(H16))," - ",OFFSET(I16,-1,0,1,1)+H16-G16)</f>
        <v>152912.5000000002</v>
      </c>
      <c r="L16" s="123"/>
    </row>
    <row r="17" spans="1:12" s="51" customFormat="1" ht="12.75" x14ac:dyDescent="0.2">
      <c r="A17" s="56">
        <v>42065</v>
      </c>
      <c r="B17" s="93" t="s">
        <v>159</v>
      </c>
      <c r="C17" s="97" t="s">
        <v>382</v>
      </c>
      <c r="D17" s="98" t="s">
        <v>228</v>
      </c>
      <c r="E17" s="78" t="s">
        <v>77</v>
      </c>
      <c r="F17" s="97"/>
      <c r="G17" s="108">
        <v>876.8</v>
      </c>
      <c r="H17" s="71"/>
      <c r="I17" s="89">
        <f t="shared" ref="I17:I86" ca="1" si="0">IF(AND(ISBLANK(G17),ISBLANK(H17))," - ",OFFSET(I17,-1,0,1,1)+H17-G17)</f>
        <v>152035.70000000022</v>
      </c>
      <c r="L17" s="123"/>
    </row>
    <row r="18" spans="1:12" s="51" customFormat="1" ht="12.75" x14ac:dyDescent="0.2">
      <c r="A18" s="56">
        <v>42065</v>
      </c>
      <c r="B18" s="93" t="s">
        <v>159</v>
      </c>
      <c r="C18" s="116" t="s">
        <v>593</v>
      </c>
      <c r="D18" s="117" t="s">
        <v>592</v>
      </c>
      <c r="E18" s="99" t="s">
        <v>76</v>
      </c>
      <c r="F18" s="116"/>
      <c r="G18" s="119">
        <v>-21385</v>
      </c>
      <c r="H18" s="119"/>
      <c r="I18" s="120">
        <f ca="1">IF(AND(ISBLANK(G18),ISBLANK(H18)),"",OFFSET(I18,-1,0,1,1)+H18-G18)</f>
        <v>173420.70000000022</v>
      </c>
      <c r="L18" s="123"/>
    </row>
    <row r="19" spans="1:12" s="51" customFormat="1" ht="12.75" x14ac:dyDescent="0.2">
      <c r="A19" s="56">
        <v>42065</v>
      </c>
      <c r="B19" s="93" t="s">
        <v>159</v>
      </c>
      <c r="C19" s="59" t="s">
        <v>383</v>
      </c>
      <c r="D19" s="58" t="s">
        <v>309</v>
      </c>
      <c r="E19" s="57" t="s">
        <v>76</v>
      </c>
      <c r="F19" s="59"/>
      <c r="G19" s="71">
        <v>5394.2</v>
      </c>
      <c r="H19" s="108"/>
      <c r="I19" s="89">
        <f t="shared" ca="1" si="0"/>
        <v>168026.5000000002</v>
      </c>
      <c r="L19" s="123"/>
    </row>
    <row r="20" spans="1:12" s="51" customFormat="1" ht="12.75" x14ac:dyDescent="0.2">
      <c r="A20" s="56">
        <v>42067</v>
      </c>
      <c r="B20" s="93" t="s">
        <v>159</v>
      </c>
      <c r="C20" s="59" t="s">
        <v>384</v>
      </c>
      <c r="D20" s="58" t="s">
        <v>385</v>
      </c>
      <c r="E20" s="57" t="s">
        <v>76</v>
      </c>
      <c r="F20" s="59"/>
      <c r="G20" s="71">
        <v>15254</v>
      </c>
      <c r="H20" s="71"/>
      <c r="I20" s="89">
        <f t="shared" ca="1" si="0"/>
        <v>152772.5000000002</v>
      </c>
      <c r="L20" s="123"/>
    </row>
    <row r="21" spans="1:12" s="51" customFormat="1" ht="12.75" x14ac:dyDescent="0.2">
      <c r="A21" s="56">
        <v>42067</v>
      </c>
      <c r="B21" s="111" t="s">
        <v>159</v>
      </c>
      <c r="C21" s="112"/>
      <c r="D21" s="113" t="s">
        <v>416</v>
      </c>
      <c r="E21" s="107" t="s">
        <v>477</v>
      </c>
      <c r="F21" s="112"/>
      <c r="G21" s="115"/>
      <c r="H21" s="115">
        <v>300000</v>
      </c>
      <c r="I21" s="89">
        <f t="shared" ca="1" si="0"/>
        <v>452772.50000000023</v>
      </c>
      <c r="L21" s="123"/>
    </row>
    <row r="22" spans="1:12" s="51" customFormat="1" ht="12.75" x14ac:dyDescent="0.2">
      <c r="A22" s="56">
        <v>42068</v>
      </c>
      <c r="B22" s="94" t="s">
        <v>160</v>
      </c>
      <c r="C22" s="116" t="s">
        <v>594</v>
      </c>
      <c r="D22" s="117" t="s">
        <v>592</v>
      </c>
      <c r="E22" s="107" t="s">
        <v>76</v>
      </c>
      <c r="F22" s="116"/>
      <c r="G22" s="119">
        <v>-10000</v>
      </c>
      <c r="H22" s="119"/>
      <c r="I22" s="89">
        <f t="shared" ca="1" si="0"/>
        <v>462772.50000000023</v>
      </c>
      <c r="L22" s="123"/>
    </row>
    <row r="23" spans="1:12" s="51" customFormat="1" ht="12.75" x14ac:dyDescent="0.2">
      <c r="A23" s="56">
        <v>42068</v>
      </c>
      <c r="B23" s="94" t="s">
        <v>160</v>
      </c>
      <c r="C23" s="116" t="s">
        <v>595</v>
      </c>
      <c r="D23" s="117" t="s">
        <v>592</v>
      </c>
      <c r="E23" s="107" t="s">
        <v>76</v>
      </c>
      <c r="F23" s="116"/>
      <c r="G23" s="119">
        <v>-20000</v>
      </c>
      <c r="H23" s="119"/>
      <c r="I23" s="89">
        <f t="shared" ca="1" si="0"/>
        <v>482772.50000000023</v>
      </c>
      <c r="L23" s="123"/>
    </row>
    <row r="24" spans="1:12" s="51" customFormat="1" ht="12.75" x14ac:dyDescent="0.2">
      <c r="A24" s="56">
        <v>42073</v>
      </c>
      <c r="B24" s="94" t="s">
        <v>160</v>
      </c>
      <c r="C24" s="116" t="s">
        <v>596</v>
      </c>
      <c r="D24" s="117" t="s">
        <v>597</v>
      </c>
      <c r="E24" s="107" t="s">
        <v>379</v>
      </c>
      <c r="F24" s="116"/>
      <c r="G24" s="119"/>
      <c r="H24" s="119">
        <v>1900</v>
      </c>
      <c r="I24" s="89">
        <f t="shared" ca="1" si="0"/>
        <v>484672.50000000023</v>
      </c>
      <c r="L24" s="123"/>
    </row>
    <row r="25" spans="1:12" s="51" customFormat="1" ht="12.75" x14ac:dyDescent="0.2">
      <c r="A25" s="56">
        <v>42073</v>
      </c>
      <c r="B25" s="111" t="s">
        <v>213</v>
      </c>
      <c r="C25" s="112" t="s">
        <v>413</v>
      </c>
      <c r="D25" s="98" t="s">
        <v>414</v>
      </c>
      <c r="E25" s="114" t="s">
        <v>415</v>
      </c>
      <c r="F25" s="112"/>
      <c r="G25" s="115"/>
      <c r="H25" s="115">
        <v>1500000</v>
      </c>
      <c r="I25" s="89">
        <f t="shared" ca="1" si="0"/>
        <v>1984672.5000000002</v>
      </c>
      <c r="L25" s="123"/>
    </row>
    <row r="26" spans="1:12" s="51" customFormat="1" ht="12.75" x14ac:dyDescent="0.2">
      <c r="A26" s="56">
        <v>42076</v>
      </c>
      <c r="B26" s="93" t="s">
        <v>160</v>
      </c>
      <c r="C26" s="110" t="s">
        <v>386</v>
      </c>
      <c r="D26" s="57" t="s">
        <v>387</v>
      </c>
      <c r="E26" s="57" t="s">
        <v>76</v>
      </c>
      <c r="F26" s="59"/>
      <c r="G26" s="109">
        <v>344586.15</v>
      </c>
      <c r="H26" s="71"/>
      <c r="I26" s="89">
        <f t="shared" ca="1" si="0"/>
        <v>1640086.35</v>
      </c>
      <c r="L26" s="123"/>
    </row>
    <row r="27" spans="1:12" s="51" customFormat="1" ht="12.75" x14ac:dyDescent="0.2">
      <c r="A27" s="56">
        <v>42079</v>
      </c>
      <c r="B27" s="93" t="s">
        <v>213</v>
      </c>
      <c r="C27" s="59" t="s">
        <v>417</v>
      </c>
      <c r="D27" s="58" t="s">
        <v>388</v>
      </c>
      <c r="E27" s="57" t="s">
        <v>76</v>
      </c>
      <c r="F27" s="59"/>
      <c r="G27" s="71">
        <v>12000</v>
      </c>
      <c r="H27" s="71"/>
      <c r="I27" s="89">
        <f t="shared" ca="1" si="0"/>
        <v>1628086.35</v>
      </c>
      <c r="L27" s="44"/>
    </row>
    <row r="28" spans="1:12" s="51" customFormat="1" ht="12.75" x14ac:dyDescent="0.2">
      <c r="A28" s="56">
        <v>42079</v>
      </c>
      <c r="B28" s="93" t="s">
        <v>213</v>
      </c>
      <c r="C28" s="59" t="s">
        <v>418</v>
      </c>
      <c r="D28" s="58" t="s">
        <v>197</v>
      </c>
      <c r="E28" s="57" t="s">
        <v>77</v>
      </c>
      <c r="F28" s="59"/>
      <c r="G28" s="71">
        <v>951.45</v>
      </c>
      <c r="H28" s="71"/>
      <c r="I28" s="89">
        <f t="shared" ca="1" si="0"/>
        <v>1627134.9000000001</v>
      </c>
      <c r="L28" s="44"/>
    </row>
    <row r="29" spans="1:12" s="51" customFormat="1" ht="12.75" x14ac:dyDescent="0.2">
      <c r="A29" s="56">
        <v>42079</v>
      </c>
      <c r="B29" s="93" t="s">
        <v>213</v>
      </c>
      <c r="C29" s="59" t="s">
        <v>419</v>
      </c>
      <c r="D29" s="58" t="s">
        <v>198</v>
      </c>
      <c r="E29" s="57" t="s">
        <v>76</v>
      </c>
      <c r="F29" s="59"/>
      <c r="G29" s="71">
        <v>14827.95</v>
      </c>
      <c r="H29" s="71"/>
      <c r="I29" s="89">
        <f t="shared" ca="1" si="0"/>
        <v>1612306.9500000002</v>
      </c>
      <c r="L29" s="44"/>
    </row>
    <row r="30" spans="1:12" s="51" customFormat="1" ht="12.75" x14ac:dyDescent="0.2">
      <c r="A30" s="56">
        <v>42079</v>
      </c>
      <c r="B30" s="93" t="s">
        <v>213</v>
      </c>
      <c r="C30" s="59" t="s">
        <v>420</v>
      </c>
      <c r="D30" s="58" t="s">
        <v>389</v>
      </c>
      <c r="E30" s="57" t="s">
        <v>76</v>
      </c>
      <c r="F30" s="59"/>
      <c r="G30" s="71">
        <v>11000</v>
      </c>
      <c r="H30" s="71"/>
      <c r="I30" s="89">
        <f t="shared" ca="1" si="0"/>
        <v>1601306.9500000002</v>
      </c>
      <c r="L30" s="44"/>
    </row>
    <row r="31" spans="1:12" s="51" customFormat="1" ht="12.75" x14ac:dyDescent="0.2">
      <c r="A31" s="56">
        <v>42079</v>
      </c>
      <c r="B31" s="93" t="s">
        <v>213</v>
      </c>
      <c r="C31" s="59" t="s">
        <v>421</v>
      </c>
      <c r="D31" s="58" t="s">
        <v>390</v>
      </c>
      <c r="E31" s="57" t="s">
        <v>76</v>
      </c>
      <c r="F31" s="59"/>
      <c r="G31" s="71">
        <v>1650</v>
      </c>
      <c r="H31" s="71"/>
      <c r="I31" s="89">
        <f t="shared" ca="1" si="0"/>
        <v>1599656.9500000002</v>
      </c>
      <c r="L31" s="44"/>
    </row>
    <row r="32" spans="1:12" s="51" customFormat="1" ht="12.75" x14ac:dyDescent="0.2">
      <c r="A32" s="56">
        <v>42079</v>
      </c>
      <c r="B32" s="93" t="s">
        <v>213</v>
      </c>
      <c r="C32" s="59" t="s">
        <v>422</v>
      </c>
      <c r="D32" s="58" t="s">
        <v>137</v>
      </c>
      <c r="E32" s="57" t="s">
        <v>76</v>
      </c>
      <c r="F32" s="59"/>
      <c r="G32" s="71">
        <v>2402</v>
      </c>
      <c r="H32" s="71"/>
      <c r="I32" s="89">
        <f t="shared" ca="1" si="0"/>
        <v>1597254.9500000002</v>
      </c>
      <c r="L32" s="44"/>
    </row>
    <row r="33" spans="1:12" s="51" customFormat="1" ht="12.75" x14ac:dyDescent="0.2">
      <c r="A33" s="56">
        <v>42079</v>
      </c>
      <c r="B33" s="93" t="s">
        <v>213</v>
      </c>
      <c r="C33" s="59" t="s">
        <v>423</v>
      </c>
      <c r="D33" s="58" t="s">
        <v>252</v>
      </c>
      <c r="E33" s="57" t="s">
        <v>76</v>
      </c>
      <c r="F33" s="59"/>
      <c r="G33" s="71">
        <v>540</v>
      </c>
      <c r="H33" s="71"/>
      <c r="I33" s="89">
        <f t="shared" ca="1" si="0"/>
        <v>1596714.9500000002</v>
      </c>
      <c r="L33" s="44"/>
    </row>
    <row r="34" spans="1:12" s="51" customFormat="1" ht="12.75" x14ac:dyDescent="0.2">
      <c r="A34" s="56">
        <v>42079</v>
      </c>
      <c r="B34" s="93" t="s">
        <v>213</v>
      </c>
      <c r="C34" s="59" t="s">
        <v>424</v>
      </c>
      <c r="D34" s="58" t="s">
        <v>227</v>
      </c>
      <c r="E34" s="57" t="s">
        <v>77</v>
      </c>
      <c r="F34" s="59"/>
      <c r="G34" s="71">
        <v>532</v>
      </c>
      <c r="H34" s="71"/>
      <c r="I34" s="89">
        <f t="shared" ca="1" si="0"/>
        <v>1596182.9500000002</v>
      </c>
      <c r="L34" s="44"/>
    </row>
    <row r="35" spans="1:12" s="51" customFormat="1" ht="25.5" x14ac:dyDescent="0.2">
      <c r="A35" s="56">
        <v>42079</v>
      </c>
      <c r="B35" s="93" t="s">
        <v>213</v>
      </c>
      <c r="C35" s="59" t="s">
        <v>425</v>
      </c>
      <c r="D35" s="58" t="s">
        <v>391</v>
      </c>
      <c r="E35" s="57" t="s">
        <v>77</v>
      </c>
      <c r="F35" s="59"/>
      <c r="G35" s="71">
        <v>3095.84</v>
      </c>
      <c r="H35" s="71"/>
      <c r="I35" s="89">
        <f t="shared" ca="1" si="0"/>
        <v>1593087.11</v>
      </c>
      <c r="L35" s="44"/>
    </row>
    <row r="36" spans="1:12" s="51" customFormat="1" ht="12.75" x14ac:dyDescent="0.2">
      <c r="A36" s="56">
        <v>42079</v>
      </c>
      <c r="B36" s="93" t="s">
        <v>213</v>
      </c>
      <c r="C36" s="59" t="s">
        <v>426</v>
      </c>
      <c r="D36" s="58" t="s">
        <v>139</v>
      </c>
      <c r="E36" s="57" t="s">
        <v>76</v>
      </c>
      <c r="F36" s="59"/>
      <c r="G36" s="71">
        <v>3248.2</v>
      </c>
      <c r="H36" s="71"/>
      <c r="I36" s="89">
        <f t="shared" ca="1" si="0"/>
        <v>1589838.9100000001</v>
      </c>
      <c r="L36" s="44"/>
    </row>
    <row r="37" spans="1:12" ht="25.5" x14ac:dyDescent="0.2">
      <c r="A37" s="56">
        <v>42079</v>
      </c>
      <c r="B37" s="93" t="s">
        <v>213</v>
      </c>
      <c r="C37" s="59" t="s">
        <v>427</v>
      </c>
      <c r="D37" s="58" t="s">
        <v>392</v>
      </c>
      <c r="E37" s="57" t="s">
        <v>76</v>
      </c>
      <c r="F37" s="59"/>
      <c r="G37" s="71">
        <v>13550</v>
      </c>
      <c r="H37" s="71"/>
      <c r="I37" s="89">
        <f t="shared" ca="1" si="0"/>
        <v>1576288.9100000001</v>
      </c>
      <c r="L37" s="44"/>
    </row>
    <row r="38" spans="1:12" ht="12.75" x14ac:dyDescent="0.2">
      <c r="A38" s="56">
        <v>42079</v>
      </c>
      <c r="B38" s="93" t="s">
        <v>213</v>
      </c>
      <c r="C38" s="59" t="s">
        <v>428</v>
      </c>
      <c r="D38" s="58" t="s">
        <v>393</v>
      </c>
      <c r="E38" s="57" t="s">
        <v>76</v>
      </c>
      <c r="F38" s="59"/>
      <c r="G38" s="71">
        <v>6588</v>
      </c>
      <c r="H38" s="71"/>
      <c r="I38" s="89">
        <f t="shared" ca="1" si="0"/>
        <v>1569700.9100000001</v>
      </c>
      <c r="L38" s="44"/>
    </row>
    <row r="39" spans="1:12" ht="12.75" x14ac:dyDescent="0.2">
      <c r="A39" s="56">
        <v>42079</v>
      </c>
      <c r="B39" s="93" t="s">
        <v>213</v>
      </c>
      <c r="C39" s="59" t="s">
        <v>429</v>
      </c>
      <c r="D39" s="58" t="s">
        <v>394</v>
      </c>
      <c r="E39" s="57" t="s">
        <v>76</v>
      </c>
      <c r="F39" s="59"/>
      <c r="G39" s="71">
        <v>83481.179999999993</v>
      </c>
      <c r="H39" s="71"/>
      <c r="I39" s="89">
        <f t="shared" ca="1" si="0"/>
        <v>1486219.7300000002</v>
      </c>
      <c r="L39" s="44"/>
    </row>
    <row r="40" spans="1:12" ht="12.75" x14ac:dyDescent="0.2">
      <c r="A40" s="56">
        <v>42079</v>
      </c>
      <c r="B40" s="93" t="s">
        <v>213</v>
      </c>
      <c r="C40" s="59" t="s">
        <v>430</v>
      </c>
      <c r="D40" s="58" t="s">
        <v>309</v>
      </c>
      <c r="E40" s="57" t="s">
        <v>77</v>
      </c>
      <c r="F40" s="59"/>
      <c r="G40" s="71">
        <v>27080.68</v>
      </c>
      <c r="H40" s="71"/>
      <c r="I40" s="89">
        <f t="shared" ca="1" si="0"/>
        <v>1459139.0500000003</v>
      </c>
      <c r="L40" s="44"/>
    </row>
    <row r="41" spans="1:12" ht="25.5" x14ac:dyDescent="0.2">
      <c r="A41" s="56">
        <v>42079</v>
      </c>
      <c r="B41" s="93" t="s">
        <v>213</v>
      </c>
      <c r="C41" s="59" t="s">
        <v>431</v>
      </c>
      <c r="D41" s="58" t="s">
        <v>395</v>
      </c>
      <c r="E41" s="57" t="s">
        <v>76</v>
      </c>
      <c r="F41" s="59"/>
      <c r="G41" s="71">
        <v>500</v>
      </c>
      <c r="H41" s="71"/>
      <c r="I41" s="89">
        <f t="shared" ca="1" si="0"/>
        <v>1458639.0500000003</v>
      </c>
      <c r="L41" s="44"/>
    </row>
    <row r="42" spans="1:12" ht="12.75" x14ac:dyDescent="0.2">
      <c r="A42" s="56">
        <v>42079</v>
      </c>
      <c r="B42" s="93" t="s">
        <v>213</v>
      </c>
      <c r="C42" s="59" t="s">
        <v>432</v>
      </c>
      <c r="D42" s="58" t="s">
        <v>396</v>
      </c>
      <c r="E42" s="57" t="s">
        <v>477</v>
      </c>
      <c r="F42" s="59"/>
      <c r="G42" s="71">
        <v>250000</v>
      </c>
      <c r="H42" s="71"/>
      <c r="I42" s="89">
        <f t="shared" ca="1" si="0"/>
        <v>1208639.0500000003</v>
      </c>
      <c r="L42" s="44"/>
    </row>
    <row r="43" spans="1:12" ht="25.5" x14ac:dyDescent="0.2">
      <c r="A43" s="56">
        <v>42079</v>
      </c>
      <c r="B43" s="93" t="s">
        <v>213</v>
      </c>
      <c r="C43" s="59" t="s">
        <v>433</v>
      </c>
      <c r="D43" s="58" t="s">
        <v>141</v>
      </c>
      <c r="E43" s="57" t="s">
        <v>76</v>
      </c>
      <c r="F43" s="59"/>
      <c r="G43" s="71">
        <v>2000</v>
      </c>
      <c r="H43" s="71"/>
      <c r="I43" s="89">
        <f t="shared" ca="1" si="0"/>
        <v>1206639.0500000003</v>
      </c>
      <c r="L43" s="44"/>
    </row>
    <row r="44" spans="1:12" ht="12.75" x14ac:dyDescent="0.2">
      <c r="A44" s="56">
        <v>42079</v>
      </c>
      <c r="B44" s="93" t="s">
        <v>213</v>
      </c>
      <c r="C44" s="59" t="s">
        <v>434</v>
      </c>
      <c r="D44" s="58" t="s">
        <v>397</v>
      </c>
      <c r="E44" s="57" t="s">
        <v>76</v>
      </c>
      <c r="F44" s="59"/>
      <c r="G44" s="71">
        <v>4500</v>
      </c>
      <c r="H44" s="71"/>
      <c r="I44" s="89">
        <f t="shared" ca="1" si="0"/>
        <v>1202139.0500000003</v>
      </c>
      <c r="L44" s="44"/>
    </row>
    <row r="45" spans="1:12" ht="12.75" x14ac:dyDescent="0.2">
      <c r="A45" s="56">
        <v>42079</v>
      </c>
      <c r="B45" s="93" t="s">
        <v>213</v>
      </c>
      <c r="C45" s="59" t="s">
        <v>435</v>
      </c>
      <c r="D45" s="58" t="s">
        <v>307</v>
      </c>
      <c r="E45" s="57" t="s">
        <v>76</v>
      </c>
      <c r="F45" s="59"/>
      <c r="G45" s="71">
        <v>57960</v>
      </c>
      <c r="H45" s="71"/>
      <c r="I45" s="89">
        <f t="shared" ca="1" si="0"/>
        <v>1144179.0500000003</v>
      </c>
      <c r="L45" s="44"/>
    </row>
    <row r="46" spans="1:12" ht="12.75" x14ac:dyDescent="0.2">
      <c r="A46" s="56">
        <v>42079</v>
      </c>
      <c r="B46" s="93" t="s">
        <v>213</v>
      </c>
      <c r="C46" s="59" t="s">
        <v>436</v>
      </c>
      <c r="D46" s="58" t="s">
        <v>398</v>
      </c>
      <c r="E46" s="57" t="s">
        <v>76</v>
      </c>
      <c r="F46" s="59"/>
      <c r="G46" s="71">
        <v>2277.1999999999998</v>
      </c>
      <c r="H46" s="71"/>
      <c r="I46" s="89">
        <f t="shared" ca="1" si="0"/>
        <v>1141901.8500000003</v>
      </c>
      <c r="L46" s="44"/>
    </row>
    <row r="47" spans="1:12" ht="12.75" x14ac:dyDescent="0.2">
      <c r="A47" s="56">
        <v>42079</v>
      </c>
      <c r="B47" s="93" t="s">
        <v>213</v>
      </c>
      <c r="C47" s="59" t="s">
        <v>437</v>
      </c>
      <c r="D47" s="58" t="s">
        <v>194</v>
      </c>
      <c r="E47" s="57" t="s">
        <v>77</v>
      </c>
      <c r="F47" s="59"/>
      <c r="G47" s="71">
        <v>736</v>
      </c>
      <c r="H47" s="71"/>
      <c r="I47" s="89">
        <f t="shared" ca="1" si="0"/>
        <v>1141165.8500000003</v>
      </c>
      <c r="L47" s="44"/>
    </row>
    <row r="48" spans="1:12" ht="12.75" x14ac:dyDescent="0.2">
      <c r="A48" s="56">
        <v>42079</v>
      </c>
      <c r="B48" s="93" t="s">
        <v>213</v>
      </c>
      <c r="C48" s="59" t="s">
        <v>438</v>
      </c>
      <c r="D48" s="58" t="s">
        <v>399</v>
      </c>
      <c r="E48" s="57" t="s">
        <v>76</v>
      </c>
      <c r="F48" s="59"/>
      <c r="G48" s="71">
        <v>510</v>
      </c>
      <c r="H48" s="71"/>
      <c r="I48" s="89">
        <f t="shared" ca="1" si="0"/>
        <v>1140655.8500000003</v>
      </c>
      <c r="L48" s="44"/>
    </row>
    <row r="49" spans="1:12" ht="12.75" x14ac:dyDescent="0.2">
      <c r="A49" s="56">
        <v>42079</v>
      </c>
      <c r="B49" s="93" t="s">
        <v>213</v>
      </c>
      <c r="C49" s="59" t="s">
        <v>439</v>
      </c>
      <c r="D49" s="58" t="s">
        <v>248</v>
      </c>
      <c r="E49" s="57" t="s">
        <v>77</v>
      </c>
      <c r="F49" s="59"/>
      <c r="G49" s="71">
        <v>136.5</v>
      </c>
      <c r="H49" s="71"/>
      <c r="I49" s="89">
        <f t="shared" ca="1" si="0"/>
        <v>1140519.3500000003</v>
      </c>
      <c r="L49" s="44"/>
    </row>
    <row r="50" spans="1:12" ht="12.75" x14ac:dyDescent="0.2">
      <c r="A50" s="56">
        <v>42079</v>
      </c>
      <c r="B50" s="93" t="s">
        <v>213</v>
      </c>
      <c r="C50" s="59" t="s">
        <v>440</v>
      </c>
      <c r="D50" s="58" t="s">
        <v>197</v>
      </c>
      <c r="E50" s="57" t="s">
        <v>77</v>
      </c>
      <c r="F50" s="59"/>
      <c r="G50" s="71">
        <v>355</v>
      </c>
      <c r="H50" s="71"/>
      <c r="I50" s="89">
        <f t="shared" ca="1" si="0"/>
        <v>1140164.3500000003</v>
      </c>
      <c r="L50" s="44"/>
    </row>
    <row r="51" spans="1:12" ht="12.75" x14ac:dyDescent="0.2">
      <c r="A51" s="56">
        <v>42079</v>
      </c>
      <c r="B51" s="93" t="s">
        <v>213</v>
      </c>
      <c r="C51" s="59" t="s">
        <v>441</v>
      </c>
      <c r="D51" s="58" t="s">
        <v>198</v>
      </c>
      <c r="E51" s="57" t="s">
        <v>76</v>
      </c>
      <c r="F51" s="59"/>
      <c r="G51" s="71">
        <v>5023.6899999999996</v>
      </c>
      <c r="H51" s="71"/>
      <c r="I51" s="89">
        <f t="shared" ca="1" si="0"/>
        <v>1135140.6600000004</v>
      </c>
      <c r="L51" s="44"/>
    </row>
    <row r="52" spans="1:12" ht="12.75" x14ac:dyDescent="0.2">
      <c r="A52" s="56">
        <v>42079</v>
      </c>
      <c r="B52" s="93" t="s">
        <v>213</v>
      </c>
      <c r="C52" s="59" t="s">
        <v>442</v>
      </c>
      <c r="D52" s="58" t="s">
        <v>199</v>
      </c>
      <c r="E52" s="57" t="s">
        <v>76</v>
      </c>
      <c r="F52" s="59"/>
      <c r="G52" s="71">
        <v>10673</v>
      </c>
      <c r="H52" s="71"/>
      <c r="I52" s="89">
        <f t="shared" ca="1" si="0"/>
        <v>1124467.6600000004</v>
      </c>
      <c r="L52" s="44"/>
    </row>
    <row r="53" spans="1:12" ht="12.75" x14ac:dyDescent="0.2">
      <c r="A53" s="56">
        <v>42079</v>
      </c>
      <c r="B53" s="93" t="s">
        <v>213</v>
      </c>
      <c r="C53" s="59" t="s">
        <v>443</v>
      </c>
      <c r="D53" s="58" t="s">
        <v>400</v>
      </c>
      <c r="E53" s="57" t="s">
        <v>76</v>
      </c>
      <c r="F53" s="59"/>
      <c r="G53" s="71">
        <v>45384</v>
      </c>
      <c r="H53" s="71"/>
      <c r="I53" s="89">
        <f t="shared" ca="1" si="0"/>
        <v>1079083.6600000004</v>
      </c>
      <c r="L53" s="44"/>
    </row>
    <row r="54" spans="1:12" ht="12.75" x14ac:dyDescent="0.2">
      <c r="A54" s="56">
        <v>42079</v>
      </c>
      <c r="B54" s="93" t="s">
        <v>213</v>
      </c>
      <c r="C54" s="59" t="s">
        <v>444</v>
      </c>
      <c r="D54" s="58" t="s">
        <v>401</v>
      </c>
      <c r="E54" s="57" t="s">
        <v>76</v>
      </c>
      <c r="F54" s="59"/>
      <c r="G54" s="71">
        <v>1400</v>
      </c>
      <c r="H54" s="71"/>
      <c r="I54" s="89">
        <f t="shared" ca="1" si="0"/>
        <v>1077683.6600000004</v>
      </c>
      <c r="L54" s="44"/>
    </row>
    <row r="55" spans="1:12" ht="12.75" x14ac:dyDescent="0.2">
      <c r="A55" s="56">
        <v>42079</v>
      </c>
      <c r="B55" s="93" t="s">
        <v>213</v>
      </c>
      <c r="C55" s="59" t="s">
        <v>445</v>
      </c>
      <c r="D55" s="58" t="s">
        <v>137</v>
      </c>
      <c r="E55" s="57" t="s">
        <v>76</v>
      </c>
      <c r="F55" s="59"/>
      <c r="G55" s="71">
        <v>5400</v>
      </c>
      <c r="H55" s="71"/>
      <c r="I55" s="89">
        <f t="shared" ca="1" si="0"/>
        <v>1072283.6600000004</v>
      </c>
      <c r="L55" s="44"/>
    </row>
    <row r="56" spans="1:12" ht="12.75" x14ac:dyDescent="0.2">
      <c r="A56" s="56">
        <v>42079</v>
      </c>
      <c r="B56" s="93" t="s">
        <v>213</v>
      </c>
      <c r="C56" s="59" t="s">
        <v>446</v>
      </c>
      <c r="D56" s="58" t="s">
        <v>139</v>
      </c>
      <c r="E56" s="57" t="s">
        <v>76</v>
      </c>
      <c r="F56" s="59"/>
      <c r="G56" s="71">
        <v>730</v>
      </c>
      <c r="H56" s="71"/>
      <c r="I56" s="89">
        <f t="shared" ca="1" si="0"/>
        <v>1071553.6600000004</v>
      </c>
      <c r="L56" s="44"/>
    </row>
    <row r="57" spans="1:12" ht="12.75" x14ac:dyDescent="0.2">
      <c r="A57" s="56">
        <v>42079</v>
      </c>
      <c r="B57" s="93" t="s">
        <v>213</v>
      </c>
      <c r="C57" s="59" t="s">
        <v>447</v>
      </c>
      <c r="D57" s="58" t="s">
        <v>402</v>
      </c>
      <c r="E57" s="57" t="s">
        <v>76</v>
      </c>
      <c r="F57" s="59"/>
      <c r="G57" s="71">
        <v>25000</v>
      </c>
      <c r="H57" s="71"/>
      <c r="I57" s="89">
        <f t="shared" ca="1" si="0"/>
        <v>1046553.6600000004</v>
      </c>
      <c r="L57" s="44"/>
    </row>
    <row r="58" spans="1:12" ht="12.75" x14ac:dyDescent="0.2">
      <c r="A58" s="75">
        <v>42079</v>
      </c>
      <c r="B58" s="93" t="s">
        <v>213</v>
      </c>
      <c r="C58" s="59" t="s">
        <v>448</v>
      </c>
      <c r="D58" s="58" t="s">
        <v>403</v>
      </c>
      <c r="E58" s="57" t="s">
        <v>76</v>
      </c>
      <c r="F58" s="59"/>
      <c r="G58" s="71">
        <v>1350.8</v>
      </c>
      <c r="H58" s="79"/>
      <c r="I58" s="89">
        <f t="shared" ca="1" si="0"/>
        <v>1045202.8600000003</v>
      </c>
      <c r="L58" s="44"/>
    </row>
    <row r="59" spans="1:12" ht="12.75" x14ac:dyDescent="0.2">
      <c r="A59" s="75">
        <v>42079</v>
      </c>
      <c r="B59" s="93" t="s">
        <v>213</v>
      </c>
      <c r="C59" s="76" t="s">
        <v>449</v>
      </c>
      <c r="D59" s="77" t="s">
        <v>146</v>
      </c>
      <c r="E59" s="57" t="s">
        <v>76</v>
      </c>
      <c r="F59" s="59"/>
      <c r="G59" s="79">
        <v>12500</v>
      </c>
      <c r="H59" s="79"/>
      <c r="I59" s="89">
        <f t="shared" ca="1" si="0"/>
        <v>1032702.8600000003</v>
      </c>
      <c r="L59" s="44"/>
    </row>
    <row r="60" spans="1:12" ht="12.75" x14ac:dyDescent="0.2">
      <c r="A60" s="75">
        <v>42079</v>
      </c>
      <c r="B60" s="93" t="s">
        <v>213</v>
      </c>
      <c r="C60" s="76" t="s">
        <v>450</v>
      </c>
      <c r="D60" s="77" t="s">
        <v>404</v>
      </c>
      <c r="E60" s="57" t="s">
        <v>76</v>
      </c>
      <c r="F60" s="59"/>
      <c r="G60" s="79">
        <v>1800</v>
      </c>
      <c r="H60" s="79"/>
      <c r="I60" s="89">
        <f t="shared" ca="1" si="0"/>
        <v>1030902.8600000003</v>
      </c>
      <c r="L60" s="44"/>
    </row>
    <row r="61" spans="1:12" ht="12.75" x14ac:dyDescent="0.2">
      <c r="A61" s="75">
        <v>42079</v>
      </c>
      <c r="B61" s="93" t="s">
        <v>213</v>
      </c>
      <c r="C61" s="76" t="s">
        <v>451</v>
      </c>
      <c r="D61" s="77" t="s">
        <v>405</v>
      </c>
      <c r="E61" s="57" t="s">
        <v>77</v>
      </c>
      <c r="F61" s="59"/>
      <c r="G61" s="79">
        <v>106</v>
      </c>
      <c r="H61" s="79"/>
      <c r="I61" s="89">
        <f t="shared" ca="1" si="0"/>
        <v>1030796.8600000003</v>
      </c>
      <c r="L61" s="44"/>
    </row>
    <row r="62" spans="1:12" ht="12.75" x14ac:dyDescent="0.2">
      <c r="A62" s="75">
        <v>42079</v>
      </c>
      <c r="B62" s="93" t="s">
        <v>213</v>
      </c>
      <c r="C62" s="76" t="s">
        <v>452</v>
      </c>
      <c r="D62" s="77" t="s">
        <v>406</v>
      </c>
      <c r="E62" s="57" t="s">
        <v>76</v>
      </c>
      <c r="F62" s="59"/>
      <c r="G62" s="79">
        <v>140</v>
      </c>
      <c r="H62" s="79"/>
      <c r="I62" s="89">
        <f t="shared" ca="1" si="0"/>
        <v>1030656.8600000003</v>
      </c>
      <c r="L62" s="44"/>
    </row>
    <row r="63" spans="1:12" ht="25.5" x14ac:dyDescent="0.2">
      <c r="A63" s="75">
        <v>42079</v>
      </c>
      <c r="B63" s="93" t="s">
        <v>213</v>
      </c>
      <c r="C63" s="76" t="s">
        <v>453</v>
      </c>
      <c r="D63" s="77" t="s">
        <v>296</v>
      </c>
      <c r="E63" s="57" t="s">
        <v>76</v>
      </c>
      <c r="F63" s="59"/>
      <c r="G63" s="79">
        <v>3772.41</v>
      </c>
      <c r="H63" s="79"/>
      <c r="I63" s="89">
        <f t="shared" ca="1" si="0"/>
        <v>1026884.4500000003</v>
      </c>
      <c r="L63" s="44"/>
    </row>
    <row r="64" spans="1:12" ht="12.75" x14ac:dyDescent="0.2">
      <c r="A64" s="75">
        <v>42079</v>
      </c>
      <c r="B64" s="93" t="s">
        <v>213</v>
      </c>
      <c r="C64" s="76" t="s">
        <v>454</v>
      </c>
      <c r="D64" s="77" t="s">
        <v>151</v>
      </c>
      <c r="E64" s="78" t="s">
        <v>77</v>
      </c>
      <c r="F64" s="59"/>
      <c r="G64" s="79">
        <v>692.8</v>
      </c>
      <c r="H64" s="79"/>
      <c r="I64" s="89">
        <f t="shared" ca="1" si="0"/>
        <v>1026191.6500000003</v>
      </c>
      <c r="L64" s="44"/>
    </row>
    <row r="65" spans="1:12" ht="12.75" x14ac:dyDescent="0.2">
      <c r="A65" s="75">
        <v>42079</v>
      </c>
      <c r="B65" s="93" t="s">
        <v>213</v>
      </c>
      <c r="C65" s="76" t="s">
        <v>455</v>
      </c>
      <c r="D65" s="77" t="s">
        <v>151</v>
      </c>
      <c r="E65" s="78" t="s">
        <v>77</v>
      </c>
      <c r="F65" s="59"/>
      <c r="G65" s="79">
        <v>1314.25</v>
      </c>
      <c r="H65" s="79"/>
      <c r="I65" s="89">
        <f t="shared" ca="1" si="0"/>
        <v>1024877.4000000003</v>
      </c>
      <c r="L65" s="44"/>
    </row>
    <row r="66" spans="1:12" ht="12.75" x14ac:dyDescent="0.2">
      <c r="A66" s="75">
        <v>42079</v>
      </c>
      <c r="B66" s="93" t="s">
        <v>213</v>
      </c>
      <c r="C66" s="76" t="s">
        <v>456</v>
      </c>
      <c r="D66" s="77" t="s">
        <v>151</v>
      </c>
      <c r="E66" s="78" t="s">
        <v>77</v>
      </c>
      <c r="F66" s="59"/>
      <c r="G66" s="79">
        <v>27.65</v>
      </c>
      <c r="H66" s="79"/>
      <c r="I66" s="89">
        <f t="shared" ca="1" si="0"/>
        <v>1024849.7500000002</v>
      </c>
      <c r="L66" s="44"/>
    </row>
    <row r="67" spans="1:12" ht="12.75" x14ac:dyDescent="0.2">
      <c r="A67" s="75">
        <v>42079</v>
      </c>
      <c r="B67" s="93" t="s">
        <v>213</v>
      </c>
      <c r="C67" s="76" t="s">
        <v>457</v>
      </c>
      <c r="D67" s="77" t="s">
        <v>151</v>
      </c>
      <c r="E67" s="78" t="s">
        <v>77</v>
      </c>
      <c r="F67" s="59"/>
      <c r="G67" s="79">
        <v>12.3</v>
      </c>
      <c r="H67" s="79"/>
      <c r="I67" s="89">
        <f t="shared" ca="1" si="0"/>
        <v>1024837.4500000002</v>
      </c>
      <c r="L67" s="44"/>
    </row>
    <row r="68" spans="1:12" ht="14.25" customHeight="1" x14ac:dyDescent="0.2">
      <c r="A68" s="75">
        <v>42079</v>
      </c>
      <c r="B68" s="93" t="s">
        <v>213</v>
      </c>
      <c r="C68" s="76" t="s">
        <v>458</v>
      </c>
      <c r="D68" s="77" t="s">
        <v>228</v>
      </c>
      <c r="E68" s="78" t="s">
        <v>77</v>
      </c>
      <c r="F68" s="59"/>
      <c r="G68" s="79">
        <v>1585.75</v>
      </c>
      <c r="H68" s="79"/>
      <c r="I68" s="89">
        <f t="shared" ca="1" si="0"/>
        <v>1023251.7000000002</v>
      </c>
      <c r="L68" s="44"/>
    </row>
    <row r="69" spans="1:12" ht="12.75" x14ac:dyDescent="0.2">
      <c r="A69" s="75">
        <v>42079</v>
      </c>
      <c r="B69" s="93" t="s">
        <v>213</v>
      </c>
      <c r="C69" s="76" t="s">
        <v>459</v>
      </c>
      <c r="D69" s="77" t="s">
        <v>154</v>
      </c>
      <c r="E69" s="78" t="s">
        <v>76</v>
      </c>
      <c r="F69" s="59"/>
      <c r="G69" s="79">
        <v>1920</v>
      </c>
      <c r="H69" s="79"/>
      <c r="I69" s="89">
        <f t="shared" ca="1" si="0"/>
        <v>1021331.7000000002</v>
      </c>
      <c r="L69" s="44"/>
    </row>
    <row r="70" spans="1:12" ht="12.75" x14ac:dyDescent="0.2">
      <c r="A70" s="75">
        <v>42079</v>
      </c>
      <c r="B70" s="93" t="s">
        <v>213</v>
      </c>
      <c r="C70" s="76" t="s">
        <v>460</v>
      </c>
      <c r="D70" s="77" t="s">
        <v>155</v>
      </c>
      <c r="E70" s="78" t="s">
        <v>77</v>
      </c>
      <c r="F70" s="59"/>
      <c r="G70" s="79">
        <v>159.82</v>
      </c>
      <c r="H70" s="79"/>
      <c r="I70" s="89">
        <f t="shared" ca="1" si="0"/>
        <v>1021171.8800000002</v>
      </c>
      <c r="L70" s="44"/>
    </row>
    <row r="71" spans="1:12" ht="12.75" x14ac:dyDescent="0.2">
      <c r="A71" s="75">
        <v>42079</v>
      </c>
      <c r="B71" s="93" t="s">
        <v>213</v>
      </c>
      <c r="C71" s="76" t="s">
        <v>461</v>
      </c>
      <c r="D71" s="77" t="s">
        <v>157</v>
      </c>
      <c r="E71" s="78" t="s">
        <v>77</v>
      </c>
      <c r="F71" s="59"/>
      <c r="G71" s="79">
        <v>196</v>
      </c>
      <c r="H71" s="79"/>
      <c r="I71" s="89">
        <f t="shared" ca="1" si="0"/>
        <v>1020975.8800000002</v>
      </c>
      <c r="L71" s="44"/>
    </row>
    <row r="72" spans="1:12" ht="12.75" x14ac:dyDescent="0.2">
      <c r="A72" s="75">
        <v>42080</v>
      </c>
      <c r="B72" s="93" t="s">
        <v>213</v>
      </c>
      <c r="C72" s="76" t="s">
        <v>462</v>
      </c>
      <c r="D72" s="77" t="s">
        <v>193</v>
      </c>
      <c r="E72" s="78" t="s">
        <v>477</v>
      </c>
      <c r="F72" s="59"/>
      <c r="G72" s="79">
        <v>228</v>
      </c>
      <c r="H72" s="79"/>
      <c r="I72" s="89">
        <f t="shared" ca="1" si="0"/>
        <v>1020747.8800000002</v>
      </c>
      <c r="L72" s="44"/>
    </row>
    <row r="73" spans="1:12" ht="12.75" x14ac:dyDescent="0.2">
      <c r="A73" s="75">
        <v>42080</v>
      </c>
      <c r="B73" s="93" t="s">
        <v>213</v>
      </c>
      <c r="C73" s="76" t="s">
        <v>463</v>
      </c>
      <c r="D73" s="77" t="s">
        <v>136</v>
      </c>
      <c r="E73" s="78" t="s">
        <v>477</v>
      </c>
      <c r="F73" s="59"/>
      <c r="G73" s="79">
        <v>276.5</v>
      </c>
      <c r="H73" s="79"/>
      <c r="I73" s="89">
        <f t="shared" ca="1" si="0"/>
        <v>1020471.3800000002</v>
      </c>
      <c r="L73" s="44"/>
    </row>
    <row r="74" spans="1:12" ht="12.75" x14ac:dyDescent="0.2">
      <c r="A74" s="75">
        <v>42080</v>
      </c>
      <c r="B74" s="93" t="s">
        <v>213</v>
      </c>
      <c r="C74" s="76" t="s">
        <v>464</v>
      </c>
      <c r="D74" s="77" t="s">
        <v>202</v>
      </c>
      <c r="E74" s="78" t="s">
        <v>477</v>
      </c>
      <c r="F74" s="59"/>
      <c r="G74" s="79">
        <v>730</v>
      </c>
      <c r="H74" s="79"/>
      <c r="I74" s="89">
        <f t="shared" ca="1" si="0"/>
        <v>1019741.3800000002</v>
      </c>
      <c r="L74" s="44"/>
    </row>
    <row r="75" spans="1:12" ht="12.75" x14ac:dyDescent="0.2">
      <c r="A75" s="75">
        <v>42080</v>
      </c>
      <c r="B75" s="93" t="s">
        <v>213</v>
      </c>
      <c r="C75" s="76" t="s">
        <v>465</v>
      </c>
      <c r="D75" s="77" t="s">
        <v>407</v>
      </c>
      <c r="E75" s="78" t="s">
        <v>76</v>
      </c>
      <c r="F75" s="59"/>
      <c r="G75" s="79">
        <v>646</v>
      </c>
      <c r="H75" s="79"/>
      <c r="I75" s="89">
        <f t="shared" ca="1" si="0"/>
        <v>1019095.3800000002</v>
      </c>
      <c r="L75" s="44"/>
    </row>
    <row r="76" spans="1:12" ht="12.75" x14ac:dyDescent="0.2">
      <c r="A76" s="75">
        <v>42080</v>
      </c>
      <c r="B76" s="93" t="s">
        <v>213</v>
      </c>
      <c r="C76" s="76" t="s">
        <v>466</v>
      </c>
      <c r="D76" s="77" t="s">
        <v>408</v>
      </c>
      <c r="E76" s="78" t="s">
        <v>76</v>
      </c>
      <c r="F76" s="59"/>
      <c r="G76" s="79">
        <v>2030</v>
      </c>
      <c r="H76" s="79"/>
      <c r="I76" s="89">
        <f t="shared" ca="1" si="0"/>
        <v>1017065.3800000002</v>
      </c>
      <c r="L76" s="44"/>
    </row>
    <row r="77" spans="1:12" ht="12.75" x14ac:dyDescent="0.2">
      <c r="A77" s="75">
        <v>42080</v>
      </c>
      <c r="B77" s="93" t="s">
        <v>213</v>
      </c>
      <c r="C77" s="76" t="s">
        <v>467</v>
      </c>
      <c r="D77" s="77" t="s">
        <v>210</v>
      </c>
      <c r="E77" s="78" t="s">
        <v>477</v>
      </c>
      <c r="F77" s="59"/>
      <c r="G77" s="79">
        <v>130</v>
      </c>
      <c r="H77" s="79"/>
      <c r="I77" s="89">
        <f t="shared" ca="1" si="0"/>
        <v>1016935.3800000002</v>
      </c>
      <c r="L77" s="44"/>
    </row>
    <row r="78" spans="1:12" ht="12.75" x14ac:dyDescent="0.2">
      <c r="A78" s="75">
        <v>42080</v>
      </c>
      <c r="B78" s="93" t="s">
        <v>213</v>
      </c>
      <c r="C78" s="76" t="s">
        <v>468</v>
      </c>
      <c r="D78" s="77" t="s">
        <v>152</v>
      </c>
      <c r="E78" s="78" t="s">
        <v>76</v>
      </c>
      <c r="F78" s="59"/>
      <c r="G78" s="79">
        <v>53</v>
      </c>
      <c r="H78" s="79"/>
      <c r="I78" s="89">
        <f t="shared" ca="1" si="0"/>
        <v>1016882.3800000002</v>
      </c>
      <c r="L78" s="44"/>
    </row>
    <row r="79" spans="1:12" ht="12.75" x14ac:dyDescent="0.2">
      <c r="A79" s="75">
        <v>42080</v>
      </c>
      <c r="B79" s="93" t="s">
        <v>213</v>
      </c>
      <c r="C79" s="76" t="s">
        <v>469</v>
      </c>
      <c r="D79" s="77" t="s">
        <v>409</v>
      </c>
      <c r="E79" s="78" t="s">
        <v>76</v>
      </c>
      <c r="F79" s="59"/>
      <c r="G79" s="79">
        <v>300</v>
      </c>
      <c r="H79" s="79"/>
      <c r="I79" s="89">
        <f t="shared" ca="1" si="0"/>
        <v>1016582.3800000002</v>
      </c>
      <c r="L79" s="44"/>
    </row>
    <row r="80" spans="1:12" ht="12.75" x14ac:dyDescent="0.2">
      <c r="A80" s="75">
        <v>42080</v>
      </c>
      <c r="B80" s="93" t="s">
        <v>213</v>
      </c>
      <c r="C80" s="76" t="s">
        <v>470</v>
      </c>
      <c r="D80" s="77" t="s">
        <v>209</v>
      </c>
      <c r="E80" s="78" t="s">
        <v>477</v>
      </c>
      <c r="F80" s="59"/>
      <c r="G80" s="79">
        <v>140</v>
      </c>
      <c r="H80" s="79"/>
      <c r="I80" s="89">
        <f t="shared" ca="1" si="0"/>
        <v>1016442.3800000002</v>
      </c>
      <c r="L80" s="44"/>
    </row>
    <row r="81" spans="1:12" ht="12.75" x14ac:dyDescent="0.2">
      <c r="A81" s="75">
        <v>42080</v>
      </c>
      <c r="B81" s="93" t="s">
        <v>213</v>
      </c>
      <c r="C81" s="76" t="s">
        <v>471</v>
      </c>
      <c r="D81" s="77" t="s">
        <v>123</v>
      </c>
      <c r="E81" s="78" t="s">
        <v>77</v>
      </c>
      <c r="F81" s="59"/>
      <c r="G81" s="79">
        <v>90.35</v>
      </c>
      <c r="H81" s="79"/>
      <c r="I81" s="89">
        <f t="shared" ca="1" si="0"/>
        <v>1016352.0300000003</v>
      </c>
      <c r="L81" s="44"/>
    </row>
    <row r="82" spans="1:12" ht="12.75" x14ac:dyDescent="0.2">
      <c r="A82" s="75">
        <v>42084</v>
      </c>
      <c r="B82" s="93" t="s">
        <v>213</v>
      </c>
      <c r="C82" s="76" t="s">
        <v>472</v>
      </c>
      <c r="D82" s="77" t="s">
        <v>239</v>
      </c>
      <c r="E82" s="78" t="s">
        <v>77</v>
      </c>
      <c r="F82" s="59"/>
      <c r="G82" s="79">
        <v>237.1</v>
      </c>
      <c r="H82" s="79"/>
      <c r="I82" s="89">
        <f t="shared" ca="1" si="0"/>
        <v>1016114.9300000003</v>
      </c>
      <c r="L82" s="44"/>
    </row>
    <row r="83" spans="1:12" ht="12.75" x14ac:dyDescent="0.2">
      <c r="A83" s="106">
        <v>42094</v>
      </c>
      <c r="B83" s="93" t="s">
        <v>213</v>
      </c>
      <c r="C83" s="76" t="s">
        <v>473</v>
      </c>
      <c r="D83" s="77" t="s">
        <v>240</v>
      </c>
      <c r="E83" s="78" t="s">
        <v>77</v>
      </c>
      <c r="F83" s="59"/>
      <c r="G83" s="79">
        <v>350</v>
      </c>
      <c r="H83" s="79"/>
      <c r="I83" s="89">
        <f t="shared" ca="1" si="0"/>
        <v>1015764.9300000003</v>
      </c>
      <c r="L83" s="44"/>
    </row>
    <row r="84" spans="1:12" ht="12.75" x14ac:dyDescent="0.2">
      <c r="A84" s="106">
        <v>42080</v>
      </c>
      <c r="B84" s="93" t="s">
        <v>213</v>
      </c>
      <c r="C84" s="76" t="s">
        <v>474</v>
      </c>
      <c r="D84" s="77" t="s">
        <v>410</v>
      </c>
      <c r="E84" s="78" t="s">
        <v>76</v>
      </c>
      <c r="F84" s="59"/>
      <c r="G84" s="79">
        <v>1600</v>
      </c>
      <c r="H84" s="79"/>
      <c r="I84" s="89">
        <f t="shared" ca="1" si="0"/>
        <v>1014164.9300000003</v>
      </c>
      <c r="L84" s="44"/>
    </row>
    <row r="85" spans="1:12" ht="12.75" x14ac:dyDescent="0.2">
      <c r="A85" s="106">
        <v>42080</v>
      </c>
      <c r="B85" s="93" t="s">
        <v>213</v>
      </c>
      <c r="C85" s="76" t="s">
        <v>475</v>
      </c>
      <c r="D85" s="77" t="s">
        <v>411</v>
      </c>
      <c r="E85" s="78" t="s">
        <v>76</v>
      </c>
      <c r="F85" s="59"/>
      <c r="G85" s="79">
        <v>19500</v>
      </c>
      <c r="H85" s="79"/>
      <c r="I85" s="89">
        <f t="shared" ca="1" si="0"/>
        <v>994664.93000000028</v>
      </c>
      <c r="L85" s="44"/>
    </row>
    <row r="86" spans="1:12" ht="12.75" x14ac:dyDescent="0.2">
      <c r="A86" s="106">
        <v>42080</v>
      </c>
      <c r="B86" s="93" t="s">
        <v>213</v>
      </c>
      <c r="C86" s="76" t="s">
        <v>476</v>
      </c>
      <c r="D86" s="77" t="s">
        <v>412</v>
      </c>
      <c r="E86" s="78" t="s">
        <v>76</v>
      </c>
      <c r="F86" s="59"/>
      <c r="G86" s="79">
        <v>16250</v>
      </c>
      <c r="H86" s="79"/>
      <c r="I86" s="89">
        <f t="shared" ca="1" si="0"/>
        <v>978414.93000000028</v>
      </c>
      <c r="L86" s="44"/>
    </row>
    <row r="87" spans="1:12" ht="12.75" x14ac:dyDescent="0.2">
      <c r="A87" s="106">
        <v>42094</v>
      </c>
      <c r="B87" s="94" t="s">
        <v>506</v>
      </c>
      <c r="C87" s="76" t="s">
        <v>156</v>
      </c>
      <c r="D87" s="77" t="s">
        <v>218</v>
      </c>
      <c r="E87" s="78" t="s">
        <v>77</v>
      </c>
      <c r="F87" s="59"/>
      <c r="G87" s="79">
        <v>77878.350000000006</v>
      </c>
      <c r="H87" s="79"/>
      <c r="I87" s="89">
        <f t="shared" ref="I87:I121" ca="1" si="1">IF(AND(ISBLANK(G87),ISBLANK(H87))," - ",OFFSET(I87,-1,0,1,1)+H87-G87)</f>
        <v>900536.58000000031</v>
      </c>
      <c r="L87" s="44"/>
    </row>
    <row r="88" spans="1:12" ht="12.75" x14ac:dyDescent="0.2">
      <c r="A88" s="106">
        <v>42094</v>
      </c>
      <c r="B88" s="94" t="s">
        <v>506</v>
      </c>
      <c r="C88" s="76" t="s">
        <v>478</v>
      </c>
      <c r="D88" s="77" t="s">
        <v>219</v>
      </c>
      <c r="E88" s="78" t="s">
        <v>77</v>
      </c>
      <c r="F88" s="59"/>
      <c r="G88" s="79">
        <v>19754</v>
      </c>
      <c r="H88" s="79"/>
      <c r="I88" s="89">
        <f t="shared" ca="1" si="1"/>
        <v>880782.58000000031</v>
      </c>
      <c r="L88" s="44"/>
    </row>
    <row r="89" spans="1:12" ht="12.75" x14ac:dyDescent="0.2">
      <c r="A89" s="106">
        <v>42094</v>
      </c>
      <c r="B89" s="94" t="s">
        <v>506</v>
      </c>
      <c r="C89" s="76" t="s">
        <v>479</v>
      </c>
      <c r="D89" s="77" t="s">
        <v>220</v>
      </c>
      <c r="E89" s="78" t="s">
        <v>77</v>
      </c>
      <c r="F89" s="59"/>
      <c r="G89" s="79">
        <v>1215.8</v>
      </c>
      <c r="H89" s="79"/>
      <c r="I89" s="89">
        <f t="shared" ca="1" si="1"/>
        <v>879566.78000000026</v>
      </c>
      <c r="L89" s="44"/>
    </row>
    <row r="90" spans="1:12" ht="12.75" x14ac:dyDescent="0.2">
      <c r="A90" s="106">
        <v>42094</v>
      </c>
      <c r="B90" s="94" t="s">
        <v>506</v>
      </c>
      <c r="C90" s="76" t="s">
        <v>480</v>
      </c>
      <c r="D90" s="77" t="s">
        <v>190</v>
      </c>
      <c r="E90" s="78" t="s">
        <v>77</v>
      </c>
      <c r="F90" s="59"/>
      <c r="G90" s="79">
        <v>3445.65</v>
      </c>
      <c r="H90" s="79"/>
      <c r="I90" s="89">
        <f t="shared" ca="1" si="1"/>
        <v>876121.13000000024</v>
      </c>
      <c r="L90" s="44"/>
    </row>
    <row r="91" spans="1:12" ht="12.75" x14ac:dyDescent="0.2">
      <c r="A91" s="106">
        <v>42083</v>
      </c>
      <c r="B91" s="94" t="s">
        <v>213</v>
      </c>
      <c r="C91" s="76" t="s">
        <v>481</v>
      </c>
      <c r="D91" s="77" t="s">
        <v>488</v>
      </c>
      <c r="E91" s="78" t="s">
        <v>76</v>
      </c>
      <c r="F91" s="59"/>
      <c r="G91" s="79">
        <v>1000</v>
      </c>
      <c r="H91" s="79"/>
      <c r="I91" s="89">
        <f t="shared" ca="1" si="1"/>
        <v>875121.13000000024</v>
      </c>
      <c r="L91" s="44"/>
    </row>
    <row r="92" spans="1:12" ht="12.75" x14ac:dyDescent="0.2">
      <c r="A92" s="106">
        <v>42083</v>
      </c>
      <c r="B92" s="94" t="s">
        <v>213</v>
      </c>
      <c r="C92" s="76" t="s">
        <v>482</v>
      </c>
      <c r="D92" s="77" t="s">
        <v>489</v>
      </c>
      <c r="E92" s="78" t="s">
        <v>76</v>
      </c>
      <c r="F92" s="59"/>
      <c r="G92" s="79">
        <v>1000</v>
      </c>
      <c r="H92" s="79"/>
      <c r="I92" s="89">
        <f t="shared" ca="1" si="1"/>
        <v>874121.13000000024</v>
      </c>
      <c r="L92" s="44"/>
    </row>
    <row r="93" spans="1:12" ht="12.75" x14ac:dyDescent="0.2">
      <c r="A93" s="106">
        <v>42083</v>
      </c>
      <c r="B93" s="94" t="s">
        <v>213</v>
      </c>
      <c r="C93" s="76" t="s">
        <v>483</v>
      </c>
      <c r="D93" s="77" t="s">
        <v>490</v>
      </c>
      <c r="E93" s="78" t="s">
        <v>76</v>
      </c>
      <c r="F93" s="59"/>
      <c r="G93" s="79">
        <v>1000</v>
      </c>
      <c r="H93" s="79"/>
      <c r="I93" s="89">
        <f t="shared" ca="1" si="1"/>
        <v>873121.13000000024</v>
      </c>
      <c r="L93" s="44"/>
    </row>
    <row r="94" spans="1:12" ht="25.5" x14ac:dyDescent="0.2">
      <c r="A94" s="106">
        <v>42083</v>
      </c>
      <c r="B94" s="94" t="s">
        <v>213</v>
      </c>
      <c r="C94" s="76" t="s">
        <v>484</v>
      </c>
      <c r="D94" s="77" t="s">
        <v>491</v>
      </c>
      <c r="E94" s="78" t="s">
        <v>76</v>
      </c>
      <c r="F94" s="59"/>
      <c r="G94" s="79">
        <v>1000</v>
      </c>
      <c r="H94" s="79"/>
      <c r="I94" s="89">
        <f t="shared" ca="1" si="1"/>
        <v>872121.13000000024</v>
      </c>
      <c r="L94" s="44"/>
    </row>
    <row r="95" spans="1:12" ht="25.5" x14ac:dyDescent="0.2">
      <c r="A95" s="106">
        <v>42083</v>
      </c>
      <c r="B95" s="94" t="s">
        <v>213</v>
      </c>
      <c r="C95" s="76" t="s">
        <v>485</v>
      </c>
      <c r="D95" s="77" t="s">
        <v>492</v>
      </c>
      <c r="E95" s="78" t="s">
        <v>76</v>
      </c>
      <c r="F95" s="59"/>
      <c r="G95" s="79">
        <v>1000</v>
      </c>
      <c r="H95" s="79"/>
      <c r="I95" s="89">
        <f t="shared" ca="1" si="1"/>
        <v>871121.13000000024</v>
      </c>
      <c r="L95" s="44"/>
    </row>
    <row r="96" spans="1:12" ht="12.75" x14ac:dyDescent="0.2">
      <c r="A96" s="106">
        <v>42083</v>
      </c>
      <c r="B96" s="94" t="s">
        <v>213</v>
      </c>
      <c r="C96" s="76" t="s">
        <v>486</v>
      </c>
      <c r="D96" s="77" t="s">
        <v>228</v>
      </c>
      <c r="E96" s="78" t="s">
        <v>77</v>
      </c>
      <c r="F96" s="59"/>
      <c r="G96" s="79">
        <v>858.15</v>
      </c>
      <c r="H96" s="79"/>
      <c r="I96" s="89">
        <f t="shared" ca="1" si="1"/>
        <v>870262.98000000021</v>
      </c>
      <c r="L96" s="44"/>
    </row>
    <row r="97" spans="1:12" ht="12.75" x14ac:dyDescent="0.2">
      <c r="A97" s="106">
        <v>42083</v>
      </c>
      <c r="B97" s="94" t="s">
        <v>213</v>
      </c>
      <c r="C97" s="76" t="s">
        <v>487</v>
      </c>
      <c r="D97" s="77" t="s">
        <v>228</v>
      </c>
      <c r="E97" s="78" t="s">
        <v>77</v>
      </c>
      <c r="F97" s="59"/>
      <c r="G97" s="79">
        <v>1506.5</v>
      </c>
      <c r="H97" s="79"/>
      <c r="I97" s="89">
        <f t="shared" ca="1" si="1"/>
        <v>868756.48000000021</v>
      </c>
      <c r="L97" s="44"/>
    </row>
    <row r="98" spans="1:12" ht="25.5" x14ac:dyDescent="0.2">
      <c r="A98" s="106">
        <v>42083</v>
      </c>
      <c r="B98" s="94" t="s">
        <v>213</v>
      </c>
      <c r="C98" s="76" t="s">
        <v>494</v>
      </c>
      <c r="D98" s="77" t="s">
        <v>493</v>
      </c>
      <c r="E98" s="78" t="s">
        <v>77</v>
      </c>
      <c r="F98" s="59"/>
      <c r="G98" s="79">
        <v>700000</v>
      </c>
      <c r="H98" s="79"/>
      <c r="I98" s="89">
        <f t="shared" ca="1" si="1"/>
        <v>168756.48000000021</v>
      </c>
      <c r="L98" s="44"/>
    </row>
    <row r="99" spans="1:12" ht="12.75" x14ac:dyDescent="0.2">
      <c r="A99" s="106">
        <v>42083</v>
      </c>
      <c r="B99" s="94" t="s">
        <v>213</v>
      </c>
      <c r="C99" s="76" t="s">
        <v>495</v>
      </c>
      <c r="D99" s="77" t="s">
        <v>497</v>
      </c>
      <c r="E99" s="78" t="s">
        <v>76</v>
      </c>
      <c r="F99" s="59"/>
      <c r="G99" s="79">
        <v>553.5</v>
      </c>
      <c r="H99" s="79"/>
      <c r="I99" s="89">
        <f t="shared" ca="1" si="1"/>
        <v>168202.98000000021</v>
      </c>
      <c r="L99" s="44"/>
    </row>
    <row r="100" spans="1:12" ht="25.5" x14ac:dyDescent="0.2">
      <c r="A100" s="106">
        <v>42083</v>
      </c>
      <c r="B100" s="94" t="s">
        <v>213</v>
      </c>
      <c r="C100" s="76" t="s">
        <v>496</v>
      </c>
      <c r="D100" s="77" t="s">
        <v>498</v>
      </c>
      <c r="E100" s="78" t="s">
        <v>77</v>
      </c>
      <c r="F100" s="59"/>
      <c r="G100" s="79">
        <v>1133.0700000000002</v>
      </c>
      <c r="H100" s="79"/>
      <c r="I100" s="89">
        <f t="shared" ca="1" si="1"/>
        <v>167069.91000000021</v>
      </c>
      <c r="L100" s="44"/>
    </row>
    <row r="101" spans="1:12" ht="12.75" x14ac:dyDescent="0.2">
      <c r="A101" s="106">
        <v>42086</v>
      </c>
      <c r="B101" s="94" t="s">
        <v>225</v>
      </c>
      <c r="C101" s="76" t="s">
        <v>499</v>
      </c>
      <c r="D101" s="77" t="s">
        <v>504</v>
      </c>
      <c r="E101" s="78" t="s">
        <v>76</v>
      </c>
      <c r="F101" s="59"/>
      <c r="G101" s="79">
        <v>1500</v>
      </c>
      <c r="H101" s="79"/>
      <c r="I101" s="89">
        <f t="shared" ca="1" si="1"/>
        <v>165569.91000000021</v>
      </c>
      <c r="L101" s="44"/>
    </row>
    <row r="102" spans="1:12" ht="12.75" x14ac:dyDescent="0.2">
      <c r="A102" s="106">
        <v>42086</v>
      </c>
      <c r="B102" s="94" t="s">
        <v>225</v>
      </c>
      <c r="C102" s="76" t="s">
        <v>500</v>
      </c>
      <c r="D102" s="77" t="s">
        <v>203</v>
      </c>
      <c r="E102" s="78" t="s">
        <v>76</v>
      </c>
      <c r="F102" s="59"/>
      <c r="G102" s="79">
        <v>2614.9</v>
      </c>
      <c r="H102" s="79"/>
      <c r="I102" s="89">
        <f t="shared" ca="1" si="1"/>
        <v>162955.01000000021</v>
      </c>
      <c r="L102" s="44"/>
    </row>
    <row r="103" spans="1:12" ht="12.75" x14ac:dyDescent="0.2">
      <c r="A103" s="106">
        <v>42086</v>
      </c>
      <c r="B103" s="94" t="s">
        <v>225</v>
      </c>
      <c r="C103" s="76" t="s">
        <v>501</v>
      </c>
      <c r="D103" s="77" t="s">
        <v>229</v>
      </c>
      <c r="E103" s="78" t="s">
        <v>76</v>
      </c>
      <c r="F103" s="59"/>
      <c r="G103" s="79">
        <v>1213.55</v>
      </c>
      <c r="H103" s="79"/>
      <c r="I103" s="89">
        <f t="shared" ca="1" si="1"/>
        <v>161741.46000000022</v>
      </c>
      <c r="L103" s="44"/>
    </row>
    <row r="104" spans="1:12" ht="12.75" x14ac:dyDescent="0.2">
      <c r="A104" s="106">
        <v>42089</v>
      </c>
      <c r="B104" s="94" t="s">
        <v>225</v>
      </c>
      <c r="C104" s="116" t="s">
        <v>598</v>
      </c>
      <c r="D104" s="117" t="s">
        <v>599</v>
      </c>
      <c r="E104" s="118"/>
      <c r="F104" s="116"/>
      <c r="G104" s="121">
        <v>-3000</v>
      </c>
      <c r="H104" s="121"/>
      <c r="I104" s="120">
        <f ca="1">IF(AND(ISBLANK(G104),ISBLANK(H104)),"",OFFSET(I104,-1,0,1,1)+H104-G104)</f>
        <v>164741.46000000022</v>
      </c>
      <c r="L104" s="44"/>
    </row>
    <row r="105" spans="1:12" ht="12.75" x14ac:dyDescent="0.2">
      <c r="A105" s="106">
        <v>42094</v>
      </c>
      <c r="B105" s="94" t="s">
        <v>506</v>
      </c>
      <c r="C105" s="76" t="s">
        <v>502</v>
      </c>
      <c r="D105" s="77" t="s">
        <v>250</v>
      </c>
      <c r="E105" s="78" t="s">
        <v>77</v>
      </c>
      <c r="F105" s="59"/>
      <c r="G105" s="79">
        <v>850</v>
      </c>
      <c r="H105" s="79"/>
      <c r="I105" s="89">
        <f t="shared" ca="1" si="1"/>
        <v>163891.46000000022</v>
      </c>
      <c r="L105" s="44"/>
    </row>
    <row r="106" spans="1:12" ht="12.75" x14ac:dyDescent="0.2">
      <c r="A106" s="106">
        <v>42086</v>
      </c>
      <c r="B106" s="94" t="s">
        <v>225</v>
      </c>
      <c r="C106" s="76" t="s">
        <v>503</v>
      </c>
      <c r="D106" s="77" t="s">
        <v>505</v>
      </c>
      <c r="E106" s="78" t="s">
        <v>76</v>
      </c>
      <c r="F106" s="59"/>
      <c r="G106" s="79">
        <v>200</v>
      </c>
      <c r="H106" s="79"/>
      <c r="I106" s="89">
        <f t="shared" ca="1" si="1"/>
        <v>163691.46000000022</v>
      </c>
      <c r="L106" s="44"/>
    </row>
    <row r="107" spans="1:12" ht="12.75" x14ac:dyDescent="0.2">
      <c r="A107" s="106">
        <v>42094</v>
      </c>
      <c r="B107" s="94" t="s">
        <v>506</v>
      </c>
      <c r="C107" s="97" t="s">
        <v>600</v>
      </c>
      <c r="D107" s="98" t="s">
        <v>601</v>
      </c>
      <c r="E107" s="99" t="s">
        <v>77</v>
      </c>
      <c r="F107" s="97"/>
      <c r="G107" s="100">
        <v>-199.3</v>
      </c>
      <c r="H107" s="100"/>
      <c r="I107" s="89">
        <f t="shared" ca="1" si="1"/>
        <v>163890.76000000021</v>
      </c>
      <c r="L107" s="44"/>
    </row>
    <row r="108" spans="1:12" ht="24" x14ac:dyDescent="0.2">
      <c r="A108" s="94">
        <v>42094</v>
      </c>
      <c r="B108" s="94" t="s">
        <v>506</v>
      </c>
      <c r="C108" s="102" t="s">
        <v>602</v>
      </c>
      <c r="D108" s="98" t="s">
        <v>603</v>
      </c>
      <c r="E108" s="99" t="s">
        <v>76</v>
      </c>
      <c r="F108" s="102"/>
      <c r="G108" s="105">
        <v>-500</v>
      </c>
      <c r="H108" s="105">
        <v>0</v>
      </c>
      <c r="I108" s="89">
        <f t="shared" ca="1" si="1"/>
        <v>164390.76000000021</v>
      </c>
      <c r="L108" s="44"/>
    </row>
    <row r="109" spans="1:12" ht="12.75" x14ac:dyDescent="0.2">
      <c r="A109" s="94">
        <v>42094</v>
      </c>
      <c r="B109" s="94" t="s">
        <v>506</v>
      </c>
      <c r="C109" s="102" t="s">
        <v>604</v>
      </c>
      <c r="D109" s="98" t="s">
        <v>606</v>
      </c>
      <c r="E109" s="99" t="s">
        <v>77</v>
      </c>
      <c r="F109" s="102"/>
      <c r="G109" s="105">
        <v>50</v>
      </c>
      <c r="H109" s="105"/>
      <c r="I109" s="89">
        <f t="shared" ca="1" si="1"/>
        <v>164340.76000000021</v>
      </c>
      <c r="L109" s="44"/>
    </row>
    <row r="110" spans="1:12" ht="12.75" x14ac:dyDescent="0.2">
      <c r="A110" s="94">
        <v>42094</v>
      </c>
      <c r="B110" s="94" t="s">
        <v>506</v>
      </c>
      <c r="C110" s="102" t="s">
        <v>605</v>
      </c>
      <c r="D110" s="98" t="s">
        <v>607</v>
      </c>
      <c r="E110" s="99" t="s">
        <v>77</v>
      </c>
      <c r="F110" s="102"/>
      <c r="G110" s="105">
        <v>15.7</v>
      </c>
      <c r="H110" s="105"/>
      <c r="I110" s="89">
        <f t="shared" ca="1" si="1"/>
        <v>164325.0600000002</v>
      </c>
      <c r="L110" s="44"/>
    </row>
    <row r="111" spans="1:12" ht="12.75" x14ac:dyDescent="0.2">
      <c r="A111" s="94"/>
      <c r="B111" s="94"/>
      <c r="C111" s="97"/>
      <c r="D111" s="103"/>
      <c r="E111" s="99"/>
      <c r="F111" s="97"/>
      <c r="G111" s="105"/>
      <c r="H111" s="105"/>
      <c r="I111" s="89" t="str">
        <f t="shared" ca="1" si="1"/>
        <v xml:space="preserve"> - </v>
      </c>
      <c r="L111" s="44"/>
    </row>
    <row r="112" spans="1:12" ht="12.75" x14ac:dyDescent="0.2">
      <c r="A112" s="101"/>
      <c r="B112" s="94"/>
      <c r="C112" s="97"/>
      <c r="D112" s="98"/>
      <c r="E112" s="99"/>
      <c r="F112" s="97"/>
      <c r="G112" s="100"/>
      <c r="H112" s="100"/>
      <c r="I112" s="89" t="str">
        <f t="shared" ca="1" si="1"/>
        <v xml:space="preserve"> - </v>
      </c>
      <c r="L112" s="44"/>
    </row>
    <row r="113" spans="1:12" ht="12.75" x14ac:dyDescent="0.2">
      <c r="A113" s="101"/>
      <c r="B113" s="94"/>
      <c r="C113" s="97"/>
      <c r="D113" s="98"/>
      <c r="E113" s="99"/>
      <c r="F113" s="97"/>
      <c r="G113" s="100"/>
      <c r="H113" s="100"/>
      <c r="I113" s="89" t="str">
        <f t="shared" ca="1" si="1"/>
        <v xml:space="preserve"> - </v>
      </c>
      <c r="L113" s="44"/>
    </row>
    <row r="114" spans="1:12" ht="12.75" x14ac:dyDescent="0.2">
      <c r="A114" s="101"/>
      <c r="B114" s="94"/>
      <c r="C114" s="97"/>
      <c r="D114" s="98"/>
      <c r="E114" s="99"/>
      <c r="F114" s="97"/>
      <c r="G114" s="100"/>
      <c r="H114" s="100"/>
      <c r="I114" s="89" t="str">
        <f t="shared" ca="1" si="1"/>
        <v xml:space="preserve"> - </v>
      </c>
      <c r="L114" s="44"/>
    </row>
    <row r="115" spans="1:12" ht="12.75" x14ac:dyDescent="0.2">
      <c r="A115" s="101"/>
      <c r="B115" s="94"/>
      <c r="C115" s="97"/>
      <c r="D115" s="98"/>
      <c r="E115" s="99"/>
      <c r="F115" s="97"/>
      <c r="G115" s="100"/>
      <c r="H115" s="100"/>
      <c r="I115" s="89" t="str">
        <f t="shared" ca="1" si="1"/>
        <v xml:space="preserve"> - </v>
      </c>
      <c r="L115" s="44"/>
    </row>
    <row r="116" spans="1:12" ht="12.75" x14ac:dyDescent="0.2">
      <c r="A116" s="101"/>
      <c r="B116" s="94"/>
      <c r="C116" s="97"/>
      <c r="D116" s="98"/>
      <c r="E116" s="99"/>
      <c r="F116" s="97"/>
      <c r="G116" s="100"/>
      <c r="H116" s="100"/>
      <c r="I116" s="89" t="str">
        <f t="shared" ca="1" si="1"/>
        <v xml:space="preserve"> - </v>
      </c>
      <c r="L116" s="44"/>
    </row>
    <row r="117" spans="1:12" ht="12.75" x14ac:dyDescent="0.2">
      <c r="A117" s="101"/>
      <c r="B117" s="94"/>
      <c r="C117" s="97"/>
      <c r="D117" s="98"/>
      <c r="E117" s="99"/>
      <c r="F117" s="97"/>
      <c r="G117" s="100"/>
      <c r="H117" s="100"/>
      <c r="I117" s="89" t="str">
        <f t="shared" ca="1" si="1"/>
        <v xml:space="preserve"> - </v>
      </c>
      <c r="L117" s="44"/>
    </row>
    <row r="118" spans="1:12" ht="12.75" x14ac:dyDescent="0.2">
      <c r="A118" s="101"/>
      <c r="B118" s="94"/>
      <c r="C118" s="97"/>
      <c r="D118" s="98"/>
      <c r="E118" s="99"/>
      <c r="F118" s="97"/>
      <c r="G118" s="100"/>
      <c r="H118" s="100"/>
      <c r="I118" s="89" t="str">
        <f t="shared" ca="1" si="1"/>
        <v xml:space="preserve"> - </v>
      </c>
      <c r="L118" s="44"/>
    </row>
    <row r="119" spans="1:12" ht="12.75" x14ac:dyDescent="0.2">
      <c r="A119" s="101"/>
      <c r="B119" s="94"/>
      <c r="C119" s="97"/>
      <c r="D119" s="98"/>
      <c r="E119" s="99"/>
      <c r="F119" s="97"/>
      <c r="G119" s="100"/>
      <c r="H119" s="100"/>
      <c r="I119" s="89" t="str">
        <f t="shared" ca="1" si="1"/>
        <v xml:space="preserve"> - </v>
      </c>
      <c r="L119" s="44"/>
    </row>
    <row r="120" spans="1:12" ht="12.75" x14ac:dyDescent="0.2">
      <c r="A120" s="101"/>
      <c r="B120" s="94"/>
      <c r="C120" s="97"/>
      <c r="D120" s="98"/>
      <c r="E120" s="99"/>
      <c r="F120" s="97"/>
      <c r="G120" s="100"/>
      <c r="H120" s="100"/>
      <c r="I120" s="89" t="str">
        <f t="shared" ca="1" si="1"/>
        <v xml:space="preserve"> - </v>
      </c>
      <c r="L120" s="44"/>
    </row>
    <row r="121" spans="1:12" ht="12.75" x14ac:dyDescent="0.2">
      <c r="A121" s="80"/>
      <c r="B121" s="95"/>
      <c r="C121" s="81"/>
      <c r="D121" s="82"/>
      <c r="E121" s="83"/>
      <c r="F121" s="81"/>
      <c r="G121" s="84"/>
      <c r="H121" s="84"/>
      <c r="I121" s="89" t="str">
        <f t="shared" ca="1" si="1"/>
        <v xml:space="preserve"> - </v>
      </c>
      <c r="L121" s="44"/>
    </row>
    <row r="122" spans="1:12" x14ac:dyDescent="0.25">
      <c r="A122" s="60"/>
      <c r="B122" s="96"/>
    </row>
    <row r="123" spans="1:12" x14ac:dyDescent="0.25">
      <c r="G123" s="61">
        <f>SUBTOTAL(9,G15:G121)</f>
        <v>1800551.44</v>
      </c>
    </row>
    <row r="125" spans="1:12" x14ac:dyDescent="0.25">
      <c r="G125" s="61">
        <f>G123-700000</f>
        <v>1100551.44</v>
      </c>
    </row>
  </sheetData>
  <conditionalFormatting sqref="I15:I121">
    <cfRule type="cellIs" dxfId="220" priority="3" stopIfTrue="1" operator="lessThan">
      <formula>0</formula>
    </cfRule>
  </conditionalFormatting>
  <conditionalFormatting sqref="I3">
    <cfRule type="cellIs" dxfId="219" priority="1" stopIfTrue="1" operator="lessThan">
      <formula>0</formula>
    </cfRule>
  </conditionalFormatting>
  <dataValidations count="5">
    <dataValidation type="list" allowBlank="1" showInputMessage="1" showErrorMessage="1" sqref="E15 D26 E19:E63">
      <formula1>categoryList</formula1>
    </dataValidation>
    <dataValidation type="list" allowBlank="1" showInputMessage="1" showErrorMessage="1" sqref="G26 F15:F120">
      <formula1>reconcileList</formula1>
    </dataValidation>
    <dataValidation type="list" allowBlank="1" showInputMessage="1" showErrorMessage="1" sqref="A91:A111 A15:A57 B15:B120">
      <formula1>dateList</formula1>
    </dataValidation>
    <dataValidation type="list" allowBlank="1" showInputMessage="1" showErrorMessage="1" sqref="C27:C58 C15:C25">
      <formula1>numList</formula1>
    </dataValidation>
    <dataValidation type="list" allowBlank="1" showInputMessage="1" showErrorMessage="1" sqref="C26 D27:D58 D15:D25">
      <formula1>payeeList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 id="{102ABFD0-9724-4722-8232-31C906711750}">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20" id="{7AB8BA2A-4316-43FC-9B96-4C74CAA41871}">
            <x14:iconSet custom="1">
              <x14:cfvo type="percent">
                <xm:f>0</xm:f>
              </x14:cfvo>
              <x14:cfvo type="num">
                <xm:f>0</xm:f>
              </x14:cfvo>
              <x14:cfvo type="formula">
                <xm:f>$I$13</xm:f>
              </x14:cfvo>
              <x14:cfIcon iconSet="3TrafficLights1" iconId="0"/>
              <x14:cfIcon iconSet="3TrafficLights1" iconId="1"/>
              <x14:cfIcon iconSet="NoIcons" iconId="0"/>
            </x14:iconSet>
          </x14:cfRule>
          <xm:sqref>I15:I121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5"/>
  <sheetViews>
    <sheetView showGridLines="0" zoomScale="115" zoomScaleNormal="115" workbookViewId="0">
      <pane ySplit="14" topLeftCell="A144" activePane="bottomLeft" state="frozen"/>
      <selection pane="bottomLeft" activeCell="D162" sqref="D162"/>
    </sheetView>
  </sheetViews>
  <sheetFormatPr defaultRowHeight="15" x14ac:dyDescent="0.25"/>
  <cols>
    <col min="1" max="1" width="9.25" style="44" customWidth="1"/>
    <col min="2" max="2" width="8.12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0" width="5" style="44" customWidth="1"/>
    <col min="11" max="11" width="20.875" style="44" customWidth="1"/>
    <col min="12" max="13" width="9" style="44"/>
    <col min="14" max="14" width="9" style="38"/>
    <col min="15" max="16384" width="9" style="44"/>
  </cols>
  <sheetData>
    <row r="1" spans="1:15" ht="23.25" x14ac:dyDescent="0.3">
      <c r="A1" s="88" t="s">
        <v>81</v>
      </c>
      <c r="B1" s="90"/>
      <c r="C1" s="42"/>
      <c r="D1" s="42"/>
      <c r="E1" s="42"/>
      <c r="F1" s="43"/>
      <c r="G1" s="85"/>
      <c r="H1" s="86"/>
      <c r="I1" s="87">
        <v>42095</v>
      </c>
      <c r="N1" s="45" t="s">
        <v>3</v>
      </c>
      <c r="O1" s="46" t="s">
        <v>73</v>
      </c>
    </row>
    <row r="2" spans="1:15" ht="18.75" x14ac:dyDescent="0.25">
      <c r="A2" s="88" t="s">
        <v>245</v>
      </c>
      <c r="B2" s="90"/>
      <c r="N2" s="47"/>
    </row>
    <row r="3" spans="1:15" hidden="1" x14ac:dyDescent="0.25">
      <c r="H3" s="62" t="s">
        <v>24</v>
      </c>
      <c r="I3" s="63">
        <f ca="1">VLOOKUP(9E+100,Table1345[Balance],1)</f>
        <v>148008.00000000026</v>
      </c>
      <c r="K3" s="48"/>
      <c r="N3" s="47">
        <f>IFERROR(LARGE(Table1345[[#All],[Cheque /EFT Number]],1)+1,1)</f>
        <v>1</v>
      </c>
      <c r="O3" s="46" t="s">
        <v>70</v>
      </c>
    </row>
    <row r="4" spans="1:15" hidden="1" x14ac:dyDescent="0.25">
      <c r="H4" s="64" t="s">
        <v>23</v>
      </c>
      <c r="I4" s="65">
        <f>SUMIF(Table1345[R],"=r",Table1345[Deposit,
Credit (+)])+SUMIF(Table1345[R],"=c",Table1345[Deposit,
Credit (+)])-SUMIF(Table1345[R],"=R",Table1345[Withdrawal,
Payment (-)])-SUMIF(Table1345[R],"=C",Table1345[Withdrawal,
Payment (-)])</f>
        <v>0</v>
      </c>
      <c r="K4" s="49"/>
      <c r="N4" s="47">
        <f>N3-1</f>
        <v>0</v>
      </c>
      <c r="O4" s="46" t="s">
        <v>68</v>
      </c>
    </row>
    <row r="5" spans="1:15" hidden="1" x14ac:dyDescent="0.25">
      <c r="H5" s="66"/>
      <c r="N5" s="47">
        <f>N4-1</f>
        <v>-1</v>
      </c>
    </row>
    <row r="6" spans="1:15" hidden="1" x14ac:dyDescent="0.25">
      <c r="H6" s="66"/>
      <c r="N6" s="47">
        <f>N5-1</f>
        <v>-2</v>
      </c>
    </row>
    <row r="7" spans="1:15" hidden="1" x14ac:dyDescent="0.25">
      <c r="H7" s="66"/>
      <c r="N7" s="47">
        <f>N6-1</f>
        <v>-3</v>
      </c>
    </row>
    <row r="8" spans="1:15" hidden="1" x14ac:dyDescent="0.25">
      <c r="H8" s="66"/>
      <c r="N8" s="47" t="s">
        <v>5</v>
      </c>
    </row>
    <row r="9" spans="1:15" hidden="1" x14ac:dyDescent="0.25">
      <c r="H9" s="66"/>
      <c r="N9" s="47" t="s">
        <v>4</v>
      </c>
    </row>
    <row r="10" spans="1:15" hidden="1" x14ac:dyDescent="0.25">
      <c r="H10" s="66"/>
      <c r="N10" s="47" t="s">
        <v>11</v>
      </c>
    </row>
    <row r="11" spans="1:15" hidden="1" x14ac:dyDescent="0.25">
      <c r="H11" s="66"/>
      <c r="N11" s="47" t="s">
        <v>58</v>
      </c>
    </row>
    <row r="12" spans="1:15" hidden="1" x14ac:dyDescent="0.25">
      <c r="H12" s="66"/>
      <c r="N12" s="47" t="s">
        <v>59</v>
      </c>
    </row>
    <row r="13" spans="1:15" s="51" customFormat="1" ht="17.25" hidden="1" customHeight="1" x14ac:dyDescent="0.25">
      <c r="A13" s="50"/>
      <c r="B13" s="92"/>
      <c r="C13" s="50"/>
      <c r="D13" s="50"/>
      <c r="F13" s="52"/>
      <c r="G13" s="67"/>
      <c r="H13" s="68" t="s">
        <v>16</v>
      </c>
      <c r="I13" s="73">
        <v>500000</v>
      </c>
      <c r="N13" s="47"/>
      <c r="O13" s="46" t="s">
        <v>69</v>
      </c>
    </row>
    <row r="14" spans="1:15" ht="30" x14ac:dyDescent="0.25">
      <c r="A14" s="53" t="s">
        <v>0</v>
      </c>
      <c r="B14" s="53" t="s">
        <v>161</v>
      </c>
      <c r="C14" s="54" t="s">
        <v>80</v>
      </c>
      <c r="D14" s="55" t="s">
        <v>15</v>
      </c>
      <c r="E14" s="55" t="s">
        <v>1</v>
      </c>
      <c r="F14" s="53" t="s">
        <v>6</v>
      </c>
      <c r="G14" s="69" t="s">
        <v>8</v>
      </c>
      <c r="H14" s="69" t="s">
        <v>7</v>
      </c>
      <c r="I14" s="70" t="s">
        <v>2</v>
      </c>
      <c r="N14" s="47"/>
    </row>
    <row r="15" spans="1:15" s="51" customFormat="1" ht="12.75" x14ac:dyDescent="0.2">
      <c r="A15" s="56"/>
      <c r="B15" s="93"/>
      <c r="C15" s="57"/>
      <c r="D15" s="58" t="s">
        <v>507</v>
      </c>
      <c r="E15" s="57"/>
      <c r="F15" s="59"/>
      <c r="G15" s="71"/>
      <c r="H15" s="71"/>
      <c r="I15" s="72">
        <f ca="1">Mar!I110</f>
        <v>164325.0600000002</v>
      </c>
      <c r="N15" s="74"/>
    </row>
    <row r="16" spans="1:15" s="51" customFormat="1" ht="12.75" x14ac:dyDescent="0.2">
      <c r="A16" s="56">
        <v>42095</v>
      </c>
      <c r="B16" s="93" t="s">
        <v>160</v>
      </c>
      <c r="C16" s="97" t="s">
        <v>531</v>
      </c>
      <c r="D16" s="98" t="s">
        <v>121</v>
      </c>
      <c r="E16" s="57" t="s">
        <v>77</v>
      </c>
      <c r="F16" s="97"/>
      <c r="G16" s="108">
        <v>10667.84</v>
      </c>
      <c r="H16" s="71"/>
      <c r="I16" s="89">
        <f t="shared" ref="I16:I80" ca="1" si="0">IF(AND(ISBLANK(G16),ISBLANK(H16))," - ",OFFSET(I16,-1,0,1,1)+H16-G16)</f>
        <v>153657.2200000002</v>
      </c>
      <c r="N16" s="74"/>
    </row>
    <row r="17" spans="1:14" s="51" customFormat="1" ht="12.75" x14ac:dyDescent="0.2">
      <c r="A17" s="56">
        <v>42095</v>
      </c>
      <c r="B17" s="93" t="s">
        <v>160</v>
      </c>
      <c r="C17" s="59" t="s">
        <v>503</v>
      </c>
      <c r="D17" s="58" t="s">
        <v>122</v>
      </c>
      <c r="E17" s="57" t="s">
        <v>77</v>
      </c>
      <c r="F17" s="59"/>
      <c r="G17" s="71">
        <v>170</v>
      </c>
      <c r="H17" s="108"/>
      <c r="I17" s="89">
        <f t="shared" ca="1" si="0"/>
        <v>153487.2200000002</v>
      </c>
      <c r="N17" s="74"/>
    </row>
    <row r="18" spans="1:14" s="51" customFormat="1" ht="12.75" x14ac:dyDescent="0.2">
      <c r="A18" s="56">
        <v>42096</v>
      </c>
      <c r="B18" s="93" t="s">
        <v>160</v>
      </c>
      <c r="C18" s="59" t="s">
        <v>247</v>
      </c>
      <c r="D18" s="58" t="s">
        <v>508</v>
      </c>
      <c r="E18" s="57" t="s">
        <v>79</v>
      </c>
      <c r="F18" s="59"/>
      <c r="G18" s="71">
        <v>24588.35</v>
      </c>
      <c r="H18" s="71"/>
      <c r="I18" s="89">
        <f t="shared" ca="1" si="0"/>
        <v>128898.8700000002</v>
      </c>
      <c r="N18" s="74"/>
    </row>
    <row r="19" spans="1:14" s="51" customFormat="1" ht="12.75" x14ac:dyDescent="0.2">
      <c r="A19" s="56">
        <v>42096</v>
      </c>
      <c r="B19" s="93" t="s">
        <v>160</v>
      </c>
      <c r="C19" s="112" t="s">
        <v>532</v>
      </c>
      <c r="D19" s="113" t="s">
        <v>128</v>
      </c>
      <c r="E19" s="114" t="s">
        <v>76</v>
      </c>
      <c r="F19" s="112"/>
      <c r="G19" s="115">
        <v>12720</v>
      </c>
      <c r="H19" s="115"/>
      <c r="I19" s="89">
        <f t="shared" ca="1" si="0"/>
        <v>116178.8700000002</v>
      </c>
      <c r="N19" s="74"/>
    </row>
    <row r="20" spans="1:14" s="51" customFormat="1" ht="12.75" x14ac:dyDescent="0.2">
      <c r="A20" s="56">
        <v>42100</v>
      </c>
      <c r="B20" s="94" t="s">
        <v>160</v>
      </c>
      <c r="C20" s="97" t="s">
        <v>692</v>
      </c>
      <c r="D20" s="98" t="s">
        <v>589</v>
      </c>
      <c r="E20" s="107" t="s">
        <v>591</v>
      </c>
      <c r="F20" s="97"/>
      <c r="G20" s="108"/>
      <c r="H20" s="108">
        <v>300000</v>
      </c>
      <c r="I20" s="89">
        <f t="shared" ca="1" si="0"/>
        <v>416178.87000000023</v>
      </c>
      <c r="N20" s="74"/>
    </row>
    <row r="21" spans="1:14" s="51" customFormat="1" ht="12.75" x14ac:dyDescent="0.2">
      <c r="A21" s="56">
        <v>42101</v>
      </c>
      <c r="B21" s="94" t="s">
        <v>160</v>
      </c>
      <c r="C21" s="97" t="s">
        <v>691</v>
      </c>
      <c r="D21" s="117" t="s">
        <v>597</v>
      </c>
      <c r="E21" s="107" t="s">
        <v>379</v>
      </c>
      <c r="F21" s="97"/>
      <c r="G21" s="108"/>
      <c r="H21" s="108">
        <v>2000</v>
      </c>
      <c r="I21" s="124">
        <f ca="1">IF(AND(ISBLANK(G21),ISBLANK(H21)),"",OFFSET(I21,-1,0,1,1)+H21-G21)</f>
        <v>418178.87000000023</v>
      </c>
      <c r="N21" s="74"/>
    </row>
    <row r="22" spans="1:14" s="51" customFormat="1" ht="12.75" x14ac:dyDescent="0.2">
      <c r="A22" s="56">
        <v>42101</v>
      </c>
      <c r="B22" s="93" t="s">
        <v>160</v>
      </c>
      <c r="C22" s="112" t="s">
        <v>533</v>
      </c>
      <c r="D22" s="113" t="s">
        <v>509</v>
      </c>
      <c r="E22" s="114" t="s">
        <v>76</v>
      </c>
      <c r="F22" s="112"/>
      <c r="G22" s="115">
        <v>270</v>
      </c>
      <c r="H22" s="115"/>
      <c r="I22" s="89">
        <f t="shared" ca="1" si="0"/>
        <v>417908.87000000023</v>
      </c>
      <c r="N22" s="74"/>
    </row>
    <row r="23" spans="1:14" s="51" customFormat="1" ht="12.75" x14ac:dyDescent="0.2">
      <c r="A23" s="56">
        <v>42101</v>
      </c>
      <c r="B23" s="93" t="s">
        <v>160</v>
      </c>
      <c r="C23" s="110" t="s">
        <v>534</v>
      </c>
      <c r="D23" s="57" t="s">
        <v>510</v>
      </c>
      <c r="E23" s="114" t="s">
        <v>76</v>
      </c>
      <c r="F23" s="59"/>
      <c r="G23" s="109">
        <v>0</v>
      </c>
      <c r="H23" s="71"/>
      <c r="I23" s="89">
        <f t="shared" ca="1" si="0"/>
        <v>417908.87000000023</v>
      </c>
      <c r="N23" s="74"/>
    </row>
    <row r="24" spans="1:14" s="51" customFormat="1" ht="12.75" x14ac:dyDescent="0.2">
      <c r="A24" s="56">
        <v>42101</v>
      </c>
      <c r="B24" s="93" t="s">
        <v>160</v>
      </c>
      <c r="C24" s="59" t="s">
        <v>535</v>
      </c>
      <c r="D24" s="58" t="s">
        <v>193</v>
      </c>
      <c r="E24" s="57" t="s">
        <v>78</v>
      </c>
      <c r="F24" s="59"/>
      <c r="G24" s="71">
        <v>12</v>
      </c>
      <c r="H24" s="71"/>
      <c r="I24" s="89">
        <f t="shared" ca="1" si="0"/>
        <v>417896.87000000023</v>
      </c>
      <c r="N24" s="44"/>
    </row>
    <row r="25" spans="1:14" s="51" customFormat="1" ht="12.75" x14ac:dyDescent="0.2">
      <c r="A25" s="56">
        <v>42101</v>
      </c>
      <c r="B25" s="93" t="s">
        <v>160</v>
      </c>
      <c r="C25" s="59" t="s">
        <v>536</v>
      </c>
      <c r="D25" s="58" t="s">
        <v>511</v>
      </c>
      <c r="E25" s="57" t="s">
        <v>76</v>
      </c>
      <c r="F25" s="59"/>
      <c r="G25" s="71">
        <v>3200</v>
      </c>
      <c r="H25" s="71"/>
      <c r="I25" s="89">
        <f t="shared" ca="1" si="0"/>
        <v>414696.87000000023</v>
      </c>
      <c r="N25" s="44"/>
    </row>
    <row r="26" spans="1:14" s="51" customFormat="1" ht="25.5" x14ac:dyDescent="0.2">
      <c r="A26" s="56">
        <v>42101</v>
      </c>
      <c r="B26" s="93" t="s">
        <v>160</v>
      </c>
      <c r="C26" s="59" t="s">
        <v>537</v>
      </c>
      <c r="D26" s="58" t="s">
        <v>512</v>
      </c>
      <c r="E26" s="57" t="s">
        <v>76</v>
      </c>
      <c r="F26" s="59"/>
      <c r="G26" s="71">
        <v>4500</v>
      </c>
      <c r="H26" s="71"/>
      <c r="I26" s="89">
        <f t="shared" ca="1" si="0"/>
        <v>410196.87000000023</v>
      </c>
      <c r="N26" s="44"/>
    </row>
    <row r="27" spans="1:14" s="51" customFormat="1" ht="12.75" x14ac:dyDescent="0.2">
      <c r="A27" s="56">
        <v>42101</v>
      </c>
      <c r="B27" s="93" t="s">
        <v>160</v>
      </c>
      <c r="C27" s="59" t="s">
        <v>538</v>
      </c>
      <c r="D27" s="58" t="s">
        <v>194</v>
      </c>
      <c r="E27" s="57" t="s">
        <v>77</v>
      </c>
      <c r="F27" s="59"/>
      <c r="G27" s="71">
        <v>378</v>
      </c>
      <c r="H27" s="71"/>
      <c r="I27" s="89">
        <f t="shared" ca="1" si="0"/>
        <v>409818.87000000023</v>
      </c>
      <c r="N27" s="44"/>
    </row>
    <row r="28" spans="1:14" s="51" customFormat="1" ht="12.75" x14ac:dyDescent="0.2">
      <c r="A28" s="56">
        <v>42101</v>
      </c>
      <c r="B28" s="93" t="s">
        <v>160</v>
      </c>
      <c r="C28" s="59" t="s">
        <v>539</v>
      </c>
      <c r="D28" s="58" t="s">
        <v>513</v>
      </c>
      <c r="E28" s="57" t="s">
        <v>77</v>
      </c>
      <c r="F28" s="59"/>
      <c r="G28" s="71">
        <v>136.64999999999998</v>
      </c>
      <c r="H28" s="71"/>
      <c r="I28" s="89">
        <f t="shared" ca="1" si="0"/>
        <v>409682.2200000002</v>
      </c>
      <c r="N28" s="44"/>
    </row>
    <row r="29" spans="1:14" s="51" customFormat="1" ht="12.75" x14ac:dyDescent="0.2">
      <c r="A29" s="56">
        <v>42101</v>
      </c>
      <c r="B29" s="93" t="s">
        <v>160</v>
      </c>
      <c r="C29" s="59" t="s">
        <v>540</v>
      </c>
      <c r="D29" s="58" t="s">
        <v>412</v>
      </c>
      <c r="E29" s="57" t="s">
        <v>76</v>
      </c>
      <c r="F29" s="59"/>
      <c r="G29" s="71">
        <v>16250</v>
      </c>
      <c r="H29" s="71"/>
      <c r="I29" s="89">
        <f t="shared" ca="1" si="0"/>
        <v>393432.2200000002</v>
      </c>
      <c r="N29" s="44"/>
    </row>
    <row r="30" spans="1:14" s="51" customFormat="1" ht="12.75" x14ac:dyDescent="0.2">
      <c r="A30" s="56">
        <v>42101</v>
      </c>
      <c r="B30" s="93" t="s">
        <v>160</v>
      </c>
      <c r="C30" s="59" t="s">
        <v>541</v>
      </c>
      <c r="D30" s="58" t="s">
        <v>514</v>
      </c>
      <c r="E30" s="57" t="s">
        <v>76</v>
      </c>
      <c r="F30" s="59"/>
      <c r="G30" s="71">
        <v>600</v>
      </c>
      <c r="H30" s="71"/>
      <c r="I30" s="89">
        <f t="shared" ca="1" si="0"/>
        <v>392832.2200000002</v>
      </c>
      <c r="N30" s="44"/>
    </row>
    <row r="31" spans="1:14" s="51" customFormat="1" ht="12.75" x14ac:dyDescent="0.2">
      <c r="A31" s="56">
        <v>42101</v>
      </c>
      <c r="B31" s="93" t="s">
        <v>160</v>
      </c>
      <c r="C31" s="59" t="s">
        <v>542</v>
      </c>
      <c r="D31" s="58" t="s">
        <v>497</v>
      </c>
      <c r="E31" s="57" t="s">
        <v>76</v>
      </c>
      <c r="F31" s="59"/>
      <c r="G31" s="71">
        <v>3320</v>
      </c>
      <c r="H31" s="71"/>
      <c r="I31" s="89">
        <f t="shared" ca="1" si="0"/>
        <v>389512.2200000002</v>
      </c>
      <c r="N31" s="44"/>
    </row>
    <row r="32" spans="1:14" s="51" customFormat="1" ht="12.75" x14ac:dyDescent="0.2">
      <c r="A32" s="56">
        <v>42101</v>
      </c>
      <c r="B32" s="93" t="s">
        <v>160</v>
      </c>
      <c r="C32" s="59" t="s">
        <v>543</v>
      </c>
      <c r="D32" s="58" t="s">
        <v>515</v>
      </c>
      <c r="E32" s="57" t="s">
        <v>76</v>
      </c>
      <c r="F32" s="59"/>
      <c r="G32" s="71">
        <v>19500</v>
      </c>
      <c r="H32" s="71"/>
      <c r="I32" s="89">
        <f t="shared" ca="1" si="0"/>
        <v>370012.2200000002</v>
      </c>
      <c r="N32" s="44"/>
    </row>
    <row r="33" spans="1:14" s="51" customFormat="1" ht="12.75" x14ac:dyDescent="0.2">
      <c r="A33" s="56">
        <v>42101</v>
      </c>
      <c r="B33" s="93" t="s">
        <v>160</v>
      </c>
      <c r="C33" s="59" t="s">
        <v>544</v>
      </c>
      <c r="D33" s="58" t="s">
        <v>196</v>
      </c>
      <c r="E33" s="57" t="s">
        <v>76</v>
      </c>
      <c r="F33" s="59"/>
      <c r="G33" s="71">
        <v>1500</v>
      </c>
      <c r="H33" s="71"/>
      <c r="I33" s="89">
        <f t="shared" ca="1" si="0"/>
        <v>368512.2200000002</v>
      </c>
      <c r="N33" s="44"/>
    </row>
    <row r="34" spans="1:14" ht="12.75" x14ac:dyDescent="0.2">
      <c r="A34" s="56">
        <v>42101</v>
      </c>
      <c r="B34" s="93" t="s">
        <v>160</v>
      </c>
      <c r="C34" s="59" t="s">
        <v>545</v>
      </c>
      <c r="D34" s="58" t="s">
        <v>516</v>
      </c>
      <c r="E34" s="57" t="s">
        <v>76</v>
      </c>
      <c r="F34" s="59"/>
      <c r="G34" s="71">
        <v>1000</v>
      </c>
      <c r="H34" s="71"/>
      <c r="I34" s="89">
        <f t="shared" ca="1" si="0"/>
        <v>367512.2200000002</v>
      </c>
      <c r="N34" s="44"/>
    </row>
    <row r="35" spans="1:14" ht="12.75" x14ac:dyDescent="0.2">
      <c r="A35" s="56">
        <v>42101</v>
      </c>
      <c r="B35" s="93" t="s">
        <v>160</v>
      </c>
      <c r="C35" s="59" t="s">
        <v>546</v>
      </c>
      <c r="D35" s="58" t="s">
        <v>249</v>
      </c>
      <c r="E35" s="57" t="s">
        <v>76</v>
      </c>
      <c r="F35" s="59"/>
      <c r="G35" s="71">
        <v>400</v>
      </c>
      <c r="H35" s="71"/>
      <c r="I35" s="89">
        <f t="shared" ca="1" si="0"/>
        <v>367112.2200000002</v>
      </c>
      <c r="N35" s="44"/>
    </row>
    <row r="36" spans="1:14" ht="12.75" x14ac:dyDescent="0.2">
      <c r="A36" s="56">
        <v>42101</v>
      </c>
      <c r="B36" s="93" t="s">
        <v>160</v>
      </c>
      <c r="C36" s="59" t="s">
        <v>547</v>
      </c>
      <c r="D36" s="58" t="s">
        <v>134</v>
      </c>
      <c r="E36" s="57" t="s">
        <v>76</v>
      </c>
      <c r="F36" s="59"/>
      <c r="G36" s="71">
        <v>12780</v>
      </c>
      <c r="H36" s="71"/>
      <c r="I36" s="89">
        <f t="shared" ca="1" si="0"/>
        <v>354332.2200000002</v>
      </c>
      <c r="N36" s="44"/>
    </row>
    <row r="37" spans="1:14" ht="25.5" x14ac:dyDescent="0.2">
      <c r="A37" s="56">
        <v>42101</v>
      </c>
      <c r="B37" s="93" t="s">
        <v>160</v>
      </c>
      <c r="C37" s="59" t="s">
        <v>548</v>
      </c>
      <c r="D37" s="58" t="s">
        <v>135</v>
      </c>
      <c r="E37" s="57" t="s">
        <v>76</v>
      </c>
      <c r="F37" s="59"/>
      <c r="G37" s="71">
        <v>6867.75</v>
      </c>
      <c r="H37" s="71"/>
      <c r="I37" s="89">
        <f t="shared" ca="1" si="0"/>
        <v>347464.4700000002</v>
      </c>
      <c r="N37" s="44"/>
    </row>
    <row r="38" spans="1:14" ht="12.75" x14ac:dyDescent="0.2">
      <c r="A38" s="56">
        <v>42101</v>
      </c>
      <c r="B38" s="93" t="s">
        <v>160</v>
      </c>
      <c r="C38" s="59" t="s">
        <v>549</v>
      </c>
      <c r="D38" s="58" t="s">
        <v>199</v>
      </c>
      <c r="E38" s="57" t="s">
        <v>76</v>
      </c>
      <c r="F38" s="59"/>
      <c r="G38" s="71">
        <v>7718</v>
      </c>
      <c r="H38" s="71"/>
      <c r="I38" s="89">
        <f t="shared" ca="1" si="0"/>
        <v>339746.4700000002</v>
      </c>
      <c r="N38" s="44"/>
    </row>
    <row r="39" spans="1:14" ht="12.75" x14ac:dyDescent="0.2">
      <c r="A39" s="56">
        <v>42101</v>
      </c>
      <c r="B39" s="93" t="s">
        <v>160</v>
      </c>
      <c r="C39" s="59" t="s">
        <v>550</v>
      </c>
      <c r="D39" s="58" t="s">
        <v>517</v>
      </c>
      <c r="E39" s="57" t="s">
        <v>76</v>
      </c>
      <c r="F39" s="59"/>
      <c r="G39" s="71">
        <v>200</v>
      </c>
      <c r="H39" s="71"/>
      <c r="I39" s="89">
        <f t="shared" ca="1" si="0"/>
        <v>339546.4700000002</v>
      </c>
      <c r="N39" s="44"/>
    </row>
    <row r="40" spans="1:14" ht="12.75" x14ac:dyDescent="0.2">
      <c r="A40" s="56">
        <v>42101</v>
      </c>
      <c r="B40" s="93" t="s">
        <v>160</v>
      </c>
      <c r="C40" s="59" t="s">
        <v>551</v>
      </c>
      <c r="D40" s="58" t="s">
        <v>251</v>
      </c>
      <c r="E40" s="57" t="s">
        <v>76</v>
      </c>
      <c r="F40" s="59"/>
      <c r="G40" s="71">
        <v>350</v>
      </c>
      <c r="H40" s="71"/>
      <c r="I40" s="89">
        <f t="shared" ca="1" si="0"/>
        <v>339196.4700000002</v>
      </c>
      <c r="N40" s="44"/>
    </row>
    <row r="41" spans="1:14" ht="12.75" x14ac:dyDescent="0.2">
      <c r="A41" s="56">
        <v>42101</v>
      </c>
      <c r="B41" s="93" t="s">
        <v>160</v>
      </c>
      <c r="C41" s="59" t="s">
        <v>552</v>
      </c>
      <c r="D41" s="58" t="s">
        <v>518</v>
      </c>
      <c r="E41" s="57" t="s">
        <v>76</v>
      </c>
      <c r="F41" s="59"/>
      <c r="G41" s="71">
        <v>1490</v>
      </c>
      <c r="H41" s="71"/>
      <c r="I41" s="89">
        <f t="shared" ca="1" si="0"/>
        <v>337706.4700000002</v>
      </c>
      <c r="N41" s="44"/>
    </row>
    <row r="42" spans="1:14" ht="12.75" x14ac:dyDescent="0.2">
      <c r="A42" s="56">
        <v>42101</v>
      </c>
      <c r="B42" s="93" t="s">
        <v>160</v>
      </c>
      <c r="C42" s="59" t="s">
        <v>553</v>
      </c>
      <c r="D42" s="58" t="s">
        <v>519</v>
      </c>
      <c r="E42" s="57" t="s">
        <v>76</v>
      </c>
      <c r="F42" s="59"/>
      <c r="G42" s="71">
        <v>820</v>
      </c>
      <c r="H42" s="71"/>
      <c r="I42" s="89">
        <f t="shared" ca="1" si="0"/>
        <v>336886.4700000002</v>
      </c>
      <c r="N42" s="44"/>
    </row>
    <row r="43" spans="1:14" ht="12.75" x14ac:dyDescent="0.2">
      <c r="A43" s="56">
        <v>42101</v>
      </c>
      <c r="B43" s="93" t="s">
        <v>160</v>
      </c>
      <c r="C43" s="59" t="s">
        <v>554</v>
      </c>
      <c r="D43" s="58" t="s">
        <v>137</v>
      </c>
      <c r="E43" s="57" t="s">
        <v>76</v>
      </c>
      <c r="F43" s="59"/>
      <c r="G43" s="71">
        <v>6370</v>
      </c>
      <c r="H43" s="71"/>
      <c r="I43" s="89">
        <f t="shared" ca="1" si="0"/>
        <v>330516.4700000002</v>
      </c>
      <c r="N43" s="44"/>
    </row>
    <row r="44" spans="1:14" ht="12.75" x14ac:dyDescent="0.2">
      <c r="A44" s="56">
        <v>42101</v>
      </c>
      <c r="B44" s="93" t="s">
        <v>160</v>
      </c>
      <c r="C44" s="59" t="s">
        <v>555</v>
      </c>
      <c r="D44" s="58" t="s">
        <v>227</v>
      </c>
      <c r="E44" s="57" t="s">
        <v>77</v>
      </c>
      <c r="F44" s="59"/>
      <c r="G44" s="71">
        <v>280</v>
      </c>
      <c r="H44" s="71"/>
      <c r="I44" s="89">
        <f t="shared" ca="1" si="0"/>
        <v>330236.4700000002</v>
      </c>
      <c r="N44" s="44"/>
    </row>
    <row r="45" spans="1:14" ht="12.75" x14ac:dyDescent="0.2">
      <c r="A45" s="56">
        <v>42101</v>
      </c>
      <c r="B45" s="93" t="s">
        <v>160</v>
      </c>
      <c r="C45" s="59" t="s">
        <v>556</v>
      </c>
      <c r="D45" s="58" t="s">
        <v>252</v>
      </c>
      <c r="E45" s="57" t="s">
        <v>76</v>
      </c>
      <c r="F45" s="59"/>
      <c r="G45" s="71">
        <v>360</v>
      </c>
      <c r="H45" s="71"/>
      <c r="I45" s="89">
        <f t="shared" ca="1" si="0"/>
        <v>329876.4700000002</v>
      </c>
      <c r="N45" s="44"/>
    </row>
    <row r="46" spans="1:14" ht="12.75" x14ac:dyDescent="0.2">
      <c r="A46" s="56">
        <v>42101</v>
      </c>
      <c r="B46" s="93" t="s">
        <v>160</v>
      </c>
      <c r="C46" s="59" t="s">
        <v>557</v>
      </c>
      <c r="D46" s="58" t="s">
        <v>139</v>
      </c>
      <c r="E46" s="57" t="s">
        <v>76</v>
      </c>
      <c r="F46" s="59"/>
      <c r="G46" s="71">
        <v>3588.2</v>
      </c>
      <c r="H46" s="71"/>
      <c r="I46" s="89">
        <f t="shared" ca="1" si="0"/>
        <v>326288.27000000019</v>
      </c>
      <c r="N46" s="44"/>
    </row>
    <row r="47" spans="1:14" ht="12.75" x14ac:dyDescent="0.2">
      <c r="A47" s="56">
        <v>42101</v>
      </c>
      <c r="B47" s="93" t="s">
        <v>160</v>
      </c>
      <c r="C47" s="59" t="s">
        <v>558</v>
      </c>
      <c r="D47" s="58" t="s">
        <v>387</v>
      </c>
      <c r="E47" s="57" t="s">
        <v>76</v>
      </c>
      <c r="F47" s="59"/>
      <c r="G47" s="71">
        <v>22250</v>
      </c>
      <c r="H47" s="71"/>
      <c r="I47" s="89">
        <f t="shared" ca="1" si="0"/>
        <v>304038.27000000019</v>
      </c>
      <c r="N47" s="44"/>
    </row>
    <row r="48" spans="1:14" ht="12.75" x14ac:dyDescent="0.2">
      <c r="A48" s="56">
        <v>42101</v>
      </c>
      <c r="B48" s="93" t="s">
        <v>160</v>
      </c>
      <c r="C48" s="59" t="s">
        <v>559</v>
      </c>
      <c r="D48" s="58" t="s">
        <v>397</v>
      </c>
      <c r="E48" s="57" t="s">
        <v>76</v>
      </c>
      <c r="F48" s="59"/>
      <c r="G48" s="71">
        <v>450</v>
      </c>
      <c r="H48" s="71"/>
      <c r="I48" s="89">
        <f t="shared" ca="1" si="0"/>
        <v>303588.27000000019</v>
      </c>
      <c r="N48" s="44"/>
    </row>
    <row r="49" spans="1:14" ht="12.75" x14ac:dyDescent="0.2">
      <c r="A49" s="56">
        <v>42101</v>
      </c>
      <c r="B49" s="93" t="s">
        <v>160</v>
      </c>
      <c r="C49" s="59" t="s">
        <v>560</v>
      </c>
      <c r="D49" s="58" t="s">
        <v>520</v>
      </c>
      <c r="E49" s="57" t="s">
        <v>76</v>
      </c>
      <c r="F49" s="59"/>
      <c r="G49" s="71">
        <v>450</v>
      </c>
      <c r="H49" s="71"/>
      <c r="I49" s="89">
        <f t="shared" ca="1" si="0"/>
        <v>303138.27000000019</v>
      </c>
      <c r="N49" s="44"/>
    </row>
    <row r="50" spans="1:14" ht="12.75" x14ac:dyDescent="0.2">
      <c r="A50" s="56">
        <v>42101</v>
      </c>
      <c r="B50" s="93" t="s">
        <v>160</v>
      </c>
      <c r="C50" s="59" t="s">
        <v>561</v>
      </c>
      <c r="D50" s="58" t="s">
        <v>521</v>
      </c>
      <c r="E50" s="57" t="s">
        <v>76</v>
      </c>
      <c r="F50" s="59"/>
      <c r="G50" s="71">
        <v>450</v>
      </c>
      <c r="H50" s="71"/>
      <c r="I50" s="89">
        <f t="shared" ca="1" si="0"/>
        <v>302688.27000000019</v>
      </c>
      <c r="N50" s="44"/>
    </row>
    <row r="51" spans="1:14" ht="25.5" x14ac:dyDescent="0.2">
      <c r="A51" s="56">
        <v>42101</v>
      </c>
      <c r="B51" s="93" t="s">
        <v>160</v>
      </c>
      <c r="C51" s="59" t="s">
        <v>562</v>
      </c>
      <c r="D51" s="58" t="s">
        <v>141</v>
      </c>
      <c r="E51" s="57" t="s">
        <v>76</v>
      </c>
      <c r="F51" s="59"/>
      <c r="G51" s="71">
        <v>4000</v>
      </c>
      <c r="H51" s="71"/>
      <c r="I51" s="89">
        <f t="shared" ca="1" si="0"/>
        <v>298688.27000000019</v>
      </c>
      <c r="N51" s="44"/>
    </row>
    <row r="52" spans="1:14" ht="25.5" x14ac:dyDescent="0.2">
      <c r="A52" s="56">
        <v>42101</v>
      </c>
      <c r="B52" s="93" t="s">
        <v>160</v>
      </c>
      <c r="C52" s="59" t="s">
        <v>563</v>
      </c>
      <c r="D52" s="58" t="s">
        <v>522</v>
      </c>
      <c r="E52" s="57" t="s">
        <v>76</v>
      </c>
      <c r="F52" s="59"/>
      <c r="G52" s="71">
        <v>3000</v>
      </c>
      <c r="H52" s="71"/>
      <c r="I52" s="89">
        <f t="shared" ca="1" si="0"/>
        <v>295688.27000000019</v>
      </c>
      <c r="N52" s="44"/>
    </row>
    <row r="53" spans="1:14" ht="12.75" x14ac:dyDescent="0.2">
      <c r="A53" s="56">
        <v>42101</v>
      </c>
      <c r="B53" s="93" t="s">
        <v>160</v>
      </c>
      <c r="C53" s="59" t="s">
        <v>564</v>
      </c>
      <c r="D53" s="58" t="s">
        <v>523</v>
      </c>
      <c r="E53" s="57" t="s">
        <v>76</v>
      </c>
      <c r="F53" s="59"/>
      <c r="G53" s="71">
        <v>1000</v>
      </c>
      <c r="H53" s="71"/>
      <c r="I53" s="89">
        <f t="shared" ca="1" si="0"/>
        <v>294688.27000000019</v>
      </c>
      <c r="N53" s="44"/>
    </row>
    <row r="54" spans="1:14" ht="12.75" x14ac:dyDescent="0.2">
      <c r="A54" s="56">
        <v>42101</v>
      </c>
      <c r="B54" s="93" t="s">
        <v>160</v>
      </c>
      <c r="C54" s="59" t="s">
        <v>565</v>
      </c>
      <c r="D54" s="58" t="s">
        <v>142</v>
      </c>
      <c r="E54" s="57" t="s">
        <v>76</v>
      </c>
      <c r="F54" s="59"/>
      <c r="G54" s="71">
        <v>320</v>
      </c>
      <c r="H54" s="71"/>
      <c r="I54" s="89">
        <f t="shared" ca="1" si="0"/>
        <v>294368.27000000019</v>
      </c>
      <c r="N54" s="44"/>
    </row>
    <row r="55" spans="1:14" ht="12.75" x14ac:dyDescent="0.2">
      <c r="A55" s="56">
        <v>42101</v>
      </c>
      <c r="B55" s="93" t="s">
        <v>160</v>
      </c>
      <c r="C55" s="59" t="s">
        <v>566</v>
      </c>
      <c r="D55" s="58" t="s">
        <v>203</v>
      </c>
      <c r="E55" s="57" t="s">
        <v>76</v>
      </c>
      <c r="F55" s="59"/>
      <c r="G55" s="71">
        <v>1370</v>
      </c>
      <c r="H55" s="79"/>
      <c r="I55" s="89">
        <f t="shared" ca="1" si="0"/>
        <v>292998.27000000019</v>
      </c>
      <c r="N55" s="44"/>
    </row>
    <row r="56" spans="1:14" ht="12.75" x14ac:dyDescent="0.2">
      <c r="A56" s="56">
        <v>42101</v>
      </c>
      <c r="B56" s="93" t="s">
        <v>160</v>
      </c>
      <c r="C56" s="76" t="s">
        <v>567</v>
      </c>
      <c r="D56" s="77" t="s">
        <v>204</v>
      </c>
      <c r="E56" s="57" t="s">
        <v>76</v>
      </c>
      <c r="F56" s="59"/>
      <c r="G56" s="79">
        <v>2446.7900000000004</v>
      </c>
      <c r="H56" s="79"/>
      <c r="I56" s="89">
        <f t="shared" ca="1" si="0"/>
        <v>290551.48000000021</v>
      </c>
      <c r="N56" s="44"/>
    </row>
    <row r="57" spans="1:14" ht="25.5" x14ac:dyDescent="0.2">
      <c r="A57" s="56">
        <v>42101</v>
      </c>
      <c r="B57" s="93" t="s">
        <v>160</v>
      </c>
      <c r="C57" s="76" t="s">
        <v>568</v>
      </c>
      <c r="D57" s="77" t="s">
        <v>126</v>
      </c>
      <c r="E57" s="57" t="s">
        <v>76</v>
      </c>
      <c r="F57" s="59"/>
      <c r="G57" s="79">
        <v>18147.2</v>
      </c>
      <c r="H57" s="79"/>
      <c r="I57" s="89">
        <f t="shared" ca="1" si="0"/>
        <v>272404.2800000002</v>
      </c>
      <c r="N57" s="44"/>
    </row>
    <row r="58" spans="1:14" ht="25.5" x14ac:dyDescent="0.2">
      <c r="A58" s="56">
        <v>42101</v>
      </c>
      <c r="B58" s="93" t="s">
        <v>160</v>
      </c>
      <c r="C58" s="76" t="s">
        <v>569</v>
      </c>
      <c r="D58" s="77" t="s">
        <v>524</v>
      </c>
      <c r="E58" s="57" t="s">
        <v>76</v>
      </c>
      <c r="F58" s="59"/>
      <c r="G58" s="79">
        <v>40</v>
      </c>
      <c r="H58" s="79"/>
      <c r="I58" s="89">
        <f t="shared" ca="1" si="0"/>
        <v>272364.2800000002</v>
      </c>
      <c r="N58" s="44"/>
    </row>
    <row r="59" spans="1:14" ht="12.75" x14ac:dyDescent="0.2">
      <c r="A59" s="56">
        <v>42101</v>
      </c>
      <c r="B59" s="93" t="s">
        <v>160</v>
      </c>
      <c r="C59" s="76" t="s">
        <v>570</v>
      </c>
      <c r="D59" s="77" t="s">
        <v>525</v>
      </c>
      <c r="E59" s="57" t="s">
        <v>302</v>
      </c>
      <c r="F59" s="59"/>
      <c r="G59" s="79">
        <v>5925</v>
      </c>
      <c r="H59" s="79"/>
      <c r="I59" s="89">
        <f t="shared" ca="1" si="0"/>
        <v>266439.2800000002</v>
      </c>
      <c r="N59" s="44"/>
    </row>
    <row r="60" spans="1:14" ht="12.75" x14ac:dyDescent="0.2">
      <c r="A60" s="56">
        <v>42101</v>
      </c>
      <c r="B60" s="93" t="s">
        <v>160</v>
      </c>
      <c r="C60" s="76" t="s">
        <v>571</v>
      </c>
      <c r="D60" s="77" t="s">
        <v>255</v>
      </c>
      <c r="E60" s="57" t="s">
        <v>76</v>
      </c>
      <c r="F60" s="59"/>
      <c r="G60" s="79">
        <v>150</v>
      </c>
      <c r="H60" s="79"/>
      <c r="I60" s="89">
        <f t="shared" ca="1" si="0"/>
        <v>266289.2800000002</v>
      </c>
      <c r="N60" s="44"/>
    </row>
    <row r="61" spans="1:14" ht="12.75" x14ac:dyDescent="0.2">
      <c r="A61" s="56">
        <v>42101</v>
      </c>
      <c r="B61" s="93" t="s">
        <v>160</v>
      </c>
      <c r="C61" s="76" t="s">
        <v>572</v>
      </c>
      <c r="D61" s="77" t="s">
        <v>526</v>
      </c>
      <c r="E61" s="78" t="s">
        <v>78</v>
      </c>
      <c r="F61" s="59"/>
      <c r="G61" s="79">
        <v>5.6</v>
      </c>
      <c r="H61" s="79"/>
      <c r="I61" s="89">
        <f t="shared" ca="1" si="0"/>
        <v>266283.68000000023</v>
      </c>
      <c r="N61" s="44"/>
    </row>
    <row r="62" spans="1:14" ht="12.75" x14ac:dyDescent="0.2">
      <c r="A62" s="56">
        <v>42101</v>
      </c>
      <c r="B62" s="93" t="s">
        <v>160</v>
      </c>
      <c r="C62" s="76" t="s">
        <v>573</v>
      </c>
      <c r="D62" s="77" t="s">
        <v>527</v>
      </c>
      <c r="E62" s="57" t="s">
        <v>76</v>
      </c>
      <c r="F62" s="59"/>
      <c r="G62" s="79">
        <v>100</v>
      </c>
      <c r="H62" s="79"/>
      <c r="I62" s="89">
        <f t="shared" ca="1" si="0"/>
        <v>266183.68000000023</v>
      </c>
      <c r="N62" s="44"/>
    </row>
    <row r="63" spans="1:14" ht="12.75" x14ac:dyDescent="0.2">
      <c r="A63" s="56">
        <v>42101</v>
      </c>
      <c r="B63" s="93" t="s">
        <v>160</v>
      </c>
      <c r="C63" s="76" t="s">
        <v>574</v>
      </c>
      <c r="D63" s="77" t="s">
        <v>125</v>
      </c>
      <c r="E63" s="57" t="s">
        <v>76</v>
      </c>
      <c r="F63" s="59"/>
      <c r="G63" s="79">
        <v>15800</v>
      </c>
      <c r="H63" s="79"/>
      <c r="I63" s="89">
        <f t="shared" ca="1" si="0"/>
        <v>250383.68000000023</v>
      </c>
      <c r="N63" s="44"/>
    </row>
    <row r="64" spans="1:14" ht="12.75" x14ac:dyDescent="0.2">
      <c r="A64" s="56">
        <v>42101</v>
      </c>
      <c r="B64" s="93" t="s">
        <v>160</v>
      </c>
      <c r="C64" s="76" t="s">
        <v>575</v>
      </c>
      <c r="D64" s="77" t="s">
        <v>146</v>
      </c>
      <c r="E64" s="57" t="s">
        <v>78</v>
      </c>
      <c r="F64" s="59"/>
      <c r="G64" s="79">
        <v>252</v>
      </c>
      <c r="H64" s="79"/>
      <c r="I64" s="89">
        <f t="shared" ca="1" si="0"/>
        <v>250131.68000000023</v>
      </c>
      <c r="N64" s="44"/>
    </row>
    <row r="65" spans="1:14" ht="14.25" customHeight="1" x14ac:dyDescent="0.2">
      <c r="A65" s="56">
        <v>42101</v>
      </c>
      <c r="B65" s="93" t="s">
        <v>160</v>
      </c>
      <c r="C65" s="76" t="s">
        <v>576</v>
      </c>
      <c r="D65" s="77" t="s">
        <v>150</v>
      </c>
      <c r="E65" s="57" t="s">
        <v>76</v>
      </c>
      <c r="F65" s="59"/>
      <c r="G65" s="79">
        <v>60</v>
      </c>
      <c r="H65" s="79"/>
      <c r="I65" s="89">
        <f t="shared" ca="1" si="0"/>
        <v>250071.68000000023</v>
      </c>
      <c r="N65" s="44"/>
    </row>
    <row r="66" spans="1:14" ht="12.75" x14ac:dyDescent="0.2">
      <c r="A66" s="56">
        <v>42101</v>
      </c>
      <c r="B66" s="93" t="s">
        <v>160</v>
      </c>
      <c r="C66" s="76" t="s">
        <v>577</v>
      </c>
      <c r="D66" s="77" t="s">
        <v>528</v>
      </c>
      <c r="E66" s="57" t="s">
        <v>76</v>
      </c>
      <c r="F66" s="59"/>
      <c r="G66" s="79">
        <v>1000</v>
      </c>
      <c r="H66" s="79"/>
      <c r="I66" s="89">
        <f t="shared" ca="1" si="0"/>
        <v>249071.68000000023</v>
      </c>
      <c r="N66" s="44"/>
    </row>
    <row r="67" spans="1:14" ht="12.75" x14ac:dyDescent="0.2">
      <c r="A67" s="56">
        <v>42101</v>
      </c>
      <c r="B67" s="93" t="s">
        <v>160</v>
      </c>
      <c r="C67" s="76" t="s">
        <v>578</v>
      </c>
      <c r="D67" s="77" t="s">
        <v>529</v>
      </c>
      <c r="E67" s="57" t="s">
        <v>76</v>
      </c>
      <c r="F67" s="59"/>
      <c r="G67" s="79">
        <v>2718.2499999999995</v>
      </c>
      <c r="H67" s="79"/>
      <c r="I67" s="89">
        <f t="shared" ca="1" si="0"/>
        <v>246353.43000000023</v>
      </c>
      <c r="N67" s="44"/>
    </row>
    <row r="68" spans="1:14" ht="25.5" x14ac:dyDescent="0.2">
      <c r="A68" s="56">
        <v>42101</v>
      </c>
      <c r="B68" s="93" t="s">
        <v>160</v>
      </c>
      <c r="C68" s="76" t="s">
        <v>579</v>
      </c>
      <c r="D68" s="77" t="s">
        <v>395</v>
      </c>
      <c r="E68" s="57" t="s">
        <v>76</v>
      </c>
      <c r="F68" s="59"/>
      <c r="G68" s="79">
        <v>500</v>
      </c>
      <c r="H68" s="79"/>
      <c r="I68" s="89">
        <f t="shared" ca="1" si="0"/>
        <v>245853.43000000023</v>
      </c>
      <c r="N68" s="44"/>
    </row>
    <row r="69" spans="1:14" ht="12.75" x14ac:dyDescent="0.2">
      <c r="A69" s="56">
        <v>42101</v>
      </c>
      <c r="B69" s="93" t="s">
        <v>160</v>
      </c>
      <c r="C69" s="76" t="s">
        <v>580</v>
      </c>
      <c r="D69" s="77" t="s">
        <v>334</v>
      </c>
      <c r="E69" s="57" t="s">
        <v>78</v>
      </c>
      <c r="F69" s="59"/>
      <c r="G69" s="79">
        <v>80</v>
      </c>
      <c r="H69" s="79"/>
      <c r="I69" s="89">
        <f t="shared" ca="1" si="0"/>
        <v>245773.43000000023</v>
      </c>
      <c r="N69" s="44"/>
    </row>
    <row r="70" spans="1:14" ht="12.75" x14ac:dyDescent="0.2">
      <c r="A70" s="56">
        <v>42101</v>
      </c>
      <c r="B70" s="93" t="s">
        <v>160</v>
      </c>
      <c r="C70" s="76" t="s">
        <v>581</v>
      </c>
      <c r="D70" s="77" t="s">
        <v>406</v>
      </c>
      <c r="E70" s="78" t="s">
        <v>76</v>
      </c>
      <c r="F70" s="59"/>
      <c r="G70" s="79">
        <v>880</v>
      </c>
      <c r="H70" s="79"/>
      <c r="I70" s="89">
        <f t="shared" ca="1" si="0"/>
        <v>244893.43000000023</v>
      </c>
      <c r="N70" s="44"/>
    </row>
    <row r="71" spans="1:14" ht="12.75" x14ac:dyDescent="0.2">
      <c r="A71" s="56">
        <v>42101</v>
      </c>
      <c r="B71" s="93" t="s">
        <v>160</v>
      </c>
      <c r="C71" s="76" t="s">
        <v>582</v>
      </c>
      <c r="D71" s="77" t="s">
        <v>152</v>
      </c>
      <c r="E71" s="78" t="s">
        <v>77</v>
      </c>
      <c r="F71" s="59"/>
      <c r="G71" s="79">
        <v>168</v>
      </c>
      <c r="H71" s="79"/>
      <c r="I71" s="89">
        <f t="shared" ca="1" si="0"/>
        <v>244725.43000000023</v>
      </c>
      <c r="N71" s="44"/>
    </row>
    <row r="72" spans="1:14" ht="12.75" x14ac:dyDescent="0.2">
      <c r="A72" s="56">
        <v>42101</v>
      </c>
      <c r="B72" s="93" t="s">
        <v>160</v>
      </c>
      <c r="C72" s="76" t="s">
        <v>583</v>
      </c>
      <c r="D72" s="77" t="s">
        <v>209</v>
      </c>
      <c r="E72" s="78" t="s">
        <v>78</v>
      </c>
      <c r="F72" s="59"/>
      <c r="G72" s="79">
        <v>270</v>
      </c>
      <c r="H72" s="79"/>
      <c r="I72" s="89">
        <f t="shared" ca="1" si="0"/>
        <v>244455.43000000023</v>
      </c>
      <c r="N72" s="44"/>
    </row>
    <row r="73" spans="1:14" ht="12.75" x14ac:dyDescent="0.2">
      <c r="A73" s="56">
        <v>42101</v>
      </c>
      <c r="B73" s="93" t="s">
        <v>160</v>
      </c>
      <c r="C73" s="76" t="s">
        <v>584</v>
      </c>
      <c r="D73" s="77" t="s">
        <v>530</v>
      </c>
      <c r="E73" s="78" t="s">
        <v>76</v>
      </c>
      <c r="F73" s="59"/>
      <c r="G73" s="79">
        <v>2764.3</v>
      </c>
      <c r="H73" s="79"/>
      <c r="I73" s="89">
        <f t="shared" ca="1" si="0"/>
        <v>241691.13000000024</v>
      </c>
      <c r="N73" s="44"/>
    </row>
    <row r="74" spans="1:14" ht="12.75" x14ac:dyDescent="0.2">
      <c r="A74" s="56">
        <v>42101</v>
      </c>
      <c r="B74" s="93" t="s">
        <v>160</v>
      </c>
      <c r="C74" s="76" t="s">
        <v>585</v>
      </c>
      <c r="D74" s="77" t="s">
        <v>155</v>
      </c>
      <c r="E74" s="78" t="s">
        <v>77</v>
      </c>
      <c r="F74" s="59"/>
      <c r="G74" s="79">
        <v>163.19999999999999</v>
      </c>
      <c r="H74" s="79"/>
      <c r="I74" s="89">
        <f t="shared" ca="1" si="0"/>
        <v>241527.93000000023</v>
      </c>
      <c r="N74" s="44"/>
    </row>
    <row r="75" spans="1:14" ht="12.75" x14ac:dyDescent="0.2">
      <c r="A75" s="56">
        <v>42101</v>
      </c>
      <c r="B75" s="93" t="s">
        <v>160</v>
      </c>
      <c r="C75" s="76" t="s">
        <v>586</v>
      </c>
      <c r="D75" s="77" t="s">
        <v>229</v>
      </c>
      <c r="E75" s="78" t="s">
        <v>76</v>
      </c>
      <c r="F75" s="59"/>
      <c r="G75" s="79">
        <v>879</v>
      </c>
      <c r="H75" s="79"/>
      <c r="I75" s="89">
        <f t="shared" ca="1" si="0"/>
        <v>240648.93000000023</v>
      </c>
      <c r="N75" s="44"/>
    </row>
    <row r="76" spans="1:14" ht="12.75" x14ac:dyDescent="0.2">
      <c r="A76" s="56">
        <v>42101</v>
      </c>
      <c r="B76" s="93" t="s">
        <v>160</v>
      </c>
      <c r="C76" s="76" t="s">
        <v>587</v>
      </c>
      <c r="D76" s="77" t="s">
        <v>388</v>
      </c>
      <c r="E76" s="78" t="s">
        <v>76</v>
      </c>
      <c r="F76" s="59"/>
      <c r="G76" s="79">
        <v>8000</v>
      </c>
      <c r="H76" s="79"/>
      <c r="I76" s="89">
        <f t="shared" ca="1" si="0"/>
        <v>232648.93000000023</v>
      </c>
      <c r="N76" s="44"/>
    </row>
    <row r="77" spans="1:14" ht="12.75" x14ac:dyDescent="0.2">
      <c r="A77" s="56">
        <v>42101</v>
      </c>
      <c r="B77" s="93" t="s">
        <v>160</v>
      </c>
      <c r="C77" s="76" t="s">
        <v>588</v>
      </c>
      <c r="D77" s="77" t="s">
        <v>197</v>
      </c>
      <c r="E77" s="78" t="s">
        <v>77</v>
      </c>
      <c r="F77" s="59"/>
      <c r="G77" s="79">
        <v>2156.02</v>
      </c>
      <c r="H77" s="79"/>
      <c r="I77" s="89">
        <f t="shared" ca="1" si="0"/>
        <v>230492.91000000024</v>
      </c>
      <c r="N77" s="44"/>
    </row>
    <row r="78" spans="1:14" ht="12.75" x14ac:dyDescent="0.2">
      <c r="A78" s="75">
        <v>42103</v>
      </c>
      <c r="B78" s="93" t="s">
        <v>160</v>
      </c>
      <c r="C78" s="76" t="s">
        <v>247</v>
      </c>
      <c r="D78" s="77" t="s">
        <v>590</v>
      </c>
      <c r="E78" s="78" t="s">
        <v>76</v>
      </c>
      <c r="F78" s="59"/>
      <c r="G78" s="79">
        <v>43963.8</v>
      </c>
      <c r="H78" s="79"/>
      <c r="I78" s="89">
        <f t="shared" ca="1" si="0"/>
        <v>186529.11000000022</v>
      </c>
      <c r="N78" s="44"/>
    </row>
    <row r="79" spans="1:14" ht="12.75" x14ac:dyDescent="0.2">
      <c r="A79" s="75">
        <v>42107</v>
      </c>
      <c r="B79" s="93" t="s">
        <v>213</v>
      </c>
      <c r="C79" s="76" t="s">
        <v>611</v>
      </c>
      <c r="D79" s="77" t="s">
        <v>328</v>
      </c>
      <c r="E79" s="78" t="s">
        <v>76</v>
      </c>
      <c r="F79" s="59"/>
      <c r="G79" s="79">
        <v>8580</v>
      </c>
      <c r="H79" s="79"/>
      <c r="I79" s="89">
        <f ca="1">IF(AND(ISBLANK(G79),ISBLANK(H79))," - ",OFFSET(I79,-1,0,1,1)+H79-G79)</f>
        <v>177949.11000000022</v>
      </c>
      <c r="N79" s="44"/>
    </row>
    <row r="80" spans="1:14" ht="12.75" x14ac:dyDescent="0.2">
      <c r="A80" s="106">
        <v>42107</v>
      </c>
      <c r="B80" s="93" t="s">
        <v>213</v>
      </c>
      <c r="C80" s="76" t="s">
        <v>612</v>
      </c>
      <c r="D80" s="77" t="s">
        <v>609</v>
      </c>
      <c r="E80" s="78" t="s">
        <v>76</v>
      </c>
      <c r="F80" s="59"/>
      <c r="G80" s="79">
        <v>2100</v>
      </c>
      <c r="H80" s="79"/>
      <c r="I80" s="89">
        <f t="shared" ca="1" si="0"/>
        <v>175849.11000000022</v>
      </c>
      <c r="N80" s="44"/>
    </row>
    <row r="81" spans="1:14" ht="12.75" x14ac:dyDescent="0.2">
      <c r="A81" s="106">
        <v>42107</v>
      </c>
      <c r="B81" s="93" t="s">
        <v>213</v>
      </c>
      <c r="C81" s="76" t="s">
        <v>613</v>
      </c>
      <c r="D81" s="77" t="s">
        <v>190</v>
      </c>
      <c r="E81" s="78" t="s">
        <v>77</v>
      </c>
      <c r="F81" s="59"/>
      <c r="G81" s="79">
        <v>106</v>
      </c>
      <c r="H81" s="79"/>
      <c r="I81" s="89">
        <f t="shared" ref="I81:I148" ca="1" si="1">IF(AND(ISBLANK(G81),ISBLANK(H81))," - ",OFFSET(I81,-1,0,1,1)+H81-G81)</f>
        <v>175743.11000000022</v>
      </c>
      <c r="N81" s="44"/>
    </row>
    <row r="82" spans="1:14" ht="12.75" x14ac:dyDescent="0.2">
      <c r="A82" s="106">
        <v>42107</v>
      </c>
      <c r="B82" s="93" t="s">
        <v>213</v>
      </c>
      <c r="C82" s="76" t="s">
        <v>614</v>
      </c>
      <c r="D82" s="77" t="s">
        <v>151</v>
      </c>
      <c r="E82" s="78" t="s">
        <v>77</v>
      </c>
      <c r="F82" s="59"/>
      <c r="G82" s="79">
        <v>764.6</v>
      </c>
      <c r="H82" s="79"/>
      <c r="I82" s="89">
        <f t="shared" ca="1" si="1"/>
        <v>174978.51000000021</v>
      </c>
      <c r="N82" s="44"/>
    </row>
    <row r="83" spans="1:14" ht="12.75" x14ac:dyDescent="0.2">
      <c r="A83" s="106">
        <v>42107</v>
      </c>
      <c r="B83" s="93" t="s">
        <v>213</v>
      </c>
      <c r="C83" s="76" t="s">
        <v>615</v>
      </c>
      <c r="D83" s="77" t="s">
        <v>151</v>
      </c>
      <c r="E83" s="78" t="s">
        <v>77</v>
      </c>
      <c r="F83" s="59"/>
      <c r="G83" s="79">
        <v>1431.05</v>
      </c>
      <c r="H83" s="79"/>
      <c r="I83" s="89">
        <f t="shared" ca="1" si="1"/>
        <v>173547.46000000022</v>
      </c>
      <c r="N83" s="44"/>
    </row>
    <row r="84" spans="1:14" ht="12.75" x14ac:dyDescent="0.2">
      <c r="A84" s="106">
        <v>42107</v>
      </c>
      <c r="B84" s="93" t="s">
        <v>213</v>
      </c>
      <c r="C84" s="76" t="s">
        <v>616</v>
      </c>
      <c r="D84" s="77" t="s">
        <v>151</v>
      </c>
      <c r="E84" s="78" t="s">
        <v>77</v>
      </c>
      <c r="F84" s="59"/>
      <c r="G84" s="79">
        <v>14.4</v>
      </c>
      <c r="H84" s="79"/>
      <c r="I84" s="89">
        <f t="shared" ca="1" si="1"/>
        <v>173533.06000000023</v>
      </c>
      <c r="N84" s="44"/>
    </row>
    <row r="85" spans="1:14" ht="12.75" x14ac:dyDescent="0.2">
      <c r="A85" s="106">
        <v>42107</v>
      </c>
      <c r="B85" s="93" t="s">
        <v>213</v>
      </c>
      <c r="C85" s="76" t="s">
        <v>617</v>
      </c>
      <c r="D85" s="77" t="s">
        <v>151</v>
      </c>
      <c r="E85" s="78" t="s">
        <v>77</v>
      </c>
      <c r="F85" s="59"/>
      <c r="G85" s="79">
        <v>14.4</v>
      </c>
      <c r="H85" s="79"/>
      <c r="I85" s="89">
        <f t="shared" ca="1" si="1"/>
        <v>173518.66000000024</v>
      </c>
      <c r="N85" s="44"/>
    </row>
    <row r="86" spans="1:14" ht="12.75" x14ac:dyDescent="0.2">
      <c r="A86" s="106">
        <v>42107</v>
      </c>
      <c r="B86" s="93" t="s">
        <v>213</v>
      </c>
      <c r="C86" s="76" t="s">
        <v>618</v>
      </c>
      <c r="D86" s="77" t="s">
        <v>336</v>
      </c>
      <c r="E86" s="78" t="s">
        <v>79</v>
      </c>
      <c r="F86" s="59"/>
      <c r="G86" s="79">
        <v>39856</v>
      </c>
      <c r="H86" s="79"/>
      <c r="I86" s="89">
        <f t="shared" ca="1" si="1"/>
        <v>133662.66000000024</v>
      </c>
      <c r="N86" s="44"/>
    </row>
    <row r="87" spans="1:14" ht="12.75" x14ac:dyDescent="0.2">
      <c r="A87" s="106">
        <v>42107</v>
      </c>
      <c r="B87" s="93" t="s">
        <v>213</v>
      </c>
      <c r="C87" s="76" t="s">
        <v>619</v>
      </c>
      <c r="D87" s="77" t="s">
        <v>610</v>
      </c>
      <c r="E87" s="78" t="s">
        <v>77</v>
      </c>
      <c r="F87" s="59"/>
      <c r="G87" s="79">
        <v>230</v>
      </c>
      <c r="H87" s="79"/>
      <c r="I87" s="89">
        <f t="shared" ca="1" si="1"/>
        <v>133432.66000000024</v>
      </c>
      <c r="N87" s="44"/>
    </row>
    <row r="88" spans="1:14" ht="12.75" x14ac:dyDescent="0.2">
      <c r="A88" s="56">
        <v>42114</v>
      </c>
      <c r="B88" s="94" t="s">
        <v>225</v>
      </c>
      <c r="C88" s="97" t="s">
        <v>693</v>
      </c>
      <c r="D88" s="117" t="s">
        <v>597</v>
      </c>
      <c r="E88" s="107" t="s">
        <v>379</v>
      </c>
      <c r="F88" s="97"/>
      <c r="G88" s="108"/>
      <c r="H88" s="130">
        <v>1000</v>
      </c>
      <c r="I88" s="131">
        <f ca="1">IF(AND(ISBLANK(G88),ISBLANK(H88)),"",OFFSET(I88,-1,0,1,1)+H88-G88)</f>
        <v>134432.66000000024</v>
      </c>
      <c r="N88" s="44"/>
    </row>
    <row r="89" spans="1:14" ht="12.75" x14ac:dyDescent="0.2">
      <c r="A89" s="106">
        <v>42115</v>
      </c>
      <c r="B89" s="94" t="s">
        <v>225</v>
      </c>
      <c r="C89" s="76" t="s">
        <v>624</v>
      </c>
      <c r="D89" s="77" t="s">
        <v>620</v>
      </c>
      <c r="E89" s="78" t="s">
        <v>76</v>
      </c>
      <c r="F89" s="59"/>
      <c r="G89" s="79">
        <v>2500</v>
      </c>
      <c r="H89" s="79"/>
      <c r="I89" s="89">
        <f t="shared" ca="1" si="1"/>
        <v>131932.66000000024</v>
      </c>
      <c r="N89" s="44"/>
    </row>
    <row r="90" spans="1:14" ht="12.75" x14ac:dyDescent="0.2">
      <c r="A90" s="106">
        <v>42115</v>
      </c>
      <c r="B90" s="94" t="s">
        <v>225</v>
      </c>
      <c r="C90" s="76" t="s">
        <v>625</v>
      </c>
      <c r="D90" s="77" t="s">
        <v>194</v>
      </c>
      <c r="E90" s="78" t="s">
        <v>77</v>
      </c>
      <c r="F90" s="59"/>
      <c r="G90" s="79">
        <v>358</v>
      </c>
      <c r="H90" s="79"/>
      <c r="I90" s="89">
        <f t="shared" ca="1" si="1"/>
        <v>131574.66000000024</v>
      </c>
      <c r="N90" s="44"/>
    </row>
    <row r="91" spans="1:14" ht="12.75" x14ac:dyDescent="0.2">
      <c r="A91" s="106">
        <v>42115</v>
      </c>
      <c r="B91" s="94" t="s">
        <v>225</v>
      </c>
      <c r="C91" s="76" t="s">
        <v>626</v>
      </c>
      <c r="D91" s="77" t="s">
        <v>621</v>
      </c>
      <c r="E91" s="78" t="s">
        <v>76</v>
      </c>
      <c r="F91" s="59"/>
      <c r="G91" s="79">
        <v>4932</v>
      </c>
      <c r="H91" s="79"/>
      <c r="I91" s="89">
        <f t="shared" ca="1" si="1"/>
        <v>126642.66000000024</v>
      </c>
      <c r="N91" s="44"/>
    </row>
    <row r="92" spans="1:14" ht="12.75" x14ac:dyDescent="0.2">
      <c r="A92" s="106">
        <v>42115</v>
      </c>
      <c r="B92" s="94" t="s">
        <v>225</v>
      </c>
      <c r="C92" s="76" t="s">
        <v>627</v>
      </c>
      <c r="D92" s="77" t="s">
        <v>511</v>
      </c>
      <c r="E92" s="78" t="s">
        <v>76</v>
      </c>
      <c r="F92" s="59"/>
      <c r="G92" s="79">
        <v>2350</v>
      </c>
      <c r="H92" s="79"/>
      <c r="I92" s="89">
        <f t="shared" ca="1" si="1"/>
        <v>124292.66000000024</v>
      </c>
      <c r="N92" s="44"/>
    </row>
    <row r="93" spans="1:14" ht="12.75" x14ac:dyDescent="0.2">
      <c r="A93" s="106">
        <v>42115</v>
      </c>
      <c r="B93" s="94" t="s">
        <v>225</v>
      </c>
      <c r="C93" s="76" t="s">
        <v>628</v>
      </c>
      <c r="D93" s="77" t="s">
        <v>497</v>
      </c>
      <c r="E93" s="78" t="s">
        <v>76</v>
      </c>
      <c r="F93" s="59"/>
      <c r="G93" s="79">
        <v>2830</v>
      </c>
      <c r="H93" s="79"/>
      <c r="I93" s="89">
        <f t="shared" ca="1" si="1"/>
        <v>121462.66000000024</v>
      </c>
      <c r="N93" s="44"/>
    </row>
    <row r="94" spans="1:14" ht="12.75" x14ac:dyDescent="0.2">
      <c r="A94" s="106">
        <v>42115</v>
      </c>
      <c r="B94" s="94" t="s">
        <v>225</v>
      </c>
      <c r="C94" s="76" t="s">
        <v>629</v>
      </c>
      <c r="D94" s="77" t="s">
        <v>516</v>
      </c>
      <c r="E94" s="78" t="s">
        <v>76</v>
      </c>
      <c r="F94" s="59"/>
      <c r="G94" s="79">
        <v>4300</v>
      </c>
      <c r="H94" s="79"/>
      <c r="I94" s="89">
        <f t="shared" ca="1" si="1"/>
        <v>117162.66000000024</v>
      </c>
      <c r="N94" s="44"/>
    </row>
    <row r="95" spans="1:14" ht="12.75" x14ac:dyDescent="0.2">
      <c r="A95" s="106">
        <v>42115</v>
      </c>
      <c r="B95" s="94" t="s">
        <v>225</v>
      </c>
      <c r="C95" s="76" t="s">
        <v>630</v>
      </c>
      <c r="D95" s="77" t="s">
        <v>197</v>
      </c>
      <c r="E95" s="78" t="s">
        <v>77</v>
      </c>
      <c r="F95" s="59"/>
      <c r="G95" s="79">
        <v>376.3</v>
      </c>
      <c r="H95" s="79"/>
      <c r="I95" s="89">
        <f t="shared" ca="1" si="1"/>
        <v>116786.36000000023</v>
      </c>
      <c r="N95" s="44"/>
    </row>
    <row r="96" spans="1:14" ht="12.75" x14ac:dyDescent="0.2">
      <c r="A96" s="106">
        <v>42115</v>
      </c>
      <c r="B96" s="94" t="s">
        <v>225</v>
      </c>
      <c r="C96" s="76" t="s">
        <v>631</v>
      </c>
      <c r="D96" s="77" t="s">
        <v>134</v>
      </c>
      <c r="E96" s="78" t="s">
        <v>76</v>
      </c>
      <c r="F96" s="59"/>
      <c r="G96" s="79">
        <v>1425</v>
      </c>
      <c r="H96" s="79"/>
      <c r="I96" s="89">
        <f t="shared" ca="1" si="1"/>
        <v>115361.36000000023</v>
      </c>
      <c r="N96" s="44"/>
    </row>
    <row r="97" spans="1:14" ht="12.75" x14ac:dyDescent="0.2">
      <c r="A97" s="106">
        <v>42115</v>
      </c>
      <c r="B97" s="94" t="s">
        <v>225</v>
      </c>
      <c r="C97" s="76" t="s">
        <v>632</v>
      </c>
      <c r="D97" s="77" t="s">
        <v>622</v>
      </c>
      <c r="E97" s="78" t="s">
        <v>76</v>
      </c>
      <c r="F97" s="59"/>
      <c r="G97" s="79">
        <v>1015.2</v>
      </c>
      <c r="H97" s="79"/>
      <c r="I97" s="89">
        <f t="shared" ca="1" si="1"/>
        <v>114346.16000000024</v>
      </c>
      <c r="N97" s="44"/>
    </row>
    <row r="98" spans="1:14" ht="12.75" x14ac:dyDescent="0.2">
      <c r="A98" s="106">
        <v>42115</v>
      </c>
      <c r="B98" s="94" t="s">
        <v>225</v>
      </c>
      <c r="C98" s="76" t="s">
        <v>633</v>
      </c>
      <c r="D98" s="77" t="s">
        <v>199</v>
      </c>
      <c r="E98" s="78" t="s">
        <v>76</v>
      </c>
      <c r="F98" s="59"/>
      <c r="G98" s="79">
        <v>4511.8</v>
      </c>
      <c r="H98" s="79"/>
      <c r="I98" s="89">
        <f t="shared" ca="1" si="1"/>
        <v>109834.36000000023</v>
      </c>
      <c r="N98" s="44"/>
    </row>
    <row r="99" spans="1:14" ht="12.75" x14ac:dyDescent="0.2">
      <c r="A99" s="106">
        <v>42115</v>
      </c>
      <c r="B99" s="94" t="s">
        <v>225</v>
      </c>
      <c r="C99" s="76" t="s">
        <v>634</v>
      </c>
      <c r="D99" s="77" t="s">
        <v>519</v>
      </c>
      <c r="E99" s="78" t="s">
        <v>78</v>
      </c>
      <c r="F99" s="59"/>
      <c r="G99" s="79">
        <v>661.8</v>
      </c>
      <c r="H99" s="79"/>
      <c r="I99" s="89">
        <f t="shared" ca="1" si="1"/>
        <v>109172.56000000023</v>
      </c>
      <c r="N99" s="44"/>
    </row>
    <row r="100" spans="1:14" ht="12.75" x14ac:dyDescent="0.2">
      <c r="A100" s="106">
        <v>42115</v>
      </c>
      <c r="B100" s="94" t="s">
        <v>225</v>
      </c>
      <c r="C100" s="76" t="s">
        <v>635</v>
      </c>
      <c r="D100" s="77" t="s">
        <v>137</v>
      </c>
      <c r="E100" s="78" t="s">
        <v>76</v>
      </c>
      <c r="F100" s="59"/>
      <c r="G100" s="79">
        <v>6417</v>
      </c>
      <c r="H100" s="79"/>
      <c r="I100" s="89">
        <f t="shared" ca="1" si="1"/>
        <v>102755.56000000023</v>
      </c>
      <c r="N100" s="44"/>
    </row>
    <row r="101" spans="1:14" ht="12.75" x14ac:dyDescent="0.2">
      <c r="A101" s="106">
        <v>42115</v>
      </c>
      <c r="B101" s="94" t="s">
        <v>225</v>
      </c>
      <c r="C101" s="76" t="s">
        <v>636</v>
      </c>
      <c r="D101" s="77" t="s">
        <v>338</v>
      </c>
      <c r="E101" s="78" t="s">
        <v>76</v>
      </c>
      <c r="F101" s="59"/>
      <c r="G101" s="79">
        <v>519.6</v>
      </c>
      <c r="H101" s="79"/>
      <c r="I101" s="89">
        <f t="shared" ca="1" si="1"/>
        <v>102235.96000000022</v>
      </c>
      <c r="N101" s="44"/>
    </row>
    <row r="102" spans="1:14" ht="12.75" x14ac:dyDescent="0.2">
      <c r="A102" s="106">
        <v>42115</v>
      </c>
      <c r="B102" s="94" t="s">
        <v>225</v>
      </c>
      <c r="C102" s="76" t="s">
        <v>637</v>
      </c>
      <c r="D102" s="77" t="s">
        <v>204</v>
      </c>
      <c r="E102" s="78" t="s">
        <v>76</v>
      </c>
      <c r="F102" s="59"/>
      <c r="G102" s="79">
        <v>1620</v>
      </c>
      <c r="H102" s="79"/>
      <c r="I102" s="89">
        <f t="shared" ca="1" si="1"/>
        <v>100615.96000000022</v>
      </c>
      <c r="N102" s="44"/>
    </row>
    <row r="103" spans="1:14" ht="12.75" x14ac:dyDescent="0.2">
      <c r="A103" s="106">
        <v>42115</v>
      </c>
      <c r="B103" s="94" t="s">
        <v>225</v>
      </c>
      <c r="C103" s="76" t="s">
        <v>638</v>
      </c>
      <c r="D103" s="77" t="s">
        <v>254</v>
      </c>
      <c r="E103" s="78" t="s">
        <v>76</v>
      </c>
      <c r="F103" s="59"/>
      <c r="G103" s="79">
        <v>107.4</v>
      </c>
      <c r="H103" s="79"/>
      <c r="I103" s="89">
        <f t="shared" ca="1" si="1"/>
        <v>100508.56000000023</v>
      </c>
      <c r="N103" s="44"/>
    </row>
    <row r="104" spans="1:14" ht="12.75" x14ac:dyDescent="0.2">
      <c r="A104" s="106">
        <v>42115</v>
      </c>
      <c r="B104" s="94" t="s">
        <v>225</v>
      </c>
      <c r="C104" s="97" t="s">
        <v>639</v>
      </c>
      <c r="D104" s="77" t="s">
        <v>205</v>
      </c>
      <c r="E104" s="99" t="s">
        <v>77</v>
      </c>
      <c r="F104" s="97"/>
      <c r="G104" s="100">
        <v>408</v>
      </c>
      <c r="H104" s="100"/>
      <c r="I104" s="89">
        <f t="shared" ca="1" si="1"/>
        <v>100100.56000000023</v>
      </c>
      <c r="N104" s="44"/>
    </row>
    <row r="105" spans="1:14" ht="12.75" x14ac:dyDescent="0.2">
      <c r="A105" s="94">
        <v>42115</v>
      </c>
      <c r="B105" s="94" t="s">
        <v>225</v>
      </c>
      <c r="C105" s="102" t="s">
        <v>640</v>
      </c>
      <c r="D105" s="77" t="s">
        <v>125</v>
      </c>
      <c r="E105" s="99" t="s">
        <v>76</v>
      </c>
      <c r="F105" s="102"/>
      <c r="G105" s="105">
        <v>1000</v>
      </c>
      <c r="H105" s="105"/>
      <c r="I105" s="89">
        <f t="shared" ca="1" si="1"/>
        <v>99100.560000000231</v>
      </c>
      <c r="N105" s="44"/>
    </row>
    <row r="106" spans="1:14" ht="12.75" x14ac:dyDescent="0.2">
      <c r="A106" s="94">
        <v>42115</v>
      </c>
      <c r="B106" s="94" t="s">
        <v>225</v>
      </c>
      <c r="C106" s="102" t="s">
        <v>641</v>
      </c>
      <c r="D106" s="77" t="s">
        <v>148</v>
      </c>
      <c r="E106" s="99" t="s">
        <v>76</v>
      </c>
      <c r="F106" s="102"/>
      <c r="G106" s="105">
        <v>270</v>
      </c>
      <c r="H106" s="105"/>
      <c r="I106" s="89">
        <f t="shared" ca="1" si="1"/>
        <v>98830.560000000231</v>
      </c>
      <c r="N106" s="44"/>
    </row>
    <row r="107" spans="1:14" ht="12.75" x14ac:dyDescent="0.2">
      <c r="A107" s="94">
        <v>42115</v>
      </c>
      <c r="B107" s="94" t="s">
        <v>225</v>
      </c>
      <c r="C107" s="102" t="s">
        <v>642</v>
      </c>
      <c r="D107" s="77" t="s">
        <v>150</v>
      </c>
      <c r="E107" s="99" t="s">
        <v>76</v>
      </c>
      <c r="F107" s="102"/>
      <c r="G107" s="105">
        <v>159</v>
      </c>
      <c r="H107" s="105"/>
      <c r="I107" s="89">
        <f t="shared" ca="1" si="1"/>
        <v>98671.560000000231</v>
      </c>
      <c r="N107" s="44"/>
    </row>
    <row r="108" spans="1:14" ht="25.5" x14ac:dyDescent="0.2">
      <c r="A108" s="94">
        <v>42115</v>
      </c>
      <c r="B108" s="94" t="s">
        <v>225</v>
      </c>
      <c r="C108" s="97" t="s">
        <v>643</v>
      </c>
      <c r="D108" s="77" t="s">
        <v>296</v>
      </c>
      <c r="E108" s="99" t="s">
        <v>76</v>
      </c>
      <c r="F108" s="97"/>
      <c r="G108" s="105">
        <v>531.88</v>
      </c>
      <c r="H108" s="105"/>
      <c r="I108" s="89">
        <f t="shared" ca="1" si="1"/>
        <v>98139.680000000226</v>
      </c>
      <c r="N108" s="44"/>
    </row>
    <row r="109" spans="1:14" ht="12.75" x14ac:dyDescent="0.2">
      <c r="A109" s="94">
        <v>42115</v>
      </c>
      <c r="B109" s="94" t="s">
        <v>225</v>
      </c>
      <c r="C109" s="97" t="s">
        <v>644</v>
      </c>
      <c r="D109" s="77" t="s">
        <v>152</v>
      </c>
      <c r="E109" s="99" t="s">
        <v>77</v>
      </c>
      <c r="F109" s="97"/>
      <c r="G109" s="100">
        <v>196.35</v>
      </c>
      <c r="H109" s="100"/>
      <c r="I109" s="89">
        <f t="shared" ca="1" si="1"/>
        <v>97943.33000000022</v>
      </c>
      <c r="N109" s="44"/>
    </row>
    <row r="110" spans="1:14" ht="12.75" x14ac:dyDescent="0.2">
      <c r="A110" s="94">
        <v>42115</v>
      </c>
      <c r="B110" s="94" t="s">
        <v>225</v>
      </c>
      <c r="C110" s="97" t="s">
        <v>645</v>
      </c>
      <c r="D110" s="77" t="s">
        <v>209</v>
      </c>
      <c r="E110" s="99" t="s">
        <v>78</v>
      </c>
      <c r="F110" s="97"/>
      <c r="G110" s="100">
        <v>190</v>
      </c>
      <c r="H110" s="100"/>
      <c r="I110" s="89">
        <f t="shared" ca="1" si="1"/>
        <v>97753.33000000022</v>
      </c>
      <c r="N110" s="44"/>
    </row>
    <row r="111" spans="1:14" ht="12.75" x14ac:dyDescent="0.2">
      <c r="A111" s="94">
        <v>42115</v>
      </c>
      <c r="B111" s="94" t="s">
        <v>225</v>
      </c>
      <c r="C111" s="97" t="s">
        <v>646</v>
      </c>
      <c r="D111" s="77" t="s">
        <v>229</v>
      </c>
      <c r="E111" s="99" t="s">
        <v>76</v>
      </c>
      <c r="F111" s="97"/>
      <c r="G111" s="100">
        <v>4747.6099999999997</v>
      </c>
      <c r="H111" s="100"/>
      <c r="I111" s="89">
        <f t="shared" ca="1" si="1"/>
        <v>93005.720000000219</v>
      </c>
      <c r="N111" s="44"/>
    </row>
    <row r="112" spans="1:14" ht="12.75" x14ac:dyDescent="0.2">
      <c r="A112" s="94">
        <v>42115</v>
      </c>
      <c r="B112" s="94" t="s">
        <v>225</v>
      </c>
      <c r="C112" s="97" t="s">
        <v>647</v>
      </c>
      <c r="D112" s="77" t="s">
        <v>623</v>
      </c>
      <c r="E112" s="99" t="s">
        <v>76</v>
      </c>
      <c r="F112" s="97"/>
      <c r="G112" s="100">
        <v>4348.3</v>
      </c>
      <c r="H112" s="100"/>
      <c r="I112" s="89">
        <f t="shared" ca="1" si="1"/>
        <v>88657.420000000217</v>
      </c>
      <c r="N112" s="44"/>
    </row>
    <row r="113" spans="1:14" ht="12.75" x14ac:dyDescent="0.2">
      <c r="A113" s="94">
        <v>42115</v>
      </c>
      <c r="B113" s="94" t="s">
        <v>225</v>
      </c>
      <c r="C113" s="97" t="s">
        <v>647</v>
      </c>
      <c r="D113" s="77" t="s">
        <v>607</v>
      </c>
      <c r="E113" s="99" t="s">
        <v>76</v>
      </c>
      <c r="F113" s="127"/>
      <c r="G113" s="130">
        <v>5.98</v>
      </c>
      <c r="H113" s="130"/>
      <c r="I113" s="89">
        <f t="shared" ca="1" si="1"/>
        <v>88651.440000000221</v>
      </c>
      <c r="N113" s="44"/>
    </row>
    <row r="114" spans="1:14" ht="25.5" x14ac:dyDescent="0.2">
      <c r="A114" s="94">
        <v>42115</v>
      </c>
      <c r="B114" s="94" t="s">
        <v>225</v>
      </c>
      <c r="C114" s="76" t="s">
        <v>648</v>
      </c>
      <c r="D114" s="77" t="s">
        <v>141</v>
      </c>
      <c r="E114" s="78" t="s">
        <v>76</v>
      </c>
      <c r="F114" s="76"/>
      <c r="G114" s="79">
        <v>1000</v>
      </c>
      <c r="H114" s="79"/>
      <c r="I114" s="89">
        <f t="shared" ca="1" si="1"/>
        <v>87651.440000000221</v>
      </c>
      <c r="N114" s="44"/>
    </row>
    <row r="115" spans="1:14" ht="12.75" x14ac:dyDescent="0.2">
      <c r="A115" s="94">
        <v>42115</v>
      </c>
      <c r="B115" s="94" t="s">
        <v>225</v>
      </c>
      <c r="C115" s="76" t="s">
        <v>649</v>
      </c>
      <c r="D115" s="77" t="s">
        <v>250</v>
      </c>
      <c r="E115" s="78" t="s">
        <v>77</v>
      </c>
      <c r="F115" s="76"/>
      <c r="G115" s="79">
        <v>850</v>
      </c>
      <c r="H115" s="79"/>
      <c r="I115" s="89">
        <f t="shared" ca="1" si="1"/>
        <v>86801.440000000221</v>
      </c>
      <c r="N115" s="44"/>
    </row>
    <row r="116" spans="1:14" ht="12.75" x14ac:dyDescent="0.2">
      <c r="A116" s="94">
        <v>42122</v>
      </c>
      <c r="B116" s="126" t="s">
        <v>506</v>
      </c>
      <c r="C116" s="127" t="s">
        <v>695</v>
      </c>
      <c r="D116" s="128" t="s">
        <v>687</v>
      </c>
      <c r="E116" s="129" t="s">
        <v>76</v>
      </c>
      <c r="F116" s="127"/>
      <c r="G116" s="130">
        <v>-211.25</v>
      </c>
      <c r="H116" s="130">
        <v>0</v>
      </c>
      <c r="I116" s="89">
        <f t="shared" ca="1" si="1"/>
        <v>87012.690000000221</v>
      </c>
      <c r="N116" s="44"/>
    </row>
    <row r="117" spans="1:14" ht="12.75" x14ac:dyDescent="0.2">
      <c r="A117" s="94">
        <v>42122</v>
      </c>
      <c r="B117" s="126" t="s">
        <v>506</v>
      </c>
      <c r="C117" s="127" t="s">
        <v>696</v>
      </c>
      <c r="D117" s="128" t="s">
        <v>688</v>
      </c>
      <c r="E117" s="129" t="s">
        <v>379</v>
      </c>
      <c r="F117" s="127"/>
      <c r="G117" s="130"/>
      <c r="H117" s="130">
        <v>925</v>
      </c>
      <c r="I117" s="89">
        <f t="shared" ca="1" si="1"/>
        <v>87937.690000000221</v>
      </c>
      <c r="N117" s="44"/>
    </row>
    <row r="118" spans="1:14" ht="12.75" x14ac:dyDescent="0.2">
      <c r="A118" s="94">
        <v>42122</v>
      </c>
      <c r="B118" s="94" t="s">
        <v>506</v>
      </c>
      <c r="C118" s="76" t="s">
        <v>697</v>
      </c>
      <c r="D118" s="77" t="s">
        <v>650</v>
      </c>
      <c r="E118" s="78" t="s">
        <v>591</v>
      </c>
      <c r="F118" s="76"/>
      <c r="G118" s="79"/>
      <c r="H118" s="79">
        <v>200000</v>
      </c>
      <c r="I118" s="89">
        <f t="shared" ca="1" si="1"/>
        <v>287937.69000000024</v>
      </c>
      <c r="N118" s="44"/>
    </row>
    <row r="119" spans="1:14" ht="12.75" x14ac:dyDescent="0.2">
      <c r="A119" s="94">
        <v>42124</v>
      </c>
      <c r="B119" s="94" t="s">
        <v>506</v>
      </c>
      <c r="C119" s="76" t="s">
        <v>156</v>
      </c>
      <c r="D119" s="77" t="s">
        <v>218</v>
      </c>
      <c r="E119" s="78" t="s">
        <v>77</v>
      </c>
      <c r="F119" s="76"/>
      <c r="G119" s="79">
        <v>78220.12</v>
      </c>
      <c r="H119" s="79"/>
      <c r="I119" s="89">
        <f t="shared" ca="1" si="1"/>
        <v>209717.57000000024</v>
      </c>
      <c r="N119" s="44"/>
    </row>
    <row r="120" spans="1:14" ht="12.75" x14ac:dyDescent="0.2">
      <c r="A120" s="94">
        <v>42124</v>
      </c>
      <c r="B120" s="94" t="s">
        <v>506</v>
      </c>
      <c r="C120" s="76" t="s">
        <v>651</v>
      </c>
      <c r="D120" s="77" t="s">
        <v>219</v>
      </c>
      <c r="E120" s="78" t="s">
        <v>77</v>
      </c>
      <c r="F120" s="76"/>
      <c r="G120" s="79">
        <v>19803</v>
      </c>
      <c r="H120" s="79"/>
      <c r="I120" s="89">
        <f t="shared" ca="1" si="1"/>
        <v>189914.57000000024</v>
      </c>
      <c r="N120" s="44"/>
    </row>
    <row r="121" spans="1:14" ht="12.75" x14ac:dyDescent="0.2">
      <c r="A121" s="94">
        <v>42124</v>
      </c>
      <c r="B121" s="94" t="s">
        <v>506</v>
      </c>
      <c r="C121" s="76" t="s">
        <v>652</v>
      </c>
      <c r="D121" s="77" t="s">
        <v>220</v>
      </c>
      <c r="E121" s="78" t="s">
        <v>77</v>
      </c>
      <c r="F121" s="76"/>
      <c r="G121" s="79">
        <v>1217.2</v>
      </c>
      <c r="H121" s="79"/>
      <c r="I121" s="89">
        <f t="shared" ca="1" si="1"/>
        <v>188697.37000000023</v>
      </c>
      <c r="N121" s="44"/>
    </row>
    <row r="122" spans="1:14" ht="12.75" x14ac:dyDescent="0.2">
      <c r="A122" s="94">
        <v>42124</v>
      </c>
      <c r="B122" s="94" t="s">
        <v>506</v>
      </c>
      <c r="C122" s="76" t="s">
        <v>653</v>
      </c>
      <c r="D122" s="77" t="s">
        <v>190</v>
      </c>
      <c r="E122" s="78" t="s">
        <v>77</v>
      </c>
      <c r="F122" s="76"/>
      <c r="G122" s="79">
        <v>3461.6</v>
      </c>
      <c r="H122" s="79"/>
      <c r="I122" s="89">
        <f t="shared" ca="1" si="1"/>
        <v>185235.77000000022</v>
      </c>
      <c r="N122" s="44"/>
    </row>
    <row r="123" spans="1:14" ht="12.75" x14ac:dyDescent="0.2">
      <c r="A123" s="94">
        <v>42124</v>
      </c>
      <c r="B123" s="94" t="s">
        <v>506</v>
      </c>
      <c r="C123" s="76" t="s">
        <v>694</v>
      </c>
      <c r="D123" s="77" t="s">
        <v>650</v>
      </c>
      <c r="E123" s="78" t="s">
        <v>591</v>
      </c>
      <c r="F123" s="76"/>
      <c r="G123" s="79"/>
      <c r="H123" s="79">
        <v>201409.25</v>
      </c>
      <c r="I123" s="89">
        <f t="shared" ca="1" si="1"/>
        <v>386645.02000000025</v>
      </c>
      <c r="N123" s="44"/>
    </row>
    <row r="124" spans="1:14" ht="12.75" x14ac:dyDescent="0.2">
      <c r="A124" s="94">
        <v>42117</v>
      </c>
      <c r="B124" s="94" t="s">
        <v>506</v>
      </c>
      <c r="C124" s="76" t="s">
        <v>654</v>
      </c>
      <c r="D124" s="77" t="s">
        <v>609</v>
      </c>
      <c r="E124" s="78" t="s">
        <v>76</v>
      </c>
      <c r="F124" s="76"/>
      <c r="G124" s="79">
        <v>2560</v>
      </c>
      <c r="H124" s="79"/>
      <c r="I124" s="89">
        <f t="shared" ca="1" si="1"/>
        <v>384085.02000000025</v>
      </c>
      <c r="N124" s="44"/>
    </row>
    <row r="125" spans="1:14" ht="25.5" x14ac:dyDescent="0.2">
      <c r="A125" s="94">
        <v>42124</v>
      </c>
      <c r="B125" s="94" t="s">
        <v>506</v>
      </c>
      <c r="C125" s="76" t="s">
        <v>655</v>
      </c>
      <c r="D125" s="77" t="s">
        <v>680</v>
      </c>
      <c r="E125" s="78" t="s">
        <v>76</v>
      </c>
      <c r="F125" s="76"/>
      <c r="G125" s="79">
        <v>200000</v>
      </c>
      <c r="H125" s="79"/>
      <c r="I125" s="89">
        <f t="shared" ca="1" si="1"/>
        <v>184085.02000000025</v>
      </c>
      <c r="N125" s="44"/>
    </row>
    <row r="126" spans="1:14" ht="12.75" x14ac:dyDescent="0.2">
      <c r="A126" s="94">
        <v>42124</v>
      </c>
      <c r="B126" s="94" t="s">
        <v>506</v>
      </c>
      <c r="C126" s="76" t="s">
        <v>656</v>
      </c>
      <c r="D126" s="77" t="s">
        <v>228</v>
      </c>
      <c r="E126" s="78" t="s">
        <v>77</v>
      </c>
      <c r="F126" s="76"/>
      <c r="G126" s="79">
        <v>1591.1</v>
      </c>
      <c r="H126" s="79"/>
      <c r="I126" s="89">
        <f t="shared" ca="1" si="1"/>
        <v>182493.92000000025</v>
      </c>
      <c r="N126" s="44"/>
    </row>
    <row r="127" spans="1:14" ht="12.75" x14ac:dyDescent="0.2">
      <c r="A127" s="94">
        <v>42124</v>
      </c>
      <c r="B127" s="94" t="s">
        <v>506</v>
      </c>
      <c r="C127" s="76" t="s">
        <v>657</v>
      </c>
      <c r="D127" s="77" t="s">
        <v>203</v>
      </c>
      <c r="E127" s="78" t="s">
        <v>76</v>
      </c>
      <c r="F127" s="76"/>
      <c r="G127" s="79">
        <v>977.31</v>
      </c>
      <c r="H127" s="79"/>
      <c r="I127" s="89">
        <f t="shared" ca="1" si="1"/>
        <v>181516.61000000025</v>
      </c>
      <c r="N127" s="44"/>
    </row>
    <row r="128" spans="1:14" ht="12.75" x14ac:dyDescent="0.2">
      <c r="A128" s="94">
        <v>42124</v>
      </c>
      <c r="B128" s="94" t="s">
        <v>506</v>
      </c>
      <c r="C128" s="76" t="s">
        <v>658</v>
      </c>
      <c r="D128" s="77" t="s">
        <v>240</v>
      </c>
      <c r="E128" s="78" t="s">
        <v>77</v>
      </c>
      <c r="F128" s="76"/>
      <c r="G128" s="79">
        <v>350</v>
      </c>
      <c r="H128" s="79"/>
      <c r="I128" s="89">
        <f t="shared" ca="1" si="1"/>
        <v>181166.61000000025</v>
      </c>
      <c r="N128" s="44"/>
    </row>
    <row r="129" spans="1:14" ht="12.75" x14ac:dyDescent="0.2">
      <c r="A129" s="94">
        <v>42124</v>
      </c>
      <c r="B129" s="94" t="s">
        <v>506</v>
      </c>
      <c r="C129" s="76" t="s">
        <v>659</v>
      </c>
      <c r="D129" s="77" t="s">
        <v>192</v>
      </c>
      <c r="E129" s="78" t="s">
        <v>78</v>
      </c>
      <c r="F129" s="76"/>
      <c r="G129" s="79">
        <v>28.2</v>
      </c>
      <c r="H129" s="79"/>
      <c r="I129" s="89">
        <f t="shared" ca="1" si="1"/>
        <v>181138.41000000024</v>
      </c>
      <c r="N129" s="44"/>
    </row>
    <row r="130" spans="1:14" ht="12.75" x14ac:dyDescent="0.2">
      <c r="A130" s="94">
        <v>42124</v>
      </c>
      <c r="B130" s="94" t="s">
        <v>506</v>
      </c>
      <c r="C130" s="76" t="s">
        <v>660</v>
      </c>
      <c r="D130" s="77" t="s">
        <v>681</v>
      </c>
      <c r="E130" s="78" t="s">
        <v>76</v>
      </c>
      <c r="F130" s="76"/>
      <c r="G130" s="79">
        <v>892</v>
      </c>
      <c r="H130" s="79"/>
      <c r="I130" s="89">
        <f t="shared" ca="1" si="1"/>
        <v>180246.41000000024</v>
      </c>
      <c r="N130" s="44"/>
    </row>
    <row r="131" spans="1:14" ht="12.75" x14ac:dyDescent="0.2">
      <c r="A131" s="94">
        <v>42124</v>
      </c>
      <c r="B131" s="94" t="s">
        <v>506</v>
      </c>
      <c r="C131" s="76" t="s">
        <v>661</v>
      </c>
      <c r="D131" s="77" t="s">
        <v>193</v>
      </c>
      <c r="E131" s="78" t="s">
        <v>78</v>
      </c>
      <c r="F131" s="76"/>
      <c r="G131" s="79">
        <v>194.4</v>
      </c>
      <c r="H131" s="79"/>
      <c r="I131" s="89">
        <f t="shared" ca="1" si="1"/>
        <v>180052.01000000024</v>
      </c>
      <c r="N131" s="44"/>
    </row>
    <row r="132" spans="1:14" ht="12.75" x14ac:dyDescent="0.2">
      <c r="A132" s="94">
        <v>42124</v>
      </c>
      <c r="B132" s="94" t="s">
        <v>506</v>
      </c>
      <c r="C132" s="76" t="s">
        <v>662</v>
      </c>
      <c r="D132" s="77" t="s">
        <v>621</v>
      </c>
      <c r="E132" s="78" t="s">
        <v>76</v>
      </c>
      <c r="F132" s="76"/>
      <c r="G132" s="79">
        <v>1982.88</v>
      </c>
      <c r="H132" s="79"/>
      <c r="I132" s="89">
        <f t="shared" ca="1" si="1"/>
        <v>178069.13000000024</v>
      </c>
      <c r="N132" s="44"/>
    </row>
    <row r="133" spans="1:14" ht="12.75" x14ac:dyDescent="0.2">
      <c r="A133" s="94">
        <v>42124</v>
      </c>
      <c r="B133" s="94" t="s">
        <v>506</v>
      </c>
      <c r="C133" s="76" t="s">
        <v>663</v>
      </c>
      <c r="D133" s="77" t="s">
        <v>134</v>
      </c>
      <c r="E133" s="78" t="s">
        <v>76</v>
      </c>
      <c r="F133" s="76"/>
      <c r="G133" s="79">
        <v>4970.45</v>
      </c>
      <c r="H133" s="79"/>
      <c r="I133" s="89">
        <f t="shared" ca="1" si="1"/>
        <v>173098.68000000023</v>
      </c>
      <c r="N133" s="44"/>
    </row>
    <row r="134" spans="1:14" ht="12.75" x14ac:dyDescent="0.2">
      <c r="A134" s="94">
        <v>42124</v>
      </c>
      <c r="B134" s="94" t="s">
        <v>506</v>
      </c>
      <c r="C134" s="76" t="s">
        <v>664</v>
      </c>
      <c r="D134" s="77" t="s">
        <v>199</v>
      </c>
      <c r="E134" s="78" t="s">
        <v>76</v>
      </c>
      <c r="F134" s="76"/>
      <c r="G134" s="79">
        <v>14397.8</v>
      </c>
      <c r="H134" s="79"/>
      <c r="I134" s="89">
        <f t="shared" ca="1" si="1"/>
        <v>158700.88000000024</v>
      </c>
      <c r="N134" s="44"/>
    </row>
    <row r="135" spans="1:14" ht="12.75" x14ac:dyDescent="0.2">
      <c r="A135" s="94">
        <v>42124</v>
      </c>
      <c r="B135" s="94" t="s">
        <v>506</v>
      </c>
      <c r="C135" s="76" t="s">
        <v>665</v>
      </c>
      <c r="D135" s="77" t="s">
        <v>136</v>
      </c>
      <c r="E135" s="78" t="s">
        <v>78</v>
      </c>
      <c r="F135" s="76"/>
      <c r="G135" s="79">
        <v>63</v>
      </c>
      <c r="H135" s="79"/>
      <c r="I135" s="89">
        <f t="shared" ca="1" si="1"/>
        <v>158637.88000000024</v>
      </c>
      <c r="N135" s="44"/>
    </row>
    <row r="136" spans="1:14" ht="12.75" x14ac:dyDescent="0.2">
      <c r="A136" s="94">
        <v>42124</v>
      </c>
      <c r="B136" s="94" t="s">
        <v>506</v>
      </c>
      <c r="C136" s="76" t="s">
        <v>666</v>
      </c>
      <c r="D136" s="77" t="s">
        <v>519</v>
      </c>
      <c r="E136" s="78" t="s">
        <v>76</v>
      </c>
      <c r="F136" s="76"/>
      <c r="G136" s="79">
        <v>520</v>
      </c>
      <c r="H136" s="79"/>
      <c r="I136" s="89">
        <f t="shared" ca="1" si="1"/>
        <v>158117.88000000024</v>
      </c>
      <c r="N136" s="44"/>
    </row>
    <row r="137" spans="1:14" ht="12.75" x14ac:dyDescent="0.2">
      <c r="A137" s="94">
        <v>42124</v>
      </c>
      <c r="B137" s="94" t="s">
        <v>506</v>
      </c>
      <c r="C137" s="76" t="s">
        <v>667</v>
      </c>
      <c r="D137" s="77" t="s">
        <v>526</v>
      </c>
      <c r="E137" s="78" t="s">
        <v>78</v>
      </c>
      <c r="F137" s="76"/>
      <c r="G137" s="79">
        <v>16.8</v>
      </c>
      <c r="H137" s="79"/>
      <c r="I137" s="89">
        <f t="shared" ca="1" si="1"/>
        <v>158101.08000000025</v>
      </c>
      <c r="N137" s="44"/>
    </row>
    <row r="138" spans="1:14" ht="12.75" x14ac:dyDescent="0.2">
      <c r="A138" s="94">
        <v>42124</v>
      </c>
      <c r="B138" s="94" t="s">
        <v>506</v>
      </c>
      <c r="C138" s="76" t="s">
        <v>668</v>
      </c>
      <c r="D138" s="77" t="s">
        <v>203</v>
      </c>
      <c r="E138" s="78" t="s">
        <v>76</v>
      </c>
      <c r="F138" s="76"/>
      <c r="G138" s="79">
        <v>382.85</v>
      </c>
      <c r="H138" s="79"/>
      <c r="I138" s="89">
        <f t="shared" ca="1" si="1"/>
        <v>157718.23000000024</v>
      </c>
      <c r="N138" s="44"/>
    </row>
    <row r="139" spans="1:14" ht="12.75" x14ac:dyDescent="0.2">
      <c r="A139" s="94">
        <v>42124</v>
      </c>
      <c r="B139" s="94" t="s">
        <v>506</v>
      </c>
      <c r="C139" s="76" t="s">
        <v>669</v>
      </c>
      <c r="D139" s="77" t="s">
        <v>682</v>
      </c>
      <c r="E139" s="78" t="s">
        <v>76</v>
      </c>
      <c r="F139" s="76"/>
      <c r="G139" s="79">
        <v>1500</v>
      </c>
      <c r="H139" s="79"/>
      <c r="I139" s="89">
        <f t="shared" ca="1" si="1"/>
        <v>156218.23000000024</v>
      </c>
      <c r="N139" s="44"/>
    </row>
    <row r="140" spans="1:14" ht="12.75" x14ac:dyDescent="0.2">
      <c r="A140" s="95">
        <v>42124</v>
      </c>
      <c r="B140" s="94" t="s">
        <v>506</v>
      </c>
      <c r="C140" s="81" t="s">
        <v>670</v>
      </c>
      <c r="D140" s="82" t="s">
        <v>125</v>
      </c>
      <c r="E140" s="83" t="s">
        <v>76</v>
      </c>
      <c r="F140" s="81"/>
      <c r="G140" s="84">
        <v>4250</v>
      </c>
      <c r="H140" s="84"/>
      <c r="I140" s="89">
        <f t="shared" ca="1" si="1"/>
        <v>151968.23000000024</v>
      </c>
      <c r="N140" s="44"/>
    </row>
    <row r="141" spans="1:14" ht="12.75" x14ac:dyDescent="0.2">
      <c r="A141" s="94">
        <v>42124</v>
      </c>
      <c r="B141" s="94" t="s">
        <v>506</v>
      </c>
      <c r="C141" s="76" t="s">
        <v>671</v>
      </c>
      <c r="D141" s="77" t="s">
        <v>207</v>
      </c>
      <c r="E141" s="78" t="s">
        <v>78</v>
      </c>
      <c r="F141" s="76"/>
      <c r="G141" s="79">
        <v>189.18</v>
      </c>
      <c r="H141" s="79"/>
      <c r="I141" s="89">
        <f t="shared" ca="1" si="1"/>
        <v>151779.05000000025</v>
      </c>
      <c r="N141" s="44"/>
    </row>
    <row r="142" spans="1:14" ht="12.75" x14ac:dyDescent="0.2">
      <c r="A142" s="94">
        <v>42124</v>
      </c>
      <c r="B142" s="94" t="s">
        <v>506</v>
      </c>
      <c r="C142" s="76" t="s">
        <v>672</v>
      </c>
      <c r="D142" s="77" t="s">
        <v>294</v>
      </c>
      <c r="E142" s="78" t="s">
        <v>76</v>
      </c>
      <c r="F142" s="76"/>
      <c r="G142" s="79">
        <v>1779.08</v>
      </c>
      <c r="H142" s="79"/>
      <c r="I142" s="89">
        <f t="shared" ca="1" si="1"/>
        <v>149999.97000000026</v>
      </c>
      <c r="N142" s="44"/>
    </row>
    <row r="143" spans="1:14" ht="12.75" x14ac:dyDescent="0.2">
      <c r="A143" s="94">
        <v>42124</v>
      </c>
      <c r="B143" s="94" t="s">
        <v>506</v>
      </c>
      <c r="C143" s="76" t="s">
        <v>673</v>
      </c>
      <c r="D143" s="77" t="s">
        <v>334</v>
      </c>
      <c r="E143" s="78" t="s">
        <v>78</v>
      </c>
      <c r="F143" s="76"/>
      <c r="G143" s="79">
        <v>100</v>
      </c>
      <c r="H143" s="79"/>
      <c r="I143" s="89">
        <f t="shared" ca="1" si="1"/>
        <v>149899.97000000026</v>
      </c>
      <c r="N143" s="44"/>
    </row>
    <row r="144" spans="1:14" ht="12.75" x14ac:dyDescent="0.2">
      <c r="A144" s="94">
        <v>42124</v>
      </c>
      <c r="B144" s="94" t="s">
        <v>506</v>
      </c>
      <c r="C144" s="76" t="s">
        <v>674</v>
      </c>
      <c r="D144" s="77" t="s">
        <v>209</v>
      </c>
      <c r="E144" s="78" t="s">
        <v>78</v>
      </c>
      <c r="F144" s="76"/>
      <c r="G144" s="79">
        <v>460</v>
      </c>
      <c r="H144" s="79"/>
      <c r="I144" s="89">
        <f t="shared" ca="1" si="1"/>
        <v>149439.97000000026</v>
      </c>
      <c r="N144" s="44"/>
    </row>
    <row r="145" spans="1:14" ht="12.75" x14ac:dyDescent="0.2">
      <c r="A145" s="94">
        <v>42124</v>
      </c>
      <c r="B145" s="94" t="s">
        <v>506</v>
      </c>
      <c r="C145" s="76" t="s">
        <v>675</v>
      </c>
      <c r="D145" s="77" t="s">
        <v>406</v>
      </c>
      <c r="E145" s="78" t="s">
        <v>76</v>
      </c>
      <c r="F145" s="76"/>
      <c r="G145" s="79">
        <v>210</v>
      </c>
      <c r="H145" s="79"/>
      <c r="I145" s="89">
        <f t="shared" ca="1" si="1"/>
        <v>149229.97000000026</v>
      </c>
      <c r="N145" s="44"/>
    </row>
    <row r="146" spans="1:14" ht="25.5" x14ac:dyDescent="0.2">
      <c r="A146" s="94">
        <v>42124</v>
      </c>
      <c r="B146" s="94" t="s">
        <v>506</v>
      </c>
      <c r="C146" s="76" t="s">
        <v>676</v>
      </c>
      <c r="D146" s="77" t="s">
        <v>296</v>
      </c>
      <c r="E146" s="78" t="s">
        <v>76</v>
      </c>
      <c r="F146" s="76"/>
      <c r="G146" s="79">
        <v>1425.29</v>
      </c>
      <c r="H146" s="79"/>
      <c r="I146" s="89">
        <f t="shared" ca="1" si="1"/>
        <v>147804.68000000025</v>
      </c>
      <c r="N146" s="44"/>
    </row>
    <row r="147" spans="1:14" ht="12.75" x14ac:dyDescent="0.2">
      <c r="A147" s="94">
        <v>42124</v>
      </c>
      <c r="B147" s="94" t="s">
        <v>506</v>
      </c>
      <c r="C147" s="76" t="s">
        <v>677</v>
      </c>
      <c r="D147" s="77" t="s">
        <v>529</v>
      </c>
      <c r="E147" s="78" t="s">
        <v>76</v>
      </c>
      <c r="F147" s="76"/>
      <c r="G147" s="79">
        <v>675.6</v>
      </c>
      <c r="H147" s="79"/>
      <c r="I147" s="89">
        <f t="shared" ca="1" si="1"/>
        <v>147129.08000000025</v>
      </c>
      <c r="N147" s="44"/>
    </row>
    <row r="148" spans="1:14" ht="12.75" x14ac:dyDescent="0.2">
      <c r="A148" s="94">
        <v>42124</v>
      </c>
      <c r="B148" s="94" t="s">
        <v>506</v>
      </c>
      <c r="C148" s="76" t="s">
        <v>678</v>
      </c>
      <c r="D148" s="77" t="s">
        <v>229</v>
      </c>
      <c r="E148" s="78" t="s">
        <v>76</v>
      </c>
      <c r="F148" s="76"/>
      <c r="G148" s="79">
        <v>3487.22</v>
      </c>
      <c r="H148" s="79"/>
      <c r="I148" s="89">
        <f t="shared" ca="1" si="1"/>
        <v>143641.86000000025</v>
      </c>
      <c r="N148" s="44"/>
    </row>
    <row r="149" spans="1:14" ht="12.75" x14ac:dyDescent="0.2">
      <c r="A149" s="94">
        <v>42124</v>
      </c>
      <c r="B149" s="94" t="s">
        <v>506</v>
      </c>
      <c r="C149" s="76" t="s">
        <v>679</v>
      </c>
      <c r="D149" s="77" t="s">
        <v>683</v>
      </c>
      <c r="E149" s="78" t="s">
        <v>76</v>
      </c>
      <c r="F149" s="76"/>
      <c r="G149" s="79">
        <v>1261.4000000000001</v>
      </c>
      <c r="H149" s="79"/>
      <c r="I149" s="89">
        <f t="shared" ref="I149:I153" ca="1" si="2">IF(AND(ISBLANK(G149),ISBLANK(H149))," - ",OFFSET(I149,-1,0,1,1)+H149-G149)</f>
        <v>142380.46000000025</v>
      </c>
      <c r="N149" s="44"/>
    </row>
    <row r="150" spans="1:14" ht="12.75" x14ac:dyDescent="0.2">
      <c r="A150" s="94">
        <v>42124</v>
      </c>
      <c r="B150" s="94" t="s">
        <v>506</v>
      </c>
      <c r="C150" s="127"/>
      <c r="D150" s="128" t="s">
        <v>607</v>
      </c>
      <c r="E150" s="129" t="s">
        <v>77</v>
      </c>
      <c r="F150" s="127"/>
      <c r="G150" s="130">
        <v>16.899999999999999</v>
      </c>
      <c r="H150" s="130"/>
      <c r="I150" s="89">
        <f t="shared" ca="1" si="2"/>
        <v>142363.56000000026</v>
      </c>
      <c r="N150" s="44"/>
    </row>
    <row r="151" spans="1:14" ht="12.75" x14ac:dyDescent="0.2">
      <c r="A151" s="94">
        <v>42124</v>
      </c>
      <c r="B151" s="94" t="s">
        <v>506</v>
      </c>
      <c r="C151" s="127"/>
      <c r="D151" s="128" t="s">
        <v>686</v>
      </c>
      <c r="E151" s="129" t="s">
        <v>77</v>
      </c>
      <c r="F151" s="127"/>
      <c r="G151" s="130">
        <v>3.36</v>
      </c>
      <c r="H151" s="130"/>
      <c r="I151" s="89">
        <f t="shared" ca="1" si="2"/>
        <v>142360.20000000027</v>
      </c>
      <c r="N151" s="44"/>
    </row>
    <row r="152" spans="1:14" ht="12.75" x14ac:dyDescent="0.2">
      <c r="A152" s="94">
        <v>42124</v>
      </c>
      <c r="B152" s="94" t="s">
        <v>506</v>
      </c>
      <c r="C152" s="127" t="s">
        <v>689</v>
      </c>
      <c r="D152" s="128" t="s">
        <v>690</v>
      </c>
      <c r="E152" s="129" t="s">
        <v>379</v>
      </c>
      <c r="F152" s="127"/>
      <c r="G152" s="130"/>
      <c r="H152" s="130">
        <v>5647.8</v>
      </c>
      <c r="I152" s="89">
        <f t="shared" ca="1" si="2"/>
        <v>148008.00000000026</v>
      </c>
      <c r="N152" s="44"/>
    </row>
    <row r="153" spans="1:14" x14ac:dyDescent="0.25">
      <c r="A153" s="125"/>
      <c r="B153" s="126"/>
      <c r="C153" s="127"/>
      <c r="D153" s="128"/>
      <c r="E153" s="129"/>
      <c r="F153" s="127"/>
      <c r="G153" s="130"/>
      <c r="H153" s="130"/>
      <c r="I153" s="89" t="str">
        <f t="shared" ca="1" si="2"/>
        <v xml:space="preserve"> - </v>
      </c>
    </row>
    <row r="154" spans="1:14" x14ac:dyDescent="0.25">
      <c r="A154" s="132"/>
      <c r="B154" s="133"/>
      <c r="C154" s="134"/>
      <c r="D154" s="135"/>
      <c r="E154" s="136"/>
      <c r="F154" s="134"/>
      <c r="G154" s="137"/>
      <c r="H154" s="137"/>
      <c r="I154" s="138"/>
    </row>
    <row r="155" spans="1:14" x14ac:dyDescent="0.25">
      <c r="G155" s="61">
        <f>SUBTOTAL(9, G16:G153)</f>
        <v>727299.11</v>
      </c>
      <c r="H155" s="61">
        <f>SUBTOTAL(9, H16:H153)</f>
        <v>710982.05</v>
      </c>
    </row>
  </sheetData>
  <conditionalFormatting sqref="I15:I153">
    <cfRule type="cellIs" dxfId="206" priority="3" stopIfTrue="1" operator="lessThan">
      <formula>0</formula>
    </cfRule>
  </conditionalFormatting>
  <conditionalFormatting sqref="I3">
    <cfRule type="cellIs" dxfId="205" priority="1" stopIfTrue="1" operator="lessThan">
      <formula>0</formula>
    </cfRule>
  </conditionalFormatting>
  <dataValidations count="5">
    <dataValidation type="list" allowBlank="1" showInputMessage="1" showErrorMessage="1" sqref="C23 D24:D55 D15:D22 D88">
      <formula1>payeeList</formula1>
    </dataValidation>
    <dataValidation type="list" allowBlank="1" showInputMessage="1" showErrorMessage="1" sqref="C24:C55 C15:C22 C88">
      <formula1>numList</formula1>
    </dataValidation>
    <dataValidation type="list" allowBlank="1" showInputMessage="1" showErrorMessage="1" sqref="B15:B153 A15:A77 A88:A136">
      <formula1>dateList</formula1>
    </dataValidation>
    <dataValidation type="list" allowBlank="1" showInputMessage="1" showErrorMessage="1" sqref="G23 F15:F139">
      <formula1>reconcileList</formula1>
    </dataValidation>
    <dataValidation type="list" allowBlank="1" showInputMessage="1" showErrorMessage="1" sqref="D23:E23 E62:E69 E24:E60 E15:E22 E88">
      <formula1>categoryList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 id="{114C0103-6ED9-4020-8B98-DFB3F0C007BE}">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21" id="{4FA49616-6561-4C29-9ECE-D662F882EBCC}">
            <x14:iconSet custom="1">
              <x14:cfvo type="percent">
                <xm:f>0</xm:f>
              </x14:cfvo>
              <x14:cfvo type="num">
                <xm:f>0</xm:f>
              </x14:cfvo>
              <x14:cfvo type="formula">
                <xm:f>$I$13</xm:f>
              </x14:cfvo>
              <x14:cfIcon iconSet="3TrafficLights1" iconId="0"/>
              <x14:cfIcon iconSet="3TrafficLights1" iconId="1"/>
              <x14:cfIcon iconSet="NoIcons" iconId="0"/>
            </x14:iconSet>
          </x14:cfRule>
          <xm:sqref>I15:I153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6"/>
  <sheetViews>
    <sheetView showGridLines="0" zoomScale="115" zoomScaleNormal="115" workbookViewId="0">
      <pane ySplit="14" topLeftCell="A90" activePane="bottomLeft" state="frozen"/>
      <selection pane="bottomLeft" activeCell="I93" sqref="I93"/>
    </sheetView>
  </sheetViews>
  <sheetFormatPr defaultRowHeight="15" x14ac:dyDescent="0.25"/>
  <cols>
    <col min="1" max="1" width="9.25" style="44" customWidth="1"/>
    <col min="2" max="2" width="8.12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0" width="5" style="44" customWidth="1"/>
    <col min="11" max="11" width="20.875" style="44" customWidth="1"/>
    <col min="12" max="13" width="9" style="44"/>
    <col min="14" max="14" width="9" style="38"/>
    <col min="15" max="16384" width="9" style="44"/>
  </cols>
  <sheetData>
    <row r="1" spans="1:15" ht="23.25" x14ac:dyDescent="0.3">
      <c r="A1" s="88" t="s">
        <v>81</v>
      </c>
      <c r="B1" s="90"/>
      <c r="C1" s="42"/>
      <c r="D1" s="42"/>
      <c r="E1" s="42"/>
      <c r="F1" s="43"/>
      <c r="G1" s="85"/>
      <c r="H1" s="86"/>
      <c r="I1" s="87">
        <v>42125</v>
      </c>
      <c r="N1" s="45" t="s">
        <v>3</v>
      </c>
      <c r="O1" s="46" t="s">
        <v>73</v>
      </c>
    </row>
    <row r="2" spans="1:15" ht="18.75" x14ac:dyDescent="0.25">
      <c r="A2" s="88" t="s">
        <v>245</v>
      </c>
      <c r="B2" s="90"/>
      <c r="N2" s="47"/>
    </row>
    <row r="3" spans="1:15" hidden="1" x14ac:dyDescent="0.25">
      <c r="H3" s="62" t="s">
        <v>24</v>
      </c>
      <c r="I3" s="63">
        <f ca="1">VLOOKUP(9E+100,Table13456[Balance],1)</f>
        <v>604981.16000000015</v>
      </c>
      <c r="K3" s="48"/>
      <c r="N3" s="47">
        <f>IFERROR(LARGE(Table13456[[#All],[Cheque /EFT Number]],1)+1,1)</f>
        <v>1</v>
      </c>
      <c r="O3" s="46" t="s">
        <v>70</v>
      </c>
    </row>
    <row r="4" spans="1:15" hidden="1" x14ac:dyDescent="0.25">
      <c r="H4" s="64" t="s">
        <v>23</v>
      </c>
      <c r="I4" s="65">
        <f>SUMIF(Table13456[R],"=r",Table13456[Deposit,
Credit (+)])+SUMIF(Table13456[R],"=c",Table13456[Deposit,
Credit (+)])-SUMIF(Table13456[R],"=R",Table13456[Withdrawal,
Payment (-)])-SUMIF(Table13456[R],"=C",Table13456[Withdrawal,
Payment (-)])</f>
        <v>0</v>
      </c>
      <c r="K4" s="49"/>
      <c r="N4" s="47">
        <f>N3-1</f>
        <v>0</v>
      </c>
      <c r="O4" s="46" t="s">
        <v>68</v>
      </c>
    </row>
    <row r="5" spans="1:15" hidden="1" x14ac:dyDescent="0.25">
      <c r="H5" s="66"/>
      <c r="N5" s="47">
        <f>N4-1</f>
        <v>-1</v>
      </c>
    </row>
    <row r="6" spans="1:15" hidden="1" x14ac:dyDescent="0.25">
      <c r="H6" s="66"/>
      <c r="N6" s="47">
        <f>N5-1</f>
        <v>-2</v>
      </c>
    </row>
    <row r="7" spans="1:15" hidden="1" x14ac:dyDescent="0.25">
      <c r="H7" s="66"/>
      <c r="N7" s="47">
        <f>N6-1</f>
        <v>-3</v>
      </c>
    </row>
    <row r="8" spans="1:15" hidden="1" x14ac:dyDescent="0.25">
      <c r="H8" s="66"/>
      <c r="N8" s="47" t="s">
        <v>5</v>
      </c>
    </row>
    <row r="9" spans="1:15" hidden="1" x14ac:dyDescent="0.25">
      <c r="H9" s="66"/>
      <c r="N9" s="47" t="s">
        <v>4</v>
      </c>
    </row>
    <row r="10" spans="1:15" hidden="1" x14ac:dyDescent="0.25">
      <c r="H10" s="66"/>
      <c r="N10" s="47" t="s">
        <v>11</v>
      </c>
    </row>
    <row r="11" spans="1:15" hidden="1" x14ac:dyDescent="0.25">
      <c r="H11" s="66"/>
      <c r="N11" s="47" t="s">
        <v>58</v>
      </c>
    </row>
    <row r="12" spans="1:15" hidden="1" x14ac:dyDescent="0.25">
      <c r="H12" s="66"/>
      <c r="N12" s="47" t="s">
        <v>59</v>
      </c>
    </row>
    <row r="13" spans="1:15" s="51" customFormat="1" ht="17.25" hidden="1" customHeight="1" x14ac:dyDescent="0.25">
      <c r="A13" s="50"/>
      <c r="B13" s="92"/>
      <c r="C13" s="50"/>
      <c r="D13" s="50"/>
      <c r="F13" s="52"/>
      <c r="G13" s="67"/>
      <c r="H13" s="68" t="s">
        <v>16</v>
      </c>
      <c r="I13" s="73">
        <v>500000</v>
      </c>
      <c r="N13" s="47"/>
      <c r="O13" s="46" t="s">
        <v>69</v>
      </c>
    </row>
    <row r="14" spans="1:15" ht="30" x14ac:dyDescent="0.25">
      <c r="A14" s="53" t="s">
        <v>0</v>
      </c>
      <c r="B14" s="53" t="s">
        <v>161</v>
      </c>
      <c r="C14" s="54" t="s">
        <v>80</v>
      </c>
      <c r="D14" s="55" t="s">
        <v>15</v>
      </c>
      <c r="E14" s="55" t="s">
        <v>1</v>
      </c>
      <c r="F14" s="53" t="s">
        <v>6</v>
      </c>
      <c r="G14" s="69" t="s">
        <v>8</v>
      </c>
      <c r="H14" s="69" t="s">
        <v>7</v>
      </c>
      <c r="I14" s="70" t="s">
        <v>2</v>
      </c>
      <c r="N14" s="47"/>
    </row>
    <row r="15" spans="1:15" s="51" customFormat="1" ht="12.75" x14ac:dyDescent="0.2">
      <c r="A15" s="56"/>
      <c r="B15" s="93"/>
      <c r="C15" s="57"/>
      <c r="D15" s="58" t="s">
        <v>684</v>
      </c>
      <c r="E15" s="57"/>
      <c r="F15" s="59"/>
      <c r="G15" s="71"/>
      <c r="H15" s="71"/>
      <c r="I15" s="72">
        <f ca="1">Apr!I152</f>
        <v>148008.00000000026</v>
      </c>
      <c r="N15" s="74"/>
    </row>
    <row r="16" spans="1:15" s="51" customFormat="1" ht="12.75" x14ac:dyDescent="0.2">
      <c r="A16" s="56">
        <v>42125</v>
      </c>
      <c r="B16" s="93" t="s">
        <v>159</v>
      </c>
      <c r="C16" s="97" t="s">
        <v>685</v>
      </c>
      <c r="D16" s="98" t="s">
        <v>121</v>
      </c>
      <c r="E16" s="57" t="s">
        <v>77</v>
      </c>
      <c r="F16" s="97"/>
      <c r="G16" s="108">
        <v>10667.84</v>
      </c>
      <c r="H16" s="71"/>
      <c r="I16" s="89">
        <f t="shared" ref="I16:I85" ca="1" si="0">IF(AND(ISBLANK(G16),ISBLANK(H16))," - ",OFFSET(I16,-1,0,1,1)+H16-G16)</f>
        <v>137340.16000000027</v>
      </c>
      <c r="N16" s="74"/>
    </row>
    <row r="17" spans="1:14" s="51" customFormat="1" ht="12.75" x14ac:dyDescent="0.2">
      <c r="A17" s="56">
        <v>42125</v>
      </c>
      <c r="B17" s="93" t="s">
        <v>159</v>
      </c>
      <c r="C17" s="59" t="s">
        <v>659</v>
      </c>
      <c r="D17" s="58" t="s">
        <v>122</v>
      </c>
      <c r="E17" s="57" t="s">
        <v>77</v>
      </c>
      <c r="F17" s="59"/>
      <c r="G17" s="71">
        <v>170</v>
      </c>
      <c r="H17" s="108"/>
      <c r="I17" s="89">
        <f t="shared" ca="1" si="0"/>
        <v>137170.16000000027</v>
      </c>
      <c r="N17" s="74"/>
    </row>
    <row r="18" spans="1:14" s="51" customFormat="1" ht="12.75" x14ac:dyDescent="0.2">
      <c r="A18" s="56">
        <v>42135</v>
      </c>
      <c r="B18" s="93" t="s">
        <v>213</v>
      </c>
      <c r="C18" s="59" t="s">
        <v>660</v>
      </c>
      <c r="D18" s="58" t="s">
        <v>190</v>
      </c>
      <c r="E18" s="57" t="s">
        <v>77</v>
      </c>
      <c r="F18" s="59"/>
      <c r="G18" s="71">
        <v>106</v>
      </c>
      <c r="H18" s="71"/>
      <c r="I18" s="89">
        <f t="shared" ca="1" si="0"/>
        <v>137064.16000000027</v>
      </c>
      <c r="N18" s="74"/>
    </row>
    <row r="19" spans="1:14" s="51" customFormat="1" ht="12.75" x14ac:dyDescent="0.2">
      <c r="A19" s="56">
        <v>42135</v>
      </c>
      <c r="B19" s="93" t="s">
        <v>213</v>
      </c>
      <c r="C19" s="112" t="s">
        <v>699</v>
      </c>
      <c r="D19" s="98" t="s">
        <v>708</v>
      </c>
      <c r="E19" s="107" t="s">
        <v>494</v>
      </c>
      <c r="F19" s="112"/>
      <c r="G19" s="115">
        <v>0</v>
      </c>
      <c r="H19" s="115"/>
      <c r="I19" s="89">
        <f t="shared" ca="1" si="0"/>
        <v>137064.16000000027</v>
      </c>
      <c r="N19" s="74"/>
    </row>
    <row r="20" spans="1:14" s="51" customFormat="1" ht="12.75" x14ac:dyDescent="0.2">
      <c r="A20" s="139">
        <v>42129</v>
      </c>
      <c r="B20" s="140"/>
      <c r="C20" s="117"/>
      <c r="D20" s="117" t="s">
        <v>597</v>
      </c>
      <c r="E20" s="107" t="s">
        <v>379</v>
      </c>
      <c r="F20" s="141"/>
      <c r="G20" s="144"/>
      <c r="H20" s="144">
        <v>1200</v>
      </c>
      <c r="I20" s="145">
        <f ca="1">IF(AND(ISBLANK(G20),ISBLANK(H20)),"",OFFSET(I20,-1,0,1,1)+H20-G20)</f>
        <v>138264.16000000027</v>
      </c>
      <c r="N20" s="74"/>
    </row>
    <row r="21" spans="1:14" s="51" customFormat="1" ht="12.75" x14ac:dyDescent="0.2">
      <c r="A21" s="56">
        <v>42135</v>
      </c>
      <c r="B21" s="93" t="s">
        <v>213</v>
      </c>
      <c r="C21" s="97" t="s">
        <v>661</v>
      </c>
      <c r="D21" s="98" t="s">
        <v>204</v>
      </c>
      <c r="E21" s="107" t="s">
        <v>76</v>
      </c>
      <c r="F21" s="97"/>
      <c r="G21" s="108">
        <v>1310.2</v>
      </c>
      <c r="H21" s="108"/>
      <c r="I21" s="89">
        <f t="shared" ca="1" si="0"/>
        <v>136953.96000000025</v>
      </c>
      <c r="N21" s="74"/>
    </row>
    <row r="22" spans="1:14" s="51" customFormat="1" ht="12.75" x14ac:dyDescent="0.2">
      <c r="A22" s="56">
        <v>42135</v>
      </c>
      <c r="B22" s="93" t="s">
        <v>213</v>
      </c>
      <c r="C22" s="97" t="s">
        <v>700</v>
      </c>
      <c r="D22" s="77" t="s">
        <v>248</v>
      </c>
      <c r="E22" s="57" t="s">
        <v>77</v>
      </c>
      <c r="F22" s="97"/>
      <c r="G22" s="108">
        <v>144.65</v>
      </c>
      <c r="H22" s="108"/>
      <c r="I22" s="89">
        <f t="shared" ca="1" si="0"/>
        <v>136809.31000000026</v>
      </c>
      <c r="N22" s="74"/>
    </row>
    <row r="23" spans="1:14" s="51" customFormat="1" ht="12.75" x14ac:dyDescent="0.2">
      <c r="A23" s="56">
        <v>42135</v>
      </c>
      <c r="B23" s="93" t="s">
        <v>213</v>
      </c>
      <c r="C23" s="112" t="s">
        <v>662</v>
      </c>
      <c r="D23" s="77" t="s">
        <v>151</v>
      </c>
      <c r="E23" s="57" t="s">
        <v>77</v>
      </c>
      <c r="F23" s="112"/>
      <c r="G23" s="115">
        <v>765.65</v>
      </c>
      <c r="H23" s="115"/>
      <c r="I23" s="89">
        <f ca="1">IF(AND(ISBLANK(G23),ISBLANK(H23))," - ",OFFSET(I23,-1,0,1,1)+H23-G23)</f>
        <v>136043.66000000027</v>
      </c>
      <c r="N23" s="74"/>
    </row>
    <row r="24" spans="1:14" s="51" customFormat="1" ht="12.75" x14ac:dyDescent="0.2">
      <c r="A24" s="56">
        <v>42135</v>
      </c>
      <c r="B24" s="93" t="s">
        <v>213</v>
      </c>
      <c r="C24" s="110" t="s">
        <v>663</v>
      </c>
      <c r="D24" s="57" t="s">
        <v>151</v>
      </c>
      <c r="E24" s="57" t="s">
        <v>77</v>
      </c>
      <c r="F24" s="59"/>
      <c r="G24" s="109">
        <v>1543.55</v>
      </c>
      <c r="H24" s="71"/>
      <c r="I24" s="89">
        <f t="shared" ca="1" si="0"/>
        <v>134500.11000000028</v>
      </c>
      <c r="N24" s="74"/>
    </row>
    <row r="25" spans="1:14" s="51" customFormat="1" ht="12.75" x14ac:dyDescent="0.2">
      <c r="A25" s="56">
        <v>42135</v>
      </c>
      <c r="B25" s="93" t="s">
        <v>213</v>
      </c>
      <c r="C25" s="59" t="s">
        <v>665</v>
      </c>
      <c r="D25" s="58" t="s">
        <v>151</v>
      </c>
      <c r="E25" s="57" t="s">
        <v>77</v>
      </c>
      <c r="F25" s="59"/>
      <c r="G25" s="71">
        <v>16.850000000000001</v>
      </c>
      <c r="H25" s="71"/>
      <c r="I25" s="89">
        <f t="shared" ca="1" si="0"/>
        <v>134483.26000000027</v>
      </c>
      <c r="N25" s="44"/>
    </row>
    <row r="26" spans="1:14" s="51" customFormat="1" ht="12.75" x14ac:dyDescent="0.2">
      <c r="A26" s="56">
        <v>42135</v>
      </c>
      <c r="B26" s="93" t="s">
        <v>213</v>
      </c>
      <c r="C26" s="59" t="s">
        <v>666</v>
      </c>
      <c r="D26" s="58" t="s">
        <v>151</v>
      </c>
      <c r="E26" s="57" t="s">
        <v>77</v>
      </c>
      <c r="F26" s="59"/>
      <c r="G26" s="71">
        <v>10.65</v>
      </c>
      <c r="H26" s="71"/>
      <c r="I26" s="89">
        <f t="shared" ca="1" si="0"/>
        <v>134472.61000000028</v>
      </c>
      <c r="N26" s="44"/>
    </row>
    <row r="27" spans="1:14" s="51" customFormat="1" ht="12.75" x14ac:dyDescent="0.2">
      <c r="A27" s="56">
        <v>42135</v>
      </c>
      <c r="B27" s="93" t="s">
        <v>213</v>
      </c>
      <c r="C27" s="59" t="s">
        <v>667</v>
      </c>
      <c r="D27" s="58" t="s">
        <v>228</v>
      </c>
      <c r="E27" s="57" t="s">
        <v>77</v>
      </c>
      <c r="F27" s="59"/>
      <c r="G27" s="71">
        <v>905.9</v>
      </c>
      <c r="H27" s="71"/>
      <c r="I27" s="89">
        <f t="shared" ca="1" si="0"/>
        <v>133566.71000000028</v>
      </c>
      <c r="N27" s="44"/>
    </row>
    <row r="28" spans="1:14" s="51" customFormat="1" ht="12.75" x14ac:dyDescent="0.2">
      <c r="A28" s="56">
        <v>42135</v>
      </c>
      <c r="B28" s="93" t="s">
        <v>213</v>
      </c>
      <c r="C28" s="59" t="s">
        <v>668</v>
      </c>
      <c r="D28" s="58" t="s">
        <v>334</v>
      </c>
      <c r="E28" s="57" t="s">
        <v>76</v>
      </c>
      <c r="F28" s="59"/>
      <c r="G28" s="71">
        <v>866</v>
      </c>
      <c r="H28" s="71"/>
      <c r="I28" s="89">
        <f t="shared" ca="1" si="0"/>
        <v>132700.71000000028</v>
      </c>
      <c r="N28" s="44"/>
    </row>
    <row r="29" spans="1:14" s="51" customFormat="1" ht="12.75" x14ac:dyDescent="0.2">
      <c r="A29" s="56">
        <v>42135</v>
      </c>
      <c r="B29" s="93" t="s">
        <v>213</v>
      </c>
      <c r="C29" s="59" t="s">
        <v>669</v>
      </c>
      <c r="D29" s="58" t="s">
        <v>154</v>
      </c>
      <c r="E29" s="57" t="s">
        <v>76</v>
      </c>
      <c r="F29" s="59"/>
      <c r="G29" s="71">
        <v>560</v>
      </c>
      <c r="H29" s="71"/>
      <c r="I29" s="89">
        <f t="shared" ca="1" si="0"/>
        <v>132140.71000000028</v>
      </c>
      <c r="N29" s="44"/>
    </row>
    <row r="30" spans="1:14" s="51" customFormat="1" ht="12.75" x14ac:dyDescent="0.2">
      <c r="A30" s="56">
        <v>42135</v>
      </c>
      <c r="B30" s="93" t="s">
        <v>213</v>
      </c>
      <c r="C30" s="59" t="s">
        <v>670</v>
      </c>
      <c r="D30" s="58" t="s">
        <v>157</v>
      </c>
      <c r="E30" s="57" t="s">
        <v>77</v>
      </c>
      <c r="F30" s="59"/>
      <c r="G30" s="71">
        <v>207.8</v>
      </c>
      <c r="H30" s="71"/>
      <c r="I30" s="89">
        <f t="shared" ca="1" si="0"/>
        <v>131932.91000000029</v>
      </c>
      <c r="N30" s="44"/>
    </row>
    <row r="31" spans="1:14" s="51" customFormat="1" ht="12.75" x14ac:dyDescent="0.2">
      <c r="A31" s="56">
        <v>42135</v>
      </c>
      <c r="B31" s="93" t="s">
        <v>213</v>
      </c>
      <c r="C31" s="59" t="s">
        <v>671</v>
      </c>
      <c r="D31" s="58" t="s">
        <v>155</v>
      </c>
      <c r="E31" s="57" t="s">
        <v>77</v>
      </c>
      <c r="F31" s="59"/>
      <c r="G31" s="71">
        <v>148.96</v>
      </c>
      <c r="H31" s="71"/>
      <c r="I31" s="89">
        <f t="shared" ca="1" si="0"/>
        <v>131783.9500000003</v>
      </c>
      <c r="N31" s="44"/>
    </row>
    <row r="32" spans="1:14" s="51" customFormat="1" ht="12.75" x14ac:dyDescent="0.2">
      <c r="A32" s="56">
        <v>42135</v>
      </c>
      <c r="B32" s="93" t="s">
        <v>213</v>
      </c>
      <c r="C32" s="59" t="s">
        <v>672</v>
      </c>
      <c r="D32" s="58" t="s">
        <v>229</v>
      </c>
      <c r="E32" s="57" t="s">
        <v>76</v>
      </c>
      <c r="F32" s="59"/>
      <c r="G32" s="71">
        <v>3258.2</v>
      </c>
      <c r="H32" s="71"/>
      <c r="I32" s="89">
        <f t="shared" ca="1" si="0"/>
        <v>128525.75000000031</v>
      </c>
      <c r="N32" s="44"/>
    </row>
    <row r="33" spans="1:14" s="51" customFormat="1" ht="12.75" x14ac:dyDescent="0.2">
      <c r="A33" s="56">
        <v>42137</v>
      </c>
      <c r="B33" s="140" t="s">
        <v>213</v>
      </c>
      <c r="C33" s="141" t="s">
        <v>776</v>
      </c>
      <c r="D33" s="142" t="s">
        <v>777</v>
      </c>
      <c r="E33" s="143" t="s">
        <v>379</v>
      </c>
      <c r="F33" s="141"/>
      <c r="G33" s="144"/>
      <c r="H33" s="144">
        <v>390</v>
      </c>
      <c r="I33" s="145">
        <f ca="1">IF(AND(ISBLANK(G33),ISBLANK(H33)),"",OFFSET(I33,-1,0,1,1)+H33-G33)</f>
        <v>128915.75000000031</v>
      </c>
      <c r="N33" s="44"/>
    </row>
    <row r="34" spans="1:14" s="51" customFormat="1" ht="12.75" x14ac:dyDescent="0.2">
      <c r="A34" s="56">
        <v>42139</v>
      </c>
      <c r="B34" s="93" t="s">
        <v>213</v>
      </c>
      <c r="C34" s="59" t="s">
        <v>247</v>
      </c>
      <c r="D34" s="58" t="s">
        <v>702</v>
      </c>
      <c r="E34" s="57" t="s">
        <v>76</v>
      </c>
      <c r="F34" s="59"/>
      <c r="G34" s="71">
        <v>1765.7</v>
      </c>
      <c r="H34" s="71"/>
      <c r="I34" s="89">
        <f t="shared" ca="1" si="0"/>
        <v>127150.05000000031</v>
      </c>
      <c r="J34" s="146"/>
      <c r="K34" s="146"/>
      <c r="N34" s="44"/>
    </row>
    <row r="35" spans="1:14" ht="12.75" x14ac:dyDescent="0.2">
      <c r="A35" s="56">
        <v>42142</v>
      </c>
      <c r="B35" s="93" t="s">
        <v>225</v>
      </c>
      <c r="C35" s="59" t="s">
        <v>156</v>
      </c>
      <c r="D35" s="58" t="s">
        <v>623</v>
      </c>
      <c r="E35" s="57" t="s">
        <v>76</v>
      </c>
      <c r="F35" s="59"/>
      <c r="G35" s="71">
        <v>4174.3</v>
      </c>
      <c r="H35" s="71"/>
      <c r="I35" s="89">
        <f t="shared" ca="1" si="0"/>
        <v>122975.75000000031</v>
      </c>
      <c r="J35" s="147"/>
      <c r="K35" s="147"/>
      <c r="N35" s="44"/>
    </row>
    <row r="36" spans="1:14" ht="12.75" x14ac:dyDescent="0.2">
      <c r="A36" s="56">
        <v>42143</v>
      </c>
      <c r="B36" s="94" t="s">
        <v>225</v>
      </c>
      <c r="C36" s="97"/>
      <c r="D36" s="98" t="s">
        <v>414</v>
      </c>
      <c r="E36" s="107" t="s">
        <v>415</v>
      </c>
      <c r="F36" s="97"/>
      <c r="G36" s="108"/>
      <c r="H36" s="108">
        <v>1500000</v>
      </c>
      <c r="I36" s="89">
        <f t="shared" ca="1" si="0"/>
        <v>1622975.7500000002</v>
      </c>
      <c r="J36" s="147"/>
      <c r="K36" s="147"/>
      <c r="N36" s="44"/>
    </row>
    <row r="37" spans="1:14" ht="12.75" x14ac:dyDescent="0.2">
      <c r="A37" s="56">
        <v>42143</v>
      </c>
      <c r="B37" s="140" t="s">
        <v>225</v>
      </c>
      <c r="C37" s="141"/>
      <c r="D37" s="142" t="s">
        <v>597</v>
      </c>
      <c r="E37" s="143" t="s">
        <v>379</v>
      </c>
      <c r="F37" s="141"/>
      <c r="G37" s="144"/>
      <c r="H37" s="144">
        <v>1550</v>
      </c>
      <c r="I37" s="148">
        <f ca="1">IF(AND(ISBLANK(G37),ISBLANK(H37)),"",OFFSET(I37,-1,0,1,1)+H37-G37)</f>
        <v>1624525.7500000002</v>
      </c>
      <c r="J37" s="147"/>
      <c r="K37" s="147"/>
      <c r="N37" s="44"/>
    </row>
    <row r="38" spans="1:14" ht="12.75" x14ac:dyDescent="0.2">
      <c r="A38" s="56">
        <v>42146</v>
      </c>
      <c r="B38" s="93" t="s">
        <v>225</v>
      </c>
      <c r="C38" s="59" t="s">
        <v>705</v>
      </c>
      <c r="D38" s="58" t="s">
        <v>295</v>
      </c>
      <c r="E38" s="57" t="s">
        <v>76</v>
      </c>
      <c r="F38" s="59"/>
      <c r="G38" s="71">
        <v>125000</v>
      </c>
      <c r="H38" s="71"/>
      <c r="I38" s="89">
        <f t="shared" ca="1" si="0"/>
        <v>1499525.7500000002</v>
      </c>
      <c r="J38" s="147"/>
      <c r="K38" s="147"/>
      <c r="N38" s="44"/>
    </row>
    <row r="39" spans="1:14" s="51" customFormat="1" ht="25.5" x14ac:dyDescent="0.2">
      <c r="A39" s="56">
        <v>42146</v>
      </c>
      <c r="B39" s="93" t="s">
        <v>225</v>
      </c>
      <c r="C39" s="59" t="s">
        <v>701</v>
      </c>
      <c r="D39" s="58" t="s">
        <v>680</v>
      </c>
      <c r="E39" s="57" t="s">
        <v>76</v>
      </c>
      <c r="F39" s="59"/>
      <c r="G39" s="71">
        <v>424845</v>
      </c>
      <c r="H39" s="71"/>
      <c r="I39" s="89">
        <f t="shared" ca="1" si="0"/>
        <v>1074680.7500000002</v>
      </c>
      <c r="J39" s="146"/>
      <c r="K39" s="146"/>
      <c r="N39" s="44"/>
    </row>
    <row r="40" spans="1:14" ht="25.5" x14ac:dyDescent="0.2">
      <c r="A40" s="56">
        <v>42146</v>
      </c>
      <c r="B40" s="93" t="s">
        <v>225</v>
      </c>
      <c r="C40" s="59" t="s">
        <v>247</v>
      </c>
      <c r="D40" s="58" t="s">
        <v>703</v>
      </c>
      <c r="E40" s="57" t="s">
        <v>76</v>
      </c>
      <c r="F40" s="59"/>
      <c r="G40" s="71">
        <v>38135.710000000006</v>
      </c>
      <c r="H40" s="71"/>
      <c r="I40" s="89">
        <f t="shared" ca="1" si="0"/>
        <v>1036545.0400000003</v>
      </c>
      <c r="J40" s="147"/>
      <c r="K40" s="147"/>
      <c r="N40" s="44"/>
    </row>
    <row r="41" spans="1:14" ht="12.75" x14ac:dyDescent="0.2">
      <c r="A41" s="56">
        <v>42131</v>
      </c>
      <c r="B41" s="93" t="s">
        <v>225</v>
      </c>
      <c r="C41" s="59" t="s">
        <v>706</v>
      </c>
      <c r="D41" s="58" t="s">
        <v>704</v>
      </c>
      <c r="E41" s="57" t="s">
        <v>76</v>
      </c>
      <c r="F41" s="59"/>
      <c r="G41" s="71">
        <v>9480</v>
      </c>
      <c r="H41" s="71"/>
      <c r="I41" s="89">
        <f t="shared" ca="1" si="0"/>
        <v>1027065.0400000003</v>
      </c>
      <c r="J41" s="147"/>
      <c r="K41" s="147"/>
      <c r="N41" s="44"/>
    </row>
    <row r="42" spans="1:14" ht="25.5" x14ac:dyDescent="0.2">
      <c r="A42" s="56">
        <v>42142</v>
      </c>
      <c r="B42" s="93" t="s">
        <v>225</v>
      </c>
      <c r="C42" s="59" t="s">
        <v>707</v>
      </c>
      <c r="D42" s="58" t="s">
        <v>395</v>
      </c>
      <c r="E42" s="57" t="s">
        <v>76</v>
      </c>
      <c r="F42" s="59"/>
      <c r="G42" s="71">
        <v>530</v>
      </c>
      <c r="H42" s="71"/>
      <c r="I42" s="89">
        <f t="shared" ca="1" si="0"/>
        <v>1026535.0400000003</v>
      </c>
      <c r="J42" s="147"/>
      <c r="K42" s="147"/>
      <c r="N42" s="44"/>
    </row>
    <row r="43" spans="1:14" ht="12.75" x14ac:dyDescent="0.2">
      <c r="A43" s="106">
        <v>42149</v>
      </c>
      <c r="B43" s="93" t="s">
        <v>506</v>
      </c>
      <c r="C43" s="76" t="s">
        <v>247</v>
      </c>
      <c r="D43" s="77" t="s">
        <v>770</v>
      </c>
      <c r="E43" s="78" t="s">
        <v>76</v>
      </c>
      <c r="F43" s="59"/>
      <c r="G43" s="79">
        <v>166013.59</v>
      </c>
      <c r="H43" s="79"/>
      <c r="I43" s="89">
        <f t="shared" ca="1" si="0"/>
        <v>860521.4500000003</v>
      </c>
      <c r="J43" s="147"/>
      <c r="K43" s="147"/>
      <c r="N43" s="44"/>
    </row>
    <row r="44" spans="1:14" ht="12.75" x14ac:dyDescent="0.2">
      <c r="A44" s="56">
        <v>42155</v>
      </c>
      <c r="B44" s="93" t="s">
        <v>506</v>
      </c>
      <c r="C44" s="59" t="s">
        <v>156</v>
      </c>
      <c r="D44" s="58" t="s">
        <v>218</v>
      </c>
      <c r="E44" s="57" t="s">
        <v>77</v>
      </c>
      <c r="F44" s="59"/>
      <c r="G44" s="71">
        <v>79580.94</v>
      </c>
      <c r="H44" s="71"/>
      <c r="I44" s="89">
        <f t="shared" ca="1" si="0"/>
        <v>780940.51000000024</v>
      </c>
      <c r="J44" s="147"/>
      <c r="K44" s="147"/>
      <c r="N44" s="44"/>
    </row>
    <row r="45" spans="1:14" ht="12.75" x14ac:dyDescent="0.2">
      <c r="A45" s="56">
        <v>42155</v>
      </c>
      <c r="B45" s="93" t="s">
        <v>506</v>
      </c>
      <c r="C45" s="59" t="s">
        <v>723</v>
      </c>
      <c r="D45" s="58" t="s">
        <v>219</v>
      </c>
      <c r="E45" s="57" t="s">
        <v>77</v>
      </c>
      <c r="F45" s="59"/>
      <c r="G45" s="71">
        <v>19751</v>
      </c>
      <c r="H45" s="71"/>
      <c r="I45" s="89">
        <f t="shared" ca="1" si="0"/>
        <v>761189.51000000024</v>
      </c>
      <c r="J45" s="147"/>
      <c r="K45" s="147"/>
      <c r="N45" s="44"/>
    </row>
    <row r="46" spans="1:14" ht="12.75" x14ac:dyDescent="0.2">
      <c r="A46" s="56">
        <v>42155</v>
      </c>
      <c r="B46" s="93" t="s">
        <v>506</v>
      </c>
      <c r="C46" s="59" t="s">
        <v>724</v>
      </c>
      <c r="D46" s="58" t="s">
        <v>220</v>
      </c>
      <c r="E46" s="57" t="s">
        <v>77</v>
      </c>
      <c r="F46" s="59"/>
      <c r="G46" s="71">
        <v>1210.9000000000001</v>
      </c>
      <c r="H46" s="71"/>
      <c r="I46" s="89">
        <f t="shared" ca="1" si="0"/>
        <v>759978.61000000022</v>
      </c>
      <c r="J46" s="147"/>
      <c r="K46" s="147"/>
      <c r="N46" s="44"/>
    </row>
    <row r="47" spans="1:14" ht="12.75" x14ac:dyDescent="0.2">
      <c r="A47" s="56">
        <v>42155</v>
      </c>
      <c r="B47" s="93" t="s">
        <v>506</v>
      </c>
      <c r="C47" s="59" t="s">
        <v>725</v>
      </c>
      <c r="D47" s="58" t="s">
        <v>190</v>
      </c>
      <c r="E47" s="57" t="s">
        <v>77</v>
      </c>
      <c r="F47" s="59"/>
      <c r="G47" s="71">
        <v>3464.25</v>
      </c>
      <c r="H47" s="71"/>
      <c r="I47" s="89">
        <f t="shared" ca="1" si="0"/>
        <v>756514.36000000022</v>
      </c>
      <c r="J47" s="147"/>
      <c r="K47" s="147"/>
      <c r="N47" s="44"/>
    </row>
    <row r="48" spans="1:14" ht="12.75" x14ac:dyDescent="0.2">
      <c r="A48" s="56">
        <v>42151</v>
      </c>
      <c r="B48" s="93" t="s">
        <v>506</v>
      </c>
      <c r="C48" s="59" t="s">
        <v>726</v>
      </c>
      <c r="D48" s="58" t="s">
        <v>609</v>
      </c>
      <c r="E48" s="57" t="s">
        <v>76</v>
      </c>
      <c r="F48" s="59"/>
      <c r="G48" s="71">
        <v>5700</v>
      </c>
      <c r="H48" s="71"/>
      <c r="I48" s="89">
        <f t="shared" ca="1" si="0"/>
        <v>750814.36000000022</v>
      </c>
      <c r="J48" s="147"/>
      <c r="K48" s="147"/>
      <c r="N48" s="44"/>
    </row>
    <row r="49" spans="1:14" ht="12.75" x14ac:dyDescent="0.2">
      <c r="A49" s="56">
        <v>42151</v>
      </c>
      <c r="B49" s="93" t="s">
        <v>506</v>
      </c>
      <c r="C49" s="59" t="s">
        <v>727</v>
      </c>
      <c r="D49" s="58" t="s">
        <v>709</v>
      </c>
      <c r="E49" s="57" t="s">
        <v>362</v>
      </c>
      <c r="F49" s="59"/>
      <c r="G49" s="71">
        <v>1260</v>
      </c>
      <c r="H49" s="71"/>
      <c r="I49" s="89">
        <f t="shared" ca="1" si="0"/>
        <v>749554.36000000022</v>
      </c>
      <c r="J49" s="147"/>
      <c r="K49" s="147"/>
      <c r="N49" s="44"/>
    </row>
    <row r="50" spans="1:14" ht="12.75" x14ac:dyDescent="0.2">
      <c r="A50" s="56">
        <v>42151</v>
      </c>
      <c r="B50" s="93" t="s">
        <v>506</v>
      </c>
      <c r="C50" s="59" t="s">
        <v>728</v>
      </c>
      <c r="D50" s="58" t="s">
        <v>194</v>
      </c>
      <c r="E50" s="57" t="s">
        <v>77</v>
      </c>
      <c r="F50" s="59"/>
      <c r="G50" s="71">
        <v>742</v>
      </c>
      <c r="H50" s="71"/>
      <c r="I50" s="89">
        <f t="shared" ca="1" si="0"/>
        <v>748812.36000000022</v>
      </c>
      <c r="J50" s="147"/>
      <c r="K50" s="147"/>
      <c r="N50" s="44"/>
    </row>
    <row r="51" spans="1:14" ht="12.75" x14ac:dyDescent="0.2">
      <c r="A51" s="56">
        <v>42151</v>
      </c>
      <c r="B51" s="93" t="s">
        <v>506</v>
      </c>
      <c r="C51" s="59" t="s">
        <v>729</v>
      </c>
      <c r="D51" s="58" t="s">
        <v>515</v>
      </c>
      <c r="E51" s="57" t="s">
        <v>76</v>
      </c>
      <c r="F51" s="59"/>
      <c r="G51" s="71">
        <v>8100</v>
      </c>
      <c r="H51" s="71"/>
      <c r="I51" s="89">
        <f t="shared" ca="1" si="0"/>
        <v>740712.36000000022</v>
      </c>
      <c r="J51" s="147"/>
      <c r="K51" s="147"/>
      <c r="N51" s="44"/>
    </row>
    <row r="52" spans="1:14" ht="12.75" x14ac:dyDescent="0.2">
      <c r="A52" s="56">
        <v>42151</v>
      </c>
      <c r="B52" s="93" t="s">
        <v>506</v>
      </c>
      <c r="C52" s="59" t="s">
        <v>730</v>
      </c>
      <c r="D52" s="58" t="s">
        <v>388</v>
      </c>
      <c r="E52" s="57" t="s">
        <v>76</v>
      </c>
      <c r="F52" s="59"/>
      <c r="G52" s="71">
        <v>11500</v>
      </c>
      <c r="H52" s="71"/>
      <c r="I52" s="89">
        <f t="shared" ca="1" si="0"/>
        <v>729212.36000000022</v>
      </c>
      <c r="J52" s="147"/>
      <c r="K52" s="147"/>
      <c r="N52" s="44"/>
    </row>
    <row r="53" spans="1:14" ht="12.75" x14ac:dyDescent="0.2">
      <c r="A53" s="56">
        <v>42151</v>
      </c>
      <c r="B53" s="93" t="s">
        <v>506</v>
      </c>
      <c r="C53" s="59" t="s">
        <v>731</v>
      </c>
      <c r="D53" s="58" t="s">
        <v>134</v>
      </c>
      <c r="E53" s="57" t="s">
        <v>76</v>
      </c>
      <c r="F53" s="59"/>
      <c r="G53" s="71">
        <v>4754.1000000000004</v>
      </c>
      <c r="H53" s="71"/>
      <c r="I53" s="89">
        <f t="shared" ca="1" si="0"/>
        <v>724458.26000000024</v>
      </c>
      <c r="J53" s="147"/>
      <c r="K53" s="147"/>
      <c r="N53" s="44"/>
    </row>
    <row r="54" spans="1:14" ht="12.75" x14ac:dyDescent="0.2">
      <c r="A54" s="56">
        <v>42151</v>
      </c>
      <c r="B54" s="93" t="s">
        <v>506</v>
      </c>
      <c r="C54" s="59" t="s">
        <v>732</v>
      </c>
      <c r="D54" s="58" t="s">
        <v>197</v>
      </c>
      <c r="E54" s="57" t="s">
        <v>77</v>
      </c>
      <c r="F54" s="59"/>
      <c r="G54" s="71">
        <v>376.3</v>
      </c>
      <c r="H54" s="71"/>
      <c r="I54" s="89">
        <f t="shared" ca="1" si="0"/>
        <v>724081.9600000002</v>
      </c>
      <c r="J54" s="147"/>
      <c r="K54" s="147"/>
      <c r="N54" s="44"/>
    </row>
    <row r="55" spans="1:14" ht="12.75" x14ac:dyDescent="0.2">
      <c r="A55" s="56">
        <v>42151</v>
      </c>
      <c r="B55" s="93" t="s">
        <v>506</v>
      </c>
      <c r="C55" s="59" t="s">
        <v>733</v>
      </c>
      <c r="D55" s="58" t="s">
        <v>199</v>
      </c>
      <c r="E55" s="57" t="s">
        <v>76</v>
      </c>
      <c r="F55" s="59"/>
      <c r="G55" s="71">
        <v>6777.8</v>
      </c>
      <c r="H55" s="71"/>
      <c r="I55" s="89">
        <f t="shared" ca="1" si="0"/>
        <v>717304.16000000015</v>
      </c>
      <c r="J55" s="147"/>
      <c r="K55" s="147"/>
      <c r="N55" s="44"/>
    </row>
    <row r="56" spans="1:14" ht="12.75" x14ac:dyDescent="0.2">
      <c r="A56" s="56">
        <v>42151</v>
      </c>
      <c r="B56" s="93" t="s">
        <v>506</v>
      </c>
      <c r="C56" s="59" t="s">
        <v>734</v>
      </c>
      <c r="D56" s="58" t="s">
        <v>250</v>
      </c>
      <c r="E56" s="57" t="s">
        <v>77</v>
      </c>
      <c r="F56" s="59"/>
      <c r="G56" s="71">
        <v>850</v>
      </c>
      <c r="H56" s="71"/>
      <c r="I56" s="89">
        <f t="shared" ca="1" si="0"/>
        <v>716454.16000000015</v>
      </c>
      <c r="J56" s="147"/>
      <c r="K56" s="147"/>
      <c r="N56" s="44"/>
    </row>
    <row r="57" spans="1:14" ht="12.75" x14ac:dyDescent="0.2">
      <c r="A57" s="56">
        <v>42151</v>
      </c>
      <c r="B57" s="93" t="s">
        <v>506</v>
      </c>
      <c r="C57" s="59" t="s">
        <v>735</v>
      </c>
      <c r="D57" s="58" t="s">
        <v>136</v>
      </c>
      <c r="E57" s="57" t="s">
        <v>362</v>
      </c>
      <c r="F57" s="59"/>
      <c r="G57" s="71">
        <v>157.5</v>
      </c>
      <c r="H57" s="71"/>
      <c r="I57" s="89">
        <f t="shared" ca="1" si="0"/>
        <v>716296.66000000015</v>
      </c>
      <c r="J57" s="147"/>
      <c r="K57" s="147"/>
      <c r="N57" s="44"/>
    </row>
    <row r="58" spans="1:14" ht="12.75" x14ac:dyDescent="0.2">
      <c r="A58" s="56">
        <v>42151</v>
      </c>
      <c r="B58" s="93" t="s">
        <v>506</v>
      </c>
      <c r="C58" s="59" t="s">
        <v>736</v>
      </c>
      <c r="D58" s="58" t="s">
        <v>710</v>
      </c>
      <c r="E58" s="57" t="s">
        <v>76</v>
      </c>
      <c r="F58" s="59"/>
      <c r="G58" s="71">
        <v>1000</v>
      </c>
      <c r="H58" s="71"/>
      <c r="I58" s="89">
        <f t="shared" ca="1" si="0"/>
        <v>715296.66000000015</v>
      </c>
      <c r="J58" s="147"/>
      <c r="K58" s="147"/>
      <c r="N58" s="44"/>
    </row>
    <row r="59" spans="1:14" ht="12.75" x14ac:dyDescent="0.2">
      <c r="A59" s="56">
        <v>42151</v>
      </c>
      <c r="B59" s="93" t="s">
        <v>506</v>
      </c>
      <c r="C59" s="59" t="s">
        <v>737</v>
      </c>
      <c r="D59" s="58" t="s">
        <v>711</v>
      </c>
      <c r="E59" s="57" t="s">
        <v>76</v>
      </c>
      <c r="F59" s="59"/>
      <c r="G59" s="71">
        <v>400</v>
      </c>
      <c r="H59" s="71"/>
      <c r="I59" s="89">
        <f t="shared" ca="1" si="0"/>
        <v>714896.66000000015</v>
      </c>
      <c r="J59" s="147"/>
      <c r="K59" s="147"/>
      <c r="N59" s="44"/>
    </row>
    <row r="60" spans="1:14" ht="12.75" x14ac:dyDescent="0.2">
      <c r="A60" s="56">
        <v>42151</v>
      </c>
      <c r="B60" s="93" t="s">
        <v>506</v>
      </c>
      <c r="C60" s="59" t="s">
        <v>738</v>
      </c>
      <c r="D60" s="58" t="s">
        <v>712</v>
      </c>
      <c r="E60" s="57" t="s">
        <v>771</v>
      </c>
      <c r="F60" s="59"/>
      <c r="G60" s="71">
        <v>5000</v>
      </c>
      <c r="H60" s="79"/>
      <c r="I60" s="89">
        <f t="shared" ca="1" si="0"/>
        <v>709896.66000000015</v>
      </c>
      <c r="J60" s="147"/>
      <c r="K60" s="147"/>
      <c r="N60" s="44"/>
    </row>
    <row r="61" spans="1:14" ht="12.75" x14ac:dyDescent="0.2">
      <c r="A61" s="56">
        <v>42151</v>
      </c>
      <c r="B61" s="93" t="s">
        <v>506</v>
      </c>
      <c r="C61" s="76" t="s">
        <v>739</v>
      </c>
      <c r="D61" s="77" t="s">
        <v>713</v>
      </c>
      <c r="E61" s="57" t="s">
        <v>362</v>
      </c>
      <c r="F61" s="59"/>
      <c r="G61" s="79">
        <v>90</v>
      </c>
      <c r="H61" s="79"/>
      <c r="I61" s="89">
        <f t="shared" ca="1" si="0"/>
        <v>709806.66000000015</v>
      </c>
      <c r="J61" s="147"/>
      <c r="K61" s="147"/>
      <c r="N61" s="44"/>
    </row>
    <row r="62" spans="1:14" ht="12.75" x14ac:dyDescent="0.2">
      <c r="A62" s="56">
        <v>42151</v>
      </c>
      <c r="B62" s="93" t="s">
        <v>506</v>
      </c>
      <c r="C62" s="76" t="s">
        <v>740</v>
      </c>
      <c r="D62" s="77" t="s">
        <v>227</v>
      </c>
      <c r="E62" s="57" t="s">
        <v>77</v>
      </c>
      <c r="F62" s="59"/>
      <c r="G62" s="79">
        <v>642.36</v>
      </c>
      <c r="H62" s="79"/>
      <c r="I62" s="89">
        <f t="shared" ca="1" si="0"/>
        <v>709164.30000000016</v>
      </c>
      <c r="J62" s="147"/>
      <c r="K62" s="147"/>
      <c r="N62" s="44"/>
    </row>
    <row r="63" spans="1:14" ht="12.75" x14ac:dyDescent="0.2">
      <c r="A63" s="56">
        <v>42151</v>
      </c>
      <c r="B63" s="93" t="s">
        <v>506</v>
      </c>
      <c r="C63" s="76" t="s">
        <v>741</v>
      </c>
      <c r="D63" s="77" t="s">
        <v>202</v>
      </c>
      <c r="E63" s="57" t="s">
        <v>362</v>
      </c>
      <c r="F63" s="59"/>
      <c r="G63" s="79">
        <v>500</v>
      </c>
      <c r="H63" s="79"/>
      <c r="I63" s="89">
        <f t="shared" ca="1" si="0"/>
        <v>708664.30000000016</v>
      </c>
      <c r="J63" s="147"/>
      <c r="K63" s="147"/>
      <c r="N63" s="44"/>
    </row>
    <row r="64" spans="1:14" ht="12.75" x14ac:dyDescent="0.2">
      <c r="A64" s="56">
        <v>42151</v>
      </c>
      <c r="B64" s="93" t="s">
        <v>506</v>
      </c>
      <c r="C64" s="76" t="s">
        <v>742</v>
      </c>
      <c r="D64" s="77" t="s">
        <v>204</v>
      </c>
      <c r="E64" s="57" t="s">
        <v>76</v>
      </c>
      <c r="F64" s="59"/>
      <c r="G64" s="79">
        <v>3108.32</v>
      </c>
      <c r="H64" s="79"/>
      <c r="I64" s="89">
        <f t="shared" ca="1" si="0"/>
        <v>705555.98000000021</v>
      </c>
      <c r="J64" s="147"/>
      <c r="K64" s="147"/>
      <c r="N64" s="44"/>
    </row>
    <row r="65" spans="1:14" ht="12.75" x14ac:dyDescent="0.2">
      <c r="A65" s="56">
        <v>42151</v>
      </c>
      <c r="B65" s="93" t="s">
        <v>506</v>
      </c>
      <c r="C65" s="76" t="s">
        <v>743</v>
      </c>
      <c r="D65" s="77" t="s">
        <v>714</v>
      </c>
      <c r="E65" s="57" t="s">
        <v>76</v>
      </c>
      <c r="F65" s="59"/>
      <c r="G65" s="79">
        <v>5300</v>
      </c>
      <c r="H65" s="79"/>
      <c r="I65" s="89">
        <f t="shared" ca="1" si="0"/>
        <v>700255.98000000021</v>
      </c>
      <c r="J65" s="147"/>
      <c r="K65" s="147"/>
      <c r="N65" s="44"/>
    </row>
    <row r="66" spans="1:14" ht="12.75" x14ac:dyDescent="0.2">
      <c r="A66" s="56">
        <v>42151</v>
      </c>
      <c r="B66" s="93" t="s">
        <v>506</v>
      </c>
      <c r="C66" s="76" t="s">
        <v>744</v>
      </c>
      <c r="D66" s="77" t="s">
        <v>715</v>
      </c>
      <c r="E66" s="78" t="s">
        <v>76</v>
      </c>
      <c r="F66" s="59"/>
      <c r="G66" s="79">
        <v>1065</v>
      </c>
      <c r="H66" s="79"/>
      <c r="I66" s="89">
        <f t="shared" ca="1" si="0"/>
        <v>699190.98000000021</v>
      </c>
      <c r="J66" s="147"/>
      <c r="K66" s="147"/>
      <c r="N66" s="44"/>
    </row>
    <row r="67" spans="1:14" ht="12.75" x14ac:dyDescent="0.2">
      <c r="A67" s="56">
        <v>42151</v>
      </c>
      <c r="B67" s="93" t="s">
        <v>506</v>
      </c>
      <c r="C67" s="76" t="s">
        <v>745</v>
      </c>
      <c r="D67" s="77" t="s">
        <v>520</v>
      </c>
      <c r="E67" s="57" t="s">
        <v>76</v>
      </c>
      <c r="F67" s="59"/>
      <c r="G67" s="79">
        <v>13832.9</v>
      </c>
      <c r="H67" s="79"/>
      <c r="I67" s="89">
        <f t="shared" ca="1" si="0"/>
        <v>685358.08000000019</v>
      </c>
      <c r="J67" s="147"/>
      <c r="K67" s="147"/>
      <c r="N67" s="44"/>
    </row>
    <row r="68" spans="1:14" ht="12.75" x14ac:dyDescent="0.2">
      <c r="A68" s="56">
        <v>42151</v>
      </c>
      <c r="B68" s="93" t="s">
        <v>506</v>
      </c>
      <c r="C68" s="76" t="s">
        <v>746</v>
      </c>
      <c r="D68" s="77" t="s">
        <v>397</v>
      </c>
      <c r="E68" s="57" t="s">
        <v>76</v>
      </c>
      <c r="F68" s="59"/>
      <c r="G68" s="79">
        <v>10626.61</v>
      </c>
      <c r="H68" s="79"/>
      <c r="I68" s="89">
        <f t="shared" ca="1" si="0"/>
        <v>674731.4700000002</v>
      </c>
      <c r="J68" s="147"/>
      <c r="K68" s="147"/>
      <c r="N68" s="44"/>
    </row>
    <row r="69" spans="1:14" ht="12.75" x14ac:dyDescent="0.2">
      <c r="A69" s="56">
        <v>42151</v>
      </c>
      <c r="B69" s="93" t="s">
        <v>506</v>
      </c>
      <c r="C69" s="76" t="s">
        <v>747</v>
      </c>
      <c r="D69" s="77" t="s">
        <v>716</v>
      </c>
      <c r="E69" s="57" t="s">
        <v>76</v>
      </c>
      <c r="F69" s="59"/>
      <c r="G69" s="79">
        <v>25629.21</v>
      </c>
      <c r="H69" s="79"/>
      <c r="I69" s="89">
        <f t="shared" ca="1" si="0"/>
        <v>649102.26000000024</v>
      </c>
      <c r="J69" s="147"/>
      <c r="K69" s="147"/>
      <c r="N69" s="44"/>
    </row>
    <row r="70" spans="1:14" ht="25.5" customHeight="1" x14ac:dyDescent="0.2">
      <c r="A70" s="56">
        <v>42151</v>
      </c>
      <c r="B70" s="93" t="s">
        <v>506</v>
      </c>
      <c r="C70" s="76" t="s">
        <v>748</v>
      </c>
      <c r="D70" s="77" t="s">
        <v>141</v>
      </c>
      <c r="E70" s="57" t="s">
        <v>76</v>
      </c>
      <c r="F70" s="59"/>
      <c r="G70" s="79">
        <v>1000</v>
      </c>
      <c r="H70" s="79"/>
      <c r="I70" s="89">
        <f t="shared" ca="1" si="0"/>
        <v>648102.26000000024</v>
      </c>
      <c r="J70" s="147"/>
      <c r="K70" s="147"/>
      <c r="N70" s="44"/>
    </row>
    <row r="71" spans="1:14" ht="12.75" x14ac:dyDescent="0.2">
      <c r="A71" s="56">
        <v>42151</v>
      </c>
      <c r="B71" s="93" t="s">
        <v>506</v>
      </c>
      <c r="C71" s="76" t="s">
        <v>749</v>
      </c>
      <c r="D71" s="77" t="s">
        <v>717</v>
      </c>
      <c r="E71" s="57" t="s">
        <v>76</v>
      </c>
      <c r="F71" s="59"/>
      <c r="G71" s="79">
        <v>16960</v>
      </c>
      <c r="H71" s="79"/>
      <c r="I71" s="89">
        <f t="shared" ca="1" si="0"/>
        <v>631142.26000000024</v>
      </c>
      <c r="J71" s="147"/>
      <c r="K71" s="147"/>
      <c r="N71" s="44"/>
    </row>
    <row r="72" spans="1:14" ht="12.75" x14ac:dyDescent="0.2">
      <c r="A72" s="56">
        <v>42151</v>
      </c>
      <c r="B72" s="93" t="s">
        <v>506</v>
      </c>
      <c r="C72" s="76" t="s">
        <v>750</v>
      </c>
      <c r="D72" s="77" t="s">
        <v>139</v>
      </c>
      <c r="E72" s="57" t="s">
        <v>76</v>
      </c>
      <c r="F72" s="59"/>
      <c r="G72" s="79">
        <v>216</v>
      </c>
      <c r="H72" s="79"/>
      <c r="I72" s="89">
        <f t="shared" ca="1" si="0"/>
        <v>630926.26000000024</v>
      </c>
      <c r="J72" s="147"/>
      <c r="K72" s="147"/>
      <c r="N72" s="44"/>
    </row>
    <row r="73" spans="1:14" ht="12.75" x14ac:dyDescent="0.2">
      <c r="A73" s="56">
        <v>42151</v>
      </c>
      <c r="B73" s="93" t="s">
        <v>506</v>
      </c>
      <c r="C73" s="76" t="s">
        <v>751</v>
      </c>
      <c r="D73" s="77" t="s">
        <v>338</v>
      </c>
      <c r="E73" s="57" t="s">
        <v>76</v>
      </c>
      <c r="F73" s="59"/>
      <c r="G73" s="79">
        <v>2020.9</v>
      </c>
      <c r="H73" s="79"/>
      <c r="I73" s="89">
        <f t="shared" ca="1" si="0"/>
        <v>628905.36000000022</v>
      </c>
      <c r="J73" s="147"/>
      <c r="K73" s="147"/>
      <c r="N73" s="44"/>
    </row>
    <row r="74" spans="1:14" ht="12.75" x14ac:dyDescent="0.2">
      <c r="A74" s="56">
        <v>42151</v>
      </c>
      <c r="B74" s="93" t="s">
        <v>506</v>
      </c>
      <c r="C74" s="76" t="s">
        <v>752</v>
      </c>
      <c r="D74" s="77" t="s">
        <v>525</v>
      </c>
      <c r="E74" s="57" t="s">
        <v>77</v>
      </c>
      <c r="F74" s="59"/>
      <c r="G74" s="79">
        <v>243.8</v>
      </c>
      <c r="H74" s="79"/>
      <c r="I74" s="89">
        <f t="shared" ca="1" si="0"/>
        <v>628661.56000000017</v>
      </c>
      <c r="J74" s="147"/>
      <c r="K74" s="147"/>
      <c r="N74" s="44"/>
    </row>
    <row r="75" spans="1:14" ht="12.75" x14ac:dyDescent="0.2">
      <c r="A75" s="56">
        <v>42151</v>
      </c>
      <c r="B75" s="93" t="s">
        <v>506</v>
      </c>
      <c r="C75" s="76" t="s">
        <v>753</v>
      </c>
      <c r="D75" s="77" t="s">
        <v>718</v>
      </c>
      <c r="E75" s="78" t="s">
        <v>76</v>
      </c>
      <c r="F75" s="59"/>
      <c r="G75" s="79">
        <v>1200</v>
      </c>
      <c r="H75" s="79"/>
      <c r="I75" s="89">
        <f t="shared" ca="1" si="0"/>
        <v>627461.56000000017</v>
      </c>
      <c r="J75" s="147"/>
      <c r="K75" s="147"/>
      <c r="N75" s="44"/>
    </row>
    <row r="76" spans="1:14" ht="12.75" x14ac:dyDescent="0.2">
      <c r="A76" s="56">
        <v>42151</v>
      </c>
      <c r="B76" s="93" t="s">
        <v>506</v>
      </c>
      <c r="C76" s="76" t="s">
        <v>754</v>
      </c>
      <c r="D76" s="77" t="s">
        <v>719</v>
      </c>
      <c r="E76" s="78" t="s">
        <v>76</v>
      </c>
      <c r="F76" s="59"/>
      <c r="G76" s="79">
        <v>208.36</v>
      </c>
      <c r="H76" s="79"/>
      <c r="I76" s="89">
        <f t="shared" ca="1" si="0"/>
        <v>627253.20000000019</v>
      </c>
      <c r="J76" s="147"/>
      <c r="K76" s="147"/>
      <c r="N76" s="44"/>
    </row>
    <row r="77" spans="1:14" ht="12.75" x14ac:dyDescent="0.2">
      <c r="A77" s="56">
        <v>42151</v>
      </c>
      <c r="B77" s="93" t="s">
        <v>506</v>
      </c>
      <c r="C77" s="76" t="s">
        <v>755</v>
      </c>
      <c r="D77" s="77" t="s">
        <v>146</v>
      </c>
      <c r="E77" s="78" t="s">
        <v>362</v>
      </c>
      <c r="F77" s="59"/>
      <c r="G77" s="79">
        <v>392</v>
      </c>
      <c r="H77" s="79"/>
      <c r="I77" s="89">
        <f t="shared" ca="1" si="0"/>
        <v>626861.20000000019</v>
      </c>
      <c r="J77" s="147"/>
      <c r="K77" s="147"/>
      <c r="N77" s="44"/>
    </row>
    <row r="78" spans="1:14" ht="12.75" x14ac:dyDescent="0.2">
      <c r="A78" s="56">
        <v>42151</v>
      </c>
      <c r="B78" s="93" t="s">
        <v>506</v>
      </c>
      <c r="C78" s="76" t="s">
        <v>756</v>
      </c>
      <c r="D78" s="77" t="s">
        <v>208</v>
      </c>
      <c r="E78" s="78" t="s">
        <v>76</v>
      </c>
      <c r="F78" s="59"/>
      <c r="G78" s="79">
        <v>800</v>
      </c>
      <c r="H78" s="79"/>
      <c r="I78" s="89">
        <f t="shared" ca="1" si="0"/>
        <v>626061.20000000019</v>
      </c>
      <c r="J78" s="147"/>
      <c r="K78" s="147"/>
      <c r="N78" s="44"/>
    </row>
    <row r="79" spans="1:14" ht="12.75" x14ac:dyDescent="0.2">
      <c r="A79" s="56">
        <v>42151</v>
      </c>
      <c r="B79" s="93" t="s">
        <v>506</v>
      </c>
      <c r="C79" s="76" t="s">
        <v>757</v>
      </c>
      <c r="D79" s="77" t="s">
        <v>294</v>
      </c>
      <c r="E79" s="78" t="s">
        <v>76</v>
      </c>
      <c r="F79" s="59"/>
      <c r="G79" s="79">
        <v>540.6</v>
      </c>
      <c r="H79" s="79"/>
      <c r="I79" s="89">
        <f t="shared" ca="1" si="0"/>
        <v>625520.60000000021</v>
      </c>
      <c r="J79" s="147"/>
      <c r="K79" s="147"/>
      <c r="N79" s="44"/>
    </row>
    <row r="80" spans="1:14" ht="12.75" x14ac:dyDescent="0.2">
      <c r="A80" s="56">
        <v>42151</v>
      </c>
      <c r="B80" s="93" t="s">
        <v>506</v>
      </c>
      <c r="C80" s="76" t="s">
        <v>758</v>
      </c>
      <c r="D80" s="77" t="s">
        <v>150</v>
      </c>
      <c r="E80" s="78" t="s">
        <v>76</v>
      </c>
      <c r="F80" s="59"/>
      <c r="G80" s="79">
        <v>143.1</v>
      </c>
      <c r="H80" s="79"/>
      <c r="I80" s="89">
        <f t="shared" ca="1" si="0"/>
        <v>625377.50000000023</v>
      </c>
      <c r="N80" s="44"/>
    </row>
    <row r="81" spans="1:14" ht="12.75" x14ac:dyDescent="0.2">
      <c r="A81" s="56">
        <v>42151</v>
      </c>
      <c r="B81" s="93" t="s">
        <v>506</v>
      </c>
      <c r="C81" s="76" t="s">
        <v>759</v>
      </c>
      <c r="D81" s="77" t="s">
        <v>228</v>
      </c>
      <c r="E81" s="78" t="s">
        <v>77</v>
      </c>
      <c r="F81" s="59"/>
      <c r="G81" s="79">
        <v>898.55</v>
      </c>
      <c r="H81" s="79"/>
      <c r="I81" s="89">
        <f t="shared" ca="1" si="0"/>
        <v>624478.95000000019</v>
      </c>
      <c r="N81" s="44"/>
    </row>
    <row r="82" spans="1:14" ht="12.75" x14ac:dyDescent="0.2">
      <c r="A82" s="56">
        <v>42151</v>
      </c>
      <c r="B82" s="93" t="s">
        <v>506</v>
      </c>
      <c r="C82" s="76" t="s">
        <v>760</v>
      </c>
      <c r="D82" s="77" t="s">
        <v>228</v>
      </c>
      <c r="E82" s="78" t="s">
        <v>77</v>
      </c>
      <c r="F82" s="59"/>
      <c r="G82" s="79">
        <v>1561.25</v>
      </c>
      <c r="H82" s="79"/>
      <c r="I82" s="89">
        <f t="shared" ca="1" si="0"/>
        <v>622917.70000000019</v>
      </c>
      <c r="N82" s="44"/>
    </row>
    <row r="83" spans="1:14" ht="12.75" x14ac:dyDescent="0.2">
      <c r="A83" s="75">
        <v>42151</v>
      </c>
      <c r="B83" s="93" t="s">
        <v>506</v>
      </c>
      <c r="C83" s="76" t="s">
        <v>761</v>
      </c>
      <c r="D83" s="77" t="s">
        <v>209</v>
      </c>
      <c r="E83" s="78" t="s">
        <v>362</v>
      </c>
      <c r="F83" s="59"/>
      <c r="G83" s="79">
        <v>1000</v>
      </c>
      <c r="H83" s="79"/>
      <c r="I83" s="89">
        <f t="shared" ca="1" si="0"/>
        <v>621917.70000000019</v>
      </c>
      <c r="N83" s="44"/>
    </row>
    <row r="84" spans="1:14" ht="12.75" x14ac:dyDescent="0.2">
      <c r="A84" s="75">
        <v>42151</v>
      </c>
      <c r="B84" s="93" t="s">
        <v>506</v>
      </c>
      <c r="C84" s="76" t="s">
        <v>762</v>
      </c>
      <c r="D84" s="77" t="s">
        <v>720</v>
      </c>
      <c r="E84" s="78" t="s">
        <v>76</v>
      </c>
      <c r="F84" s="59"/>
      <c r="G84" s="79">
        <v>1700</v>
      </c>
      <c r="H84" s="79"/>
      <c r="I84" s="89">
        <f t="shared" ca="1" si="0"/>
        <v>620217.70000000019</v>
      </c>
      <c r="N84" s="44"/>
    </row>
    <row r="85" spans="1:14" ht="12.75" x14ac:dyDescent="0.2">
      <c r="A85" s="106">
        <v>42151</v>
      </c>
      <c r="B85" s="93" t="s">
        <v>506</v>
      </c>
      <c r="C85" s="76" t="s">
        <v>763</v>
      </c>
      <c r="D85" s="77" t="s">
        <v>153</v>
      </c>
      <c r="E85" s="78" t="s">
        <v>76</v>
      </c>
      <c r="F85" s="59"/>
      <c r="G85" s="79">
        <v>476</v>
      </c>
      <c r="H85" s="79"/>
      <c r="I85" s="89">
        <f t="shared" ca="1" si="0"/>
        <v>619741.70000000019</v>
      </c>
      <c r="N85" s="44"/>
    </row>
    <row r="86" spans="1:14" ht="12.75" x14ac:dyDescent="0.2">
      <c r="A86" s="106">
        <v>42151</v>
      </c>
      <c r="B86" s="93" t="s">
        <v>506</v>
      </c>
      <c r="C86" s="76" t="s">
        <v>764</v>
      </c>
      <c r="D86" s="77" t="s">
        <v>721</v>
      </c>
      <c r="E86" s="78" t="s">
        <v>76</v>
      </c>
      <c r="F86" s="59"/>
      <c r="G86" s="79">
        <v>5000</v>
      </c>
      <c r="H86" s="79"/>
      <c r="I86" s="89">
        <f t="shared" ref="I86:I94" ca="1" si="1">IF(AND(ISBLANK(G86),ISBLANK(H86))," - ",OFFSET(I86,-1,0,1,1)+H86-G86)</f>
        <v>614741.70000000019</v>
      </c>
      <c r="N86" s="44"/>
    </row>
    <row r="87" spans="1:14" ht="12.75" x14ac:dyDescent="0.2">
      <c r="A87" s="106">
        <v>42151</v>
      </c>
      <c r="B87" s="93" t="s">
        <v>506</v>
      </c>
      <c r="C87" s="76" t="s">
        <v>765</v>
      </c>
      <c r="D87" s="77" t="s">
        <v>258</v>
      </c>
      <c r="E87" s="78" t="s">
        <v>76</v>
      </c>
      <c r="F87" s="59"/>
      <c r="G87" s="79">
        <v>7460</v>
      </c>
      <c r="H87" s="79"/>
      <c r="I87" s="89">
        <f t="shared" ca="1" si="1"/>
        <v>607281.70000000019</v>
      </c>
      <c r="N87" s="44"/>
    </row>
    <row r="88" spans="1:14" ht="25.5" x14ac:dyDescent="0.2">
      <c r="A88" s="106">
        <v>42151</v>
      </c>
      <c r="B88" s="93" t="s">
        <v>506</v>
      </c>
      <c r="C88" s="76" t="s">
        <v>766</v>
      </c>
      <c r="D88" s="77" t="s">
        <v>296</v>
      </c>
      <c r="E88" s="78" t="s">
        <v>76</v>
      </c>
      <c r="F88" s="59"/>
      <c r="G88" s="79">
        <v>2118.0300000000002</v>
      </c>
      <c r="H88" s="79"/>
      <c r="I88" s="89">
        <f t="shared" ca="1" si="1"/>
        <v>605163.67000000016</v>
      </c>
      <c r="N88" s="44"/>
    </row>
    <row r="89" spans="1:14" ht="12.75" x14ac:dyDescent="0.2">
      <c r="A89" s="106">
        <v>42151</v>
      </c>
      <c r="B89" s="93" t="s">
        <v>506</v>
      </c>
      <c r="C89" s="76" t="s">
        <v>767</v>
      </c>
      <c r="D89" s="77" t="s">
        <v>155</v>
      </c>
      <c r="E89" s="78" t="s">
        <v>77</v>
      </c>
      <c r="F89" s="59"/>
      <c r="G89" s="79">
        <v>142.55000000000001</v>
      </c>
      <c r="H89" s="79"/>
      <c r="I89" s="89">
        <f t="shared" ca="1" si="1"/>
        <v>605021.12000000011</v>
      </c>
      <c r="N89" s="44"/>
    </row>
    <row r="90" spans="1:14" ht="12.75" x14ac:dyDescent="0.2">
      <c r="A90" s="106">
        <v>42151</v>
      </c>
      <c r="B90" s="93" t="s">
        <v>506</v>
      </c>
      <c r="C90" s="76" t="s">
        <v>768</v>
      </c>
      <c r="D90" s="77" t="s">
        <v>722</v>
      </c>
      <c r="E90" s="78" t="s">
        <v>362</v>
      </c>
      <c r="F90" s="59"/>
      <c r="G90" s="79">
        <v>90</v>
      </c>
      <c r="H90" s="79"/>
      <c r="I90" s="89">
        <f t="shared" ca="1" si="1"/>
        <v>604931.12000000011</v>
      </c>
      <c r="N90" s="44"/>
    </row>
    <row r="91" spans="1:14" ht="12.75" x14ac:dyDescent="0.2">
      <c r="A91" s="106">
        <v>42151</v>
      </c>
      <c r="B91" s="93" t="s">
        <v>506</v>
      </c>
      <c r="C91" s="76" t="s">
        <v>769</v>
      </c>
      <c r="D91" s="77" t="s">
        <v>211</v>
      </c>
      <c r="E91" s="78" t="s">
        <v>362</v>
      </c>
      <c r="F91" s="59"/>
      <c r="G91" s="79">
        <v>90</v>
      </c>
      <c r="H91" s="79"/>
      <c r="I91" s="89">
        <f t="shared" ca="1" si="1"/>
        <v>604841.12000000011</v>
      </c>
      <c r="N91" s="44"/>
    </row>
    <row r="92" spans="1:14" ht="12.75" x14ac:dyDescent="0.2">
      <c r="A92" s="106">
        <v>42153</v>
      </c>
      <c r="B92" s="94" t="s">
        <v>506</v>
      </c>
      <c r="C92" s="76" t="s">
        <v>778</v>
      </c>
      <c r="D92" s="77" t="s">
        <v>497</v>
      </c>
      <c r="E92" s="78" t="s">
        <v>76</v>
      </c>
      <c r="F92" s="59"/>
      <c r="G92" s="79"/>
      <c r="H92" s="79">
        <v>150.4</v>
      </c>
      <c r="I92" s="89">
        <f t="shared" ca="1" si="1"/>
        <v>604991.52000000014</v>
      </c>
      <c r="N92" s="44"/>
    </row>
    <row r="93" spans="1:14" ht="12.75" x14ac:dyDescent="0.2">
      <c r="A93" s="106"/>
      <c r="B93" s="94" t="s">
        <v>506</v>
      </c>
      <c r="C93" s="76"/>
      <c r="D93" s="77" t="s">
        <v>374</v>
      </c>
      <c r="E93" s="78" t="s">
        <v>77</v>
      </c>
      <c r="F93" s="59"/>
      <c r="G93" s="79">
        <v>10.36</v>
      </c>
      <c r="H93" s="79"/>
      <c r="I93" s="89">
        <f t="shared" ca="1" si="1"/>
        <v>604981.16000000015</v>
      </c>
      <c r="N93" s="44"/>
    </row>
    <row r="94" spans="1:14" ht="12.75" x14ac:dyDescent="0.2">
      <c r="A94" s="106"/>
      <c r="B94" s="94"/>
      <c r="C94" s="76"/>
      <c r="D94" s="77"/>
      <c r="E94" s="78"/>
      <c r="F94" s="59"/>
      <c r="G94" s="79"/>
      <c r="H94" s="79"/>
      <c r="I94" s="89" t="str">
        <f t="shared" ca="1" si="1"/>
        <v xml:space="preserve"> - </v>
      </c>
      <c r="N94" s="44"/>
    </row>
    <row r="96" spans="1:14" x14ac:dyDescent="0.25">
      <c r="G96" s="61">
        <f>SUBTOTAL(9, G16:G94)</f>
        <v>1046317.2400000001</v>
      </c>
      <c r="H96" s="61">
        <f>SUBTOTAL(9, H16:H94)</f>
        <v>1503290.4</v>
      </c>
    </row>
  </sheetData>
  <conditionalFormatting sqref="I15:I94">
    <cfRule type="cellIs" dxfId="183" priority="3" stopIfTrue="1" operator="lessThan">
      <formula>0</formula>
    </cfRule>
  </conditionalFormatting>
  <conditionalFormatting sqref="I3">
    <cfRule type="cellIs" dxfId="182" priority="1" stopIfTrue="1" operator="lessThan">
      <formula>0</formula>
    </cfRule>
  </conditionalFormatting>
  <dataValidations count="5">
    <dataValidation type="list" allowBlank="1" showInputMessage="1" showErrorMessage="1" sqref="D24:E24 E67:E74 E44:E65 E25:E42 E15:E23">
      <formula1>categoryList</formula1>
    </dataValidation>
    <dataValidation type="list" allowBlank="1" showInputMessage="1" showErrorMessage="1" sqref="G24 F15:F94">
      <formula1>reconcileList</formula1>
    </dataValidation>
    <dataValidation type="list" allowBlank="1" showInputMessage="1" showErrorMessage="1" sqref="A92:A94 B35:B94 A15:B34 A44:A82 A35:A42">
      <formula1>dateList</formula1>
    </dataValidation>
    <dataValidation type="list" allowBlank="1" showInputMessage="1" showErrorMessage="1" sqref="C44:C60 C25:C42 C15:C19 C21:C23">
      <formula1>numList</formula1>
    </dataValidation>
    <dataValidation type="list" allowBlank="1" showInputMessage="1" showErrorMessage="1" sqref="C24 D44:D60 D25:D42 C20 D15:D23">
      <formula1>payeeList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 id="{EFAF19C4-D43A-4E9C-9C33-AD435D1F67B3}">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28" id="{F932BD38-EF0B-4C16-9E7A-16FE3D39A614}">
            <x14:iconSet custom="1">
              <x14:cfvo type="percent">
                <xm:f>0</xm:f>
              </x14:cfvo>
              <x14:cfvo type="num">
                <xm:f>0</xm:f>
              </x14:cfvo>
              <x14:cfvo type="formula">
                <xm:f>$I$13</xm:f>
              </x14:cfvo>
              <x14:cfIcon iconSet="3TrafficLights1" iconId="0"/>
              <x14:cfIcon iconSet="3TrafficLights1" iconId="1"/>
              <x14:cfIcon iconSet="NoIcons" iconId="0"/>
            </x14:iconSet>
          </x14:cfRule>
          <xm:sqref>I15:I94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1"/>
  <sheetViews>
    <sheetView showGridLines="0" zoomScale="115" zoomScaleNormal="115" workbookViewId="0">
      <pane ySplit="14" topLeftCell="A93" activePane="bottomLeft" state="frozen"/>
      <selection pane="bottomLeft" activeCell="K97" sqref="K97"/>
    </sheetView>
  </sheetViews>
  <sheetFormatPr defaultRowHeight="15" x14ac:dyDescent="0.25"/>
  <cols>
    <col min="1" max="1" width="9.25" style="44" customWidth="1"/>
    <col min="2" max="2" width="8.12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0" width="5" style="44" customWidth="1"/>
    <col min="11" max="11" width="20.875" style="44" customWidth="1"/>
    <col min="12" max="13" width="9" style="44"/>
    <col min="14" max="14" width="9" style="38"/>
    <col min="15" max="16384" width="9" style="44"/>
  </cols>
  <sheetData>
    <row r="1" spans="1:15" ht="23.25" x14ac:dyDescent="0.3">
      <c r="A1" s="88" t="s">
        <v>81</v>
      </c>
      <c r="B1" s="90"/>
      <c r="C1" s="42"/>
      <c r="D1" s="42"/>
      <c r="E1" s="42"/>
      <c r="F1" s="43"/>
      <c r="G1" s="85"/>
      <c r="H1" s="86"/>
      <c r="I1" s="87">
        <v>42156</v>
      </c>
      <c r="N1" s="45" t="s">
        <v>3</v>
      </c>
      <c r="O1" s="46" t="s">
        <v>73</v>
      </c>
    </row>
    <row r="2" spans="1:15" ht="18.75" x14ac:dyDescent="0.25">
      <c r="A2" s="88" t="s">
        <v>245</v>
      </c>
      <c r="B2" s="90"/>
      <c r="N2" s="47"/>
    </row>
    <row r="3" spans="1:15" hidden="1" x14ac:dyDescent="0.25">
      <c r="H3" s="62" t="s">
        <v>24</v>
      </c>
      <c r="I3" s="63">
        <f ca="1">VLOOKUP(9E+100,Table134567[Balance],1)</f>
        <v>162346.7440000003</v>
      </c>
      <c r="K3" s="48"/>
      <c r="N3" s="47">
        <f>IFERROR(LARGE(Table134567[[#All],[Cheque /EFT Number]],1)+1,1)</f>
        <v>1</v>
      </c>
      <c r="O3" s="46" t="s">
        <v>70</v>
      </c>
    </row>
    <row r="4" spans="1:15" hidden="1" x14ac:dyDescent="0.25">
      <c r="H4" s="64" t="s">
        <v>23</v>
      </c>
      <c r="I4" s="65">
        <f>SUMIF(Table134567[R],"=r",Table134567[Deposit,
Credit (+)])+SUMIF(Table134567[R],"=c",Table134567[Deposit,
Credit (+)])-SUMIF(Table134567[R],"=R",Table134567[Withdrawal,
Payment (-)])-SUMIF(Table134567[R],"=C",Table134567[Withdrawal,
Payment (-)])</f>
        <v>0</v>
      </c>
      <c r="K4" s="49"/>
      <c r="N4" s="47">
        <f>N3-1</f>
        <v>0</v>
      </c>
      <c r="O4" s="46" t="s">
        <v>68</v>
      </c>
    </row>
    <row r="5" spans="1:15" hidden="1" x14ac:dyDescent="0.25">
      <c r="H5" s="66"/>
      <c r="N5" s="47">
        <f>N4-1</f>
        <v>-1</v>
      </c>
    </row>
    <row r="6" spans="1:15" hidden="1" x14ac:dyDescent="0.25">
      <c r="H6" s="66"/>
      <c r="N6" s="47">
        <f>N5-1</f>
        <v>-2</v>
      </c>
    </row>
    <row r="7" spans="1:15" hidden="1" x14ac:dyDescent="0.25">
      <c r="H7" s="66"/>
      <c r="N7" s="47">
        <f>N6-1</f>
        <v>-3</v>
      </c>
    </row>
    <row r="8" spans="1:15" hidden="1" x14ac:dyDescent="0.25">
      <c r="H8" s="66"/>
      <c r="N8" s="47" t="s">
        <v>5</v>
      </c>
    </row>
    <row r="9" spans="1:15" hidden="1" x14ac:dyDescent="0.25">
      <c r="H9" s="66"/>
      <c r="N9" s="47" t="s">
        <v>4</v>
      </c>
    </row>
    <row r="10" spans="1:15" hidden="1" x14ac:dyDescent="0.25">
      <c r="H10" s="66"/>
      <c r="N10" s="47" t="s">
        <v>11</v>
      </c>
    </row>
    <row r="11" spans="1:15" hidden="1" x14ac:dyDescent="0.25">
      <c r="H11" s="66"/>
      <c r="N11" s="47" t="s">
        <v>58</v>
      </c>
    </row>
    <row r="12" spans="1:15" hidden="1" x14ac:dyDescent="0.25">
      <c r="H12" s="66"/>
      <c r="N12" s="47" t="s">
        <v>59</v>
      </c>
    </row>
    <row r="13" spans="1:15" s="51" customFormat="1" ht="17.25" hidden="1" customHeight="1" x14ac:dyDescent="0.25">
      <c r="A13" s="50"/>
      <c r="B13" s="92"/>
      <c r="C13" s="50"/>
      <c r="D13" s="50"/>
      <c r="F13" s="52"/>
      <c r="G13" s="67"/>
      <c r="H13" s="68" t="s">
        <v>16</v>
      </c>
      <c r="I13" s="73">
        <v>500000</v>
      </c>
      <c r="N13" s="47"/>
      <c r="O13" s="46" t="s">
        <v>69</v>
      </c>
    </row>
    <row r="14" spans="1:15" ht="30" x14ac:dyDescent="0.25">
      <c r="A14" s="53" t="s">
        <v>0</v>
      </c>
      <c r="B14" s="53" t="s">
        <v>161</v>
      </c>
      <c r="C14" s="54" t="s">
        <v>80</v>
      </c>
      <c r="D14" s="55" t="s">
        <v>15</v>
      </c>
      <c r="E14" s="55" t="s">
        <v>1</v>
      </c>
      <c r="F14" s="53" t="s">
        <v>6</v>
      </c>
      <c r="G14" s="69" t="s">
        <v>8</v>
      </c>
      <c r="H14" s="69" t="s">
        <v>7</v>
      </c>
      <c r="I14" s="70" t="s">
        <v>2</v>
      </c>
      <c r="N14" s="47"/>
    </row>
    <row r="15" spans="1:15" s="51" customFormat="1" ht="12.75" x14ac:dyDescent="0.2">
      <c r="A15" s="56"/>
      <c r="B15" s="93"/>
      <c r="C15" s="57"/>
      <c r="D15" s="58" t="s">
        <v>772</v>
      </c>
      <c r="E15" s="57"/>
      <c r="F15" s="59"/>
      <c r="G15" s="71"/>
      <c r="H15" s="71"/>
      <c r="I15" s="72">
        <f ca="1">May!I93</f>
        <v>604981.16000000015</v>
      </c>
      <c r="N15" s="74"/>
    </row>
    <row r="16" spans="1:15" s="51" customFormat="1" ht="12.75" x14ac:dyDescent="0.2">
      <c r="A16" s="56">
        <v>42156</v>
      </c>
      <c r="B16" s="93" t="s">
        <v>159</v>
      </c>
      <c r="C16" s="97" t="s">
        <v>773</v>
      </c>
      <c r="D16" s="98" t="s">
        <v>121</v>
      </c>
      <c r="E16" s="57" t="s">
        <v>77</v>
      </c>
      <c r="F16" s="97"/>
      <c r="G16" s="108">
        <v>10667.84</v>
      </c>
      <c r="H16" s="71"/>
      <c r="I16" s="89">
        <f t="shared" ref="I16:I82" ca="1" si="0">IF(AND(ISBLANK(G16),ISBLANK(H16))," - ",OFFSET(I16,-1,0,1,1)+H16-G16)</f>
        <v>594313.32000000018</v>
      </c>
      <c r="N16" s="74"/>
    </row>
    <row r="17" spans="1:14" s="51" customFormat="1" ht="12.75" x14ac:dyDescent="0.2">
      <c r="A17" s="56">
        <v>42156</v>
      </c>
      <c r="B17" s="93" t="s">
        <v>159</v>
      </c>
      <c r="C17" s="59" t="s">
        <v>774</v>
      </c>
      <c r="D17" s="58" t="s">
        <v>122</v>
      </c>
      <c r="E17" s="57" t="s">
        <v>77</v>
      </c>
      <c r="F17" s="59"/>
      <c r="G17" s="71">
        <v>170</v>
      </c>
      <c r="H17" s="108"/>
      <c r="I17" s="89">
        <f t="shared" ca="1" si="0"/>
        <v>594143.32000000018</v>
      </c>
      <c r="N17" s="74"/>
    </row>
    <row r="18" spans="1:14" s="51" customFormat="1" ht="12.75" x14ac:dyDescent="0.2">
      <c r="A18" s="56">
        <v>42156</v>
      </c>
      <c r="B18" s="93" t="s">
        <v>159</v>
      </c>
      <c r="C18" s="59" t="s">
        <v>247</v>
      </c>
      <c r="D18" s="58" t="s">
        <v>775</v>
      </c>
      <c r="E18" s="57" t="s">
        <v>76</v>
      </c>
      <c r="F18" s="59"/>
      <c r="G18" s="71">
        <v>9863.4760000000006</v>
      </c>
      <c r="H18" s="71"/>
      <c r="I18" s="89">
        <f t="shared" ca="1" si="0"/>
        <v>584279.84400000016</v>
      </c>
      <c r="N18" s="74"/>
    </row>
    <row r="19" spans="1:14" s="51" customFormat="1" ht="12.75" x14ac:dyDescent="0.2">
      <c r="A19" s="56">
        <v>42165</v>
      </c>
      <c r="B19" s="93" t="s">
        <v>160</v>
      </c>
      <c r="C19" s="112" t="s">
        <v>786</v>
      </c>
      <c r="D19" s="98" t="s">
        <v>785</v>
      </c>
      <c r="E19" s="107" t="s">
        <v>814</v>
      </c>
      <c r="F19" s="112"/>
      <c r="G19" s="115">
        <v>400000</v>
      </c>
      <c r="H19" s="115"/>
      <c r="I19" s="89">
        <f t="shared" ca="1" si="0"/>
        <v>184279.84400000016</v>
      </c>
      <c r="N19" s="74"/>
    </row>
    <row r="20" spans="1:14" s="51" customFormat="1" ht="12.75" x14ac:dyDescent="0.2">
      <c r="A20" s="56">
        <v>42165</v>
      </c>
      <c r="B20" s="93" t="s">
        <v>160</v>
      </c>
      <c r="C20" s="97" t="s">
        <v>786</v>
      </c>
      <c r="D20" s="98" t="s">
        <v>194</v>
      </c>
      <c r="E20" s="107" t="s">
        <v>77</v>
      </c>
      <c r="F20" s="97"/>
      <c r="G20" s="108">
        <v>381.6</v>
      </c>
      <c r="H20" s="108"/>
      <c r="I20" s="89">
        <f t="shared" ca="1" si="0"/>
        <v>183898.24400000015</v>
      </c>
      <c r="N20" s="74"/>
    </row>
    <row r="21" spans="1:14" s="51" customFormat="1" ht="24" x14ac:dyDescent="0.2">
      <c r="A21" s="56">
        <v>42165</v>
      </c>
      <c r="B21" s="93" t="s">
        <v>160</v>
      </c>
      <c r="C21" s="97" t="s">
        <v>787</v>
      </c>
      <c r="D21" s="98" t="s">
        <v>779</v>
      </c>
      <c r="E21" s="57" t="s">
        <v>76</v>
      </c>
      <c r="F21" s="97"/>
      <c r="G21" s="108">
        <v>1500</v>
      </c>
      <c r="H21" s="108"/>
      <c r="I21" s="89">
        <f t="shared" ca="1" si="0"/>
        <v>182398.24400000015</v>
      </c>
      <c r="N21" s="74"/>
    </row>
    <row r="22" spans="1:14" s="51" customFormat="1" ht="12.75" x14ac:dyDescent="0.2">
      <c r="A22" s="56">
        <v>42165</v>
      </c>
      <c r="B22" s="93" t="s">
        <v>160</v>
      </c>
      <c r="C22" s="112" t="s">
        <v>788</v>
      </c>
      <c r="D22" s="77" t="s">
        <v>869</v>
      </c>
      <c r="E22" s="57" t="s">
        <v>76</v>
      </c>
      <c r="F22" s="112"/>
      <c r="G22" s="115">
        <v>0</v>
      </c>
      <c r="H22" s="115"/>
      <c r="I22" s="89">
        <f ca="1">IF(AND(ISBLANK(G22),ISBLANK(H22))," - ",OFFSET(I22,-1,0,1,1)+H22-G22)</f>
        <v>182398.24400000015</v>
      </c>
      <c r="N22" s="74"/>
    </row>
    <row r="23" spans="1:14" s="51" customFormat="1" ht="12.75" x14ac:dyDescent="0.2">
      <c r="A23" s="56">
        <v>42165</v>
      </c>
      <c r="B23" s="93" t="s">
        <v>160</v>
      </c>
      <c r="C23" s="110" t="s">
        <v>789</v>
      </c>
      <c r="D23" s="77" t="s">
        <v>197</v>
      </c>
      <c r="E23" s="57" t="s">
        <v>77</v>
      </c>
      <c r="F23" s="59"/>
      <c r="G23" s="109">
        <v>526.26</v>
      </c>
      <c r="H23" s="71"/>
      <c r="I23" s="89">
        <f t="shared" ca="1" si="0"/>
        <v>181871.98400000014</v>
      </c>
      <c r="N23" s="74"/>
    </row>
    <row r="24" spans="1:14" s="51" customFormat="1" ht="12.75" x14ac:dyDescent="0.2">
      <c r="A24" s="56">
        <v>42165</v>
      </c>
      <c r="B24" s="93" t="s">
        <v>160</v>
      </c>
      <c r="C24" s="59" t="s">
        <v>790</v>
      </c>
      <c r="D24" s="57" t="s">
        <v>134</v>
      </c>
      <c r="E24" s="57" t="s">
        <v>76</v>
      </c>
      <c r="F24" s="59"/>
      <c r="G24" s="71">
        <v>2978.6</v>
      </c>
      <c r="H24" s="71"/>
      <c r="I24" s="89">
        <f t="shared" ca="1" si="0"/>
        <v>178893.38400000014</v>
      </c>
      <c r="N24" s="44"/>
    </row>
    <row r="25" spans="1:14" s="51" customFormat="1" ht="12.75" x14ac:dyDescent="0.2">
      <c r="A25" s="56">
        <v>42165</v>
      </c>
      <c r="B25" s="93" t="s">
        <v>160</v>
      </c>
      <c r="C25" s="59" t="s">
        <v>791</v>
      </c>
      <c r="D25" s="58" t="s">
        <v>199</v>
      </c>
      <c r="E25" s="57" t="s">
        <v>76</v>
      </c>
      <c r="F25" s="59"/>
      <c r="G25" s="71">
        <v>7981.9</v>
      </c>
      <c r="H25" s="71"/>
      <c r="I25" s="89">
        <f t="shared" ca="1" si="0"/>
        <v>170911.48400000014</v>
      </c>
      <c r="N25" s="44"/>
    </row>
    <row r="26" spans="1:14" s="51" customFormat="1" ht="12.75" x14ac:dyDescent="0.2">
      <c r="A26" s="56">
        <v>42165</v>
      </c>
      <c r="B26" s="93" t="s">
        <v>160</v>
      </c>
      <c r="C26" s="59" t="s">
        <v>792</v>
      </c>
      <c r="D26" s="58" t="s">
        <v>781</v>
      </c>
      <c r="E26" s="57" t="s">
        <v>76</v>
      </c>
      <c r="F26" s="59"/>
      <c r="G26" s="71">
        <v>2120</v>
      </c>
      <c r="H26" s="71"/>
      <c r="I26" s="89">
        <f t="shared" ca="1" si="0"/>
        <v>168791.48400000014</v>
      </c>
      <c r="N26" s="44"/>
    </row>
    <row r="27" spans="1:14" s="51" customFormat="1" ht="12.75" x14ac:dyDescent="0.2">
      <c r="A27" s="56">
        <v>42165</v>
      </c>
      <c r="B27" s="93" t="s">
        <v>160</v>
      </c>
      <c r="C27" s="59" t="s">
        <v>793</v>
      </c>
      <c r="D27" s="58" t="s">
        <v>190</v>
      </c>
      <c r="E27" s="57" t="s">
        <v>77</v>
      </c>
      <c r="F27" s="59"/>
      <c r="G27" s="71">
        <v>106</v>
      </c>
      <c r="H27" s="71"/>
      <c r="I27" s="89">
        <f t="shared" ca="1" si="0"/>
        <v>168685.48400000014</v>
      </c>
      <c r="N27" s="44"/>
    </row>
    <row r="28" spans="1:14" s="51" customFormat="1" ht="12.75" x14ac:dyDescent="0.2">
      <c r="A28" s="56">
        <v>42165</v>
      </c>
      <c r="B28" s="93" t="s">
        <v>160</v>
      </c>
      <c r="C28" s="59" t="s">
        <v>794</v>
      </c>
      <c r="D28" s="58" t="s">
        <v>204</v>
      </c>
      <c r="E28" s="57" t="s">
        <v>76</v>
      </c>
      <c r="F28" s="59"/>
      <c r="G28" s="71">
        <v>2522.9</v>
      </c>
      <c r="H28" s="71"/>
      <c r="I28" s="89">
        <f t="shared" ca="1" si="0"/>
        <v>166162.58400000015</v>
      </c>
      <c r="N28" s="44"/>
    </row>
    <row r="29" spans="1:14" s="51" customFormat="1" ht="12.75" x14ac:dyDescent="0.2">
      <c r="A29" s="56">
        <v>42165</v>
      </c>
      <c r="B29" s="93" t="s">
        <v>160</v>
      </c>
      <c r="C29" s="59" t="s">
        <v>795</v>
      </c>
      <c r="D29" s="58" t="s">
        <v>146</v>
      </c>
      <c r="E29" s="57" t="s">
        <v>815</v>
      </c>
      <c r="F29" s="59"/>
      <c r="G29" s="71">
        <v>280</v>
      </c>
      <c r="H29" s="71"/>
      <c r="I29" s="89">
        <f t="shared" ca="1" si="0"/>
        <v>165882.58400000015</v>
      </c>
      <c r="N29" s="44"/>
    </row>
    <row r="30" spans="1:14" s="51" customFormat="1" ht="12.75" x14ac:dyDescent="0.2">
      <c r="A30" s="56">
        <v>42165</v>
      </c>
      <c r="B30" s="93" t="s">
        <v>160</v>
      </c>
      <c r="C30" s="59" t="s">
        <v>796</v>
      </c>
      <c r="D30" s="58" t="s">
        <v>125</v>
      </c>
      <c r="E30" s="57" t="s">
        <v>76</v>
      </c>
      <c r="F30" s="59"/>
      <c r="G30" s="71">
        <v>500</v>
      </c>
      <c r="H30" s="71"/>
      <c r="I30" s="89">
        <f t="shared" ca="1" si="0"/>
        <v>165382.58400000015</v>
      </c>
      <c r="N30" s="44"/>
    </row>
    <row r="31" spans="1:14" s="51" customFormat="1" ht="12.75" x14ac:dyDescent="0.2">
      <c r="A31" s="56">
        <v>42165</v>
      </c>
      <c r="B31" s="93" t="s">
        <v>160</v>
      </c>
      <c r="C31" s="59" t="s">
        <v>797</v>
      </c>
      <c r="D31" s="58" t="s">
        <v>719</v>
      </c>
      <c r="E31" s="57" t="s">
        <v>76</v>
      </c>
      <c r="F31" s="59"/>
      <c r="G31" s="71">
        <v>718.68</v>
      </c>
      <c r="H31" s="71"/>
      <c r="I31" s="89">
        <f t="shared" ca="1" si="0"/>
        <v>164663.90400000016</v>
      </c>
      <c r="N31" s="44"/>
    </row>
    <row r="32" spans="1:14" s="51" customFormat="1" ht="12.75" x14ac:dyDescent="0.2">
      <c r="A32" s="56">
        <v>42165</v>
      </c>
      <c r="B32" s="93" t="s">
        <v>160</v>
      </c>
      <c r="C32" s="59" t="s">
        <v>798</v>
      </c>
      <c r="D32" s="58" t="s">
        <v>782</v>
      </c>
      <c r="E32" s="57" t="s">
        <v>77</v>
      </c>
      <c r="F32" s="59"/>
      <c r="G32" s="71">
        <v>420</v>
      </c>
      <c r="H32" s="71"/>
      <c r="I32" s="89">
        <f t="shared" ca="1" si="0"/>
        <v>164243.90400000016</v>
      </c>
      <c r="N32" s="44"/>
    </row>
    <row r="33" spans="1:14" ht="12.75" x14ac:dyDescent="0.2">
      <c r="A33" s="56">
        <v>42165</v>
      </c>
      <c r="B33" s="93" t="s">
        <v>160</v>
      </c>
      <c r="C33" s="59" t="s">
        <v>799</v>
      </c>
      <c r="D33" s="58" t="s">
        <v>294</v>
      </c>
      <c r="E33" s="57" t="s">
        <v>76</v>
      </c>
      <c r="F33" s="59"/>
      <c r="G33" s="71">
        <v>815.66</v>
      </c>
      <c r="H33" s="71"/>
      <c r="I33" s="89">
        <f t="shared" ca="1" si="0"/>
        <v>163428.24400000015</v>
      </c>
      <c r="N33" s="44"/>
    </row>
    <row r="34" spans="1:14" ht="12.75" x14ac:dyDescent="0.2">
      <c r="A34" s="56">
        <v>42165</v>
      </c>
      <c r="B34" s="93" t="s">
        <v>160</v>
      </c>
      <c r="C34" s="97" t="s">
        <v>800</v>
      </c>
      <c r="D34" s="58" t="s">
        <v>406</v>
      </c>
      <c r="E34" s="107" t="s">
        <v>76</v>
      </c>
      <c r="F34" s="97"/>
      <c r="G34" s="108">
        <v>222.6</v>
      </c>
      <c r="H34" s="108"/>
      <c r="I34" s="89">
        <f t="shared" ca="1" si="0"/>
        <v>163205.64400000015</v>
      </c>
      <c r="N34" s="44"/>
    </row>
    <row r="35" spans="1:14" ht="12.75" x14ac:dyDescent="0.2">
      <c r="A35" s="56">
        <v>42165</v>
      </c>
      <c r="B35" s="93" t="s">
        <v>160</v>
      </c>
      <c r="C35" s="59" t="s">
        <v>801</v>
      </c>
      <c r="D35" s="98" t="s">
        <v>152</v>
      </c>
      <c r="E35" s="57" t="s">
        <v>77</v>
      </c>
      <c r="F35" s="59"/>
      <c r="G35" s="71">
        <v>175.02</v>
      </c>
      <c r="H35" s="71"/>
      <c r="I35" s="89">
        <f t="shared" ca="1" si="0"/>
        <v>163030.62400000016</v>
      </c>
      <c r="N35" s="44"/>
    </row>
    <row r="36" spans="1:14" s="51" customFormat="1" ht="25.5" x14ac:dyDescent="0.2">
      <c r="A36" s="56">
        <v>42165</v>
      </c>
      <c r="B36" s="93" t="s">
        <v>160</v>
      </c>
      <c r="C36" s="59" t="s">
        <v>802</v>
      </c>
      <c r="D36" s="58" t="s">
        <v>296</v>
      </c>
      <c r="E36" s="57" t="s">
        <v>76</v>
      </c>
      <c r="F36" s="59"/>
      <c r="G36" s="71">
        <v>1228.3</v>
      </c>
      <c r="H36" s="71"/>
      <c r="I36" s="89">
        <f t="shared" ca="1" si="0"/>
        <v>161802.32400000017</v>
      </c>
      <c r="N36" s="44"/>
    </row>
    <row r="37" spans="1:14" ht="12.75" x14ac:dyDescent="0.2">
      <c r="A37" s="56">
        <v>42165</v>
      </c>
      <c r="B37" s="93" t="s">
        <v>160</v>
      </c>
      <c r="C37" s="59" t="s">
        <v>803</v>
      </c>
      <c r="D37" s="58" t="s">
        <v>783</v>
      </c>
      <c r="E37" s="57" t="s">
        <v>76</v>
      </c>
      <c r="F37" s="59"/>
      <c r="G37" s="71">
        <v>13474.72</v>
      </c>
      <c r="H37" s="71"/>
      <c r="I37" s="89">
        <f t="shared" ca="1" si="0"/>
        <v>148327.60400000017</v>
      </c>
      <c r="N37" s="44"/>
    </row>
    <row r="38" spans="1:14" ht="12.75" x14ac:dyDescent="0.2">
      <c r="A38" s="56">
        <v>42165</v>
      </c>
      <c r="B38" s="94" t="s">
        <v>160</v>
      </c>
      <c r="C38" s="151" t="s">
        <v>881</v>
      </c>
      <c r="D38" s="152" t="s">
        <v>880</v>
      </c>
      <c r="E38" s="107" t="s">
        <v>76</v>
      </c>
      <c r="F38" s="151"/>
      <c r="G38" s="153"/>
      <c r="H38" s="153">
        <v>3000</v>
      </c>
      <c r="I38" s="89">
        <f t="shared" ca="1" si="0"/>
        <v>151327.60400000017</v>
      </c>
      <c r="N38" s="44"/>
    </row>
    <row r="39" spans="1:14" ht="25.5" x14ac:dyDescent="0.2">
      <c r="A39" s="56">
        <v>42165</v>
      </c>
      <c r="B39" s="93" t="s">
        <v>160</v>
      </c>
      <c r="C39" s="59" t="s">
        <v>804</v>
      </c>
      <c r="D39" s="58" t="s">
        <v>698</v>
      </c>
      <c r="E39" s="57" t="s">
        <v>76</v>
      </c>
      <c r="F39" s="59"/>
      <c r="G39" s="71">
        <v>530</v>
      </c>
      <c r="H39" s="71"/>
      <c r="I39" s="89">
        <f t="shared" ca="1" si="0"/>
        <v>150797.60400000017</v>
      </c>
      <c r="N39" s="44"/>
    </row>
    <row r="40" spans="1:14" ht="12.75" x14ac:dyDescent="0.2">
      <c r="A40" s="56">
        <v>42166</v>
      </c>
      <c r="B40" s="93" t="s">
        <v>160</v>
      </c>
      <c r="C40" s="59" t="s">
        <v>805</v>
      </c>
      <c r="D40" s="58" t="s">
        <v>248</v>
      </c>
      <c r="E40" s="57" t="s">
        <v>77</v>
      </c>
      <c r="F40" s="59"/>
      <c r="G40" s="71">
        <v>152.80000000000001</v>
      </c>
      <c r="H40" s="71"/>
      <c r="I40" s="89">
        <f t="shared" ca="1" si="0"/>
        <v>150644.80400000018</v>
      </c>
      <c r="N40" s="44"/>
    </row>
    <row r="41" spans="1:14" ht="12.75" x14ac:dyDescent="0.2">
      <c r="A41" s="106">
        <v>42166</v>
      </c>
      <c r="B41" s="93" t="s">
        <v>160</v>
      </c>
      <c r="C41" s="76" t="s">
        <v>806</v>
      </c>
      <c r="D41" s="58" t="s">
        <v>388</v>
      </c>
      <c r="E41" s="78" t="s">
        <v>76</v>
      </c>
      <c r="F41" s="59"/>
      <c r="G41" s="79">
        <v>11500</v>
      </c>
      <c r="H41" s="79"/>
      <c r="I41" s="89">
        <f t="shared" ca="1" si="0"/>
        <v>139144.80400000018</v>
      </c>
      <c r="N41" s="44"/>
    </row>
    <row r="42" spans="1:14" ht="12.75" x14ac:dyDescent="0.2">
      <c r="A42" s="56">
        <v>42166</v>
      </c>
      <c r="B42" s="93" t="s">
        <v>160</v>
      </c>
      <c r="C42" s="59" t="s">
        <v>807</v>
      </c>
      <c r="D42" s="77" t="s">
        <v>784</v>
      </c>
      <c r="E42" s="57" t="s">
        <v>76</v>
      </c>
      <c r="F42" s="59"/>
      <c r="G42" s="71">
        <v>1250</v>
      </c>
      <c r="H42" s="71"/>
      <c r="I42" s="89">
        <f t="shared" ca="1" si="0"/>
        <v>137894.80400000018</v>
      </c>
      <c r="N42" s="44"/>
    </row>
    <row r="43" spans="1:14" ht="12.75" x14ac:dyDescent="0.2">
      <c r="A43" s="56">
        <v>42166</v>
      </c>
      <c r="B43" s="93" t="s">
        <v>160</v>
      </c>
      <c r="C43" s="59" t="s">
        <v>808</v>
      </c>
      <c r="D43" s="58" t="s">
        <v>227</v>
      </c>
      <c r="E43" s="57" t="s">
        <v>77</v>
      </c>
      <c r="F43" s="59"/>
      <c r="G43" s="71">
        <v>190.8</v>
      </c>
      <c r="H43" s="71"/>
      <c r="I43" s="89">
        <f t="shared" ca="1" si="0"/>
        <v>137704.00400000019</v>
      </c>
      <c r="N43" s="44"/>
    </row>
    <row r="44" spans="1:14" ht="12.75" x14ac:dyDescent="0.2">
      <c r="A44" s="56">
        <v>42166</v>
      </c>
      <c r="B44" s="93" t="s">
        <v>160</v>
      </c>
      <c r="C44" s="59" t="s">
        <v>809</v>
      </c>
      <c r="D44" s="58" t="s">
        <v>151</v>
      </c>
      <c r="E44" s="57" t="s">
        <v>77</v>
      </c>
      <c r="F44" s="59"/>
      <c r="G44" s="71">
        <v>753.6</v>
      </c>
      <c r="H44" s="71"/>
      <c r="I44" s="89">
        <f t="shared" ca="1" si="0"/>
        <v>136950.40400000018</v>
      </c>
      <c r="N44" s="44"/>
    </row>
    <row r="45" spans="1:14" ht="12.75" x14ac:dyDescent="0.2">
      <c r="A45" s="56">
        <v>42166</v>
      </c>
      <c r="B45" s="93" t="s">
        <v>160</v>
      </c>
      <c r="C45" s="59" t="s">
        <v>810</v>
      </c>
      <c r="D45" s="58" t="s">
        <v>151</v>
      </c>
      <c r="E45" s="57" t="s">
        <v>77</v>
      </c>
      <c r="F45" s="59"/>
      <c r="G45" s="71">
        <v>1484.4</v>
      </c>
      <c r="H45" s="71"/>
      <c r="I45" s="89">
        <f t="shared" ca="1" si="0"/>
        <v>135466.00400000019</v>
      </c>
      <c r="N45" s="44"/>
    </row>
    <row r="46" spans="1:14" ht="12.75" x14ac:dyDescent="0.2">
      <c r="A46" s="56">
        <v>42166</v>
      </c>
      <c r="B46" s="93" t="s">
        <v>160</v>
      </c>
      <c r="C46" s="59" t="s">
        <v>811</v>
      </c>
      <c r="D46" s="58" t="s">
        <v>151</v>
      </c>
      <c r="E46" s="57" t="s">
        <v>77</v>
      </c>
      <c r="F46" s="59"/>
      <c r="G46" s="71">
        <v>24</v>
      </c>
      <c r="H46" s="71"/>
      <c r="I46" s="89">
        <f t="shared" ca="1" si="0"/>
        <v>135442.00400000019</v>
      </c>
      <c r="N46" s="44"/>
    </row>
    <row r="47" spans="1:14" ht="12.75" x14ac:dyDescent="0.2">
      <c r="A47" s="56">
        <v>42166</v>
      </c>
      <c r="B47" s="93" t="s">
        <v>160</v>
      </c>
      <c r="C47" s="59" t="s">
        <v>812</v>
      </c>
      <c r="D47" s="58" t="s">
        <v>151</v>
      </c>
      <c r="E47" s="57" t="s">
        <v>77</v>
      </c>
      <c r="F47" s="59"/>
      <c r="G47" s="71">
        <v>17.75</v>
      </c>
      <c r="H47" s="71"/>
      <c r="I47" s="89">
        <f t="shared" ca="1" si="0"/>
        <v>135424.25400000019</v>
      </c>
      <c r="N47" s="44"/>
    </row>
    <row r="48" spans="1:14" ht="12.75" x14ac:dyDescent="0.2">
      <c r="A48" s="56">
        <v>42166</v>
      </c>
      <c r="B48" s="93" t="s">
        <v>160</v>
      </c>
      <c r="C48" s="59" t="s">
        <v>813</v>
      </c>
      <c r="D48" s="58" t="s">
        <v>229</v>
      </c>
      <c r="E48" s="57" t="s">
        <v>76</v>
      </c>
      <c r="F48" s="59"/>
      <c r="G48" s="71">
        <v>4422.95</v>
      </c>
      <c r="H48" s="71"/>
      <c r="I48" s="89">
        <f t="shared" ca="1" si="0"/>
        <v>131001.30400000019</v>
      </c>
      <c r="N48" s="44"/>
    </row>
    <row r="49" spans="1:14" ht="12.75" x14ac:dyDescent="0.2">
      <c r="A49" s="56">
        <v>42171</v>
      </c>
      <c r="B49" s="93" t="s">
        <v>213</v>
      </c>
      <c r="C49" s="59" t="s">
        <v>247</v>
      </c>
      <c r="D49" s="58" t="s">
        <v>819</v>
      </c>
      <c r="E49" s="57" t="s">
        <v>76</v>
      </c>
      <c r="F49" s="59"/>
      <c r="G49" s="71">
        <v>2399.12</v>
      </c>
      <c r="H49" s="71"/>
      <c r="I49" s="89">
        <f t="shared" ca="1" si="0"/>
        <v>128602.1840000002</v>
      </c>
      <c r="N49" s="44"/>
    </row>
    <row r="50" spans="1:14" ht="12.75" x14ac:dyDescent="0.2">
      <c r="A50" s="56">
        <v>42171</v>
      </c>
      <c r="B50" s="93" t="s">
        <v>213</v>
      </c>
      <c r="C50" s="59" t="s">
        <v>247</v>
      </c>
      <c r="D50" s="58" t="s">
        <v>820</v>
      </c>
      <c r="E50" s="57" t="s">
        <v>76</v>
      </c>
      <c r="F50" s="59"/>
      <c r="G50" s="71">
        <v>4380.72</v>
      </c>
      <c r="H50" s="71"/>
      <c r="I50" s="89">
        <f t="shared" ca="1" si="0"/>
        <v>124221.4640000002</v>
      </c>
      <c r="N50" s="44"/>
    </row>
    <row r="51" spans="1:14" ht="12.75" x14ac:dyDescent="0.2">
      <c r="A51" s="56">
        <v>42171</v>
      </c>
      <c r="B51" s="93" t="s">
        <v>213</v>
      </c>
      <c r="C51" s="59" t="s">
        <v>816</v>
      </c>
      <c r="D51" s="58" t="s">
        <v>821</v>
      </c>
      <c r="E51" s="57" t="s">
        <v>76</v>
      </c>
      <c r="F51" s="59"/>
      <c r="G51" s="71">
        <v>6556.1</v>
      </c>
      <c r="H51" s="71"/>
      <c r="I51" s="89">
        <f t="shared" ca="1" si="0"/>
        <v>117665.36400000019</v>
      </c>
      <c r="N51" s="44"/>
    </row>
    <row r="52" spans="1:14" ht="12.75" x14ac:dyDescent="0.2">
      <c r="A52" s="56">
        <v>42171</v>
      </c>
      <c r="B52" s="93" t="s">
        <v>213</v>
      </c>
      <c r="C52" s="59" t="s">
        <v>247</v>
      </c>
      <c r="D52" s="58" t="s">
        <v>822</v>
      </c>
      <c r="E52" s="57" t="s">
        <v>76</v>
      </c>
      <c r="F52" s="59"/>
      <c r="G52" s="71">
        <v>48852.959999999999</v>
      </c>
      <c r="H52" s="71"/>
      <c r="I52" s="89">
        <f t="shared" ca="1" si="0"/>
        <v>68812.404000000184</v>
      </c>
      <c r="N52" s="44"/>
    </row>
    <row r="53" spans="1:14" ht="12.75" x14ac:dyDescent="0.2">
      <c r="A53" s="150">
        <v>42172</v>
      </c>
      <c r="B53" s="94" t="s">
        <v>213</v>
      </c>
      <c r="C53" s="151" t="s">
        <v>883</v>
      </c>
      <c r="D53" s="152" t="s">
        <v>882</v>
      </c>
      <c r="E53" s="107" t="s">
        <v>76</v>
      </c>
      <c r="F53" s="151"/>
      <c r="G53" s="153"/>
      <c r="H53" s="153">
        <v>4000</v>
      </c>
      <c r="I53" s="89">
        <f t="shared" ca="1" si="0"/>
        <v>72812.404000000184</v>
      </c>
      <c r="N53" s="44"/>
    </row>
    <row r="54" spans="1:14" ht="12.75" x14ac:dyDescent="0.2">
      <c r="A54" s="56">
        <v>42171</v>
      </c>
      <c r="B54" s="93" t="s">
        <v>213</v>
      </c>
      <c r="C54" s="59" t="s">
        <v>818</v>
      </c>
      <c r="D54" s="58" t="s">
        <v>153</v>
      </c>
      <c r="E54" s="57" t="s">
        <v>76</v>
      </c>
      <c r="F54" s="59"/>
      <c r="G54" s="71">
        <v>2397.5</v>
      </c>
      <c r="H54" s="71"/>
      <c r="I54" s="89">
        <f t="shared" ca="1" si="0"/>
        <v>70414.904000000184</v>
      </c>
      <c r="N54" s="44"/>
    </row>
    <row r="55" spans="1:14" ht="12.75" x14ac:dyDescent="0.2">
      <c r="A55" s="56">
        <v>42177</v>
      </c>
      <c r="B55" s="140" t="s">
        <v>225</v>
      </c>
      <c r="C55" s="141"/>
      <c r="D55" s="142" t="s">
        <v>589</v>
      </c>
      <c r="E55" s="143" t="s">
        <v>814</v>
      </c>
      <c r="F55" s="141"/>
      <c r="G55" s="144"/>
      <c r="H55" s="144">
        <v>200000</v>
      </c>
      <c r="I55" s="89">
        <f t="shared" ca="1" si="0"/>
        <v>270414.90400000021</v>
      </c>
      <c r="N55" s="44"/>
    </row>
    <row r="56" spans="1:14" ht="12.75" x14ac:dyDescent="0.2">
      <c r="A56" s="56">
        <v>42177</v>
      </c>
      <c r="B56" s="93" t="s">
        <v>225</v>
      </c>
      <c r="C56" s="59" t="s">
        <v>817</v>
      </c>
      <c r="D56" s="58" t="s">
        <v>295</v>
      </c>
      <c r="E56" s="57" t="s">
        <v>76</v>
      </c>
      <c r="F56" s="59"/>
      <c r="G56" s="71">
        <v>92911.42</v>
      </c>
      <c r="H56" s="71"/>
      <c r="I56" s="89">
        <f t="shared" ca="1" si="0"/>
        <v>177503.48400000023</v>
      </c>
      <c r="N56" s="44"/>
    </row>
    <row r="57" spans="1:14" ht="25.5" x14ac:dyDescent="0.2">
      <c r="A57" s="56">
        <v>42177</v>
      </c>
      <c r="B57" s="93" t="s">
        <v>225</v>
      </c>
      <c r="C57" s="76" t="s">
        <v>825</v>
      </c>
      <c r="D57" s="77" t="s">
        <v>823</v>
      </c>
      <c r="E57" s="57" t="s">
        <v>76</v>
      </c>
      <c r="F57" s="59"/>
      <c r="G57" s="79">
        <v>5000</v>
      </c>
      <c r="H57" s="79"/>
      <c r="I57" s="89">
        <f t="shared" ca="1" si="0"/>
        <v>172503.48400000023</v>
      </c>
      <c r="N57" s="44"/>
    </row>
    <row r="58" spans="1:14" ht="12.75" x14ac:dyDescent="0.2">
      <c r="A58" s="56">
        <v>42177</v>
      </c>
      <c r="B58" s="93" t="s">
        <v>225</v>
      </c>
      <c r="C58" s="76" t="s">
        <v>826</v>
      </c>
      <c r="D58" s="77" t="s">
        <v>256</v>
      </c>
      <c r="E58" s="57" t="s">
        <v>76</v>
      </c>
      <c r="F58" s="59"/>
      <c r="G58" s="79">
        <v>2500</v>
      </c>
      <c r="H58" s="79"/>
      <c r="I58" s="89">
        <f t="shared" ca="1" si="0"/>
        <v>170003.48400000023</v>
      </c>
      <c r="N58" s="44"/>
    </row>
    <row r="59" spans="1:14" ht="12.75" x14ac:dyDescent="0.2">
      <c r="A59" s="56">
        <v>42177</v>
      </c>
      <c r="B59" s="93" t="s">
        <v>225</v>
      </c>
      <c r="C59" s="76" t="s">
        <v>827</v>
      </c>
      <c r="D59" s="77" t="s">
        <v>824</v>
      </c>
      <c r="E59" s="57" t="s">
        <v>76</v>
      </c>
      <c r="F59" s="59"/>
      <c r="G59" s="79">
        <v>7810</v>
      </c>
      <c r="H59" s="79"/>
      <c r="I59" s="89">
        <f t="shared" ca="1" si="0"/>
        <v>162193.48400000023</v>
      </c>
      <c r="N59" s="44"/>
    </row>
    <row r="60" spans="1:14" ht="12.75" x14ac:dyDescent="0.2">
      <c r="A60" s="56">
        <v>42177</v>
      </c>
      <c r="B60" s="93" t="s">
        <v>225</v>
      </c>
      <c r="C60" s="76" t="s">
        <v>828</v>
      </c>
      <c r="D60" s="77" t="s">
        <v>824</v>
      </c>
      <c r="E60" s="78" t="s">
        <v>76</v>
      </c>
      <c r="F60" s="59"/>
      <c r="G60" s="79">
        <v>2670</v>
      </c>
      <c r="H60" s="79"/>
      <c r="I60" s="89">
        <f t="shared" ca="1" si="0"/>
        <v>159523.48400000023</v>
      </c>
      <c r="N60" s="44"/>
    </row>
    <row r="61" spans="1:14" ht="12.75" x14ac:dyDescent="0.2">
      <c r="A61" s="56">
        <v>42177</v>
      </c>
      <c r="B61" s="93" t="s">
        <v>225</v>
      </c>
      <c r="C61" s="76" t="s">
        <v>829</v>
      </c>
      <c r="D61" s="77" t="s">
        <v>229</v>
      </c>
      <c r="E61" s="57" t="s">
        <v>76</v>
      </c>
      <c r="F61" s="59"/>
      <c r="G61" s="79">
        <v>5179.3599999999997</v>
      </c>
      <c r="H61" s="79"/>
      <c r="I61" s="89">
        <f t="shared" ca="1" si="0"/>
        <v>154344.12400000024</v>
      </c>
      <c r="N61" s="44"/>
    </row>
    <row r="62" spans="1:14" ht="24" x14ac:dyDescent="0.2">
      <c r="A62" s="150"/>
      <c r="B62" s="94" t="s">
        <v>225</v>
      </c>
      <c r="C62" s="151" t="s">
        <v>885</v>
      </c>
      <c r="D62" s="152" t="s">
        <v>884</v>
      </c>
      <c r="E62" s="107" t="s">
        <v>771</v>
      </c>
      <c r="F62" s="151"/>
      <c r="G62" s="155"/>
      <c r="H62" s="155">
        <v>1000</v>
      </c>
      <c r="I62" s="89">
        <f t="shared" ca="1" si="0"/>
        <v>155344.12400000024</v>
      </c>
      <c r="N62" s="44"/>
    </row>
    <row r="63" spans="1:14" ht="12.75" x14ac:dyDescent="0.2">
      <c r="A63" s="56">
        <v>42185</v>
      </c>
      <c r="B63" s="140" t="s">
        <v>506</v>
      </c>
      <c r="C63" s="141"/>
      <c r="D63" s="142" t="s">
        <v>589</v>
      </c>
      <c r="E63" s="143" t="s">
        <v>814</v>
      </c>
      <c r="F63" s="141"/>
      <c r="G63" s="149"/>
      <c r="H63" s="149">
        <v>200000</v>
      </c>
      <c r="I63" s="89">
        <f t="shared" ca="1" si="0"/>
        <v>355344.12400000024</v>
      </c>
      <c r="N63" s="44"/>
    </row>
    <row r="64" spans="1:14" ht="12.75" x14ac:dyDescent="0.2">
      <c r="A64" s="56">
        <v>42185</v>
      </c>
      <c r="B64" s="93" t="s">
        <v>506</v>
      </c>
      <c r="C64" s="141" t="s">
        <v>156</v>
      </c>
      <c r="D64" s="77" t="s">
        <v>218</v>
      </c>
      <c r="E64" s="57" t="s">
        <v>77</v>
      </c>
      <c r="F64" s="59"/>
      <c r="G64" s="79">
        <v>76743.520000000004</v>
      </c>
      <c r="H64" s="79"/>
      <c r="I64" s="89">
        <f t="shared" ca="1" si="0"/>
        <v>278600.60400000022</v>
      </c>
      <c r="N64" s="44"/>
    </row>
    <row r="65" spans="1:14" ht="12.75" x14ac:dyDescent="0.2">
      <c r="A65" s="56">
        <v>42185</v>
      </c>
      <c r="B65" s="93" t="s">
        <v>506</v>
      </c>
      <c r="C65" s="76" t="s">
        <v>830</v>
      </c>
      <c r="D65" s="77" t="s">
        <v>219</v>
      </c>
      <c r="E65" s="57" t="s">
        <v>77</v>
      </c>
      <c r="F65" s="59"/>
      <c r="G65" s="79">
        <v>19524</v>
      </c>
      <c r="H65" s="79"/>
      <c r="I65" s="89">
        <f t="shared" ca="1" si="0"/>
        <v>259076.60400000022</v>
      </c>
      <c r="N65" s="44"/>
    </row>
    <row r="66" spans="1:14" ht="12.75" x14ac:dyDescent="0.2">
      <c r="A66" s="56">
        <v>42185</v>
      </c>
      <c r="B66" s="93" t="s">
        <v>506</v>
      </c>
      <c r="C66" s="76" t="s">
        <v>831</v>
      </c>
      <c r="D66" s="77" t="s">
        <v>220</v>
      </c>
      <c r="E66" s="57" t="s">
        <v>77</v>
      </c>
      <c r="F66" s="59"/>
      <c r="G66" s="79">
        <v>1196.5</v>
      </c>
      <c r="H66" s="79"/>
      <c r="I66" s="89">
        <f t="shared" ca="1" si="0"/>
        <v>257880.10400000022</v>
      </c>
      <c r="N66" s="44"/>
    </row>
    <row r="67" spans="1:14" ht="12.75" x14ac:dyDescent="0.2">
      <c r="A67" s="56">
        <v>42185</v>
      </c>
      <c r="B67" s="93" t="s">
        <v>506</v>
      </c>
      <c r="C67" s="76" t="s">
        <v>832</v>
      </c>
      <c r="D67" s="77" t="s">
        <v>190</v>
      </c>
      <c r="E67" s="57" t="s">
        <v>77</v>
      </c>
      <c r="F67" s="59"/>
      <c r="G67" s="79">
        <v>3532.05</v>
      </c>
      <c r="H67" s="79"/>
      <c r="I67" s="89">
        <f t="shared" ca="1" si="0"/>
        <v>254348.05400000024</v>
      </c>
      <c r="N67" s="44"/>
    </row>
    <row r="68" spans="1:14" ht="12.75" x14ac:dyDescent="0.2">
      <c r="A68" s="56"/>
      <c r="B68" s="94" t="s">
        <v>506</v>
      </c>
      <c r="C68" s="97" t="s">
        <v>494</v>
      </c>
      <c r="D68" s="98" t="s">
        <v>708</v>
      </c>
      <c r="E68" s="107" t="s">
        <v>76</v>
      </c>
      <c r="F68" s="97"/>
      <c r="G68" s="100">
        <v>-25629.21</v>
      </c>
      <c r="H68" s="79"/>
      <c r="I68" s="89">
        <f t="shared" ca="1" si="0"/>
        <v>279977.26400000026</v>
      </c>
      <c r="N68" s="44"/>
    </row>
    <row r="69" spans="1:14" ht="12.75" x14ac:dyDescent="0.2">
      <c r="A69" s="56">
        <v>42184</v>
      </c>
      <c r="B69" s="93" t="s">
        <v>506</v>
      </c>
      <c r="C69" s="76" t="s">
        <v>833</v>
      </c>
      <c r="D69" s="77" t="s">
        <v>716</v>
      </c>
      <c r="E69" s="57" t="s">
        <v>76</v>
      </c>
      <c r="F69" s="59"/>
      <c r="G69" s="79">
        <v>25629.21</v>
      </c>
      <c r="H69" s="79"/>
      <c r="I69" s="89">
        <f t="shared" ca="1" si="0"/>
        <v>254348.05400000027</v>
      </c>
      <c r="N69" s="44"/>
    </row>
    <row r="70" spans="1:14" ht="12.75" x14ac:dyDescent="0.2">
      <c r="A70" s="56">
        <v>42185</v>
      </c>
      <c r="B70" s="94" t="s">
        <v>506</v>
      </c>
      <c r="C70" s="76" t="s">
        <v>834</v>
      </c>
      <c r="D70" s="77" t="s">
        <v>860</v>
      </c>
      <c r="E70" s="57" t="s">
        <v>76</v>
      </c>
      <c r="F70" s="59"/>
      <c r="G70" s="79">
        <v>292.60000000000002</v>
      </c>
      <c r="H70" s="79"/>
      <c r="I70" s="89">
        <f t="shared" ca="1" si="0"/>
        <v>254055.45400000026</v>
      </c>
      <c r="N70" s="44"/>
    </row>
    <row r="71" spans="1:14" ht="12.75" x14ac:dyDescent="0.2">
      <c r="A71" s="56">
        <v>42185</v>
      </c>
      <c r="B71" s="93" t="s">
        <v>506</v>
      </c>
      <c r="C71" s="76" t="s">
        <v>835</v>
      </c>
      <c r="D71" s="77" t="s">
        <v>128</v>
      </c>
      <c r="E71" s="57" t="s">
        <v>76</v>
      </c>
      <c r="F71" s="59"/>
      <c r="G71" s="79">
        <v>6360</v>
      </c>
      <c r="H71" s="79"/>
      <c r="I71" s="89">
        <f t="shared" ca="1" si="0"/>
        <v>247695.45400000026</v>
      </c>
      <c r="N71" s="44"/>
    </row>
    <row r="72" spans="1:14" ht="12.75" x14ac:dyDescent="0.2">
      <c r="A72" s="56">
        <v>42185</v>
      </c>
      <c r="B72" s="93" t="s">
        <v>506</v>
      </c>
      <c r="C72" s="76" t="s">
        <v>836</v>
      </c>
      <c r="D72" s="77" t="s">
        <v>131</v>
      </c>
      <c r="E72" s="78" t="s">
        <v>76</v>
      </c>
      <c r="F72" s="59"/>
      <c r="G72" s="79">
        <v>2500</v>
      </c>
      <c r="H72" s="79"/>
      <c r="I72" s="89">
        <f t="shared" ca="1" si="0"/>
        <v>245195.45400000026</v>
      </c>
      <c r="N72" s="44"/>
    </row>
    <row r="73" spans="1:14" ht="12.75" x14ac:dyDescent="0.2">
      <c r="A73" s="56">
        <v>42185</v>
      </c>
      <c r="B73" s="93" t="s">
        <v>506</v>
      </c>
      <c r="C73" s="76" t="s">
        <v>837</v>
      </c>
      <c r="D73" s="77" t="s">
        <v>194</v>
      </c>
      <c r="E73" s="78" t="s">
        <v>77</v>
      </c>
      <c r="F73" s="59"/>
      <c r="G73" s="79">
        <v>742</v>
      </c>
      <c r="H73" s="79"/>
      <c r="I73" s="89">
        <f t="shared" ca="1" si="0"/>
        <v>244453.45400000026</v>
      </c>
      <c r="N73" s="44"/>
    </row>
    <row r="74" spans="1:14" ht="12.75" x14ac:dyDescent="0.2">
      <c r="A74" s="56">
        <v>42185</v>
      </c>
      <c r="B74" s="93" t="s">
        <v>506</v>
      </c>
      <c r="C74" s="76" t="s">
        <v>838</v>
      </c>
      <c r="D74" s="77" t="s">
        <v>197</v>
      </c>
      <c r="E74" s="78" t="s">
        <v>77</v>
      </c>
      <c r="F74" s="59"/>
      <c r="G74" s="79">
        <v>970.78</v>
      </c>
      <c r="H74" s="79"/>
      <c r="I74" s="89">
        <f t="shared" ca="1" si="0"/>
        <v>243482.67400000026</v>
      </c>
      <c r="N74" s="44"/>
    </row>
    <row r="75" spans="1:14" ht="12.75" x14ac:dyDescent="0.2">
      <c r="A75" s="56">
        <v>42185</v>
      </c>
      <c r="B75" s="93" t="s">
        <v>506</v>
      </c>
      <c r="C75" s="76" t="s">
        <v>839</v>
      </c>
      <c r="D75" s="77" t="s">
        <v>134</v>
      </c>
      <c r="E75" s="78" t="s">
        <v>76</v>
      </c>
      <c r="F75" s="59"/>
      <c r="G75" s="79">
        <v>2575.8000000000002</v>
      </c>
      <c r="H75" s="79"/>
      <c r="I75" s="89">
        <f t="shared" ca="1" si="0"/>
        <v>240906.87400000027</v>
      </c>
      <c r="N75" s="44"/>
    </row>
    <row r="76" spans="1:14" ht="12.75" x14ac:dyDescent="0.2">
      <c r="A76" s="56">
        <v>42185</v>
      </c>
      <c r="B76" s="93" t="s">
        <v>506</v>
      </c>
      <c r="C76" s="76" t="s">
        <v>840</v>
      </c>
      <c r="D76" s="77" t="s">
        <v>250</v>
      </c>
      <c r="E76" s="78" t="s">
        <v>77</v>
      </c>
      <c r="F76" s="59"/>
      <c r="G76" s="79">
        <v>850</v>
      </c>
      <c r="H76" s="79"/>
      <c r="I76" s="89">
        <f t="shared" ca="1" si="0"/>
        <v>240056.87400000027</v>
      </c>
      <c r="N76" s="44"/>
    </row>
    <row r="77" spans="1:14" ht="12.75" x14ac:dyDescent="0.2">
      <c r="A77" s="56">
        <v>42185</v>
      </c>
      <c r="B77" s="93" t="s">
        <v>506</v>
      </c>
      <c r="C77" s="76" t="s">
        <v>841</v>
      </c>
      <c r="D77" s="77" t="s">
        <v>202</v>
      </c>
      <c r="E77" s="78" t="s">
        <v>815</v>
      </c>
      <c r="F77" s="59"/>
      <c r="G77" s="79">
        <v>580</v>
      </c>
      <c r="H77" s="79"/>
      <c r="I77" s="89">
        <f t="shared" ca="1" si="0"/>
        <v>239476.87400000027</v>
      </c>
      <c r="N77" s="44"/>
    </row>
    <row r="78" spans="1:14" ht="12.75" x14ac:dyDescent="0.2">
      <c r="A78" s="56">
        <v>42185</v>
      </c>
      <c r="B78" s="93" t="s">
        <v>506</v>
      </c>
      <c r="C78" s="76" t="s">
        <v>842</v>
      </c>
      <c r="D78" s="77" t="s">
        <v>861</v>
      </c>
      <c r="E78" s="78" t="s">
        <v>76</v>
      </c>
      <c r="F78" s="59"/>
      <c r="G78" s="79">
        <v>200</v>
      </c>
      <c r="H78" s="79"/>
      <c r="I78" s="89">
        <f t="shared" ca="1" si="0"/>
        <v>239276.87400000027</v>
      </c>
      <c r="N78" s="44"/>
    </row>
    <row r="79" spans="1:14" ht="25.5" x14ac:dyDescent="0.2">
      <c r="A79" s="56">
        <v>42185</v>
      </c>
      <c r="B79" s="93" t="s">
        <v>506</v>
      </c>
      <c r="C79" s="76" t="s">
        <v>843</v>
      </c>
      <c r="D79" s="77" t="s">
        <v>141</v>
      </c>
      <c r="E79" s="78" t="s">
        <v>76</v>
      </c>
      <c r="F79" s="59"/>
      <c r="G79" s="79">
        <v>2000</v>
      </c>
      <c r="H79" s="79"/>
      <c r="I79" s="89">
        <f t="shared" ca="1" si="0"/>
        <v>237276.87400000027</v>
      </c>
      <c r="N79" s="44"/>
    </row>
    <row r="80" spans="1:14" ht="12.75" x14ac:dyDescent="0.2">
      <c r="A80" s="56">
        <v>42185</v>
      </c>
      <c r="B80" s="93" t="s">
        <v>506</v>
      </c>
      <c r="C80" s="76" t="s">
        <v>844</v>
      </c>
      <c r="D80" s="77" t="s">
        <v>862</v>
      </c>
      <c r="E80" s="78" t="s">
        <v>76</v>
      </c>
      <c r="F80" s="59"/>
      <c r="G80" s="79">
        <v>287.25</v>
      </c>
      <c r="H80" s="79"/>
      <c r="I80" s="89">
        <f t="shared" ca="1" si="0"/>
        <v>236989.62400000027</v>
      </c>
      <c r="N80" s="44"/>
    </row>
    <row r="81" spans="1:14" ht="25.5" x14ac:dyDescent="0.2">
      <c r="A81" s="75">
        <v>42185</v>
      </c>
      <c r="B81" s="93" t="s">
        <v>506</v>
      </c>
      <c r="C81" s="76" t="s">
        <v>845</v>
      </c>
      <c r="D81" s="77" t="s">
        <v>863</v>
      </c>
      <c r="E81" s="78" t="s">
        <v>76</v>
      </c>
      <c r="F81" s="59"/>
      <c r="G81" s="79">
        <v>1250</v>
      </c>
      <c r="H81" s="79"/>
      <c r="I81" s="89">
        <f t="shared" ca="1" si="0"/>
        <v>235739.62400000027</v>
      </c>
      <c r="N81" s="44"/>
    </row>
    <row r="82" spans="1:14" ht="12.75" x14ac:dyDescent="0.2">
      <c r="A82" s="75">
        <v>42185</v>
      </c>
      <c r="B82" s="93" t="s">
        <v>506</v>
      </c>
      <c r="C82" s="76" t="s">
        <v>846</v>
      </c>
      <c r="D82" s="77" t="s">
        <v>228</v>
      </c>
      <c r="E82" s="78" t="s">
        <v>77</v>
      </c>
      <c r="F82" s="59"/>
      <c r="G82" s="79">
        <v>1574.8</v>
      </c>
      <c r="H82" s="79"/>
      <c r="I82" s="89">
        <f t="shared" ca="1" si="0"/>
        <v>234164.82400000028</v>
      </c>
      <c r="N82" s="44"/>
    </row>
    <row r="83" spans="1:14" ht="12.75" x14ac:dyDescent="0.2">
      <c r="A83" s="106">
        <v>42185</v>
      </c>
      <c r="B83" s="93" t="s">
        <v>506</v>
      </c>
      <c r="C83" s="76" t="s">
        <v>847</v>
      </c>
      <c r="D83" s="77" t="s">
        <v>228</v>
      </c>
      <c r="E83" s="78" t="s">
        <v>77</v>
      </c>
      <c r="F83" s="59"/>
      <c r="G83" s="79">
        <v>908.02</v>
      </c>
      <c r="H83" s="79"/>
      <c r="I83" s="89">
        <f t="shared" ref="I83:I147" ca="1" si="1">IF(AND(ISBLANK(G83),ISBLANK(H83))," - ",OFFSET(I83,-1,0,1,1)+H83-G83)</f>
        <v>233256.80400000029</v>
      </c>
      <c r="N83" s="44"/>
    </row>
    <row r="84" spans="1:14" ht="12.75" x14ac:dyDescent="0.2">
      <c r="A84" s="106">
        <v>42185</v>
      </c>
      <c r="B84" s="93" t="s">
        <v>506</v>
      </c>
      <c r="C84" s="76" t="s">
        <v>848</v>
      </c>
      <c r="D84" s="77" t="s">
        <v>294</v>
      </c>
      <c r="E84" s="78" t="s">
        <v>76</v>
      </c>
      <c r="F84" s="59"/>
      <c r="G84" s="79">
        <v>97</v>
      </c>
      <c r="H84" s="79"/>
      <c r="I84" s="89">
        <f t="shared" ca="1" si="1"/>
        <v>233159.80400000029</v>
      </c>
      <c r="N84" s="44"/>
    </row>
    <row r="85" spans="1:14" ht="12.75" x14ac:dyDescent="0.2">
      <c r="A85" s="106">
        <v>42185</v>
      </c>
      <c r="B85" s="93" t="s">
        <v>506</v>
      </c>
      <c r="C85" s="76" t="s">
        <v>849</v>
      </c>
      <c r="D85" s="77" t="s">
        <v>150</v>
      </c>
      <c r="E85" s="78" t="s">
        <v>76</v>
      </c>
      <c r="F85" s="59"/>
      <c r="G85" s="79">
        <v>143.1</v>
      </c>
      <c r="H85" s="79"/>
      <c r="I85" s="89">
        <f t="shared" ca="1" si="1"/>
        <v>233016.70400000029</v>
      </c>
      <c r="N85" s="44"/>
    </row>
    <row r="86" spans="1:14" ht="12.75" x14ac:dyDescent="0.2">
      <c r="A86" s="106">
        <v>42185</v>
      </c>
      <c r="B86" s="93" t="s">
        <v>506</v>
      </c>
      <c r="C86" s="76" t="s">
        <v>850</v>
      </c>
      <c r="D86" s="77" t="s">
        <v>209</v>
      </c>
      <c r="E86" s="78" t="s">
        <v>815</v>
      </c>
      <c r="F86" s="59"/>
      <c r="G86" s="79">
        <v>420</v>
      </c>
      <c r="H86" s="79"/>
      <c r="I86" s="89">
        <f t="shared" ca="1" si="1"/>
        <v>232596.70400000029</v>
      </c>
      <c r="N86" s="44"/>
    </row>
    <row r="87" spans="1:14" ht="12.75" x14ac:dyDescent="0.2">
      <c r="A87" s="106">
        <v>42185</v>
      </c>
      <c r="B87" s="93" t="s">
        <v>506</v>
      </c>
      <c r="C87" s="76" t="s">
        <v>851</v>
      </c>
      <c r="D87" s="77" t="s">
        <v>258</v>
      </c>
      <c r="E87" s="78" t="s">
        <v>76</v>
      </c>
      <c r="F87" s="59"/>
      <c r="G87" s="79">
        <v>447.6</v>
      </c>
      <c r="H87" s="79"/>
      <c r="I87" s="89">
        <f t="shared" ca="1" si="1"/>
        <v>232149.10400000028</v>
      </c>
      <c r="N87" s="44"/>
    </row>
    <row r="88" spans="1:14" ht="12.75" x14ac:dyDescent="0.2">
      <c r="A88" s="106">
        <v>42185</v>
      </c>
      <c r="B88" s="93" t="s">
        <v>506</v>
      </c>
      <c r="C88" s="76" t="s">
        <v>852</v>
      </c>
      <c r="D88" s="77" t="s">
        <v>505</v>
      </c>
      <c r="E88" s="78" t="s">
        <v>77</v>
      </c>
      <c r="F88" s="59"/>
      <c r="G88" s="79">
        <v>2289.6</v>
      </c>
      <c r="H88" s="79"/>
      <c r="I88" s="89">
        <f t="shared" ca="1" si="1"/>
        <v>229859.50400000028</v>
      </c>
      <c r="N88" s="44"/>
    </row>
    <row r="89" spans="1:14" ht="12.75" x14ac:dyDescent="0.2">
      <c r="A89" s="106">
        <v>42185</v>
      </c>
      <c r="B89" s="93" t="s">
        <v>506</v>
      </c>
      <c r="C89" s="76" t="s">
        <v>853</v>
      </c>
      <c r="D89" s="77" t="s">
        <v>152</v>
      </c>
      <c r="E89" s="78" t="s">
        <v>77</v>
      </c>
      <c r="F89" s="59"/>
      <c r="G89" s="79">
        <v>136.74</v>
      </c>
      <c r="H89" s="79"/>
      <c r="I89" s="89">
        <f t="shared" ca="1" si="1"/>
        <v>229722.76400000029</v>
      </c>
      <c r="N89" s="44"/>
    </row>
    <row r="90" spans="1:14" ht="25.5" x14ac:dyDescent="0.2">
      <c r="A90" s="106">
        <v>42185</v>
      </c>
      <c r="B90" s="93" t="s">
        <v>506</v>
      </c>
      <c r="C90" s="76" t="s">
        <v>854</v>
      </c>
      <c r="D90" s="77" t="s">
        <v>296</v>
      </c>
      <c r="E90" s="78" t="s">
        <v>76</v>
      </c>
      <c r="F90" s="59"/>
      <c r="G90" s="79">
        <v>305</v>
      </c>
      <c r="H90" s="79"/>
      <c r="I90" s="89">
        <f t="shared" ca="1" si="1"/>
        <v>229417.76400000029</v>
      </c>
      <c r="N90" s="44"/>
    </row>
    <row r="91" spans="1:14" ht="12.75" x14ac:dyDescent="0.2">
      <c r="A91" s="106">
        <v>42185</v>
      </c>
      <c r="B91" s="93" t="s">
        <v>506</v>
      </c>
      <c r="C91" s="76" t="s">
        <v>855</v>
      </c>
      <c r="D91" s="77" t="s">
        <v>336</v>
      </c>
      <c r="E91" s="78" t="s">
        <v>76</v>
      </c>
      <c r="F91" s="59"/>
      <c r="G91" s="79">
        <v>39856</v>
      </c>
      <c r="H91" s="79"/>
      <c r="I91" s="89">
        <f t="shared" ca="1" si="1"/>
        <v>189561.76400000029</v>
      </c>
      <c r="N91" s="44"/>
    </row>
    <row r="92" spans="1:14" ht="12.75" x14ac:dyDescent="0.2">
      <c r="A92" s="106">
        <v>42185</v>
      </c>
      <c r="B92" s="93" t="s">
        <v>506</v>
      </c>
      <c r="C92" s="76" t="s">
        <v>856</v>
      </c>
      <c r="D92" s="77" t="s">
        <v>154</v>
      </c>
      <c r="E92" s="78" t="s">
        <v>76</v>
      </c>
      <c r="F92" s="59"/>
      <c r="G92" s="79">
        <v>487.6</v>
      </c>
      <c r="H92" s="79"/>
      <c r="I92" s="89">
        <f t="shared" ca="1" si="1"/>
        <v>189074.16400000028</v>
      </c>
      <c r="N92" s="44"/>
    </row>
    <row r="93" spans="1:14" ht="12.75" x14ac:dyDescent="0.2">
      <c r="A93" s="106">
        <v>42185</v>
      </c>
      <c r="B93" s="93" t="s">
        <v>506</v>
      </c>
      <c r="C93" s="76" t="s">
        <v>857</v>
      </c>
      <c r="D93" s="77" t="s">
        <v>199</v>
      </c>
      <c r="E93" s="78" t="s">
        <v>76</v>
      </c>
      <c r="F93" s="59"/>
      <c r="G93" s="79">
        <v>13263.8</v>
      </c>
      <c r="H93" s="79"/>
      <c r="I93" s="89">
        <f t="shared" ca="1" si="1"/>
        <v>175810.36400000029</v>
      </c>
      <c r="N93" s="44"/>
    </row>
    <row r="94" spans="1:14" ht="12.75" x14ac:dyDescent="0.2">
      <c r="A94" s="106">
        <v>42185</v>
      </c>
      <c r="B94" s="93" t="s">
        <v>506</v>
      </c>
      <c r="C94" s="76" t="s">
        <v>858</v>
      </c>
      <c r="D94" s="77" t="s">
        <v>783</v>
      </c>
      <c r="E94" s="78" t="s">
        <v>76</v>
      </c>
      <c r="F94" s="59"/>
      <c r="G94" s="79">
        <v>13859.5</v>
      </c>
      <c r="H94" s="79"/>
      <c r="I94" s="89">
        <f t="shared" ca="1" si="1"/>
        <v>161950.86400000029</v>
      </c>
      <c r="N94" s="44"/>
    </row>
    <row r="95" spans="1:14" ht="12.75" x14ac:dyDescent="0.2">
      <c r="A95" s="106">
        <v>42185</v>
      </c>
      <c r="B95" s="93" t="s">
        <v>506</v>
      </c>
      <c r="C95" s="76" t="s">
        <v>859</v>
      </c>
      <c r="D95" s="77" t="s">
        <v>155</v>
      </c>
      <c r="E95" s="78" t="s">
        <v>77</v>
      </c>
      <c r="F95" s="59"/>
      <c r="G95" s="79">
        <v>134.58000000000001</v>
      </c>
      <c r="H95" s="79"/>
      <c r="I95" s="89">
        <f t="shared" ca="1" si="1"/>
        <v>161816.28400000031</v>
      </c>
      <c r="N95" s="44"/>
    </row>
    <row r="96" spans="1:14" ht="12.75" x14ac:dyDescent="0.2">
      <c r="A96" s="106">
        <v>42185</v>
      </c>
      <c r="B96" s="94" t="s">
        <v>506</v>
      </c>
      <c r="C96" s="151"/>
      <c r="D96" s="152" t="s">
        <v>886</v>
      </c>
      <c r="E96" s="156" t="s">
        <v>77</v>
      </c>
      <c r="F96" s="151"/>
      <c r="G96" s="155">
        <v>11.89</v>
      </c>
      <c r="H96" s="155"/>
      <c r="I96" s="154">
        <f ca="1">IF(AND(ISBLANK(G96),ISBLANK(H96)),"",OFFSET(I96,-1,0,1,1)+H96-G96)</f>
        <v>161804.39400000029</v>
      </c>
      <c r="N96" s="44"/>
    </row>
    <row r="97" spans="1:14" ht="12.75" x14ac:dyDescent="0.2">
      <c r="A97" s="106">
        <v>42185</v>
      </c>
      <c r="B97" s="94" t="s">
        <v>506</v>
      </c>
      <c r="C97" s="76"/>
      <c r="D97" s="77" t="s">
        <v>1044</v>
      </c>
      <c r="E97" s="78" t="s">
        <v>814</v>
      </c>
      <c r="F97" s="59"/>
      <c r="G97" s="79"/>
      <c r="H97" s="79">
        <v>542.35</v>
      </c>
      <c r="I97" s="89">
        <f t="shared" ca="1" si="1"/>
        <v>162346.7440000003</v>
      </c>
      <c r="K97" s="44">
        <v>164346.8439999999</v>
      </c>
      <c r="N97" s="44"/>
    </row>
    <row r="98" spans="1:14" ht="12.75" x14ac:dyDescent="0.2">
      <c r="A98" s="106"/>
      <c r="B98" s="94"/>
      <c r="C98" s="76"/>
      <c r="D98" s="77"/>
      <c r="E98" s="78"/>
      <c r="F98" s="59"/>
      <c r="G98" s="79"/>
      <c r="H98" s="79"/>
      <c r="I98" s="89" t="str">
        <f t="shared" ca="1" si="1"/>
        <v xml:space="preserve"> - </v>
      </c>
      <c r="K98" s="157">
        <f ca="1">I97-K97</f>
        <v>-2000.0999999995984</v>
      </c>
      <c r="N98" s="44"/>
    </row>
    <row r="99" spans="1:14" ht="12.75" x14ac:dyDescent="0.2">
      <c r="A99" s="106"/>
      <c r="B99" s="94"/>
      <c r="C99" s="76"/>
      <c r="D99" s="77"/>
      <c r="E99" s="78"/>
      <c r="F99" s="59"/>
      <c r="G99" s="79"/>
      <c r="H99" s="79"/>
      <c r="I99" s="89" t="str">
        <f t="shared" ca="1" si="1"/>
        <v xml:space="preserve"> - </v>
      </c>
      <c r="N99" s="44"/>
    </row>
    <row r="100" spans="1:14" ht="12.75" x14ac:dyDescent="0.2">
      <c r="A100" s="106"/>
      <c r="B100" s="94"/>
      <c r="C100" s="76"/>
      <c r="D100" s="77"/>
      <c r="E100" s="78"/>
      <c r="F100" s="59"/>
      <c r="G100" s="79"/>
      <c r="H100" s="79"/>
      <c r="I100" s="89" t="str">
        <f t="shared" ca="1" si="1"/>
        <v xml:space="preserve"> - </v>
      </c>
      <c r="N100" s="44"/>
    </row>
    <row r="101" spans="1:14" ht="12.75" x14ac:dyDescent="0.2">
      <c r="A101" s="106"/>
      <c r="B101" s="94"/>
      <c r="C101" s="76"/>
      <c r="D101" s="77"/>
      <c r="E101" s="78"/>
      <c r="F101" s="59"/>
      <c r="G101" s="79"/>
      <c r="H101" s="79"/>
      <c r="I101" s="89" t="str">
        <f t="shared" ca="1" si="1"/>
        <v xml:space="preserve"> - </v>
      </c>
      <c r="N101" s="44"/>
    </row>
    <row r="102" spans="1:14" ht="12.75" x14ac:dyDescent="0.2">
      <c r="A102" s="106"/>
      <c r="B102" s="94"/>
      <c r="C102" s="76"/>
      <c r="D102" s="77"/>
      <c r="E102" s="78"/>
      <c r="F102" s="59"/>
      <c r="G102" s="79"/>
      <c r="H102" s="79"/>
      <c r="I102" s="89" t="str">
        <f t="shared" ca="1" si="1"/>
        <v xml:space="preserve"> - </v>
      </c>
      <c r="N102" s="44"/>
    </row>
    <row r="103" spans="1:14" ht="12.75" x14ac:dyDescent="0.2">
      <c r="A103" s="106"/>
      <c r="B103" s="94"/>
      <c r="C103" s="76"/>
      <c r="D103" s="77"/>
      <c r="E103" s="78"/>
      <c r="F103" s="59"/>
      <c r="G103" s="79"/>
      <c r="H103" s="79"/>
      <c r="I103" s="89" t="str">
        <f t="shared" ca="1" si="1"/>
        <v xml:space="preserve"> - </v>
      </c>
      <c r="N103" s="44"/>
    </row>
    <row r="104" spans="1:14" ht="12.75" x14ac:dyDescent="0.2">
      <c r="A104" s="106"/>
      <c r="B104" s="94"/>
      <c r="C104" s="76"/>
      <c r="D104" s="77"/>
      <c r="E104" s="78"/>
      <c r="F104" s="59"/>
      <c r="G104" s="79"/>
      <c r="H104" s="79"/>
      <c r="I104" s="89" t="str">
        <f t="shared" ca="1" si="1"/>
        <v xml:space="preserve"> - </v>
      </c>
      <c r="N104" s="44"/>
    </row>
    <row r="105" spans="1:14" ht="12.75" x14ac:dyDescent="0.2">
      <c r="A105" s="106"/>
      <c r="B105" s="94"/>
      <c r="C105" s="97"/>
      <c r="D105" s="77"/>
      <c r="E105" s="99"/>
      <c r="F105" s="97"/>
      <c r="G105" s="100"/>
      <c r="H105" s="100"/>
      <c r="I105" s="89" t="str">
        <f t="shared" ca="1" si="1"/>
        <v xml:space="preserve"> - </v>
      </c>
      <c r="N105" s="44"/>
    </row>
    <row r="106" spans="1:14" ht="12.75" x14ac:dyDescent="0.2">
      <c r="A106" s="94"/>
      <c r="B106" s="94"/>
      <c r="C106" s="102"/>
      <c r="D106" s="77"/>
      <c r="E106" s="99"/>
      <c r="F106" s="102"/>
      <c r="G106" s="105"/>
      <c r="H106" s="105"/>
      <c r="I106" s="89" t="str">
        <f t="shared" ca="1" si="1"/>
        <v xml:space="preserve"> - </v>
      </c>
      <c r="N106" s="44"/>
    </row>
    <row r="107" spans="1:14" ht="12.75" x14ac:dyDescent="0.2">
      <c r="A107" s="94"/>
      <c r="B107" s="94"/>
      <c r="C107" s="102"/>
      <c r="D107" s="77"/>
      <c r="E107" s="99"/>
      <c r="F107" s="102"/>
      <c r="G107" s="105"/>
      <c r="H107" s="105"/>
      <c r="I107" s="89" t="str">
        <f t="shared" ca="1" si="1"/>
        <v xml:space="preserve"> - </v>
      </c>
      <c r="N107" s="44"/>
    </row>
    <row r="108" spans="1:14" ht="12.75" x14ac:dyDescent="0.2">
      <c r="A108" s="94"/>
      <c r="B108" s="94"/>
      <c r="C108" s="102"/>
      <c r="D108" s="77"/>
      <c r="E108" s="99"/>
      <c r="F108" s="102"/>
      <c r="G108" s="105"/>
      <c r="H108" s="105"/>
      <c r="I108" s="89" t="str">
        <f t="shared" ca="1" si="1"/>
        <v xml:space="preserve"> - </v>
      </c>
      <c r="N108" s="44"/>
    </row>
    <row r="109" spans="1:14" ht="12.75" x14ac:dyDescent="0.2">
      <c r="A109" s="94"/>
      <c r="B109" s="94"/>
      <c r="C109" s="97"/>
      <c r="D109" s="77"/>
      <c r="E109" s="99"/>
      <c r="F109" s="97"/>
      <c r="G109" s="105"/>
      <c r="H109" s="105"/>
      <c r="I109" s="89" t="str">
        <f t="shared" ca="1" si="1"/>
        <v xml:space="preserve"> - </v>
      </c>
      <c r="N109" s="44"/>
    </row>
    <row r="110" spans="1:14" ht="12.75" x14ac:dyDescent="0.2">
      <c r="A110" s="94"/>
      <c r="B110" s="94"/>
      <c r="C110" s="97"/>
      <c r="D110" s="77"/>
      <c r="E110" s="99"/>
      <c r="F110" s="97"/>
      <c r="G110" s="100"/>
      <c r="H110" s="100"/>
      <c r="I110" s="89" t="str">
        <f t="shared" ca="1" si="1"/>
        <v xml:space="preserve"> - </v>
      </c>
      <c r="N110" s="44"/>
    </row>
    <row r="111" spans="1:14" ht="12.75" x14ac:dyDescent="0.2">
      <c r="A111" s="94"/>
      <c r="B111" s="94"/>
      <c r="C111" s="97"/>
      <c r="D111" s="77"/>
      <c r="E111" s="99"/>
      <c r="F111" s="97"/>
      <c r="G111" s="100"/>
      <c r="H111" s="100"/>
      <c r="I111" s="89" t="str">
        <f t="shared" ca="1" si="1"/>
        <v xml:space="preserve"> - </v>
      </c>
      <c r="N111" s="44"/>
    </row>
    <row r="112" spans="1:14" ht="12.75" x14ac:dyDescent="0.2">
      <c r="A112" s="94"/>
      <c r="B112" s="94"/>
      <c r="C112" s="97"/>
      <c r="D112" s="77"/>
      <c r="E112" s="99"/>
      <c r="F112" s="97"/>
      <c r="G112" s="100"/>
      <c r="H112" s="100"/>
      <c r="I112" s="89" t="str">
        <f t="shared" ca="1" si="1"/>
        <v xml:space="preserve"> - </v>
      </c>
      <c r="N112" s="44"/>
    </row>
    <row r="113" spans="1:14" ht="12.75" x14ac:dyDescent="0.2">
      <c r="A113" s="94"/>
      <c r="B113" s="94"/>
      <c r="C113" s="97"/>
      <c r="D113" s="77"/>
      <c r="E113" s="99"/>
      <c r="F113" s="97"/>
      <c r="G113" s="100"/>
      <c r="H113" s="100"/>
      <c r="I113" s="89" t="str">
        <f t="shared" ca="1" si="1"/>
        <v xml:space="preserve"> - </v>
      </c>
      <c r="N113" s="44"/>
    </row>
    <row r="114" spans="1:14" ht="12.75" x14ac:dyDescent="0.2">
      <c r="A114" s="94"/>
      <c r="B114" s="94"/>
      <c r="C114" s="76"/>
      <c r="D114" s="77"/>
      <c r="E114" s="78"/>
      <c r="F114" s="76"/>
      <c r="G114" s="79"/>
      <c r="H114" s="79"/>
      <c r="I114" s="89" t="str">
        <f t="shared" ca="1" si="1"/>
        <v xml:space="preserve"> - </v>
      </c>
      <c r="N114" s="44"/>
    </row>
    <row r="115" spans="1:14" ht="12.75" x14ac:dyDescent="0.2">
      <c r="A115" s="94"/>
      <c r="B115" s="94"/>
      <c r="C115" s="76"/>
      <c r="D115" s="77"/>
      <c r="E115" s="78"/>
      <c r="F115" s="76"/>
      <c r="G115" s="79"/>
      <c r="H115" s="79"/>
      <c r="I115" s="89" t="str">
        <f t="shared" ca="1" si="1"/>
        <v xml:space="preserve"> - </v>
      </c>
      <c r="N115" s="44"/>
    </row>
    <row r="116" spans="1:14" ht="12.75" x14ac:dyDescent="0.2">
      <c r="A116" s="94"/>
      <c r="B116" s="94"/>
      <c r="C116" s="76"/>
      <c r="D116" s="77"/>
      <c r="E116" s="78"/>
      <c r="F116" s="76"/>
      <c r="G116" s="79"/>
      <c r="H116" s="79"/>
      <c r="I116" s="89" t="str">
        <f t="shared" ca="1" si="1"/>
        <v xml:space="preserve"> - </v>
      </c>
      <c r="N116" s="44"/>
    </row>
    <row r="117" spans="1:14" ht="12.75" x14ac:dyDescent="0.2">
      <c r="A117" s="94"/>
      <c r="B117" s="94"/>
      <c r="C117" s="76"/>
      <c r="D117" s="77"/>
      <c r="E117" s="78"/>
      <c r="F117" s="76"/>
      <c r="G117" s="79"/>
      <c r="H117" s="79"/>
      <c r="I117" s="89" t="str">
        <f t="shared" ca="1" si="1"/>
        <v xml:space="preserve"> - </v>
      </c>
      <c r="N117" s="44"/>
    </row>
    <row r="118" spans="1:14" ht="12.75" x14ac:dyDescent="0.2">
      <c r="A118" s="94"/>
      <c r="B118" s="94"/>
      <c r="C118" s="76"/>
      <c r="D118" s="77"/>
      <c r="E118" s="78"/>
      <c r="F118" s="76"/>
      <c r="G118" s="79"/>
      <c r="H118" s="79"/>
      <c r="I118" s="89" t="str">
        <f t="shared" ca="1" si="1"/>
        <v xml:space="preserve"> - </v>
      </c>
      <c r="N118" s="44"/>
    </row>
    <row r="119" spans="1:14" ht="12.75" x14ac:dyDescent="0.2">
      <c r="A119" s="94"/>
      <c r="B119" s="94"/>
      <c r="C119" s="76"/>
      <c r="D119" s="77"/>
      <c r="E119" s="78"/>
      <c r="F119" s="76"/>
      <c r="G119" s="79"/>
      <c r="H119" s="79"/>
      <c r="I119" s="89" t="str">
        <f t="shared" ca="1" si="1"/>
        <v xml:space="preserve"> - </v>
      </c>
      <c r="N119" s="44"/>
    </row>
    <row r="120" spans="1:14" ht="12.75" x14ac:dyDescent="0.2">
      <c r="A120" s="94"/>
      <c r="B120" s="94"/>
      <c r="C120" s="76"/>
      <c r="D120" s="77"/>
      <c r="E120" s="78"/>
      <c r="F120" s="76"/>
      <c r="G120" s="79"/>
      <c r="H120" s="79"/>
      <c r="I120" s="89" t="str">
        <f t="shared" ca="1" si="1"/>
        <v xml:space="preserve"> - </v>
      </c>
      <c r="N120" s="44"/>
    </row>
    <row r="121" spans="1:14" ht="12.75" x14ac:dyDescent="0.2">
      <c r="A121" s="94"/>
      <c r="B121" s="94"/>
      <c r="C121" s="76"/>
      <c r="D121" s="77"/>
      <c r="E121" s="78"/>
      <c r="F121" s="76"/>
      <c r="G121" s="79"/>
      <c r="H121" s="79"/>
      <c r="I121" s="89" t="str">
        <f t="shared" ca="1" si="1"/>
        <v xml:space="preserve"> - </v>
      </c>
      <c r="N121" s="44"/>
    </row>
    <row r="122" spans="1:14" ht="12.75" x14ac:dyDescent="0.2">
      <c r="A122" s="94"/>
      <c r="B122" s="94"/>
      <c r="C122" s="76"/>
      <c r="D122" s="77"/>
      <c r="E122" s="78"/>
      <c r="F122" s="76"/>
      <c r="G122" s="79"/>
      <c r="H122" s="79"/>
      <c r="I122" s="89" t="str">
        <f t="shared" ca="1" si="1"/>
        <v xml:space="preserve"> - </v>
      </c>
      <c r="N122" s="44"/>
    </row>
    <row r="123" spans="1:14" ht="12.75" x14ac:dyDescent="0.2">
      <c r="A123" s="94"/>
      <c r="B123" s="94"/>
      <c r="C123" s="76"/>
      <c r="D123" s="77"/>
      <c r="E123" s="78"/>
      <c r="F123" s="76"/>
      <c r="G123" s="79"/>
      <c r="H123" s="79"/>
      <c r="I123" s="89" t="str">
        <f t="shared" ca="1" si="1"/>
        <v xml:space="preserve"> - </v>
      </c>
      <c r="N123" s="44"/>
    </row>
    <row r="124" spans="1:14" ht="12.75" x14ac:dyDescent="0.2">
      <c r="A124" s="94"/>
      <c r="B124" s="94"/>
      <c r="C124" s="76"/>
      <c r="D124" s="77"/>
      <c r="E124" s="78"/>
      <c r="F124" s="76"/>
      <c r="G124" s="79"/>
      <c r="H124" s="79"/>
      <c r="I124" s="89" t="str">
        <f t="shared" ca="1" si="1"/>
        <v xml:space="preserve"> - </v>
      </c>
      <c r="N124" s="44"/>
    </row>
    <row r="125" spans="1:14" ht="12.75" x14ac:dyDescent="0.2">
      <c r="A125" s="94"/>
      <c r="B125" s="94"/>
      <c r="C125" s="76"/>
      <c r="D125" s="77"/>
      <c r="E125" s="78"/>
      <c r="F125" s="76"/>
      <c r="G125" s="79"/>
      <c r="H125" s="79"/>
      <c r="I125" s="89" t="str">
        <f t="shared" ca="1" si="1"/>
        <v xml:space="preserve"> - </v>
      </c>
      <c r="N125" s="44"/>
    </row>
    <row r="126" spans="1:14" ht="12.75" x14ac:dyDescent="0.2">
      <c r="A126" s="94"/>
      <c r="B126" s="94"/>
      <c r="C126" s="76"/>
      <c r="D126" s="77"/>
      <c r="E126" s="78"/>
      <c r="F126" s="76"/>
      <c r="G126" s="79"/>
      <c r="H126" s="79"/>
      <c r="I126" s="89" t="str">
        <f t="shared" ca="1" si="1"/>
        <v xml:space="preserve"> - </v>
      </c>
      <c r="N126" s="44"/>
    </row>
    <row r="127" spans="1:14" ht="12.75" x14ac:dyDescent="0.2">
      <c r="A127" s="94"/>
      <c r="B127" s="94"/>
      <c r="C127" s="76"/>
      <c r="D127" s="77"/>
      <c r="E127" s="78"/>
      <c r="F127" s="76"/>
      <c r="G127" s="79"/>
      <c r="H127" s="79"/>
      <c r="I127" s="89" t="str">
        <f t="shared" ca="1" si="1"/>
        <v xml:space="preserve"> - </v>
      </c>
      <c r="N127" s="44"/>
    </row>
    <row r="128" spans="1:14" ht="12.75" x14ac:dyDescent="0.2">
      <c r="A128" s="94"/>
      <c r="B128" s="94"/>
      <c r="C128" s="76"/>
      <c r="D128" s="77"/>
      <c r="E128" s="78"/>
      <c r="F128" s="76"/>
      <c r="G128" s="79"/>
      <c r="H128" s="79"/>
      <c r="I128" s="89" t="str">
        <f t="shared" ca="1" si="1"/>
        <v xml:space="preserve"> - </v>
      </c>
      <c r="N128" s="44"/>
    </row>
    <row r="129" spans="1:14" ht="12.75" x14ac:dyDescent="0.2">
      <c r="A129" s="94"/>
      <c r="B129" s="94"/>
      <c r="C129" s="76"/>
      <c r="D129" s="77"/>
      <c r="E129" s="78"/>
      <c r="F129" s="76"/>
      <c r="G129" s="79"/>
      <c r="H129" s="79"/>
      <c r="I129" s="89" t="str">
        <f t="shared" ca="1" si="1"/>
        <v xml:space="preserve"> - </v>
      </c>
      <c r="N129" s="44"/>
    </row>
    <row r="130" spans="1:14" ht="12.75" x14ac:dyDescent="0.2">
      <c r="A130" s="94"/>
      <c r="B130" s="94"/>
      <c r="C130" s="76"/>
      <c r="D130" s="77"/>
      <c r="E130" s="78"/>
      <c r="F130" s="76"/>
      <c r="G130" s="79"/>
      <c r="H130" s="79"/>
      <c r="I130" s="89" t="str">
        <f t="shared" ca="1" si="1"/>
        <v xml:space="preserve"> - </v>
      </c>
      <c r="N130" s="44"/>
    </row>
    <row r="131" spans="1:14" ht="12.75" x14ac:dyDescent="0.2">
      <c r="A131" s="94"/>
      <c r="B131" s="94"/>
      <c r="C131" s="76"/>
      <c r="D131" s="77"/>
      <c r="E131" s="78"/>
      <c r="F131" s="76"/>
      <c r="G131" s="79"/>
      <c r="H131" s="79"/>
      <c r="I131" s="89" t="str">
        <f t="shared" ca="1" si="1"/>
        <v xml:space="preserve"> - </v>
      </c>
      <c r="N131" s="44"/>
    </row>
    <row r="132" spans="1:14" ht="12.75" x14ac:dyDescent="0.2">
      <c r="A132" s="94"/>
      <c r="B132" s="94"/>
      <c r="C132" s="76"/>
      <c r="D132" s="77"/>
      <c r="E132" s="78"/>
      <c r="F132" s="76"/>
      <c r="G132" s="79"/>
      <c r="H132" s="79"/>
      <c r="I132" s="89" t="str">
        <f t="shared" ca="1" si="1"/>
        <v xml:space="preserve"> - </v>
      </c>
      <c r="N132" s="44"/>
    </row>
    <row r="133" spans="1:14" ht="12.75" x14ac:dyDescent="0.2">
      <c r="A133" s="94"/>
      <c r="B133" s="94"/>
      <c r="C133" s="76"/>
      <c r="D133" s="77"/>
      <c r="E133" s="78"/>
      <c r="F133" s="76"/>
      <c r="G133" s="79"/>
      <c r="H133" s="79"/>
      <c r="I133" s="89" t="str">
        <f t="shared" ca="1" si="1"/>
        <v xml:space="preserve"> - </v>
      </c>
      <c r="N133" s="44"/>
    </row>
    <row r="134" spans="1:14" ht="12.75" x14ac:dyDescent="0.2">
      <c r="A134" s="94"/>
      <c r="B134" s="94"/>
      <c r="C134" s="76"/>
      <c r="D134" s="77"/>
      <c r="E134" s="78"/>
      <c r="F134" s="76"/>
      <c r="G134" s="79"/>
      <c r="H134" s="79"/>
      <c r="I134" s="89" t="str">
        <f t="shared" ca="1" si="1"/>
        <v xml:space="preserve"> - </v>
      </c>
      <c r="N134" s="44"/>
    </row>
    <row r="135" spans="1:14" ht="12.75" x14ac:dyDescent="0.2">
      <c r="A135" s="94"/>
      <c r="B135" s="94"/>
      <c r="C135" s="76"/>
      <c r="D135" s="77"/>
      <c r="E135" s="78"/>
      <c r="F135" s="76"/>
      <c r="G135" s="79"/>
      <c r="H135" s="79"/>
      <c r="I135" s="89" t="str">
        <f t="shared" ca="1" si="1"/>
        <v xml:space="preserve"> - </v>
      </c>
      <c r="N135" s="44"/>
    </row>
    <row r="136" spans="1:14" ht="12.75" x14ac:dyDescent="0.2">
      <c r="A136" s="94"/>
      <c r="B136" s="94"/>
      <c r="C136" s="76"/>
      <c r="D136" s="77"/>
      <c r="E136" s="78"/>
      <c r="F136" s="76"/>
      <c r="G136" s="79"/>
      <c r="H136" s="79"/>
      <c r="I136" s="89" t="str">
        <f t="shared" ca="1" si="1"/>
        <v xml:space="preserve"> - </v>
      </c>
      <c r="N136" s="44"/>
    </row>
    <row r="137" spans="1:14" ht="12.75" x14ac:dyDescent="0.2">
      <c r="A137" s="94"/>
      <c r="B137" s="94"/>
      <c r="C137" s="76"/>
      <c r="D137" s="77"/>
      <c r="E137" s="78"/>
      <c r="F137" s="76"/>
      <c r="G137" s="79"/>
      <c r="H137" s="79"/>
      <c r="I137" s="89" t="str">
        <f t="shared" ca="1" si="1"/>
        <v xml:space="preserve"> - </v>
      </c>
      <c r="N137" s="44"/>
    </row>
    <row r="138" spans="1:14" ht="12.75" x14ac:dyDescent="0.2">
      <c r="A138" s="95"/>
      <c r="B138" s="94"/>
      <c r="C138" s="81"/>
      <c r="D138" s="82"/>
      <c r="E138" s="83"/>
      <c r="F138" s="81"/>
      <c r="G138" s="84"/>
      <c r="H138" s="84"/>
      <c r="I138" s="89" t="str">
        <f t="shared" ca="1" si="1"/>
        <v xml:space="preserve"> - </v>
      </c>
      <c r="N138" s="44"/>
    </row>
    <row r="139" spans="1:14" ht="12.75" x14ac:dyDescent="0.2">
      <c r="A139" s="94"/>
      <c r="B139" s="94"/>
      <c r="C139" s="76"/>
      <c r="D139" s="77"/>
      <c r="E139" s="78"/>
      <c r="F139" s="76"/>
      <c r="G139" s="79"/>
      <c r="H139" s="79"/>
      <c r="I139" s="89" t="str">
        <f t="shared" ca="1" si="1"/>
        <v xml:space="preserve"> - </v>
      </c>
      <c r="N139" s="44"/>
    </row>
    <row r="140" spans="1:14" ht="12.75" x14ac:dyDescent="0.2">
      <c r="A140" s="94"/>
      <c r="B140" s="94"/>
      <c r="C140" s="76"/>
      <c r="D140" s="77"/>
      <c r="E140" s="78"/>
      <c r="F140" s="76"/>
      <c r="G140" s="79"/>
      <c r="H140" s="79"/>
      <c r="I140" s="89" t="str">
        <f t="shared" ca="1" si="1"/>
        <v xml:space="preserve"> - </v>
      </c>
      <c r="N140" s="44"/>
    </row>
    <row r="141" spans="1:14" ht="12.75" x14ac:dyDescent="0.2">
      <c r="A141" s="94"/>
      <c r="B141" s="94"/>
      <c r="C141" s="76"/>
      <c r="D141" s="77"/>
      <c r="E141" s="78"/>
      <c r="F141" s="76"/>
      <c r="G141" s="79"/>
      <c r="H141" s="79"/>
      <c r="I141" s="89" t="str">
        <f t="shared" ca="1" si="1"/>
        <v xml:space="preserve"> - </v>
      </c>
      <c r="N141" s="44"/>
    </row>
    <row r="142" spans="1:14" ht="12.75" x14ac:dyDescent="0.2">
      <c r="A142" s="94"/>
      <c r="B142" s="94"/>
      <c r="C142" s="76"/>
      <c r="D142" s="77"/>
      <c r="E142" s="78"/>
      <c r="F142" s="76"/>
      <c r="G142" s="79"/>
      <c r="H142" s="79"/>
      <c r="I142" s="89" t="str">
        <f t="shared" ca="1" si="1"/>
        <v xml:space="preserve"> - </v>
      </c>
      <c r="N142" s="44"/>
    </row>
    <row r="143" spans="1:14" ht="12.75" x14ac:dyDescent="0.2">
      <c r="A143" s="94"/>
      <c r="B143" s="94"/>
      <c r="C143" s="76"/>
      <c r="D143" s="77"/>
      <c r="E143" s="78"/>
      <c r="F143" s="76"/>
      <c r="G143" s="79"/>
      <c r="H143" s="79"/>
      <c r="I143" s="89" t="str">
        <f t="shared" ca="1" si="1"/>
        <v xml:space="preserve"> - </v>
      </c>
      <c r="N143" s="44"/>
    </row>
    <row r="144" spans="1:14" ht="12.75" x14ac:dyDescent="0.2">
      <c r="A144" s="94"/>
      <c r="B144" s="94"/>
      <c r="C144" s="76"/>
      <c r="D144" s="77"/>
      <c r="E144" s="78"/>
      <c r="F144" s="76"/>
      <c r="G144" s="79"/>
      <c r="H144" s="79"/>
      <c r="I144" s="89" t="str">
        <f t="shared" ca="1" si="1"/>
        <v xml:space="preserve"> - </v>
      </c>
      <c r="N144" s="44"/>
    </row>
    <row r="145" spans="1:14" ht="12.75" x14ac:dyDescent="0.2">
      <c r="A145" s="94"/>
      <c r="B145" s="94"/>
      <c r="C145" s="76"/>
      <c r="D145" s="77"/>
      <c r="E145" s="78"/>
      <c r="F145" s="76"/>
      <c r="G145" s="79"/>
      <c r="H145" s="79"/>
      <c r="I145" s="89" t="str">
        <f t="shared" ca="1" si="1"/>
        <v xml:space="preserve"> - </v>
      </c>
      <c r="N145" s="44"/>
    </row>
    <row r="146" spans="1:14" ht="12.75" x14ac:dyDescent="0.2">
      <c r="A146" s="94"/>
      <c r="B146" s="94"/>
      <c r="C146" s="76"/>
      <c r="D146" s="77"/>
      <c r="E146" s="78"/>
      <c r="F146" s="76"/>
      <c r="G146" s="79"/>
      <c r="H146" s="79"/>
      <c r="I146" s="89" t="str">
        <f t="shared" ca="1" si="1"/>
        <v xml:space="preserve"> - </v>
      </c>
      <c r="N146" s="44"/>
    </row>
    <row r="147" spans="1:14" ht="12.75" x14ac:dyDescent="0.2">
      <c r="A147" s="94"/>
      <c r="B147" s="94"/>
      <c r="C147" s="76"/>
      <c r="D147" s="77"/>
      <c r="E147" s="78"/>
      <c r="F147" s="76"/>
      <c r="G147" s="79"/>
      <c r="H147" s="79"/>
      <c r="I147" s="89" t="str">
        <f t="shared" ca="1" si="1"/>
        <v xml:space="preserve"> - </v>
      </c>
      <c r="N147" s="44"/>
    </row>
    <row r="148" spans="1:14" x14ac:dyDescent="0.25">
      <c r="A148" s="159"/>
      <c r="B148" s="95"/>
      <c r="C148" s="160"/>
      <c r="D148" s="161"/>
      <c r="E148" s="162"/>
      <c r="F148" s="160"/>
      <c r="G148" s="163"/>
      <c r="H148" s="163"/>
      <c r="I148" s="164"/>
    </row>
    <row r="150" spans="1:14" x14ac:dyDescent="0.25">
      <c r="G150" s="61">
        <f>SUBTOTAL(9, G16:G147)</f>
        <v>851176.76599999995</v>
      </c>
      <c r="H150" s="61">
        <f>SUBTOTAL(9, H16:H147)</f>
        <v>408542.35</v>
      </c>
    </row>
    <row r="151" spans="1:14" x14ac:dyDescent="0.25">
      <c r="G151" s="61">
        <f>G150-H150</f>
        <v>442634.41599999997</v>
      </c>
    </row>
  </sheetData>
  <conditionalFormatting sqref="I15:I147">
    <cfRule type="cellIs" dxfId="160" priority="3" stopIfTrue="1" operator="lessThan">
      <formula>0</formula>
    </cfRule>
  </conditionalFormatting>
  <conditionalFormatting sqref="I3">
    <cfRule type="cellIs" dxfId="159" priority="1" stopIfTrue="1" operator="lessThan">
      <formula>0</formula>
    </cfRule>
  </conditionalFormatting>
  <dataValidations count="5">
    <dataValidation type="list" allowBlank="1" showInputMessage="1" showErrorMessage="1" sqref="C23 D15:D23 D25:D41 D43:D56 D63">
      <formula1>payeeList</formula1>
    </dataValidation>
    <dataValidation type="list" allowBlank="1" showInputMessage="1" showErrorMessage="1" sqref="C15:C22 C24:C40 C42:C56">
      <formula1>numList</formula1>
    </dataValidation>
    <dataValidation type="list" allowBlank="1" showInputMessage="1" showErrorMessage="1" sqref="A42:A80 A15:A40 B15:B147 A90:A134">
      <formula1>dateList</formula1>
    </dataValidation>
    <dataValidation type="list" allowBlank="1" showInputMessage="1" showErrorMessage="1" sqref="G23 F15:F137">
      <formula1>reconcileList</formula1>
    </dataValidation>
    <dataValidation type="list" allowBlank="1" showInputMessage="1" showErrorMessage="1" sqref="E15:E40 D24 E61:E71 E42:E59">
      <formula1>categoryList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 id="{B5783B4A-A2C6-45E9-8540-95CCDC702028}">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34" id="{DB9285C8-E619-4E99-8335-D748A2C788C3}">
            <x14:iconSet custom="1">
              <x14:cfvo type="percent">
                <xm:f>0</xm:f>
              </x14:cfvo>
              <x14:cfvo type="num">
                <xm:f>0</xm:f>
              </x14:cfvo>
              <x14:cfvo type="formula">
                <xm:f>$I$13</xm:f>
              </x14:cfvo>
              <x14:cfIcon iconSet="3TrafficLights1" iconId="0"/>
              <x14:cfIcon iconSet="3TrafficLights1" iconId="1"/>
              <x14:cfIcon iconSet="NoIcons" iconId="0"/>
            </x14:iconSet>
          </x14:cfRule>
          <xm:sqref>I15:I147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2"/>
  <sheetViews>
    <sheetView showGridLines="0" zoomScale="115" zoomScaleNormal="115" workbookViewId="0">
      <pane ySplit="14" topLeftCell="A36" activePane="bottomLeft" state="frozen"/>
      <selection pane="bottomLeft" activeCell="D40" sqref="D40"/>
    </sheetView>
  </sheetViews>
  <sheetFormatPr defaultRowHeight="15" x14ac:dyDescent="0.25"/>
  <cols>
    <col min="1" max="1" width="9.25" style="44" customWidth="1"/>
    <col min="2" max="2" width="8.12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0" width="5" style="44" customWidth="1"/>
    <col min="11" max="11" width="20.875" style="44" customWidth="1"/>
    <col min="12" max="13" width="9" style="44"/>
    <col min="14" max="14" width="9" style="38"/>
    <col min="15" max="16384" width="9" style="44"/>
  </cols>
  <sheetData>
    <row r="1" spans="1:15" ht="23.25" x14ac:dyDescent="0.3">
      <c r="A1" s="88" t="s">
        <v>81</v>
      </c>
      <c r="B1" s="90"/>
      <c r="C1" s="42"/>
      <c r="D1" s="42"/>
      <c r="E1" s="42"/>
      <c r="F1" s="43"/>
      <c r="G1" s="85"/>
      <c r="H1" s="86"/>
      <c r="I1" s="87">
        <v>42186</v>
      </c>
      <c r="N1" s="45" t="s">
        <v>3</v>
      </c>
      <c r="O1" s="46" t="s">
        <v>73</v>
      </c>
    </row>
    <row r="2" spans="1:15" ht="18.75" x14ac:dyDescent="0.25">
      <c r="A2" s="88" t="s">
        <v>245</v>
      </c>
      <c r="B2" s="90"/>
      <c r="N2" s="47"/>
    </row>
    <row r="3" spans="1:15" hidden="1" x14ac:dyDescent="0.25">
      <c r="H3" s="62" t="s">
        <v>24</v>
      </c>
      <c r="I3" s="63">
        <f ca="1">VLOOKUP(9E+100,Table1345678[Balance],1)</f>
        <v>184389.70399999997</v>
      </c>
      <c r="K3" s="48"/>
      <c r="N3" s="47">
        <f>IFERROR(LARGE(Table1345678[[#All],[Cheque /EFT Number]],1)+1,1)</f>
        <v>687547</v>
      </c>
      <c r="O3" s="46" t="s">
        <v>70</v>
      </c>
    </row>
    <row r="4" spans="1:15" hidden="1" x14ac:dyDescent="0.25">
      <c r="H4" s="64" t="s">
        <v>23</v>
      </c>
      <c r="I4" s="65">
        <f>SUMIF(Table1345678[R],"=r",Table1345678[Deposit,
Credit (+)])+SUMIF(Table1345678[R],"=c",Table1345678[Deposit,
Credit (+)])-SUMIF(Table1345678[R],"=R",Table1345678[Withdrawal,
Payment (-)])-SUMIF(Table1345678[R],"=C",Table1345678[Withdrawal,
Payment (-)])</f>
        <v>0</v>
      </c>
      <c r="K4" s="49"/>
      <c r="N4" s="47">
        <f>N3-1</f>
        <v>687546</v>
      </c>
      <c r="O4" s="46" t="s">
        <v>68</v>
      </c>
    </row>
    <row r="5" spans="1:15" hidden="1" x14ac:dyDescent="0.25">
      <c r="H5" s="66"/>
      <c r="N5" s="47">
        <f>N4-1</f>
        <v>687545</v>
      </c>
    </row>
    <row r="6" spans="1:15" hidden="1" x14ac:dyDescent="0.25">
      <c r="H6" s="66"/>
      <c r="N6" s="47">
        <f>N5-1</f>
        <v>687544</v>
      </c>
    </row>
    <row r="7" spans="1:15" hidden="1" x14ac:dyDescent="0.25">
      <c r="H7" s="66"/>
      <c r="N7" s="47">
        <f>N6-1</f>
        <v>687543</v>
      </c>
    </row>
    <row r="8" spans="1:15" hidden="1" x14ac:dyDescent="0.25">
      <c r="H8" s="66"/>
      <c r="N8" s="47" t="s">
        <v>5</v>
      </c>
    </row>
    <row r="9" spans="1:15" hidden="1" x14ac:dyDescent="0.25">
      <c r="H9" s="66"/>
      <c r="N9" s="47" t="s">
        <v>4</v>
      </c>
    </row>
    <row r="10" spans="1:15" hidden="1" x14ac:dyDescent="0.25">
      <c r="H10" s="66"/>
      <c r="N10" s="47" t="s">
        <v>11</v>
      </c>
    </row>
    <row r="11" spans="1:15" hidden="1" x14ac:dyDescent="0.25">
      <c r="H11" s="66"/>
      <c r="N11" s="47" t="s">
        <v>58</v>
      </c>
    </row>
    <row r="12" spans="1:15" hidden="1" x14ac:dyDescent="0.25">
      <c r="H12" s="66"/>
      <c r="N12" s="47" t="s">
        <v>59</v>
      </c>
    </row>
    <row r="13" spans="1:15" s="51" customFormat="1" ht="17.25" hidden="1" customHeight="1" x14ac:dyDescent="0.25">
      <c r="A13" s="50"/>
      <c r="B13" s="92"/>
      <c r="C13" s="50"/>
      <c r="D13" s="50"/>
      <c r="F13" s="52"/>
      <c r="G13" s="67"/>
      <c r="H13" s="68" t="s">
        <v>16</v>
      </c>
      <c r="I13" s="73">
        <v>500000</v>
      </c>
      <c r="N13" s="47"/>
      <c r="O13" s="46" t="s">
        <v>69</v>
      </c>
    </row>
    <row r="14" spans="1:15" ht="30" x14ac:dyDescent="0.25">
      <c r="A14" s="53" t="s">
        <v>0</v>
      </c>
      <c r="B14" s="53" t="s">
        <v>161</v>
      </c>
      <c r="C14" s="54" t="s">
        <v>80</v>
      </c>
      <c r="D14" s="55" t="s">
        <v>15</v>
      </c>
      <c r="E14" s="55" t="s">
        <v>1</v>
      </c>
      <c r="F14" s="53" t="s">
        <v>6</v>
      </c>
      <c r="G14" s="69" t="s">
        <v>8</v>
      </c>
      <c r="H14" s="69" t="s">
        <v>7</v>
      </c>
      <c r="I14" s="70" t="s">
        <v>2</v>
      </c>
      <c r="N14" s="47"/>
    </row>
    <row r="15" spans="1:15" s="51" customFormat="1" ht="12.75" x14ac:dyDescent="0.2">
      <c r="A15" s="56"/>
      <c r="B15" s="93"/>
      <c r="C15" s="59"/>
      <c r="D15" s="58" t="s">
        <v>864</v>
      </c>
      <c r="E15" s="57"/>
      <c r="F15" s="59"/>
      <c r="G15" s="71"/>
      <c r="H15" s="71"/>
      <c r="I15" s="72">
        <f ca="1">June!I97</f>
        <v>162346.7440000003</v>
      </c>
      <c r="N15" s="74"/>
    </row>
    <row r="16" spans="1:15" s="51" customFormat="1" ht="12.75" x14ac:dyDescent="0.2">
      <c r="A16" s="56">
        <v>42186</v>
      </c>
      <c r="B16" s="93" t="s">
        <v>159</v>
      </c>
      <c r="C16" s="97" t="s">
        <v>866</v>
      </c>
      <c r="D16" s="98" t="s">
        <v>121</v>
      </c>
      <c r="E16" s="78" t="s">
        <v>77</v>
      </c>
      <c r="F16" s="97"/>
      <c r="G16" s="108">
        <v>10667.84</v>
      </c>
      <c r="H16" s="71"/>
      <c r="I16" s="89">
        <f ca="1">IF(AND(ISBLANK(G16),ISBLANK(H16))," - ",OFFSET(I16,-1,0,1,1)+H16-G16)</f>
        <v>151678.9040000003</v>
      </c>
      <c r="N16" s="74"/>
    </row>
    <row r="17" spans="1:14" s="51" customFormat="1" ht="24" x14ac:dyDescent="0.2">
      <c r="A17" s="101"/>
      <c r="B17" s="94" t="s">
        <v>159</v>
      </c>
      <c r="C17" s="97" t="s">
        <v>5</v>
      </c>
      <c r="D17" s="98" t="s">
        <v>1030</v>
      </c>
      <c r="E17" s="99" t="s">
        <v>76</v>
      </c>
      <c r="F17" s="97"/>
      <c r="G17" s="108"/>
      <c r="H17" s="108">
        <v>20000</v>
      </c>
      <c r="I17" s="89">
        <f t="shared" ref="I17:I81" ca="1" si="0">IF(AND(ISBLANK(G17),ISBLANK(H17))," - ",OFFSET(I17,-1,0,1,1)+H17-G17)</f>
        <v>171678.9040000003</v>
      </c>
      <c r="N17" s="74"/>
    </row>
    <row r="18" spans="1:14" s="51" customFormat="1" ht="12.75" x14ac:dyDescent="0.2">
      <c r="A18" s="56">
        <v>42193</v>
      </c>
      <c r="B18" s="93" t="s">
        <v>160</v>
      </c>
      <c r="C18" s="59" t="s">
        <v>856</v>
      </c>
      <c r="D18" s="58" t="s">
        <v>122</v>
      </c>
      <c r="E18" s="78" t="s">
        <v>77</v>
      </c>
      <c r="F18" s="59"/>
      <c r="G18" s="71">
        <v>170</v>
      </c>
      <c r="H18" s="108"/>
      <c r="I18" s="89">
        <f t="shared" ca="1" si="0"/>
        <v>171508.9040000003</v>
      </c>
      <c r="N18" s="74"/>
    </row>
    <row r="19" spans="1:14" s="51" customFormat="1" ht="12.75" x14ac:dyDescent="0.2">
      <c r="A19" s="56">
        <v>42188</v>
      </c>
      <c r="B19" s="93" t="s">
        <v>160</v>
      </c>
      <c r="C19" s="59" t="s">
        <v>867</v>
      </c>
      <c r="D19" s="58" t="s">
        <v>865</v>
      </c>
      <c r="E19" s="78" t="s">
        <v>76</v>
      </c>
      <c r="F19" s="59"/>
      <c r="G19" s="71">
        <v>5350</v>
      </c>
      <c r="H19" s="71"/>
      <c r="I19" s="89">
        <f t="shared" ca="1" si="0"/>
        <v>166158.9040000003</v>
      </c>
      <c r="N19" s="74"/>
    </row>
    <row r="20" spans="1:14" s="51" customFormat="1" ht="12.75" x14ac:dyDescent="0.2">
      <c r="A20" s="56">
        <v>42188</v>
      </c>
      <c r="B20" s="93" t="s">
        <v>160</v>
      </c>
      <c r="C20" s="112" t="s">
        <v>868</v>
      </c>
      <c r="D20" s="98" t="s">
        <v>780</v>
      </c>
      <c r="E20" s="78" t="s">
        <v>76</v>
      </c>
      <c r="F20" s="112"/>
      <c r="G20" s="115">
        <v>4000</v>
      </c>
      <c r="H20" s="115"/>
      <c r="I20" s="89">
        <f t="shared" ca="1" si="0"/>
        <v>162158.9040000003</v>
      </c>
      <c r="N20" s="74"/>
    </row>
    <row r="21" spans="1:14" s="51" customFormat="1" ht="12.75" x14ac:dyDescent="0.2">
      <c r="A21" s="56">
        <v>42194</v>
      </c>
      <c r="B21" s="93" t="s">
        <v>160</v>
      </c>
      <c r="C21" s="97" t="s">
        <v>156</v>
      </c>
      <c r="D21" s="98" t="s">
        <v>120</v>
      </c>
      <c r="E21" s="78" t="s">
        <v>77</v>
      </c>
      <c r="F21" s="97"/>
      <c r="G21" s="108">
        <v>36699.85</v>
      </c>
      <c r="H21" s="108"/>
      <c r="I21" s="89">
        <f t="shared" ca="1" si="0"/>
        <v>125459.05400000029</v>
      </c>
      <c r="N21" s="74"/>
    </row>
    <row r="22" spans="1:14" s="51" customFormat="1" ht="12.75" x14ac:dyDescent="0.2">
      <c r="A22" s="56">
        <v>42194</v>
      </c>
      <c r="B22" s="94" t="s">
        <v>160</v>
      </c>
      <c r="C22" s="97"/>
      <c r="D22" s="98" t="s">
        <v>1031</v>
      </c>
      <c r="E22" s="99" t="s">
        <v>76</v>
      </c>
      <c r="F22" s="97"/>
      <c r="G22" s="108"/>
      <c r="H22" s="108">
        <v>1000</v>
      </c>
      <c r="I22" s="89">
        <f t="shared" ca="1" si="0"/>
        <v>126459.05400000029</v>
      </c>
      <c r="N22" s="74"/>
    </row>
    <row r="23" spans="1:14" s="51" customFormat="1" ht="12.75" x14ac:dyDescent="0.2">
      <c r="A23" s="56">
        <v>42193</v>
      </c>
      <c r="B23" s="93" t="s">
        <v>160</v>
      </c>
      <c r="C23" s="97" t="s">
        <v>873</v>
      </c>
      <c r="D23" s="98" t="s">
        <v>870</v>
      </c>
      <c r="E23" s="78" t="s">
        <v>76</v>
      </c>
      <c r="F23" s="97"/>
      <c r="G23" s="108">
        <v>2500</v>
      </c>
      <c r="H23" s="108"/>
      <c r="I23" s="89">
        <f t="shared" ca="1" si="0"/>
        <v>123959.05400000029</v>
      </c>
      <c r="N23" s="74"/>
    </row>
    <row r="24" spans="1:14" s="51" customFormat="1" ht="12.75" x14ac:dyDescent="0.2">
      <c r="A24" s="56">
        <v>42193</v>
      </c>
      <c r="B24" s="93" t="s">
        <v>160</v>
      </c>
      <c r="C24" s="112" t="s">
        <v>874</v>
      </c>
      <c r="D24" s="77" t="s">
        <v>871</v>
      </c>
      <c r="E24" s="78" t="s">
        <v>76</v>
      </c>
      <c r="F24" s="112"/>
      <c r="G24" s="115">
        <v>2000</v>
      </c>
      <c r="H24" s="115"/>
      <c r="I24" s="89">
        <f t="shared" ca="1" si="0"/>
        <v>121959.05400000029</v>
      </c>
      <c r="N24" s="74"/>
    </row>
    <row r="25" spans="1:14" s="51" customFormat="1" ht="12.75" x14ac:dyDescent="0.2">
      <c r="A25" s="56">
        <v>42193</v>
      </c>
      <c r="B25" s="93" t="s">
        <v>160</v>
      </c>
      <c r="C25" s="110" t="s">
        <v>875</v>
      </c>
      <c r="D25" s="77" t="s">
        <v>203</v>
      </c>
      <c r="E25" s="78" t="s">
        <v>76</v>
      </c>
      <c r="F25" s="59"/>
      <c r="G25" s="109">
        <v>7500</v>
      </c>
      <c r="H25" s="71"/>
      <c r="I25" s="89">
        <f t="shared" ca="1" si="0"/>
        <v>114459.05400000029</v>
      </c>
      <c r="N25" s="74"/>
    </row>
    <row r="26" spans="1:14" s="51" customFormat="1" ht="12.75" x14ac:dyDescent="0.2">
      <c r="A26" s="56">
        <v>42193</v>
      </c>
      <c r="B26" s="93" t="s">
        <v>160</v>
      </c>
      <c r="C26" s="59" t="s">
        <v>876</v>
      </c>
      <c r="D26" s="57" t="s">
        <v>872</v>
      </c>
      <c r="E26" s="78" t="s">
        <v>76</v>
      </c>
      <c r="F26" s="59"/>
      <c r="G26" s="71">
        <v>1202.06</v>
      </c>
      <c r="H26" s="71"/>
      <c r="I26" s="89">
        <f t="shared" ca="1" si="0"/>
        <v>113256.9940000003</v>
      </c>
      <c r="N26" s="44"/>
    </row>
    <row r="27" spans="1:14" s="51" customFormat="1" ht="12.75" x14ac:dyDescent="0.2">
      <c r="A27" s="56">
        <v>42193</v>
      </c>
      <c r="B27" s="93" t="s">
        <v>160</v>
      </c>
      <c r="C27" s="59" t="s">
        <v>877</v>
      </c>
      <c r="D27" s="58" t="s">
        <v>529</v>
      </c>
      <c r="E27" s="78" t="s">
        <v>76</v>
      </c>
      <c r="F27" s="59"/>
      <c r="G27" s="71">
        <v>2654.35</v>
      </c>
      <c r="H27" s="71"/>
      <c r="I27" s="89">
        <f t="shared" ca="1" si="0"/>
        <v>110602.64400000029</v>
      </c>
      <c r="N27" s="44"/>
    </row>
    <row r="28" spans="1:14" s="51" customFormat="1" ht="12.75" x14ac:dyDescent="0.2">
      <c r="A28" s="56">
        <v>42193</v>
      </c>
      <c r="B28" s="93" t="s">
        <v>160</v>
      </c>
      <c r="C28" s="59" t="s">
        <v>878</v>
      </c>
      <c r="D28" s="58" t="s">
        <v>206</v>
      </c>
      <c r="E28" s="78" t="s">
        <v>76</v>
      </c>
      <c r="F28" s="59"/>
      <c r="G28" s="71">
        <v>700</v>
      </c>
      <c r="H28" s="71"/>
      <c r="I28" s="89">
        <f t="shared" ca="1" si="0"/>
        <v>109902.64400000029</v>
      </c>
      <c r="N28" s="44"/>
    </row>
    <row r="29" spans="1:14" s="51" customFormat="1" ht="12.75" x14ac:dyDescent="0.2">
      <c r="A29" s="56">
        <v>42193</v>
      </c>
      <c r="B29" s="93" t="s">
        <v>160</v>
      </c>
      <c r="C29" s="59" t="s">
        <v>879</v>
      </c>
      <c r="D29" s="58" t="s">
        <v>229</v>
      </c>
      <c r="E29" s="78" t="s">
        <v>76</v>
      </c>
      <c r="F29" s="59"/>
      <c r="G29" s="71">
        <v>5254.18</v>
      </c>
      <c r="H29" s="71"/>
      <c r="I29" s="89">
        <f t="shared" ca="1" si="0"/>
        <v>104648.4640000003</v>
      </c>
      <c r="N29" s="44"/>
    </row>
    <row r="30" spans="1:14" s="51" customFormat="1" ht="12.75" x14ac:dyDescent="0.2">
      <c r="A30" s="56">
        <v>42195</v>
      </c>
      <c r="B30" s="93" t="s">
        <v>213</v>
      </c>
      <c r="C30" s="59" t="s">
        <v>887</v>
      </c>
      <c r="D30" s="58" t="s">
        <v>610</v>
      </c>
      <c r="E30" s="57" t="s">
        <v>77</v>
      </c>
      <c r="F30" s="59"/>
      <c r="G30" s="71">
        <v>415.6</v>
      </c>
      <c r="H30" s="71"/>
      <c r="I30" s="89">
        <f t="shared" ca="1" si="0"/>
        <v>104232.86400000029</v>
      </c>
      <c r="N30" s="44"/>
    </row>
    <row r="31" spans="1:14" s="51" customFormat="1" ht="12.75" x14ac:dyDescent="0.2">
      <c r="A31" s="56">
        <v>42199</v>
      </c>
      <c r="B31" s="93" t="s">
        <v>213</v>
      </c>
      <c r="C31" s="59" t="s">
        <v>888</v>
      </c>
      <c r="D31" s="58" t="s">
        <v>190</v>
      </c>
      <c r="E31" s="57" t="s">
        <v>77</v>
      </c>
      <c r="F31" s="59"/>
      <c r="G31" s="71">
        <v>106</v>
      </c>
      <c r="H31" s="71"/>
      <c r="I31" s="89">
        <f t="shared" ca="1" si="0"/>
        <v>104126.86400000029</v>
      </c>
      <c r="N31" s="44"/>
    </row>
    <row r="32" spans="1:14" s="51" customFormat="1" ht="12.75" x14ac:dyDescent="0.2">
      <c r="A32" s="56">
        <v>42199</v>
      </c>
      <c r="B32" s="93" t="s">
        <v>213</v>
      </c>
      <c r="C32" s="59" t="s">
        <v>889</v>
      </c>
      <c r="D32" s="58" t="s">
        <v>248</v>
      </c>
      <c r="E32" s="57" t="s">
        <v>77</v>
      </c>
      <c r="F32" s="59"/>
      <c r="G32" s="71">
        <v>149.80000000000001</v>
      </c>
      <c r="H32" s="71"/>
      <c r="I32" s="89">
        <f t="shared" ca="1" si="0"/>
        <v>103977.06400000029</v>
      </c>
      <c r="N32" s="44"/>
    </row>
    <row r="33" spans="1:14" s="51" customFormat="1" ht="12.75" x14ac:dyDescent="0.2">
      <c r="A33" s="56">
        <v>42199</v>
      </c>
      <c r="B33" s="93" t="s">
        <v>213</v>
      </c>
      <c r="C33" s="59" t="s">
        <v>890</v>
      </c>
      <c r="D33" s="58" t="s">
        <v>338</v>
      </c>
      <c r="E33" s="57" t="s">
        <v>76</v>
      </c>
      <c r="F33" s="59"/>
      <c r="G33" s="71">
        <v>15485.4</v>
      </c>
      <c r="H33" s="71"/>
      <c r="I33" s="89">
        <f t="shared" ca="1" si="0"/>
        <v>88491.664000000295</v>
      </c>
      <c r="N33" s="44"/>
    </row>
    <row r="34" spans="1:14" s="51" customFormat="1" ht="12.75" x14ac:dyDescent="0.2">
      <c r="A34" s="56"/>
      <c r="B34" s="93"/>
      <c r="C34" s="59"/>
      <c r="D34" s="58" t="s">
        <v>891</v>
      </c>
      <c r="E34" s="57"/>
      <c r="F34" s="59"/>
      <c r="G34" s="71"/>
      <c r="H34" s="71">
        <v>1200000</v>
      </c>
      <c r="I34" s="89">
        <f t="shared" ca="1" si="0"/>
        <v>1288491.6640000003</v>
      </c>
      <c r="N34" s="44"/>
    </row>
    <row r="35" spans="1:14" ht="12.75" x14ac:dyDescent="0.2">
      <c r="A35" s="56">
        <v>42201</v>
      </c>
      <c r="B35" s="93" t="s">
        <v>225</v>
      </c>
      <c r="C35" s="59" t="s">
        <v>909</v>
      </c>
      <c r="D35" s="58" t="s">
        <v>190</v>
      </c>
      <c r="E35" s="57" t="s">
        <v>76</v>
      </c>
      <c r="F35" s="59"/>
      <c r="G35" s="71">
        <v>23484.06</v>
      </c>
      <c r="H35" s="71"/>
      <c r="I35" s="89">
        <f t="shared" ca="1" si="0"/>
        <v>1265007.6040000003</v>
      </c>
      <c r="N35" s="44"/>
    </row>
    <row r="36" spans="1:14" ht="12.75" x14ac:dyDescent="0.2">
      <c r="A36" s="56">
        <v>42201</v>
      </c>
      <c r="B36" s="94" t="s">
        <v>225</v>
      </c>
      <c r="C36" s="97" t="s">
        <v>1033</v>
      </c>
      <c r="D36" s="98" t="s">
        <v>1032</v>
      </c>
      <c r="E36" s="107" t="s">
        <v>1042</v>
      </c>
      <c r="F36" s="97"/>
      <c r="G36" s="108"/>
      <c r="H36" s="108">
        <v>60</v>
      </c>
      <c r="I36" s="89">
        <f t="shared" ca="1" si="0"/>
        <v>1265067.6040000003</v>
      </c>
      <c r="N36" s="44"/>
    </row>
    <row r="37" spans="1:14" ht="12.75" x14ac:dyDescent="0.2">
      <c r="A37" s="56">
        <v>42201</v>
      </c>
      <c r="B37" s="94" t="s">
        <v>225</v>
      </c>
      <c r="C37" s="97" t="s">
        <v>1034</v>
      </c>
      <c r="D37" s="98" t="s">
        <v>1036</v>
      </c>
      <c r="E37" s="107" t="s">
        <v>76</v>
      </c>
      <c r="F37" s="97"/>
      <c r="G37" s="108"/>
      <c r="H37" s="108">
        <v>3000</v>
      </c>
      <c r="I37" s="89">
        <f t="shared" ca="1" si="0"/>
        <v>1268067.6040000003</v>
      </c>
      <c r="N37" s="44"/>
    </row>
    <row r="38" spans="1:14" ht="12.75" x14ac:dyDescent="0.2">
      <c r="A38" s="56">
        <v>42201</v>
      </c>
      <c r="B38" s="94" t="s">
        <v>225</v>
      </c>
      <c r="C38" s="97" t="s">
        <v>1035</v>
      </c>
      <c r="D38" s="98" t="s">
        <v>364</v>
      </c>
      <c r="E38" s="107" t="s">
        <v>1043</v>
      </c>
      <c r="F38" s="97"/>
      <c r="G38" s="108"/>
      <c r="H38" s="108">
        <v>1300</v>
      </c>
      <c r="I38" s="89">
        <f t="shared" ca="1" si="0"/>
        <v>1269367.6040000003</v>
      </c>
      <c r="N38" s="44"/>
    </row>
    <row r="39" spans="1:14" ht="12.75" x14ac:dyDescent="0.2">
      <c r="A39" s="56">
        <v>42207</v>
      </c>
      <c r="B39" s="93" t="s">
        <v>225</v>
      </c>
      <c r="C39" s="59" t="s">
        <v>910</v>
      </c>
      <c r="D39" s="58" t="s">
        <v>509</v>
      </c>
      <c r="E39" s="107" t="s">
        <v>76</v>
      </c>
      <c r="F39" s="97"/>
      <c r="G39" s="108">
        <v>490</v>
      </c>
      <c r="H39" s="108"/>
      <c r="I39" s="89">
        <f t="shared" ca="1" si="0"/>
        <v>1268877.6040000003</v>
      </c>
      <c r="N39" s="44"/>
    </row>
    <row r="40" spans="1:14" ht="12.75" x14ac:dyDescent="0.2">
      <c r="A40" s="56">
        <v>42208</v>
      </c>
      <c r="B40" s="93" t="s">
        <v>225</v>
      </c>
      <c r="C40" s="97" t="s">
        <v>911</v>
      </c>
      <c r="D40" s="98" t="s">
        <v>128</v>
      </c>
      <c r="E40" s="57" t="s">
        <v>76</v>
      </c>
      <c r="F40" s="59"/>
      <c r="G40" s="71">
        <v>6360</v>
      </c>
      <c r="H40" s="71"/>
      <c r="I40" s="89">
        <f t="shared" ca="1" si="0"/>
        <v>1262517.6040000003</v>
      </c>
      <c r="N40" s="44"/>
    </row>
    <row r="41" spans="1:14" s="51" customFormat="1" ht="12.75" x14ac:dyDescent="0.2">
      <c r="A41" s="56">
        <v>42208</v>
      </c>
      <c r="B41" s="93" t="s">
        <v>225</v>
      </c>
      <c r="C41" s="59" t="s">
        <v>912</v>
      </c>
      <c r="D41" s="58" t="s">
        <v>892</v>
      </c>
      <c r="E41" s="57" t="s">
        <v>76</v>
      </c>
      <c r="F41" s="59"/>
      <c r="G41" s="71">
        <v>4185</v>
      </c>
      <c r="H41" s="71"/>
      <c r="I41" s="89">
        <f t="shared" ca="1" si="0"/>
        <v>1258332.6040000003</v>
      </c>
      <c r="N41" s="44"/>
    </row>
    <row r="42" spans="1:14" ht="12.75" x14ac:dyDescent="0.2">
      <c r="A42" s="56">
        <v>42208</v>
      </c>
      <c r="B42" s="93" t="s">
        <v>225</v>
      </c>
      <c r="C42" s="59" t="s">
        <v>913</v>
      </c>
      <c r="D42" s="58" t="s">
        <v>893</v>
      </c>
      <c r="E42" s="57" t="s">
        <v>76</v>
      </c>
      <c r="F42" s="59"/>
      <c r="G42" s="71">
        <v>1017.6</v>
      </c>
      <c r="H42" s="71"/>
      <c r="I42" s="89">
        <f t="shared" ca="1" si="0"/>
        <v>1257315.0040000002</v>
      </c>
      <c r="N42" s="44"/>
    </row>
    <row r="43" spans="1:14" ht="12.75" x14ac:dyDescent="0.2">
      <c r="A43" s="56">
        <v>42208</v>
      </c>
      <c r="B43" s="93" t="s">
        <v>225</v>
      </c>
      <c r="C43" s="59" t="s">
        <v>914</v>
      </c>
      <c r="D43" s="58" t="s">
        <v>511</v>
      </c>
      <c r="E43" s="57" t="s">
        <v>76</v>
      </c>
      <c r="F43" s="59"/>
      <c r="G43" s="71">
        <v>2522.8000000000002</v>
      </c>
      <c r="H43" s="71"/>
      <c r="I43" s="89">
        <f t="shared" ca="1" si="0"/>
        <v>1254792.2040000001</v>
      </c>
      <c r="N43" s="44"/>
    </row>
    <row r="44" spans="1:14" ht="12.75" x14ac:dyDescent="0.2">
      <c r="A44" s="56">
        <v>42208</v>
      </c>
      <c r="B44" s="93" t="s">
        <v>225</v>
      </c>
      <c r="C44" s="59" t="s">
        <v>915</v>
      </c>
      <c r="D44" s="58" t="s">
        <v>193</v>
      </c>
      <c r="E44" s="57" t="s">
        <v>815</v>
      </c>
      <c r="F44" s="59"/>
      <c r="G44" s="71">
        <v>403.2</v>
      </c>
      <c r="H44" s="71"/>
      <c r="I44" s="89">
        <f t="shared" ca="1" si="0"/>
        <v>1254389.0040000002</v>
      </c>
      <c r="N44" s="44"/>
    </row>
    <row r="45" spans="1:14" ht="12.75" x14ac:dyDescent="0.2">
      <c r="A45" s="56">
        <v>42208</v>
      </c>
      <c r="B45" s="94" t="s">
        <v>225</v>
      </c>
      <c r="C45" s="97" t="s">
        <v>916</v>
      </c>
      <c r="D45" s="98" t="s">
        <v>1041</v>
      </c>
      <c r="E45" s="107" t="s">
        <v>76</v>
      </c>
      <c r="F45" s="97"/>
      <c r="G45" s="108">
        <v>1000</v>
      </c>
      <c r="H45" s="108"/>
      <c r="I45" s="89">
        <f t="shared" ca="1" si="0"/>
        <v>1253389.0040000002</v>
      </c>
      <c r="N45" s="44"/>
    </row>
    <row r="46" spans="1:14" ht="25.5" x14ac:dyDescent="0.2">
      <c r="A46" s="56">
        <v>42208</v>
      </c>
      <c r="B46" s="93" t="s">
        <v>225</v>
      </c>
      <c r="C46" s="59" t="s">
        <v>916</v>
      </c>
      <c r="D46" s="58" t="s">
        <v>894</v>
      </c>
      <c r="E46" s="78" t="s">
        <v>77</v>
      </c>
      <c r="F46" s="59"/>
      <c r="G46" s="79">
        <v>530</v>
      </c>
      <c r="H46" s="79"/>
      <c r="I46" s="89">
        <f t="shared" ca="1" si="0"/>
        <v>1252859.0040000002</v>
      </c>
      <c r="N46" s="44"/>
    </row>
    <row r="47" spans="1:14" ht="12.75" x14ac:dyDescent="0.2">
      <c r="A47" s="106">
        <v>42208</v>
      </c>
      <c r="B47" s="93" t="s">
        <v>225</v>
      </c>
      <c r="C47" s="76" t="s">
        <v>917</v>
      </c>
      <c r="D47" s="77" t="s">
        <v>515</v>
      </c>
      <c r="E47" s="57" t="s">
        <v>76</v>
      </c>
      <c r="F47" s="59"/>
      <c r="G47" s="71">
        <v>8586</v>
      </c>
      <c r="H47" s="71"/>
      <c r="I47" s="89">
        <f t="shared" ca="1" si="0"/>
        <v>1244273.0040000002</v>
      </c>
      <c r="N47" s="44"/>
    </row>
    <row r="48" spans="1:14" ht="12.75" x14ac:dyDescent="0.2">
      <c r="A48" s="56">
        <v>42208</v>
      </c>
      <c r="B48" s="93" t="s">
        <v>225</v>
      </c>
      <c r="C48" s="59" t="s">
        <v>918</v>
      </c>
      <c r="D48" s="58" t="s">
        <v>895</v>
      </c>
      <c r="E48" s="57" t="s">
        <v>76</v>
      </c>
      <c r="F48" s="59"/>
      <c r="G48" s="71">
        <v>1650</v>
      </c>
      <c r="H48" s="71"/>
      <c r="I48" s="89">
        <f t="shared" ca="1" si="0"/>
        <v>1242623.0040000002</v>
      </c>
      <c r="N48" s="44"/>
    </row>
    <row r="49" spans="1:14" ht="12.75" x14ac:dyDescent="0.2">
      <c r="A49" s="56">
        <v>42208</v>
      </c>
      <c r="B49" s="93" t="s">
        <v>225</v>
      </c>
      <c r="C49" s="59" t="s">
        <v>919</v>
      </c>
      <c r="D49" s="58" t="s">
        <v>197</v>
      </c>
      <c r="E49" s="57" t="s">
        <v>77</v>
      </c>
      <c r="F49" s="59"/>
      <c r="G49" s="71">
        <v>2109.06</v>
      </c>
      <c r="H49" s="71"/>
      <c r="I49" s="89">
        <f t="shared" ca="1" si="0"/>
        <v>1240513.9440000001</v>
      </c>
      <c r="N49" s="44"/>
    </row>
    <row r="50" spans="1:14" ht="12.75" x14ac:dyDescent="0.2">
      <c r="A50" s="56">
        <v>42208</v>
      </c>
      <c r="B50" s="93" t="s">
        <v>225</v>
      </c>
      <c r="C50" s="59" t="s">
        <v>920</v>
      </c>
      <c r="D50" s="58" t="s">
        <v>134</v>
      </c>
      <c r="E50" s="57" t="s">
        <v>76</v>
      </c>
      <c r="F50" s="59"/>
      <c r="G50" s="71">
        <v>10484.4</v>
      </c>
      <c r="H50" s="71"/>
      <c r="I50" s="89">
        <f t="shared" ca="1" si="0"/>
        <v>1230029.5440000002</v>
      </c>
      <c r="N50" s="44"/>
    </row>
    <row r="51" spans="1:14" ht="12.75" x14ac:dyDescent="0.2">
      <c r="A51" s="56">
        <v>42208</v>
      </c>
      <c r="B51" s="93" t="s">
        <v>225</v>
      </c>
      <c r="C51" s="59" t="s">
        <v>921</v>
      </c>
      <c r="D51" s="58" t="s">
        <v>199</v>
      </c>
      <c r="E51" s="57" t="s">
        <v>76</v>
      </c>
      <c r="F51" s="59"/>
      <c r="G51" s="71">
        <v>2085</v>
      </c>
      <c r="H51" s="71"/>
      <c r="I51" s="89">
        <f t="shared" ca="1" si="0"/>
        <v>1227944.5440000002</v>
      </c>
      <c r="N51" s="44"/>
    </row>
    <row r="52" spans="1:14" ht="25.5" x14ac:dyDescent="0.2">
      <c r="A52" s="56">
        <v>42208</v>
      </c>
      <c r="B52" s="93" t="s">
        <v>225</v>
      </c>
      <c r="C52" s="59" t="s">
        <v>922</v>
      </c>
      <c r="D52" s="58" t="s">
        <v>896</v>
      </c>
      <c r="E52" s="57" t="s">
        <v>815</v>
      </c>
      <c r="F52" s="59"/>
      <c r="G52" s="71">
        <v>65</v>
      </c>
      <c r="H52" s="71"/>
      <c r="I52" s="89">
        <f t="shared" ca="1" si="0"/>
        <v>1227879.5440000002</v>
      </c>
      <c r="N52" s="44"/>
    </row>
    <row r="53" spans="1:14" ht="12.75" x14ac:dyDescent="0.2">
      <c r="A53" s="56">
        <v>42216</v>
      </c>
      <c r="B53" s="93" t="s">
        <v>225</v>
      </c>
      <c r="C53" s="59" t="s">
        <v>923</v>
      </c>
      <c r="D53" s="58" t="s">
        <v>897</v>
      </c>
      <c r="E53" s="57" t="s">
        <v>77</v>
      </c>
      <c r="F53" s="59"/>
      <c r="G53" s="71">
        <v>373.35</v>
      </c>
      <c r="H53" s="71"/>
      <c r="I53" s="89">
        <f t="shared" ca="1" si="0"/>
        <v>1227506.1940000001</v>
      </c>
      <c r="N53" s="44"/>
    </row>
    <row r="54" spans="1:14" ht="12.75" x14ac:dyDescent="0.2">
      <c r="A54" s="56">
        <v>42209</v>
      </c>
      <c r="B54" s="94" t="s">
        <v>225</v>
      </c>
      <c r="C54" s="97" t="s">
        <v>1037</v>
      </c>
      <c r="D54" s="98" t="s">
        <v>1038</v>
      </c>
      <c r="E54" s="107" t="s">
        <v>76</v>
      </c>
      <c r="F54" s="97"/>
      <c r="G54" s="108"/>
      <c r="H54" s="108">
        <v>3000</v>
      </c>
      <c r="I54" s="89">
        <f t="shared" ca="1" si="0"/>
        <v>1230506.1940000001</v>
      </c>
      <c r="N54" s="44"/>
    </row>
    <row r="55" spans="1:14" ht="12.75" x14ac:dyDescent="0.2">
      <c r="A55" s="56">
        <v>42209</v>
      </c>
      <c r="B55" s="93" t="s">
        <v>225</v>
      </c>
      <c r="C55" s="59" t="s">
        <v>924</v>
      </c>
      <c r="D55" s="58" t="s">
        <v>136</v>
      </c>
      <c r="E55" s="57" t="s">
        <v>815</v>
      </c>
      <c r="F55" s="59"/>
      <c r="G55" s="71">
        <v>105</v>
      </c>
      <c r="H55" s="71"/>
      <c r="I55" s="89">
        <f t="shared" ca="1" si="0"/>
        <v>1230401.1940000001</v>
      </c>
      <c r="N55" s="44"/>
    </row>
    <row r="56" spans="1:14" ht="12.75" x14ac:dyDescent="0.2">
      <c r="A56" s="56">
        <v>42209</v>
      </c>
      <c r="B56" s="93" t="s">
        <v>225</v>
      </c>
      <c r="C56" s="59" t="s">
        <v>925</v>
      </c>
      <c r="D56" s="58" t="s">
        <v>227</v>
      </c>
      <c r="E56" s="57" t="s">
        <v>77</v>
      </c>
      <c r="F56" s="59"/>
      <c r="G56" s="71">
        <v>1500</v>
      </c>
      <c r="H56" s="71"/>
      <c r="I56" s="89">
        <f t="shared" ca="1" si="0"/>
        <v>1228901.1940000001</v>
      </c>
      <c r="N56" s="44"/>
    </row>
    <row r="57" spans="1:14" ht="12.75" x14ac:dyDescent="0.2">
      <c r="A57" s="56">
        <v>42209</v>
      </c>
      <c r="B57" s="93" t="s">
        <v>225</v>
      </c>
      <c r="C57" s="59" t="s">
        <v>926</v>
      </c>
      <c r="D57" s="58" t="s">
        <v>202</v>
      </c>
      <c r="E57" s="57" t="s">
        <v>815</v>
      </c>
      <c r="F57" s="59"/>
      <c r="G57" s="71">
        <v>850</v>
      </c>
      <c r="H57" s="71"/>
      <c r="I57" s="89">
        <f t="shared" ca="1" si="0"/>
        <v>1228051.1940000001</v>
      </c>
      <c r="N57" s="44"/>
    </row>
    <row r="58" spans="1:14" ht="12.75" x14ac:dyDescent="0.2">
      <c r="A58" s="56">
        <v>42209</v>
      </c>
      <c r="B58" s="93" t="s">
        <v>225</v>
      </c>
      <c r="C58" s="59" t="s">
        <v>927</v>
      </c>
      <c r="D58" s="58" t="s">
        <v>898</v>
      </c>
      <c r="E58" s="57" t="s">
        <v>76</v>
      </c>
      <c r="F58" s="59"/>
      <c r="G58" s="71">
        <v>746.9</v>
      </c>
      <c r="H58" s="71"/>
      <c r="I58" s="89">
        <f t="shared" ca="1" si="0"/>
        <v>1227304.2940000002</v>
      </c>
      <c r="N58" s="44"/>
    </row>
    <row r="59" spans="1:14" ht="12.75" x14ac:dyDescent="0.2">
      <c r="A59" s="56">
        <v>42209</v>
      </c>
      <c r="B59" s="93" t="s">
        <v>225</v>
      </c>
      <c r="C59" s="59" t="s">
        <v>928</v>
      </c>
      <c r="D59" s="58" t="s">
        <v>138</v>
      </c>
      <c r="E59" s="57" t="s">
        <v>76</v>
      </c>
      <c r="F59" s="59"/>
      <c r="G59" s="71">
        <v>500</v>
      </c>
      <c r="H59" s="71"/>
      <c r="I59" s="89">
        <f t="shared" ca="1" si="0"/>
        <v>1226804.2940000002</v>
      </c>
      <c r="N59" s="44"/>
    </row>
    <row r="60" spans="1:14" ht="12.75" x14ac:dyDescent="0.2">
      <c r="A60" s="56">
        <v>42209</v>
      </c>
      <c r="B60" s="93" t="s">
        <v>225</v>
      </c>
      <c r="C60" s="59" t="s">
        <v>929</v>
      </c>
      <c r="D60" s="142" t="s">
        <v>203</v>
      </c>
      <c r="E60" s="107" t="s">
        <v>76</v>
      </c>
      <c r="F60" s="141"/>
      <c r="G60" s="144">
        <v>920.69</v>
      </c>
      <c r="H60" s="144"/>
      <c r="I60" s="89">
        <f t="shared" ca="1" si="0"/>
        <v>1225883.6040000003</v>
      </c>
      <c r="N60" s="44"/>
    </row>
    <row r="61" spans="1:14" ht="12.75" x14ac:dyDescent="0.2">
      <c r="A61" s="56">
        <v>42209</v>
      </c>
      <c r="B61" s="93" t="s">
        <v>225</v>
      </c>
      <c r="C61" s="141" t="s">
        <v>930</v>
      </c>
      <c r="D61" s="58" t="s">
        <v>204</v>
      </c>
      <c r="E61" s="57" t="s">
        <v>76</v>
      </c>
      <c r="F61" s="59"/>
      <c r="G61" s="71">
        <v>3614.7</v>
      </c>
      <c r="H61" s="71"/>
      <c r="I61" s="89">
        <f t="shared" ca="1" si="0"/>
        <v>1222268.9040000003</v>
      </c>
      <c r="N61" s="44"/>
    </row>
    <row r="62" spans="1:14" ht="12.75" x14ac:dyDescent="0.2">
      <c r="A62" s="56">
        <v>42209</v>
      </c>
      <c r="B62" s="93" t="s">
        <v>225</v>
      </c>
      <c r="C62" s="59" t="s">
        <v>931</v>
      </c>
      <c r="D62" s="58" t="s">
        <v>142</v>
      </c>
      <c r="E62" s="57" t="s">
        <v>77</v>
      </c>
      <c r="F62" s="59"/>
      <c r="G62" s="71">
        <v>339.2</v>
      </c>
      <c r="H62" s="71"/>
      <c r="I62" s="89">
        <f t="shared" ca="1" si="0"/>
        <v>1221929.7040000004</v>
      </c>
      <c r="N62" s="44"/>
    </row>
    <row r="63" spans="1:14" ht="12.75" x14ac:dyDescent="0.2">
      <c r="A63" s="56">
        <v>42209</v>
      </c>
      <c r="B63" s="93" t="s">
        <v>225</v>
      </c>
      <c r="C63" s="59" t="s">
        <v>932</v>
      </c>
      <c r="D63" s="58" t="s">
        <v>254</v>
      </c>
      <c r="E63" s="57" t="s">
        <v>77</v>
      </c>
      <c r="F63" s="59"/>
      <c r="G63" s="71">
        <v>250.6</v>
      </c>
      <c r="H63" s="71"/>
      <c r="I63" s="89">
        <f t="shared" ca="1" si="0"/>
        <v>1221679.1040000003</v>
      </c>
      <c r="N63" s="44"/>
    </row>
    <row r="64" spans="1:14" ht="12.75" x14ac:dyDescent="0.2">
      <c r="A64" s="56">
        <v>42209</v>
      </c>
      <c r="B64" s="93" t="s">
        <v>225</v>
      </c>
      <c r="C64" s="59" t="s">
        <v>933</v>
      </c>
      <c r="D64" s="58" t="s">
        <v>899</v>
      </c>
      <c r="E64" s="57" t="s">
        <v>76</v>
      </c>
      <c r="F64" s="59"/>
      <c r="G64" s="71">
        <v>3000</v>
      </c>
      <c r="H64" s="79"/>
      <c r="I64" s="89">
        <f t="shared" ca="1" si="0"/>
        <v>1218679.1040000003</v>
      </c>
      <c r="N64" s="44"/>
    </row>
    <row r="65" spans="1:14" ht="12.75" x14ac:dyDescent="0.2">
      <c r="A65" s="56">
        <v>42209</v>
      </c>
      <c r="B65" s="93" t="s">
        <v>225</v>
      </c>
      <c r="C65" s="59" t="s">
        <v>934</v>
      </c>
      <c r="D65" s="77" t="s">
        <v>525</v>
      </c>
      <c r="E65" s="57" t="s">
        <v>77</v>
      </c>
      <c r="F65" s="59"/>
      <c r="G65" s="79">
        <v>84.8</v>
      </c>
      <c r="H65" s="79"/>
      <c r="I65" s="89">
        <f t="shared" ca="1" si="0"/>
        <v>1218594.3040000002</v>
      </c>
      <c r="N65" s="44"/>
    </row>
    <row r="66" spans="1:14" ht="12.75" x14ac:dyDescent="0.2">
      <c r="A66" s="56">
        <v>42209</v>
      </c>
      <c r="B66" s="93" t="s">
        <v>225</v>
      </c>
      <c r="C66" s="76" t="s">
        <v>935</v>
      </c>
      <c r="D66" s="77" t="s">
        <v>526</v>
      </c>
      <c r="E66" s="57" t="s">
        <v>815</v>
      </c>
      <c r="F66" s="59"/>
      <c r="G66" s="79">
        <v>11.2</v>
      </c>
      <c r="H66" s="79"/>
      <c r="I66" s="89">
        <f t="shared" ca="1" si="0"/>
        <v>1218583.1040000003</v>
      </c>
      <c r="N66" s="44"/>
    </row>
    <row r="67" spans="1:14" ht="12.75" x14ac:dyDescent="0.2">
      <c r="A67" s="56">
        <v>42209</v>
      </c>
      <c r="B67" s="93" t="s">
        <v>225</v>
      </c>
      <c r="C67" s="76" t="s">
        <v>936</v>
      </c>
      <c r="D67" s="77" t="s">
        <v>682</v>
      </c>
      <c r="E67" s="57" t="s">
        <v>76</v>
      </c>
      <c r="F67" s="59"/>
      <c r="G67" s="79">
        <v>1500</v>
      </c>
      <c r="H67" s="79"/>
      <c r="I67" s="89">
        <f t="shared" ca="1" si="0"/>
        <v>1217083.1040000003</v>
      </c>
      <c r="N67" s="44"/>
    </row>
    <row r="68" spans="1:14" ht="25.5" x14ac:dyDescent="0.2">
      <c r="A68" s="56">
        <v>42209</v>
      </c>
      <c r="B68" s="93" t="s">
        <v>225</v>
      </c>
      <c r="C68" s="76" t="s">
        <v>937</v>
      </c>
      <c r="D68" s="77" t="s">
        <v>144</v>
      </c>
      <c r="E68" s="57" t="s">
        <v>76</v>
      </c>
      <c r="F68" s="59"/>
      <c r="G68" s="79">
        <v>1815</v>
      </c>
      <c r="H68" s="79"/>
      <c r="I68" s="89">
        <f t="shared" ca="1" si="0"/>
        <v>1215268.1040000003</v>
      </c>
      <c r="N68" s="44"/>
    </row>
    <row r="69" spans="1:14" ht="12.75" x14ac:dyDescent="0.2">
      <c r="A69" s="56">
        <v>42209</v>
      </c>
      <c r="B69" s="93" t="s">
        <v>225</v>
      </c>
      <c r="C69" s="76" t="s">
        <v>938</v>
      </c>
      <c r="D69" s="77" t="s">
        <v>714</v>
      </c>
      <c r="E69" s="57" t="s">
        <v>76</v>
      </c>
      <c r="F69" s="59"/>
      <c r="G69" s="79">
        <v>2650</v>
      </c>
      <c r="H69" s="79"/>
      <c r="I69" s="89">
        <f t="shared" ca="1" si="0"/>
        <v>1212618.1040000003</v>
      </c>
      <c r="N69" s="44"/>
    </row>
    <row r="70" spans="1:14" ht="12.75" x14ac:dyDescent="0.2">
      <c r="A70" s="56">
        <v>42209</v>
      </c>
      <c r="B70" s="93" t="s">
        <v>225</v>
      </c>
      <c r="C70" s="76" t="s">
        <v>939</v>
      </c>
      <c r="D70" s="77" t="s">
        <v>719</v>
      </c>
      <c r="E70" s="78" t="s">
        <v>76</v>
      </c>
      <c r="F70" s="59"/>
      <c r="G70" s="79">
        <v>3773.6</v>
      </c>
      <c r="H70" s="79"/>
      <c r="I70" s="89">
        <f t="shared" ca="1" si="0"/>
        <v>1208844.5040000002</v>
      </c>
      <c r="N70" s="44"/>
    </row>
    <row r="71" spans="1:14" ht="25.5" x14ac:dyDescent="0.2">
      <c r="A71" s="56">
        <v>42209</v>
      </c>
      <c r="B71" s="93" t="s">
        <v>225</v>
      </c>
      <c r="C71" s="76" t="s">
        <v>940</v>
      </c>
      <c r="D71" s="77" t="s">
        <v>900</v>
      </c>
      <c r="E71" s="57" t="s">
        <v>76</v>
      </c>
      <c r="F71" s="59"/>
      <c r="G71" s="79">
        <v>4366.42</v>
      </c>
      <c r="H71" s="79"/>
      <c r="I71" s="89">
        <f t="shared" ca="1" si="0"/>
        <v>1204478.0840000003</v>
      </c>
      <c r="N71" s="44"/>
    </row>
    <row r="72" spans="1:14" ht="12.75" x14ac:dyDescent="0.2">
      <c r="A72" s="56">
        <v>42209</v>
      </c>
      <c r="B72" s="93" t="s">
        <v>225</v>
      </c>
      <c r="C72" s="76" t="s">
        <v>941</v>
      </c>
      <c r="D72" s="142" t="s">
        <v>146</v>
      </c>
      <c r="E72" s="107" t="s">
        <v>815</v>
      </c>
      <c r="F72" s="141"/>
      <c r="G72" s="149">
        <v>308</v>
      </c>
      <c r="H72" s="149"/>
      <c r="I72" s="89">
        <f t="shared" ca="1" si="0"/>
        <v>1204170.0840000003</v>
      </c>
      <c r="N72" s="44"/>
    </row>
    <row r="73" spans="1:14" ht="12.75" x14ac:dyDescent="0.2">
      <c r="A73" s="56">
        <v>42209</v>
      </c>
      <c r="B73" s="93" t="s">
        <v>225</v>
      </c>
      <c r="C73" s="141" t="s">
        <v>942</v>
      </c>
      <c r="D73" s="77" t="s">
        <v>901</v>
      </c>
      <c r="E73" s="57" t="s">
        <v>76</v>
      </c>
      <c r="F73" s="59"/>
      <c r="G73" s="79">
        <v>738.29</v>
      </c>
      <c r="H73" s="79"/>
      <c r="I73" s="89">
        <f t="shared" ca="1" si="0"/>
        <v>1203431.7940000002</v>
      </c>
      <c r="N73" s="44"/>
    </row>
    <row r="74" spans="1:14" ht="12.75" x14ac:dyDescent="0.2">
      <c r="A74" s="56">
        <v>42209</v>
      </c>
      <c r="B74" s="93" t="s">
        <v>225</v>
      </c>
      <c r="C74" s="141" t="s">
        <v>943</v>
      </c>
      <c r="D74" s="77" t="s">
        <v>902</v>
      </c>
      <c r="E74" s="57" t="s">
        <v>77</v>
      </c>
      <c r="F74" s="59"/>
      <c r="G74" s="79">
        <v>260</v>
      </c>
      <c r="H74" s="79"/>
      <c r="I74" s="89">
        <f t="shared" ca="1" si="0"/>
        <v>1203171.7940000002</v>
      </c>
      <c r="N74" s="44"/>
    </row>
    <row r="75" spans="1:14" ht="12.75" x14ac:dyDescent="0.2">
      <c r="A75" s="56">
        <v>42209</v>
      </c>
      <c r="B75" s="93" t="s">
        <v>225</v>
      </c>
      <c r="C75" s="76" t="s">
        <v>944</v>
      </c>
      <c r="D75" s="77" t="s">
        <v>293</v>
      </c>
      <c r="E75" s="57" t="s">
        <v>76</v>
      </c>
      <c r="F75" s="59"/>
      <c r="G75" s="79">
        <v>5000</v>
      </c>
      <c r="H75" s="79"/>
      <c r="I75" s="89">
        <f t="shared" ca="1" si="0"/>
        <v>1198171.7940000002</v>
      </c>
      <c r="N75" s="44"/>
    </row>
    <row r="76" spans="1:14" ht="12.75" x14ac:dyDescent="0.2">
      <c r="A76" s="56">
        <v>42209</v>
      </c>
      <c r="B76" s="93" t="s">
        <v>225</v>
      </c>
      <c r="C76" s="76" t="s">
        <v>945</v>
      </c>
      <c r="D76" s="77" t="s">
        <v>903</v>
      </c>
      <c r="E76" s="57" t="s">
        <v>76</v>
      </c>
      <c r="F76" s="59"/>
      <c r="G76" s="79">
        <v>1166</v>
      </c>
      <c r="H76" s="79"/>
      <c r="I76" s="89">
        <f t="shared" ca="1" si="0"/>
        <v>1197005.7940000002</v>
      </c>
      <c r="N76" s="44"/>
    </row>
    <row r="77" spans="1:14" ht="12.75" x14ac:dyDescent="0.2">
      <c r="A77" s="56">
        <v>42209</v>
      </c>
      <c r="B77" s="93" t="s">
        <v>225</v>
      </c>
      <c r="C77" s="76" t="s">
        <v>946</v>
      </c>
      <c r="D77" s="98" t="s">
        <v>529</v>
      </c>
      <c r="E77" s="107" t="s">
        <v>76</v>
      </c>
      <c r="F77" s="97"/>
      <c r="G77" s="100">
        <v>1729.8</v>
      </c>
      <c r="H77" s="100"/>
      <c r="I77" s="89">
        <f t="shared" ca="1" si="0"/>
        <v>1195275.9940000002</v>
      </c>
      <c r="N77" s="44"/>
    </row>
    <row r="78" spans="1:14" ht="12.75" x14ac:dyDescent="0.2">
      <c r="A78" s="56">
        <v>42209</v>
      </c>
      <c r="B78" s="93" t="s">
        <v>225</v>
      </c>
      <c r="C78" s="97" t="s">
        <v>947</v>
      </c>
      <c r="D78" s="77" t="s">
        <v>258</v>
      </c>
      <c r="E78" s="57" t="s">
        <v>76</v>
      </c>
      <c r="F78" s="59"/>
      <c r="G78" s="79">
        <v>2650</v>
      </c>
      <c r="H78" s="79"/>
      <c r="I78" s="89">
        <f t="shared" ca="1" si="0"/>
        <v>1192625.9940000002</v>
      </c>
      <c r="N78" s="44"/>
    </row>
    <row r="79" spans="1:14" ht="12.75" x14ac:dyDescent="0.2">
      <c r="A79" s="56">
        <v>42209</v>
      </c>
      <c r="B79" s="93" t="s">
        <v>225</v>
      </c>
      <c r="C79" s="76" t="s">
        <v>948</v>
      </c>
      <c r="D79" s="77" t="s">
        <v>209</v>
      </c>
      <c r="E79" s="57" t="s">
        <v>815</v>
      </c>
      <c r="F79" s="59"/>
      <c r="G79" s="79">
        <v>570</v>
      </c>
      <c r="H79" s="79"/>
      <c r="I79" s="89">
        <f t="shared" ca="1" si="0"/>
        <v>1192055.9940000002</v>
      </c>
      <c r="N79" s="44"/>
    </row>
    <row r="80" spans="1:14" ht="12.75" x14ac:dyDescent="0.2">
      <c r="A80" s="56">
        <v>42209</v>
      </c>
      <c r="B80" s="93" t="s">
        <v>225</v>
      </c>
      <c r="C80" s="76" t="s">
        <v>949</v>
      </c>
      <c r="D80" s="77" t="s">
        <v>783</v>
      </c>
      <c r="E80" s="57" t="s">
        <v>76</v>
      </c>
      <c r="F80" s="59"/>
      <c r="G80" s="79">
        <v>3074</v>
      </c>
      <c r="H80" s="79"/>
      <c r="I80" s="89">
        <f t="shared" ca="1" si="0"/>
        <v>1188981.9940000002</v>
      </c>
      <c r="N80" s="44"/>
    </row>
    <row r="81" spans="1:14" ht="12.75" x14ac:dyDescent="0.2">
      <c r="A81" s="56">
        <v>42209</v>
      </c>
      <c r="B81" s="93" t="s">
        <v>225</v>
      </c>
      <c r="C81" s="76" t="s">
        <v>950</v>
      </c>
      <c r="D81" s="77" t="s">
        <v>151</v>
      </c>
      <c r="E81" s="78" t="s">
        <v>77</v>
      </c>
      <c r="F81" s="59"/>
      <c r="G81" s="79">
        <v>796.55</v>
      </c>
      <c r="H81" s="79"/>
      <c r="I81" s="89">
        <f t="shared" ca="1" si="0"/>
        <v>1188185.4440000001</v>
      </c>
      <c r="N81" s="44"/>
    </row>
    <row r="82" spans="1:14" ht="12.75" x14ac:dyDescent="0.2">
      <c r="A82" s="56">
        <v>42209</v>
      </c>
      <c r="B82" s="93" t="s">
        <v>225</v>
      </c>
      <c r="C82" s="76" t="s">
        <v>951</v>
      </c>
      <c r="D82" s="77" t="s">
        <v>151</v>
      </c>
      <c r="E82" s="78" t="s">
        <v>77</v>
      </c>
      <c r="F82" s="59"/>
      <c r="G82" s="79">
        <v>1692.3</v>
      </c>
      <c r="H82" s="79"/>
      <c r="I82" s="89">
        <f t="shared" ref="I82:I145" ca="1" si="1">IF(AND(ISBLANK(G82),ISBLANK(H82))," - ",OFFSET(I82,-1,0,1,1)+H82-G82)</f>
        <v>1186493.1440000001</v>
      </c>
      <c r="N82" s="44"/>
    </row>
    <row r="83" spans="1:14" ht="12.75" x14ac:dyDescent="0.2">
      <c r="A83" s="56">
        <v>42209</v>
      </c>
      <c r="B83" s="93" t="s">
        <v>225</v>
      </c>
      <c r="C83" s="76" t="s">
        <v>952</v>
      </c>
      <c r="D83" s="77" t="s">
        <v>151</v>
      </c>
      <c r="E83" s="78" t="s">
        <v>77</v>
      </c>
      <c r="F83" s="59"/>
      <c r="G83" s="79">
        <v>20</v>
      </c>
      <c r="H83" s="79"/>
      <c r="I83" s="89">
        <f t="shared" ca="1" si="1"/>
        <v>1186473.1440000001</v>
      </c>
      <c r="N83" s="44"/>
    </row>
    <row r="84" spans="1:14" ht="25.5" x14ac:dyDescent="0.2">
      <c r="A84" s="56">
        <v>42209</v>
      </c>
      <c r="B84" s="93" t="s">
        <v>225</v>
      </c>
      <c r="C84" s="76" t="s">
        <v>953</v>
      </c>
      <c r="D84" s="77" t="s">
        <v>296</v>
      </c>
      <c r="E84" s="78" t="s">
        <v>76</v>
      </c>
      <c r="F84" s="59"/>
      <c r="G84" s="79">
        <v>460.83</v>
      </c>
      <c r="H84" s="79"/>
      <c r="I84" s="89">
        <f t="shared" ca="1" si="1"/>
        <v>1186012.314</v>
      </c>
      <c r="N84" s="44"/>
    </row>
    <row r="85" spans="1:14" ht="12.75" x14ac:dyDescent="0.2">
      <c r="A85" s="56">
        <v>42209</v>
      </c>
      <c r="B85" s="93" t="s">
        <v>225</v>
      </c>
      <c r="C85" s="76" t="s">
        <v>954</v>
      </c>
      <c r="D85" s="77" t="s">
        <v>152</v>
      </c>
      <c r="E85" s="78" t="s">
        <v>77</v>
      </c>
      <c r="F85" s="59"/>
      <c r="G85" s="79">
        <v>155.5</v>
      </c>
      <c r="H85" s="79"/>
      <c r="I85" s="89">
        <f t="shared" ca="1" si="1"/>
        <v>1185856.814</v>
      </c>
      <c r="N85" s="44"/>
    </row>
    <row r="86" spans="1:14" ht="12.75" x14ac:dyDescent="0.2">
      <c r="A86" s="56">
        <v>42209</v>
      </c>
      <c r="B86" s="93" t="s">
        <v>225</v>
      </c>
      <c r="C86" s="76" t="s">
        <v>955</v>
      </c>
      <c r="D86" s="77" t="s">
        <v>904</v>
      </c>
      <c r="E86" s="78" t="s">
        <v>76</v>
      </c>
      <c r="F86" s="59"/>
      <c r="G86" s="79">
        <v>5300</v>
      </c>
      <c r="H86" s="79"/>
      <c r="I86" s="89">
        <f t="shared" ca="1" si="1"/>
        <v>1180556.814</v>
      </c>
      <c r="N86" s="44"/>
    </row>
    <row r="87" spans="1:14" ht="12.75" x14ac:dyDescent="0.2">
      <c r="A87" s="56">
        <v>42209</v>
      </c>
      <c r="B87" s="93" t="s">
        <v>225</v>
      </c>
      <c r="C87" s="76" t="s">
        <v>956</v>
      </c>
      <c r="D87" s="77" t="s">
        <v>155</v>
      </c>
      <c r="E87" s="78" t="s">
        <v>77</v>
      </c>
      <c r="F87" s="59"/>
      <c r="G87" s="79">
        <v>217.3</v>
      </c>
      <c r="H87" s="79"/>
      <c r="I87" s="89">
        <f t="shared" ca="1" si="1"/>
        <v>1180339.514</v>
      </c>
      <c r="N87" s="44"/>
    </row>
    <row r="88" spans="1:14" ht="12.75" x14ac:dyDescent="0.2">
      <c r="A88" s="56">
        <v>42209</v>
      </c>
      <c r="B88" s="93" t="s">
        <v>225</v>
      </c>
      <c r="C88" s="76" t="s">
        <v>957</v>
      </c>
      <c r="D88" s="77" t="s">
        <v>210</v>
      </c>
      <c r="E88" s="78" t="s">
        <v>815</v>
      </c>
      <c r="F88" s="59"/>
      <c r="G88" s="79">
        <v>100</v>
      </c>
      <c r="H88" s="79"/>
      <c r="I88" s="89">
        <f t="shared" ca="1" si="1"/>
        <v>1180239.514</v>
      </c>
      <c r="N88" s="44"/>
    </row>
    <row r="89" spans="1:14" ht="25.5" x14ac:dyDescent="0.2">
      <c r="A89" s="56">
        <v>42209</v>
      </c>
      <c r="B89" s="93" t="s">
        <v>225</v>
      </c>
      <c r="C89" s="76" t="s">
        <v>958</v>
      </c>
      <c r="D89" s="77" t="s">
        <v>491</v>
      </c>
      <c r="E89" s="78" t="s">
        <v>76</v>
      </c>
      <c r="F89" s="59"/>
      <c r="G89" s="79">
        <v>1500</v>
      </c>
      <c r="H89" s="79"/>
      <c r="I89" s="89">
        <f t="shared" ca="1" si="1"/>
        <v>1178739.514</v>
      </c>
      <c r="N89" s="44"/>
    </row>
    <row r="90" spans="1:14" ht="12.75" x14ac:dyDescent="0.2">
      <c r="A90" s="56">
        <v>42209</v>
      </c>
      <c r="B90" s="93" t="s">
        <v>225</v>
      </c>
      <c r="C90" s="76" t="s">
        <v>959</v>
      </c>
      <c r="D90" s="77" t="s">
        <v>905</v>
      </c>
      <c r="E90" s="78" t="s">
        <v>76</v>
      </c>
      <c r="F90" s="59"/>
      <c r="G90" s="79">
        <v>1500</v>
      </c>
      <c r="H90" s="79"/>
      <c r="I90" s="89">
        <f t="shared" ca="1" si="1"/>
        <v>1177239.514</v>
      </c>
      <c r="N90" s="44"/>
    </row>
    <row r="91" spans="1:14" ht="12.75" x14ac:dyDescent="0.2">
      <c r="A91" s="75">
        <v>42209</v>
      </c>
      <c r="B91" s="93" t="s">
        <v>225</v>
      </c>
      <c r="C91" s="76" t="s">
        <v>960</v>
      </c>
      <c r="D91" s="77" t="s">
        <v>489</v>
      </c>
      <c r="E91" s="78" t="s">
        <v>76</v>
      </c>
      <c r="F91" s="59"/>
      <c r="G91" s="79">
        <v>1500</v>
      </c>
      <c r="H91" s="79"/>
      <c r="I91" s="89">
        <f t="shared" ca="1" si="1"/>
        <v>1175739.514</v>
      </c>
      <c r="N91" s="44"/>
    </row>
    <row r="92" spans="1:14" ht="12.75" x14ac:dyDescent="0.2">
      <c r="A92" s="75">
        <v>42209</v>
      </c>
      <c r="B92" s="93" t="s">
        <v>225</v>
      </c>
      <c r="C92" s="76" t="s">
        <v>961</v>
      </c>
      <c r="D92" s="77" t="s">
        <v>488</v>
      </c>
      <c r="E92" s="78" t="s">
        <v>76</v>
      </c>
      <c r="F92" s="59"/>
      <c r="G92" s="79">
        <v>1500</v>
      </c>
      <c r="H92" s="79"/>
      <c r="I92" s="89">
        <f t="shared" ca="1" si="1"/>
        <v>1174239.514</v>
      </c>
      <c r="N92" s="44"/>
    </row>
    <row r="93" spans="1:14" ht="12.75" x14ac:dyDescent="0.2">
      <c r="A93" s="106">
        <v>42209</v>
      </c>
      <c r="B93" s="93" t="s">
        <v>225</v>
      </c>
      <c r="C93" s="76" t="s">
        <v>962</v>
      </c>
      <c r="D93" s="77" t="s">
        <v>528</v>
      </c>
      <c r="E93" s="78" t="s">
        <v>76</v>
      </c>
      <c r="F93" s="59"/>
      <c r="G93" s="79">
        <v>1500</v>
      </c>
      <c r="H93" s="79"/>
      <c r="I93" s="89">
        <f t="shared" ca="1" si="1"/>
        <v>1172739.514</v>
      </c>
      <c r="N93" s="44"/>
    </row>
    <row r="94" spans="1:14" ht="12.75" x14ac:dyDescent="0.2">
      <c r="A94" s="106">
        <v>42209</v>
      </c>
      <c r="B94" s="93" t="s">
        <v>225</v>
      </c>
      <c r="C94" s="76" t="s">
        <v>963</v>
      </c>
      <c r="D94" s="77" t="s">
        <v>490</v>
      </c>
      <c r="E94" s="78" t="s">
        <v>76</v>
      </c>
      <c r="F94" s="59"/>
      <c r="G94" s="79">
        <v>1500</v>
      </c>
      <c r="H94" s="79"/>
      <c r="I94" s="89">
        <f t="shared" ca="1" si="1"/>
        <v>1171239.514</v>
      </c>
      <c r="N94" s="44"/>
    </row>
    <row r="95" spans="1:14" ht="12.75" x14ac:dyDescent="0.2">
      <c r="A95" s="106">
        <v>42209</v>
      </c>
      <c r="B95" s="93" t="s">
        <v>225</v>
      </c>
      <c r="C95" s="76" t="s">
        <v>964</v>
      </c>
      <c r="D95" s="77" t="s">
        <v>906</v>
      </c>
      <c r="E95" s="78" t="s">
        <v>76</v>
      </c>
      <c r="F95" s="59"/>
      <c r="G95" s="79">
        <v>13515</v>
      </c>
      <c r="H95" s="79"/>
      <c r="I95" s="89">
        <f t="shared" ca="1" si="1"/>
        <v>1157724.514</v>
      </c>
      <c r="N95" s="44"/>
    </row>
    <row r="96" spans="1:14" ht="12.75" x14ac:dyDescent="0.2">
      <c r="A96" s="106">
        <v>42209</v>
      </c>
      <c r="B96" s="93" t="s">
        <v>225</v>
      </c>
      <c r="C96" s="76" t="s">
        <v>965</v>
      </c>
      <c r="D96" s="77" t="s">
        <v>388</v>
      </c>
      <c r="E96" s="78" t="s">
        <v>76</v>
      </c>
      <c r="F96" s="59"/>
      <c r="G96" s="79">
        <v>11500</v>
      </c>
      <c r="H96" s="79"/>
      <c r="I96" s="89">
        <f t="shared" ca="1" si="1"/>
        <v>1146224.514</v>
      </c>
      <c r="N96" s="44"/>
    </row>
    <row r="97" spans="1:14" ht="12.75" x14ac:dyDescent="0.2">
      <c r="A97" s="106">
        <v>42209</v>
      </c>
      <c r="B97" s="93" t="s">
        <v>225</v>
      </c>
      <c r="C97" s="76" t="s">
        <v>966</v>
      </c>
      <c r="D97" s="77" t="s">
        <v>622</v>
      </c>
      <c r="E97" s="78" t="s">
        <v>76</v>
      </c>
      <c r="F97" s="59"/>
      <c r="G97" s="79">
        <v>16380</v>
      </c>
      <c r="H97" s="79"/>
      <c r="I97" s="89">
        <f t="shared" ca="1" si="1"/>
        <v>1129844.514</v>
      </c>
      <c r="N97" s="44"/>
    </row>
    <row r="98" spans="1:14" ht="12.75" x14ac:dyDescent="0.2">
      <c r="A98" s="106">
        <v>42209</v>
      </c>
      <c r="B98" s="93" t="s">
        <v>225</v>
      </c>
      <c r="C98" s="76" t="s">
        <v>967</v>
      </c>
      <c r="D98" s="77" t="s">
        <v>397</v>
      </c>
      <c r="E98" s="78" t="s">
        <v>76</v>
      </c>
      <c r="F98" s="59"/>
      <c r="G98" s="79">
        <v>17755</v>
      </c>
      <c r="H98" s="79"/>
      <c r="I98" s="89">
        <f t="shared" ca="1" si="1"/>
        <v>1112089.514</v>
      </c>
      <c r="N98" s="44"/>
    </row>
    <row r="99" spans="1:14" ht="12.75" x14ac:dyDescent="0.2">
      <c r="A99" s="106">
        <v>42209</v>
      </c>
      <c r="B99" s="93" t="s">
        <v>225</v>
      </c>
      <c r="C99" s="76" t="s">
        <v>968</v>
      </c>
      <c r="D99" s="77" t="s">
        <v>520</v>
      </c>
      <c r="E99" s="78" t="s">
        <v>76</v>
      </c>
      <c r="F99" s="59"/>
      <c r="G99" s="79">
        <v>23468.400000000001</v>
      </c>
      <c r="H99" s="79"/>
      <c r="I99" s="89">
        <f t="shared" ca="1" si="1"/>
        <v>1088621.1140000001</v>
      </c>
      <c r="N99" s="44"/>
    </row>
    <row r="100" spans="1:14" ht="12.75" x14ac:dyDescent="0.2">
      <c r="A100" s="106">
        <v>42209</v>
      </c>
      <c r="B100" s="93" t="s">
        <v>225</v>
      </c>
      <c r="C100" s="76" t="s">
        <v>969</v>
      </c>
      <c r="D100" s="77" t="s">
        <v>907</v>
      </c>
      <c r="E100" s="78" t="s">
        <v>76</v>
      </c>
      <c r="F100" s="59"/>
      <c r="G100" s="79">
        <v>12720</v>
      </c>
      <c r="H100" s="79"/>
      <c r="I100" s="89">
        <f t="shared" ca="1" si="1"/>
        <v>1075901.1140000001</v>
      </c>
      <c r="N100" s="44"/>
    </row>
    <row r="101" spans="1:14" ht="12.75" x14ac:dyDescent="0.2">
      <c r="A101" s="106">
        <v>42209</v>
      </c>
      <c r="B101" s="93" t="s">
        <v>225</v>
      </c>
      <c r="C101" s="76" t="s">
        <v>970</v>
      </c>
      <c r="D101" s="77" t="s">
        <v>387</v>
      </c>
      <c r="E101" s="78" t="s">
        <v>76</v>
      </c>
      <c r="F101" s="59"/>
      <c r="G101" s="79">
        <v>12985</v>
      </c>
      <c r="H101" s="79"/>
      <c r="I101" s="89">
        <f t="shared" ca="1" si="1"/>
        <v>1062916.1140000001</v>
      </c>
      <c r="N101" s="44"/>
    </row>
    <row r="102" spans="1:14" ht="12.75" x14ac:dyDescent="0.2">
      <c r="A102" s="106">
        <v>42209</v>
      </c>
      <c r="B102" s="93" t="s">
        <v>225</v>
      </c>
      <c r="C102" s="76" t="s">
        <v>971</v>
      </c>
      <c r="D102" s="77" t="s">
        <v>908</v>
      </c>
      <c r="E102" s="78" t="s">
        <v>76</v>
      </c>
      <c r="F102" s="59"/>
      <c r="G102" s="79">
        <v>484175.77</v>
      </c>
      <c r="H102" s="79"/>
      <c r="I102" s="89">
        <f t="shared" ca="1" si="1"/>
        <v>578740.34400000004</v>
      </c>
      <c r="N102" s="44"/>
    </row>
    <row r="103" spans="1:14" ht="25.5" x14ac:dyDescent="0.2">
      <c r="A103" s="106">
        <v>42209</v>
      </c>
      <c r="B103" s="93" t="s">
        <v>225</v>
      </c>
      <c r="C103" s="76">
        <v>687546</v>
      </c>
      <c r="D103" s="77" t="s">
        <v>698</v>
      </c>
      <c r="E103" s="78" t="s">
        <v>76</v>
      </c>
      <c r="F103" s="59"/>
      <c r="G103" s="79">
        <v>530</v>
      </c>
      <c r="H103" s="79"/>
      <c r="I103" s="89">
        <f t="shared" ca="1" si="1"/>
        <v>578210.34400000004</v>
      </c>
      <c r="N103" s="44"/>
    </row>
    <row r="104" spans="1:14" ht="12.75" x14ac:dyDescent="0.2">
      <c r="A104" s="106">
        <v>42209</v>
      </c>
      <c r="B104" s="93" t="s">
        <v>225</v>
      </c>
      <c r="C104" s="76" t="s">
        <v>972</v>
      </c>
      <c r="D104" s="77" t="s">
        <v>229</v>
      </c>
      <c r="E104" s="78" t="s">
        <v>76</v>
      </c>
      <c r="F104" s="59"/>
      <c r="G104" s="79">
        <v>692.4</v>
      </c>
      <c r="H104" s="79"/>
      <c r="I104" s="89">
        <f t="shared" ca="1" si="1"/>
        <v>577517.94400000002</v>
      </c>
      <c r="N104" s="44"/>
    </row>
    <row r="105" spans="1:14" ht="12.75" x14ac:dyDescent="0.2">
      <c r="A105" s="106">
        <v>42214</v>
      </c>
      <c r="B105" s="94" t="s">
        <v>506</v>
      </c>
      <c r="C105" s="76"/>
      <c r="D105" s="77" t="s">
        <v>976</v>
      </c>
      <c r="E105" s="78" t="s">
        <v>785</v>
      </c>
      <c r="F105" s="59"/>
      <c r="G105" s="79">
        <v>250000</v>
      </c>
      <c r="H105" s="158"/>
      <c r="I105" s="89">
        <f t="shared" ca="1" si="1"/>
        <v>327517.94400000002</v>
      </c>
      <c r="N105" s="44"/>
    </row>
    <row r="106" spans="1:14" ht="12.75" x14ac:dyDescent="0.2">
      <c r="A106" s="106">
        <v>42215</v>
      </c>
      <c r="B106" s="94" t="s">
        <v>506</v>
      </c>
      <c r="C106" s="97" t="s">
        <v>1040</v>
      </c>
      <c r="D106" s="98" t="s">
        <v>1039</v>
      </c>
      <c r="E106" s="99" t="s">
        <v>76</v>
      </c>
      <c r="F106" s="97"/>
      <c r="G106" s="100"/>
      <c r="H106" s="100">
        <v>915.8</v>
      </c>
      <c r="I106" s="89">
        <f t="shared" ca="1" si="1"/>
        <v>328433.74400000001</v>
      </c>
      <c r="N106" s="44"/>
    </row>
    <row r="107" spans="1:14" ht="12.75" x14ac:dyDescent="0.2">
      <c r="A107" s="106">
        <v>42216</v>
      </c>
      <c r="B107" s="94" t="s">
        <v>506</v>
      </c>
      <c r="C107" s="76" t="s">
        <v>156</v>
      </c>
      <c r="D107" s="77" t="s">
        <v>218</v>
      </c>
      <c r="E107" s="78" t="s">
        <v>77</v>
      </c>
      <c r="F107" s="59"/>
      <c r="G107" s="79">
        <v>79017.360000000015</v>
      </c>
      <c r="H107" s="79"/>
      <c r="I107" s="89">
        <f t="shared" ca="1" si="1"/>
        <v>249416.38399999999</v>
      </c>
      <c r="N107" s="44"/>
    </row>
    <row r="108" spans="1:14" ht="12.75" x14ac:dyDescent="0.2">
      <c r="A108" s="106">
        <v>42216</v>
      </c>
      <c r="B108" s="94" t="s">
        <v>506</v>
      </c>
      <c r="C108" s="76" t="s">
        <v>973</v>
      </c>
      <c r="D108" s="77" t="s">
        <v>219</v>
      </c>
      <c r="E108" s="78" t="s">
        <v>77</v>
      </c>
      <c r="F108" s="59"/>
      <c r="G108" s="79">
        <v>18180</v>
      </c>
      <c r="H108" s="79"/>
      <c r="I108" s="89">
        <f t="shared" ca="1" si="1"/>
        <v>231236.38399999999</v>
      </c>
      <c r="N108" s="44"/>
    </row>
    <row r="109" spans="1:14" ht="12.75" x14ac:dyDescent="0.2">
      <c r="A109" s="106">
        <v>42216</v>
      </c>
      <c r="B109" s="94" t="s">
        <v>506</v>
      </c>
      <c r="C109" s="76" t="s">
        <v>974</v>
      </c>
      <c r="D109" s="77" t="s">
        <v>220</v>
      </c>
      <c r="E109" s="78" t="s">
        <v>77</v>
      </c>
      <c r="F109" s="59"/>
      <c r="G109" s="79">
        <v>1148.0999999999999</v>
      </c>
      <c r="H109" s="79"/>
      <c r="I109" s="89">
        <f t="shared" ca="1" si="1"/>
        <v>230088.28399999999</v>
      </c>
      <c r="N109" s="44"/>
    </row>
    <row r="110" spans="1:14" ht="12.75" x14ac:dyDescent="0.2">
      <c r="A110" s="106">
        <v>42216</v>
      </c>
      <c r="B110" s="94" t="s">
        <v>506</v>
      </c>
      <c r="C110" s="76" t="s">
        <v>975</v>
      </c>
      <c r="D110" s="77" t="s">
        <v>190</v>
      </c>
      <c r="E110" s="78" t="s">
        <v>77</v>
      </c>
      <c r="F110" s="59"/>
      <c r="G110" s="79">
        <v>7876.6</v>
      </c>
      <c r="H110" s="79"/>
      <c r="I110" s="89">
        <f t="shared" ca="1" si="1"/>
        <v>222211.68399999998</v>
      </c>
      <c r="N110" s="44"/>
    </row>
    <row r="111" spans="1:14" ht="12.75" x14ac:dyDescent="0.2">
      <c r="A111" s="106">
        <v>42216</v>
      </c>
      <c r="B111" s="94" t="s">
        <v>506</v>
      </c>
      <c r="C111" s="76" t="s">
        <v>980</v>
      </c>
      <c r="D111" s="77" t="s">
        <v>870</v>
      </c>
      <c r="E111" s="78" t="s">
        <v>76</v>
      </c>
      <c r="F111" s="59"/>
      <c r="G111" s="79">
        <v>2500</v>
      </c>
      <c r="H111" s="79"/>
      <c r="I111" s="89">
        <f t="shared" ca="1" si="1"/>
        <v>219711.68399999998</v>
      </c>
      <c r="N111" s="44"/>
    </row>
    <row r="112" spans="1:14" ht="12.75" x14ac:dyDescent="0.2">
      <c r="A112" s="106">
        <v>42216</v>
      </c>
      <c r="B112" s="94" t="s">
        <v>506</v>
      </c>
      <c r="C112" s="76" t="s">
        <v>981</v>
      </c>
      <c r="D112" s="77" t="s">
        <v>250</v>
      </c>
      <c r="E112" s="78" t="s">
        <v>77</v>
      </c>
      <c r="F112" s="59"/>
      <c r="G112" s="79">
        <v>850</v>
      </c>
      <c r="H112" s="79"/>
      <c r="I112" s="89">
        <f t="shared" ca="1" si="1"/>
        <v>218861.68399999998</v>
      </c>
      <c r="N112" s="44"/>
    </row>
    <row r="113" spans="1:14" ht="12.75" x14ac:dyDescent="0.2">
      <c r="A113" s="106">
        <v>42216</v>
      </c>
      <c r="B113" s="94" t="s">
        <v>506</v>
      </c>
      <c r="C113" s="76" t="s">
        <v>982</v>
      </c>
      <c r="D113" s="77" t="s">
        <v>978</v>
      </c>
      <c r="E113" s="78" t="s">
        <v>76</v>
      </c>
      <c r="F113" s="59"/>
      <c r="G113" s="79">
        <v>3000</v>
      </c>
      <c r="H113" s="79"/>
      <c r="I113" s="89">
        <f t="shared" ca="1" si="1"/>
        <v>215861.68399999998</v>
      </c>
      <c r="N113" s="44"/>
    </row>
    <row r="114" spans="1:14" ht="12.75" x14ac:dyDescent="0.2">
      <c r="A114" s="75">
        <v>42216</v>
      </c>
      <c r="B114" s="94" t="s">
        <v>506</v>
      </c>
      <c r="C114" s="76" t="s">
        <v>983</v>
      </c>
      <c r="D114" s="77" t="s">
        <v>979</v>
      </c>
      <c r="E114" s="78" t="s">
        <v>76</v>
      </c>
      <c r="F114" s="59"/>
      <c r="G114" s="79">
        <v>4500</v>
      </c>
      <c r="H114" s="79"/>
      <c r="I114" s="89">
        <f t="shared" ca="1" si="1"/>
        <v>211361.68399999998</v>
      </c>
      <c r="N114" s="44"/>
    </row>
    <row r="115" spans="1:14" ht="12.75" x14ac:dyDescent="0.2">
      <c r="A115" s="75">
        <v>42214</v>
      </c>
      <c r="B115" s="94" t="s">
        <v>506</v>
      </c>
      <c r="C115" s="97" t="s">
        <v>984</v>
      </c>
      <c r="D115" s="77" t="s">
        <v>203</v>
      </c>
      <c r="E115" s="99" t="s">
        <v>76</v>
      </c>
      <c r="F115" s="97"/>
      <c r="G115" s="100">
        <v>7500</v>
      </c>
      <c r="H115" s="100"/>
      <c r="I115" s="89">
        <f t="shared" ca="1" si="1"/>
        <v>203861.68399999998</v>
      </c>
      <c r="N115" s="44"/>
    </row>
    <row r="116" spans="1:14" ht="12.75" x14ac:dyDescent="0.2">
      <c r="A116" s="75">
        <v>42214</v>
      </c>
      <c r="B116" s="94" t="s">
        <v>506</v>
      </c>
      <c r="C116" s="102" t="s">
        <v>985</v>
      </c>
      <c r="D116" s="77" t="s">
        <v>228</v>
      </c>
      <c r="E116" s="99" t="s">
        <v>77</v>
      </c>
      <c r="F116" s="102"/>
      <c r="G116" s="105">
        <v>911</v>
      </c>
      <c r="H116" s="105"/>
      <c r="I116" s="89">
        <f t="shared" ca="1" si="1"/>
        <v>202950.68399999998</v>
      </c>
      <c r="N116" s="44"/>
    </row>
    <row r="117" spans="1:14" ht="12.75" x14ac:dyDescent="0.2">
      <c r="A117" s="75">
        <v>42214</v>
      </c>
      <c r="B117" s="94" t="s">
        <v>506</v>
      </c>
      <c r="C117" s="102" t="s">
        <v>986</v>
      </c>
      <c r="D117" s="77" t="s">
        <v>228</v>
      </c>
      <c r="E117" s="99" t="s">
        <v>77</v>
      </c>
      <c r="F117" s="102"/>
      <c r="G117" s="105">
        <v>392.75</v>
      </c>
      <c r="H117" s="105"/>
      <c r="I117" s="89">
        <f t="shared" ca="1" si="1"/>
        <v>202557.93399999998</v>
      </c>
      <c r="N117" s="44"/>
    </row>
    <row r="118" spans="1:14" ht="25.5" x14ac:dyDescent="0.2">
      <c r="A118" s="75">
        <v>42214</v>
      </c>
      <c r="B118" s="94" t="s">
        <v>506</v>
      </c>
      <c r="C118" s="102" t="s">
        <v>987</v>
      </c>
      <c r="D118" s="77" t="s">
        <v>305</v>
      </c>
      <c r="E118" s="99" t="s">
        <v>76</v>
      </c>
      <c r="F118" s="102"/>
      <c r="G118" s="105">
        <v>18147.2</v>
      </c>
      <c r="H118" s="105"/>
      <c r="I118" s="89">
        <f t="shared" ca="1" si="1"/>
        <v>184410.73399999997</v>
      </c>
      <c r="N118" s="44"/>
    </row>
    <row r="119" spans="1:14" ht="12.75" x14ac:dyDescent="0.2">
      <c r="A119" s="75">
        <v>42214</v>
      </c>
      <c r="B119" s="94" t="s">
        <v>506</v>
      </c>
      <c r="C119" s="97"/>
      <c r="D119" s="77" t="s">
        <v>377</v>
      </c>
      <c r="E119" s="99" t="s">
        <v>77</v>
      </c>
      <c r="F119" s="97"/>
      <c r="G119" s="105">
        <v>20.43</v>
      </c>
      <c r="H119" s="105"/>
      <c r="I119" s="89">
        <f t="shared" ca="1" si="1"/>
        <v>184390.30399999997</v>
      </c>
      <c r="N119" s="44"/>
    </row>
    <row r="120" spans="1:14" ht="12.75" x14ac:dyDescent="0.2">
      <c r="A120" s="75">
        <v>42214</v>
      </c>
      <c r="B120" s="94" t="s">
        <v>506</v>
      </c>
      <c r="C120" s="97"/>
      <c r="D120" s="77" t="s">
        <v>377</v>
      </c>
      <c r="E120" s="99" t="s">
        <v>77</v>
      </c>
      <c r="F120" s="97"/>
      <c r="G120" s="100">
        <v>0.6</v>
      </c>
      <c r="H120" s="100"/>
      <c r="I120" s="89">
        <f t="shared" ca="1" si="1"/>
        <v>184389.70399999997</v>
      </c>
      <c r="K120" s="157"/>
      <c r="N120" s="44"/>
    </row>
    <row r="121" spans="1:14" ht="12.75" x14ac:dyDescent="0.2">
      <c r="A121" s="94"/>
      <c r="B121" s="94"/>
      <c r="C121" s="97"/>
      <c r="D121" s="77"/>
      <c r="E121" s="99"/>
      <c r="F121" s="97"/>
      <c r="G121" s="100"/>
      <c r="H121" s="100"/>
      <c r="I121" s="89" t="str">
        <f t="shared" ca="1" si="1"/>
        <v xml:space="preserve"> - </v>
      </c>
      <c r="N121" s="44"/>
    </row>
    <row r="122" spans="1:14" ht="12.75" x14ac:dyDescent="0.2">
      <c r="A122" s="94"/>
      <c r="B122" s="94"/>
      <c r="C122" s="97"/>
      <c r="D122" s="77"/>
      <c r="E122" s="99"/>
      <c r="F122" s="97"/>
      <c r="G122" s="100"/>
      <c r="H122" s="100"/>
      <c r="I122" s="89" t="str">
        <f t="shared" ca="1" si="1"/>
        <v xml:space="preserve"> - </v>
      </c>
      <c r="N122" s="44"/>
    </row>
    <row r="123" spans="1:14" ht="12.75" x14ac:dyDescent="0.2">
      <c r="A123" s="94"/>
      <c r="B123" s="94"/>
      <c r="C123" s="97"/>
      <c r="D123" s="77"/>
      <c r="E123" s="99"/>
      <c r="F123" s="97"/>
      <c r="G123" s="100"/>
      <c r="H123" s="100"/>
      <c r="I123" s="89" t="str">
        <f t="shared" ca="1" si="1"/>
        <v xml:space="preserve"> - </v>
      </c>
      <c r="N123" s="44"/>
    </row>
    <row r="124" spans="1:14" ht="12.75" x14ac:dyDescent="0.2">
      <c r="A124" s="94"/>
      <c r="B124" s="94"/>
      <c r="C124" s="76"/>
      <c r="D124" s="77"/>
      <c r="E124" s="78"/>
      <c r="F124" s="76"/>
      <c r="G124" s="79"/>
      <c r="H124" s="79"/>
      <c r="I124" s="89" t="str">
        <f t="shared" ca="1" si="1"/>
        <v xml:space="preserve"> - </v>
      </c>
      <c r="N124" s="44"/>
    </row>
    <row r="125" spans="1:14" ht="12.75" x14ac:dyDescent="0.2">
      <c r="A125" s="94"/>
      <c r="B125" s="94"/>
      <c r="C125" s="76"/>
      <c r="D125" s="77"/>
      <c r="E125" s="78"/>
      <c r="F125" s="76"/>
      <c r="G125" s="79"/>
      <c r="H125" s="79"/>
      <c r="I125" s="89" t="str">
        <f t="shared" ca="1" si="1"/>
        <v xml:space="preserve"> - </v>
      </c>
      <c r="N125" s="44"/>
    </row>
    <row r="126" spans="1:14" ht="12.75" x14ac:dyDescent="0.2">
      <c r="A126" s="94"/>
      <c r="B126" s="94"/>
      <c r="C126" s="76"/>
      <c r="D126" s="77"/>
      <c r="E126" s="78"/>
      <c r="F126" s="76"/>
      <c r="G126" s="79"/>
      <c r="H126" s="79"/>
      <c r="I126" s="89" t="str">
        <f t="shared" ca="1" si="1"/>
        <v xml:space="preserve"> - </v>
      </c>
      <c r="N126" s="44"/>
    </row>
    <row r="127" spans="1:14" ht="12.75" x14ac:dyDescent="0.2">
      <c r="A127" s="94"/>
      <c r="B127" s="94"/>
      <c r="C127" s="76"/>
      <c r="D127" s="77"/>
      <c r="E127" s="78"/>
      <c r="F127" s="76"/>
      <c r="G127" s="79"/>
      <c r="H127" s="79"/>
      <c r="I127" s="89" t="str">
        <f t="shared" ca="1" si="1"/>
        <v xml:space="preserve"> - </v>
      </c>
      <c r="N127" s="44"/>
    </row>
    <row r="128" spans="1:14" ht="12.75" x14ac:dyDescent="0.2">
      <c r="A128" s="94"/>
      <c r="B128" s="94"/>
      <c r="C128" s="76"/>
      <c r="D128" s="77"/>
      <c r="E128" s="78"/>
      <c r="F128" s="76"/>
      <c r="G128" s="79"/>
      <c r="H128" s="79"/>
      <c r="I128" s="89" t="str">
        <f t="shared" ca="1" si="1"/>
        <v xml:space="preserve"> - </v>
      </c>
      <c r="N128" s="44"/>
    </row>
    <row r="129" spans="1:14" ht="12.75" x14ac:dyDescent="0.2">
      <c r="A129" s="94"/>
      <c r="B129" s="94"/>
      <c r="C129" s="76"/>
      <c r="D129" s="77"/>
      <c r="E129" s="78"/>
      <c r="F129" s="76"/>
      <c r="G129" s="79"/>
      <c r="H129" s="79"/>
      <c r="I129" s="89" t="str">
        <f t="shared" ca="1" si="1"/>
        <v xml:space="preserve"> - </v>
      </c>
      <c r="N129" s="44"/>
    </row>
    <row r="130" spans="1:14" ht="12.75" x14ac:dyDescent="0.2">
      <c r="A130" s="94"/>
      <c r="B130" s="94"/>
      <c r="C130" s="76"/>
      <c r="D130" s="77"/>
      <c r="E130" s="78"/>
      <c r="F130" s="76"/>
      <c r="G130" s="79"/>
      <c r="H130" s="79"/>
      <c r="I130" s="89" t="str">
        <f t="shared" ca="1" si="1"/>
        <v xml:space="preserve"> - </v>
      </c>
      <c r="N130" s="44"/>
    </row>
    <row r="131" spans="1:14" ht="12.75" x14ac:dyDescent="0.2">
      <c r="A131" s="94"/>
      <c r="B131" s="94"/>
      <c r="C131" s="76"/>
      <c r="D131" s="77"/>
      <c r="E131" s="78"/>
      <c r="F131" s="76"/>
      <c r="G131" s="79"/>
      <c r="H131" s="79"/>
      <c r="I131" s="89" t="str">
        <f t="shared" ca="1" si="1"/>
        <v xml:space="preserve"> - </v>
      </c>
      <c r="N131" s="44"/>
    </row>
    <row r="132" spans="1:14" ht="12.75" x14ac:dyDescent="0.2">
      <c r="A132" s="94"/>
      <c r="B132" s="94"/>
      <c r="C132" s="76"/>
      <c r="D132" s="77"/>
      <c r="E132" s="78"/>
      <c r="F132" s="76"/>
      <c r="G132" s="79"/>
      <c r="H132" s="79"/>
      <c r="I132" s="89" t="str">
        <f t="shared" ca="1" si="1"/>
        <v xml:space="preserve"> - </v>
      </c>
      <c r="N132" s="44"/>
    </row>
    <row r="133" spans="1:14" ht="12.75" x14ac:dyDescent="0.2">
      <c r="A133" s="94"/>
      <c r="B133" s="94"/>
      <c r="C133" s="76"/>
      <c r="D133" s="77"/>
      <c r="E133" s="78"/>
      <c r="F133" s="76"/>
      <c r="G133" s="79"/>
      <c r="H133" s="79"/>
      <c r="I133" s="89" t="str">
        <f t="shared" ca="1" si="1"/>
        <v xml:space="preserve"> - </v>
      </c>
      <c r="N133" s="44"/>
    </row>
    <row r="134" spans="1:14" ht="12.75" x14ac:dyDescent="0.2">
      <c r="A134" s="94"/>
      <c r="B134" s="94"/>
      <c r="C134" s="76"/>
      <c r="D134" s="77"/>
      <c r="E134" s="78"/>
      <c r="F134" s="76"/>
      <c r="G134" s="79"/>
      <c r="H134" s="79"/>
      <c r="I134" s="89" t="str">
        <f t="shared" ca="1" si="1"/>
        <v xml:space="preserve"> - </v>
      </c>
      <c r="N134" s="44"/>
    </row>
    <row r="135" spans="1:14" ht="12.75" x14ac:dyDescent="0.2">
      <c r="A135" s="94"/>
      <c r="B135" s="94"/>
      <c r="C135" s="76"/>
      <c r="D135" s="77"/>
      <c r="E135" s="78"/>
      <c r="F135" s="76"/>
      <c r="G135" s="79"/>
      <c r="H135" s="79"/>
      <c r="I135" s="89" t="str">
        <f t="shared" ca="1" si="1"/>
        <v xml:space="preserve"> - </v>
      </c>
      <c r="N135" s="44"/>
    </row>
    <row r="136" spans="1:14" ht="12.75" x14ac:dyDescent="0.2">
      <c r="A136" s="94"/>
      <c r="B136" s="94"/>
      <c r="C136" s="76"/>
      <c r="D136" s="77"/>
      <c r="E136" s="78"/>
      <c r="F136" s="76"/>
      <c r="G136" s="79"/>
      <c r="H136" s="79"/>
      <c r="I136" s="89" t="str">
        <f t="shared" ca="1" si="1"/>
        <v xml:space="preserve"> - </v>
      </c>
      <c r="N136" s="44"/>
    </row>
    <row r="137" spans="1:14" ht="12.75" x14ac:dyDescent="0.2">
      <c r="A137" s="94"/>
      <c r="B137" s="94"/>
      <c r="C137" s="76"/>
      <c r="D137" s="77"/>
      <c r="E137" s="78"/>
      <c r="F137" s="76"/>
      <c r="G137" s="79"/>
      <c r="H137" s="79"/>
      <c r="I137" s="89" t="str">
        <f t="shared" ca="1" si="1"/>
        <v xml:space="preserve"> - </v>
      </c>
      <c r="N137" s="44"/>
    </row>
    <row r="138" spans="1:14" ht="12.75" x14ac:dyDescent="0.2">
      <c r="A138" s="94"/>
      <c r="B138" s="94"/>
      <c r="C138" s="76"/>
      <c r="D138" s="77"/>
      <c r="E138" s="78"/>
      <c r="F138" s="76"/>
      <c r="G138" s="79"/>
      <c r="H138" s="79"/>
      <c r="I138" s="89" t="str">
        <f t="shared" ca="1" si="1"/>
        <v xml:space="preserve"> - </v>
      </c>
      <c r="N138" s="44"/>
    </row>
    <row r="139" spans="1:14" ht="12.75" x14ac:dyDescent="0.2">
      <c r="A139" s="94"/>
      <c r="B139" s="94"/>
      <c r="C139" s="76"/>
      <c r="D139" s="77"/>
      <c r="E139" s="78"/>
      <c r="F139" s="76"/>
      <c r="G139" s="79"/>
      <c r="H139" s="79"/>
      <c r="I139" s="89" t="str">
        <f t="shared" ca="1" si="1"/>
        <v xml:space="preserve"> - </v>
      </c>
      <c r="N139" s="44"/>
    </row>
    <row r="140" spans="1:14" ht="12.75" x14ac:dyDescent="0.2">
      <c r="A140" s="94"/>
      <c r="B140" s="94"/>
      <c r="C140" s="76"/>
      <c r="D140" s="77"/>
      <c r="E140" s="78"/>
      <c r="F140" s="76"/>
      <c r="G140" s="79"/>
      <c r="H140" s="79"/>
      <c r="I140" s="89" t="str">
        <f t="shared" ca="1" si="1"/>
        <v xml:space="preserve"> - </v>
      </c>
      <c r="N140" s="44"/>
    </row>
    <row r="141" spans="1:14" ht="12.75" x14ac:dyDescent="0.2">
      <c r="A141" s="94"/>
      <c r="B141" s="94"/>
      <c r="C141" s="76"/>
      <c r="D141" s="77"/>
      <c r="E141" s="78"/>
      <c r="F141" s="76"/>
      <c r="G141" s="79"/>
      <c r="H141" s="79"/>
      <c r="I141" s="89" t="str">
        <f t="shared" ca="1" si="1"/>
        <v xml:space="preserve"> - </v>
      </c>
      <c r="N141" s="44"/>
    </row>
    <row r="142" spans="1:14" ht="12.75" x14ac:dyDescent="0.2">
      <c r="A142" s="94"/>
      <c r="B142" s="94"/>
      <c r="C142" s="76"/>
      <c r="D142" s="77"/>
      <c r="E142" s="78"/>
      <c r="F142" s="76"/>
      <c r="G142" s="79"/>
      <c r="H142" s="79"/>
      <c r="I142" s="89" t="str">
        <f t="shared" ca="1" si="1"/>
        <v xml:space="preserve"> - </v>
      </c>
      <c r="N142" s="44"/>
    </row>
    <row r="143" spans="1:14" ht="12.75" x14ac:dyDescent="0.2">
      <c r="A143" s="94"/>
      <c r="B143" s="94"/>
      <c r="C143" s="76"/>
      <c r="D143" s="77"/>
      <c r="E143" s="78"/>
      <c r="F143" s="76"/>
      <c r="G143" s="79"/>
      <c r="H143" s="79"/>
      <c r="I143" s="89" t="str">
        <f t="shared" ca="1" si="1"/>
        <v xml:space="preserve"> - </v>
      </c>
      <c r="N143" s="44"/>
    </row>
    <row r="144" spans="1:14" ht="12.75" x14ac:dyDescent="0.2">
      <c r="A144" s="94"/>
      <c r="B144" s="94"/>
      <c r="C144" s="76"/>
      <c r="D144" s="77"/>
      <c r="E144" s="78"/>
      <c r="F144" s="76"/>
      <c r="G144" s="79"/>
      <c r="H144" s="79"/>
      <c r="I144" s="89" t="str">
        <f t="shared" ca="1" si="1"/>
        <v xml:space="preserve"> - </v>
      </c>
      <c r="N144" s="44"/>
    </row>
    <row r="145" spans="1:14" ht="12.75" x14ac:dyDescent="0.2">
      <c r="A145" s="94"/>
      <c r="B145" s="94"/>
      <c r="C145" s="76"/>
      <c r="D145" s="77"/>
      <c r="E145" s="78"/>
      <c r="F145" s="76"/>
      <c r="G145" s="79"/>
      <c r="H145" s="79"/>
      <c r="I145" s="89" t="str">
        <f t="shared" ca="1" si="1"/>
        <v xml:space="preserve"> - </v>
      </c>
      <c r="N145" s="44"/>
    </row>
    <row r="146" spans="1:14" ht="12.75" x14ac:dyDescent="0.2">
      <c r="A146" s="94"/>
      <c r="B146" s="94"/>
      <c r="C146" s="76"/>
      <c r="D146" s="77"/>
      <c r="E146" s="78"/>
      <c r="F146" s="76"/>
      <c r="G146" s="79"/>
      <c r="H146" s="79"/>
      <c r="I146" s="89" t="str">
        <f t="shared" ref="I146:I157" ca="1" si="2">IF(AND(ISBLANK(G146),ISBLANK(H146))," - ",OFFSET(I146,-1,0,1,1)+H146-G146)</f>
        <v xml:space="preserve"> - </v>
      </c>
      <c r="N146" s="44"/>
    </row>
    <row r="147" spans="1:14" ht="12.75" x14ac:dyDescent="0.2">
      <c r="A147" s="94"/>
      <c r="B147" s="94"/>
      <c r="C147" s="76"/>
      <c r="D147" s="77"/>
      <c r="E147" s="78"/>
      <c r="F147" s="76"/>
      <c r="G147" s="79"/>
      <c r="H147" s="79"/>
      <c r="I147" s="89" t="str">
        <f t="shared" ca="1" si="2"/>
        <v xml:space="preserve"> - </v>
      </c>
      <c r="N147" s="44"/>
    </row>
    <row r="148" spans="1:14" ht="12.75" x14ac:dyDescent="0.2">
      <c r="A148" s="95"/>
      <c r="B148" s="94"/>
      <c r="C148" s="81"/>
      <c r="D148" s="82"/>
      <c r="E148" s="83"/>
      <c r="F148" s="81"/>
      <c r="G148" s="84"/>
      <c r="H148" s="84"/>
      <c r="I148" s="89" t="str">
        <f t="shared" ca="1" si="2"/>
        <v xml:space="preserve"> - </v>
      </c>
      <c r="N148" s="44"/>
    </row>
    <row r="149" spans="1:14" ht="12.75" x14ac:dyDescent="0.2">
      <c r="A149" s="94"/>
      <c r="B149" s="94"/>
      <c r="C149" s="76"/>
      <c r="D149" s="77"/>
      <c r="E149" s="78"/>
      <c r="F149" s="76"/>
      <c r="G149" s="79"/>
      <c r="H149" s="79"/>
      <c r="I149" s="89" t="str">
        <f t="shared" ca="1" si="2"/>
        <v xml:space="preserve"> - </v>
      </c>
      <c r="N149" s="44"/>
    </row>
    <row r="150" spans="1:14" ht="12.75" x14ac:dyDescent="0.2">
      <c r="A150" s="94"/>
      <c r="B150" s="94"/>
      <c r="C150" s="76"/>
      <c r="D150" s="77"/>
      <c r="E150" s="78"/>
      <c r="F150" s="76"/>
      <c r="G150" s="79"/>
      <c r="H150" s="79"/>
      <c r="I150" s="89" t="str">
        <f t="shared" ca="1" si="2"/>
        <v xml:space="preserve"> - </v>
      </c>
      <c r="N150" s="44"/>
    </row>
    <row r="151" spans="1:14" ht="12.75" x14ac:dyDescent="0.2">
      <c r="A151" s="94"/>
      <c r="B151" s="94"/>
      <c r="C151" s="76"/>
      <c r="D151" s="77"/>
      <c r="E151" s="78"/>
      <c r="F151" s="76"/>
      <c r="G151" s="79"/>
      <c r="H151" s="79"/>
      <c r="I151" s="89" t="str">
        <f t="shared" ca="1" si="2"/>
        <v xml:space="preserve"> - </v>
      </c>
      <c r="N151" s="44"/>
    </row>
    <row r="152" spans="1:14" ht="12.75" x14ac:dyDescent="0.2">
      <c r="A152" s="94"/>
      <c r="B152" s="94"/>
      <c r="C152" s="76"/>
      <c r="D152" s="77"/>
      <c r="E152" s="78"/>
      <c r="F152" s="76"/>
      <c r="G152" s="79"/>
      <c r="H152" s="79"/>
      <c r="I152" s="89" t="str">
        <f t="shared" ca="1" si="2"/>
        <v xml:space="preserve"> - </v>
      </c>
      <c r="N152" s="44"/>
    </row>
    <row r="153" spans="1:14" ht="12.75" x14ac:dyDescent="0.2">
      <c r="A153" s="94"/>
      <c r="B153" s="94"/>
      <c r="C153" s="76"/>
      <c r="D153" s="77"/>
      <c r="E153" s="78"/>
      <c r="F153" s="76"/>
      <c r="G153" s="79"/>
      <c r="H153" s="79"/>
      <c r="I153" s="89" t="str">
        <f t="shared" ca="1" si="2"/>
        <v xml:space="preserve"> - </v>
      </c>
      <c r="N153" s="44"/>
    </row>
    <row r="154" spans="1:14" ht="12.75" x14ac:dyDescent="0.2">
      <c r="A154" s="94"/>
      <c r="B154" s="94"/>
      <c r="C154" s="76"/>
      <c r="D154" s="77"/>
      <c r="E154" s="78"/>
      <c r="F154" s="76"/>
      <c r="G154" s="79"/>
      <c r="H154" s="79"/>
      <c r="I154" s="89" t="str">
        <f t="shared" ca="1" si="2"/>
        <v xml:space="preserve"> - </v>
      </c>
      <c r="N154" s="44"/>
    </row>
    <row r="155" spans="1:14" ht="12.75" x14ac:dyDescent="0.2">
      <c r="A155" s="94"/>
      <c r="B155" s="94"/>
      <c r="C155" s="76"/>
      <c r="D155" s="77"/>
      <c r="E155" s="78"/>
      <c r="F155" s="76"/>
      <c r="G155" s="79"/>
      <c r="H155" s="79"/>
      <c r="I155" s="89" t="str">
        <f t="shared" ca="1" si="2"/>
        <v xml:space="preserve"> - </v>
      </c>
      <c r="N155" s="44"/>
    </row>
    <row r="156" spans="1:14" ht="12.75" x14ac:dyDescent="0.2">
      <c r="A156" s="94"/>
      <c r="B156" s="94"/>
      <c r="C156" s="76"/>
      <c r="D156" s="77"/>
      <c r="E156" s="78"/>
      <c r="F156" s="76"/>
      <c r="G156" s="79"/>
      <c r="H156" s="79"/>
      <c r="I156" s="89" t="str">
        <f t="shared" ca="1" si="2"/>
        <v xml:space="preserve"> - </v>
      </c>
      <c r="N156" s="44"/>
    </row>
    <row r="157" spans="1:14" ht="12.75" x14ac:dyDescent="0.2">
      <c r="A157" s="94"/>
      <c r="B157" s="94"/>
      <c r="C157" s="76"/>
      <c r="D157" s="77"/>
      <c r="E157" s="78"/>
      <c r="F157" s="76"/>
      <c r="G157" s="79"/>
      <c r="H157" s="79"/>
      <c r="I157" s="89" t="str">
        <f t="shared" ca="1" si="2"/>
        <v xml:space="preserve"> - </v>
      </c>
      <c r="N157" s="44"/>
    </row>
    <row r="158" spans="1:14" x14ac:dyDescent="0.25">
      <c r="A158" s="159"/>
      <c r="B158" s="95"/>
      <c r="C158" s="160"/>
      <c r="D158" s="161"/>
      <c r="E158" s="162"/>
      <c r="F158" s="160"/>
      <c r="G158" s="163"/>
      <c r="H158" s="163"/>
      <c r="I158" s="164"/>
    </row>
    <row r="160" spans="1:14" x14ac:dyDescent="0.25">
      <c r="G160" s="61">
        <f>SUBTOTAL(9, G16:G157)</f>
        <v>1207232.8400000003</v>
      </c>
      <c r="H160" s="61">
        <f>SUBTOTAL(9, H16:H157)</f>
        <v>1229275.8</v>
      </c>
    </row>
    <row r="162" spans="7:7" x14ac:dyDescent="0.25">
      <c r="G162" s="61">
        <f>G160-H160</f>
        <v>-22042.95999999973</v>
      </c>
    </row>
  </sheetData>
  <conditionalFormatting sqref="I15:I157">
    <cfRule type="cellIs" dxfId="137" priority="3" stopIfTrue="1" operator="lessThan">
      <formula>0</formula>
    </cfRule>
  </conditionalFormatting>
  <conditionalFormatting sqref="I3">
    <cfRule type="cellIs" dxfId="136" priority="1" stopIfTrue="1" operator="lessThan">
      <formula>0</formula>
    </cfRule>
  </conditionalFormatting>
  <dataValidations count="5">
    <dataValidation type="list" allowBlank="1" showInputMessage="1" showErrorMessage="1" sqref="E47:E69 E71:E80 D26 E15 E30:E45">
      <formula1>categoryList</formula1>
    </dataValidation>
    <dataValidation type="list" allowBlank="1" showInputMessage="1" showErrorMessage="1" sqref="G25 F15:F147">
      <formula1>reconcileList</formula1>
    </dataValidation>
    <dataValidation type="list" allowBlank="1" showInputMessage="1" showErrorMessage="1" sqref="B15:B157 A15:A46 A48:A90 A100:A144">
      <formula1>dateList</formula1>
    </dataValidation>
    <dataValidation type="list" allowBlank="1" showInputMessage="1" showErrorMessage="1" sqref="C15:C24 C26:C46 C48:C65">
      <formula1>numList</formula1>
    </dataValidation>
    <dataValidation type="list" allowBlank="1" showInputMessage="1" showErrorMessage="1" sqref="C25 D15:D25 D27:D46 D48:D64 D72">
      <formula1>payeeList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 id="{DE9DFA14-19BF-4FC8-9801-965E33955F55}">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4" id="{28CD1E61-6BA7-4E4D-BC29-73D34015EB64}">
            <x14:iconSet custom="1">
              <x14:cfvo type="percent">
                <xm:f>0</xm:f>
              </x14:cfvo>
              <x14:cfvo type="num">
                <xm:f>0</xm:f>
              </x14:cfvo>
              <x14:cfvo type="formula">
                <xm:f>$I$13</xm:f>
              </x14:cfvo>
              <x14:cfIcon iconSet="3TrafficLights1" iconId="0"/>
              <x14:cfIcon iconSet="3TrafficLights1" iconId="1"/>
              <x14:cfIcon iconSet="NoIcons" iconId="0"/>
            </x14:iconSet>
          </x14:cfRule>
          <xm:sqref>I15:I157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8"/>
  <sheetViews>
    <sheetView showGridLines="0" zoomScale="115" zoomScaleNormal="115" workbookViewId="0">
      <pane ySplit="14" topLeftCell="A99" activePane="bottomLeft" state="frozen"/>
      <selection pane="bottomLeft" activeCell="G112" sqref="G112"/>
    </sheetView>
  </sheetViews>
  <sheetFormatPr defaultRowHeight="15" x14ac:dyDescent="0.25"/>
  <cols>
    <col min="1" max="1" width="9.25" style="44" customWidth="1"/>
    <col min="2" max="2" width="8.12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0" width="5" style="44" customWidth="1"/>
    <col min="11" max="11" width="20.875" style="44" customWidth="1"/>
    <col min="12" max="13" width="9" style="44"/>
    <col min="14" max="14" width="9" style="38"/>
    <col min="15" max="16384" width="9" style="44"/>
  </cols>
  <sheetData>
    <row r="1" spans="1:15" ht="23.25" x14ac:dyDescent="0.3">
      <c r="A1" s="88" t="s">
        <v>81</v>
      </c>
      <c r="B1" s="90"/>
      <c r="C1" s="42"/>
      <c r="D1" s="42"/>
      <c r="E1" s="42"/>
      <c r="F1" s="43"/>
      <c r="G1" s="85"/>
      <c r="H1" s="86"/>
      <c r="I1" s="87">
        <v>42217</v>
      </c>
      <c r="N1" s="45" t="s">
        <v>3</v>
      </c>
      <c r="O1" s="46" t="s">
        <v>73</v>
      </c>
    </row>
    <row r="2" spans="1:15" ht="18.75" x14ac:dyDescent="0.25">
      <c r="A2" s="88" t="s">
        <v>245</v>
      </c>
      <c r="B2" s="90"/>
      <c r="N2" s="47"/>
    </row>
    <row r="3" spans="1:15" hidden="1" x14ac:dyDescent="0.25">
      <c r="H3" s="62" t="s">
        <v>24</v>
      </c>
      <c r="I3" s="63">
        <f ca="1">VLOOKUP(9E+100,Table13456789[Balance],1)</f>
        <v>310814.80399999989</v>
      </c>
      <c r="K3" s="48"/>
      <c r="N3" s="47">
        <f>IFERROR(LARGE(Table13456789[[#All],[Cheque /EFT Number]],1)+1,1)</f>
        <v>1</v>
      </c>
      <c r="O3" s="46" t="s">
        <v>70</v>
      </c>
    </row>
    <row r="4" spans="1:15" hidden="1" x14ac:dyDescent="0.25">
      <c r="H4" s="64" t="s">
        <v>23</v>
      </c>
      <c r="I4" s="65">
        <f>SUMIF(Table13456789[R],"=r",Table13456789[Deposit,
Credit (+)])+SUMIF(Table13456789[R],"=c",Table13456789[Deposit,
Credit (+)])-SUMIF(Table13456789[R],"=R",Table13456789[Withdrawal,
Payment (-)])-SUMIF(Table13456789[R],"=C",Table13456789[Withdrawal,
Payment (-)])</f>
        <v>0</v>
      </c>
      <c r="K4" s="49"/>
      <c r="N4" s="47">
        <f>N3-1</f>
        <v>0</v>
      </c>
      <c r="O4" s="46" t="s">
        <v>68</v>
      </c>
    </row>
    <row r="5" spans="1:15" hidden="1" x14ac:dyDescent="0.25">
      <c r="H5" s="66"/>
      <c r="N5" s="47">
        <f>N4-1</f>
        <v>-1</v>
      </c>
    </row>
    <row r="6" spans="1:15" hidden="1" x14ac:dyDescent="0.25">
      <c r="H6" s="66"/>
      <c r="N6" s="47">
        <f>N5-1</f>
        <v>-2</v>
      </c>
    </row>
    <row r="7" spans="1:15" hidden="1" x14ac:dyDescent="0.25">
      <c r="H7" s="66"/>
      <c r="N7" s="47">
        <f>N6-1</f>
        <v>-3</v>
      </c>
    </row>
    <row r="8" spans="1:15" hidden="1" x14ac:dyDescent="0.25">
      <c r="H8" s="66"/>
      <c r="N8" s="47" t="s">
        <v>5</v>
      </c>
    </row>
    <row r="9" spans="1:15" hidden="1" x14ac:dyDescent="0.25">
      <c r="H9" s="66"/>
      <c r="N9" s="47" t="s">
        <v>4</v>
      </c>
    </row>
    <row r="10" spans="1:15" hidden="1" x14ac:dyDescent="0.25">
      <c r="H10" s="66"/>
      <c r="N10" s="47" t="s">
        <v>11</v>
      </c>
    </row>
    <row r="11" spans="1:15" hidden="1" x14ac:dyDescent="0.25">
      <c r="H11" s="66"/>
      <c r="N11" s="47" t="s">
        <v>58</v>
      </c>
    </row>
    <row r="12" spans="1:15" hidden="1" x14ac:dyDescent="0.25">
      <c r="H12" s="66"/>
      <c r="N12" s="47" t="s">
        <v>59</v>
      </c>
    </row>
    <row r="13" spans="1:15" s="51" customFormat="1" ht="17.25" hidden="1" customHeight="1" x14ac:dyDescent="0.25">
      <c r="A13" s="50"/>
      <c r="B13" s="92"/>
      <c r="C13" s="50"/>
      <c r="D13" s="50"/>
      <c r="F13" s="52"/>
      <c r="G13" s="67"/>
      <c r="H13" s="68" t="s">
        <v>16</v>
      </c>
      <c r="I13" s="73">
        <v>500000</v>
      </c>
      <c r="N13" s="47"/>
      <c r="O13" s="46" t="s">
        <v>69</v>
      </c>
    </row>
    <row r="14" spans="1:15" ht="30" x14ac:dyDescent="0.25">
      <c r="A14" s="53" t="s">
        <v>0</v>
      </c>
      <c r="B14" s="53" t="s">
        <v>161</v>
      </c>
      <c r="C14" s="54" t="s">
        <v>80</v>
      </c>
      <c r="D14" s="55" t="s">
        <v>15</v>
      </c>
      <c r="E14" s="55" t="s">
        <v>1</v>
      </c>
      <c r="F14" s="53" t="s">
        <v>6</v>
      </c>
      <c r="G14" s="69" t="s">
        <v>8</v>
      </c>
      <c r="H14" s="69" t="s">
        <v>7</v>
      </c>
      <c r="I14" s="70" t="s">
        <v>2</v>
      </c>
      <c r="N14" s="47"/>
    </row>
    <row r="15" spans="1:15" s="51" customFormat="1" ht="12.75" x14ac:dyDescent="0.2">
      <c r="A15" s="56"/>
      <c r="B15" s="93"/>
      <c r="C15" s="59"/>
      <c r="D15" s="58" t="s">
        <v>977</v>
      </c>
      <c r="E15" s="57"/>
      <c r="F15" s="59"/>
      <c r="G15" s="71"/>
      <c r="H15" s="71"/>
      <c r="I15" s="72">
        <f ca="1">July!I120</f>
        <v>184389.70399999997</v>
      </c>
      <c r="N15" s="74"/>
    </row>
    <row r="16" spans="1:15" s="51" customFormat="1" ht="12.75" x14ac:dyDescent="0.2">
      <c r="A16" s="56">
        <v>42217</v>
      </c>
      <c r="B16" s="93" t="s">
        <v>159</v>
      </c>
      <c r="C16" s="97" t="s">
        <v>988</v>
      </c>
      <c r="D16" s="98" t="s">
        <v>121</v>
      </c>
      <c r="E16" s="78" t="s">
        <v>77</v>
      </c>
      <c r="F16" s="97"/>
      <c r="G16" s="108">
        <v>10667.84</v>
      </c>
      <c r="H16" s="71"/>
      <c r="I16" s="89">
        <f t="shared" ref="I16:I89" ca="1" si="0">IF(AND(ISBLANK(G16),ISBLANK(H16))," - ",OFFSET(I16,-1,0,1,1)+H16-G16)</f>
        <v>173721.86399999997</v>
      </c>
      <c r="N16" s="74"/>
    </row>
    <row r="17" spans="1:14" s="51" customFormat="1" ht="12.75" x14ac:dyDescent="0.2">
      <c r="A17" s="56">
        <v>42217</v>
      </c>
      <c r="B17" s="93" t="s">
        <v>159</v>
      </c>
      <c r="C17" s="59" t="s">
        <v>989</v>
      </c>
      <c r="D17" s="58" t="s">
        <v>122</v>
      </c>
      <c r="E17" s="78" t="s">
        <v>77</v>
      </c>
      <c r="F17" s="59"/>
      <c r="G17" s="71">
        <v>170</v>
      </c>
      <c r="H17" s="108"/>
      <c r="I17" s="89">
        <f t="shared" ca="1" si="0"/>
        <v>173551.86399999997</v>
      </c>
      <c r="N17" s="74"/>
    </row>
    <row r="18" spans="1:14" s="51" customFormat="1" ht="12.75" x14ac:dyDescent="0.2">
      <c r="A18" s="56">
        <v>42223</v>
      </c>
      <c r="B18" s="93" t="s">
        <v>159</v>
      </c>
      <c r="C18" s="59" t="s">
        <v>995</v>
      </c>
      <c r="D18" s="58" t="s">
        <v>229</v>
      </c>
      <c r="E18" s="78" t="s">
        <v>76</v>
      </c>
      <c r="F18" s="59"/>
      <c r="G18" s="71">
        <v>3282.78</v>
      </c>
      <c r="H18" s="71"/>
      <c r="I18" s="89">
        <f t="shared" ca="1" si="0"/>
        <v>170269.08399999997</v>
      </c>
      <c r="N18" s="74"/>
    </row>
    <row r="19" spans="1:14" s="51" customFormat="1" ht="12.75" x14ac:dyDescent="0.2">
      <c r="A19" s="56">
        <v>42226</v>
      </c>
      <c r="B19" s="94" t="s">
        <v>160</v>
      </c>
      <c r="C19" s="76"/>
      <c r="D19" s="77" t="s">
        <v>1200</v>
      </c>
      <c r="E19" s="78" t="s">
        <v>1043</v>
      </c>
      <c r="F19" s="76"/>
      <c r="G19" s="71"/>
      <c r="H19" s="71">
        <v>2400</v>
      </c>
      <c r="I19" s="89">
        <f t="shared" ca="1" si="0"/>
        <v>172669.08399999997</v>
      </c>
      <c r="N19" s="74"/>
    </row>
    <row r="20" spans="1:14" s="51" customFormat="1" ht="12.75" x14ac:dyDescent="0.2">
      <c r="A20" s="56">
        <v>42226</v>
      </c>
      <c r="B20" s="94" t="s">
        <v>160</v>
      </c>
      <c r="C20" s="76" t="s">
        <v>1201</v>
      </c>
      <c r="D20" s="77" t="s">
        <v>227</v>
      </c>
      <c r="E20" s="78" t="s">
        <v>77</v>
      </c>
      <c r="F20" s="76"/>
      <c r="G20" s="71"/>
      <c r="H20" s="71">
        <v>300</v>
      </c>
      <c r="I20" s="89">
        <f t="shared" ca="1" si="0"/>
        <v>172969.08399999997</v>
      </c>
      <c r="N20" s="74"/>
    </row>
    <row r="21" spans="1:14" s="51" customFormat="1" ht="12.75" x14ac:dyDescent="0.2">
      <c r="A21" s="56">
        <v>42227</v>
      </c>
      <c r="B21" s="94" t="s">
        <v>160</v>
      </c>
      <c r="C21" s="76" t="s">
        <v>1202</v>
      </c>
      <c r="D21" s="77" t="s">
        <v>1027</v>
      </c>
      <c r="E21" s="78" t="s">
        <v>415</v>
      </c>
      <c r="F21" s="76"/>
      <c r="G21" s="71"/>
      <c r="H21" s="71">
        <v>1000000</v>
      </c>
      <c r="I21" s="89">
        <f t="shared" ca="1" si="0"/>
        <v>1172969.084</v>
      </c>
      <c r="N21" s="74"/>
    </row>
    <row r="22" spans="1:14" s="51" customFormat="1" ht="12.75" x14ac:dyDescent="0.2">
      <c r="A22" s="56">
        <v>42228</v>
      </c>
      <c r="B22" s="93" t="s">
        <v>160</v>
      </c>
      <c r="C22" s="76" t="s">
        <v>996</v>
      </c>
      <c r="D22" s="77" t="s">
        <v>128</v>
      </c>
      <c r="E22" s="78" t="s">
        <v>76</v>
      </c>
      <c r="F22" s="76"/>
      <c r="G22" s="71">
        <v>6360</v>
      </c>
      <c r="H22" s="71"/>
      <c r="I22" s="89">
        <f t="shared" ca="1" si="0"/>
        <v>1166609.084</v>
      </c>
      <c r="N22" s="74"/>
    </row>
    <row r="23" spans="1:14" s="51" customFormat="1" ht="12.75" x14ac:dyDescent="0.2">
      <c r="A23" s="56">
        <v>42228</v>
      </c>
      <c r="B23" s="93" t="s">
        <v>160</v>
      </c>
      <c r="C23" s="97" t="s">
        <v>997</v>
      </c>
      <c r="D23" s="98" t="s">
        <v>131</v>
      </c>
      <c r="E23" s="78" t="s">
        <v>76</v>
      </c>
      <c r="F23" s="97"/>
      <c r="G23" s="108">
        <v>2500</v>
      </c>
      <c r="H23" s="108"/>
      <c r="I23" s="89">
        <f t="shared" ca="1" si="0"/>
        <v>1164109.084</v>
      </c>
      <c r="N23" s="74"/>
    </row>
    <row r="24" spans="1:14" s="51" customFormat="1" ht="12.75" x14ac:dyDescent="0.2">
      <c r="A24" s="56">
        <v>42228</v>
      </c>
      <c r="B24" s="93" t="s">
        <v>160</v>
      </c>
      <c r="C24" s="97" t="s">
        <v>998</v>
      </c>
      <c r="D24" s="98" t="s">
        <v>515</v>
      </c>
      <c r="E24" s="78" t="s">
        <v>76</v>
      </c>
      <c r="F24" s="97"/>
      <c r="G24" s="108">
        <v>58.3</v>
      </c>
      <c r="H24" s="108"/>
      <c r="I24" s="89">
        <f t="shared" ca="1" si="0"/>
        <v>1164050.784</v>
      </c>
      <c r="N24" s="74"/>
    </row>
    <row r="25" spans="1:14" s="51" customFormat="1" ht="25.5" x14ac:dyDescent="0.2">
      <c r="A25" s="56">
        <v>42228</v>
      </c>
      <c r="B25" s="93" t="s">
        <v>160</v>
      </c>
      <c r="C25" s="112" t="s">
        <v>999</v>
      </c>
      <c r="D25" s="77" t="s">
        <v>990</v>
      </c>
      <c r="E25" s="78" t="s">
        <v>77</v>
      </c>
      <c r="F25" s="112"/>
      <c r="G25" s="115">
        <v>2438</v>
      </c>
      <c r="H25" s="115"/>
      <c r="I25" s="89">
        <f t="shared" ca="1" si="0"/>
        <v>1161612.784</v>
      </c>
      <c r="N25" s="74"/>
    </row>
    <row r="26" spans="1:14" s="51" customFormat="1" ht="12.75" x14ac:dyDescent="0.2">
      <c r="A26" s="56">
        <v>42228</v>
      </c>
      <c r="B26" s="93" t="s">
        <v>160</v>
      </c>
      <c r="C26" s="110" t="s">
        <v>1000</v>
      </c>
      <c r="D26" s="77" t="s">
        <v>134</v>
      </c>
      <c r="E26" s="78" t="s">
        <v>76</v>
      </c>
      <c r="F26" s="59"/>
      <c r="G26" s="109">
        <v>1696</v>
      </c>
      <c r="H26" s="71"/>
      <c r="I26" s="89">
        <f t="shared" ca="1" si="0"/>
        <v>1159916.784</v>
      </c>
      <c r="N26" s="74"/>
    </row>
    <row r="27" spans="1:14" s="51" customFormat="1" ht="12.75" x14ac:dyDescent="0.2">
      <c r="A27" s="56">
        <v>42228</v>
      </c>
      <c r="B27" s="93" t="s">
        <v>160</v>
      </c>
      <c r="C27" s="59" t="s">
        <v>1001</v>
      </c>
      <c r="D27" s="57" t="s">
        <v>190</v>
      </c>
      <c r="E27" s="78" t="s">
        <v>77</v>
      </c>
      <c r="F27" s="59"/>
      <c r="G27" s="71">
        <v>106</v>
      </c>
      <c r="H27" s="71"/>
      <c r="I27" s="89">
        <f t="shared" ca="1" si="0"/>
        <v>1159810.784</v>
      </c>
      <c r="N27" s="44"/>
    </row>
    <row r="28" spans="1:14" s="51" customFormat="1" ht="12.75" x14ac:dyDescent="0.2">
      <c r="A28" s="56">
        <v>42228</v>
      </c>
      <c r="B28" s="93" t="s">
        <v>160</v>
      </c>
      <c r="C28" s="59" t="s">
        <v>1002</v>
      </c>
      <c r="D28" s="58" t="s">
        <v>252</v>
      </c>
      <c r="E28" s="78" t="s">
        <v>76</v>
      </c>
      <c r="F28" s="59"/>
      <c r="G28" s="71">
        <v>240</v>
      </c>
      <c r="H28" s="71"/>
      <c r="I28" s="89">
        <f t="shared" ca="1" si="0"/>
        <v>1159570.784</v>
      </c>
      <c r="N28" s="44"/>
    </row>
    <row r="29" spans="1:14" s="51" customFormat="1" ht="12.75" x14ac:dyDescent="0.2">
      <c r="A29" s="56">
        <v>42228</v>
      </c>
      <c r="B29" s="93" t="s">
        <v>160</v>
      </c>
      <c r="C29" s="59" t="s">
        <v>1003</v>
      </c>
      <c r="D29" s="58" t="s">
        <v>202</v>
      </c>
      <c r="E29" s="78" t="s">
        <v>76</v>
      </c>
      <c r="F29" s="59"/>
      <c r="G29" s="71">
        <v>1090</v>
      </c>
      <c r="H29" s="71"/>
      <c r="I29" s="89">
        <f t="shared" ca="1" si="0"/>
        <v>1158480.784</v>
      </c>
      <c r="N29" s="44"/>
    </row>
    <row r="30" spans="1:14" s="51" customFormat="1" ht="12.75" x14ac:dyDescent="0.2">
      <c r="A30" s="56">
        <v>42228</v>
      </c>
      <c r="B30" s="93" t="s">
        <v>160</v>
      </c>
      <c r="C30" s="59" t="s">
        <v>1004</v>
      </c>
      <c r="D30" s="58" t="s">
        <v>397</v>
      </c>
      <c r="E30" s="78" t="s">
        <v>76</v>
      </c>
      <c r="F30" s="59"/>
      <c r="G30" s="71">
        <v>1431</v>
      </c>
      <c r="H30" s="71"/>
      <c r="I30" s="89">
        <f t="shared" ca="1" si="0"/>
        <v>1157049.784</v>
      </c>
      <c r="N30" s="44"/>
    </row>
    <row r="31" spans="1:14" s="51" customFormat="1" ht="12.75" x14ac:dyDescent="0.2">
      <c r="A31" s="56">
        <v>42228</v>
      </c>
      <c r="B31" s="93" t="s">
        <v>160</v>
      </c>
      <c r="C31" s="59" t="s">
        <v>1005</v>
      </c>
      <c r="D31" s="58" t="s">
        <v>991</v>
      </c>
      <c r="E31" s="57" t="s">
        <v>77</v>
      </c>
      <c r="F31" s="59"/>
      <c r="G31" s="71">
        <v>2262.91</v>
      </c>
      <c r="H31" s="71"/>
      <c r="I31" s="89">
        <f t="shared" ca="1" si="0"/>
        <v>1154786.8740000001</v>
      </c>
      <c r="N31" s="44"/>
    </row>
    <row r="32" spans="1:14" s="51" customFormat="1" ht="12.75" x14ac:dyDescent="0.2">
      <c r="A32" s="56">
        <v>42228</v>
      </c>
      <c r="B32" s="93" t="s">
        <v>160</v>
      </c>
      <c r="C32" s="59" t="s">
        <v>1006</v>
      </c>
      <c r="D32" s="58" t="s">
        <v>992</v>
      </c>
      <c r="E32" s="57" t="s">
        <v>76</v>
      </c>
      <c r="F32" s="59"/>
      <c r="G32" s="71">
        <v>5411.81</v>
      </c>
      <c r="H32" s="71"/>
      <c r="I32" s="89">
        <f t="shared" ca="1" si="0"/>
        <v>1149375.064</v>
      </c>
      <c r="N32" s="44"/>
    </row>
    <row r="33" spans="1:14" s="51" customFormat="1" ht="12.75" x14ac:dyDescent="0.2">
      <c r="A33" s="56">
        <v>42228</v>
      </c>
      <c r="B33" s="93" t="s">
        <v>160</v>
      </c>
      <c r="C33" s="59" t="s">
        <v>1007</v>
      </c>
      <c r="D33" s="58" t="s">
        <v>203</v>
      </c>
      <c r="E33" s="57" t="s">
        <v>76</v>
      </c>
      <c r="F33" s="59"/>
      <c r="G33" s="71">
        <v>300</v>
      </c>
      <c r="H33" s="71"/>
      <c r="I33" s="89">
        <f t="shared" ca="1" si="0"/>
        <v>1149075.064</v>
      </c>
      <c r="N33" s="44"/>
    </row>
    <row r="34" spans="1:14" s="51" customFormat="1" ht="12.75" x14ac:dyDescent="0.2">
      <c r="A34" s="56">
        <v>42228</v>
      </c>
      <c r="B34" s="93" t="s">
        <v>160</v>
      </c>
      <c r="C34" s="59" t="s">
        <v>1008</v>
      </c>
      <c r="D34" s="58" t="s">
        <v>520</v>
      </c>
      <c r="E34" s="57" t="s">
        <v>76</v>
      </c>
      <c r="F34" s="59"/>
      <c r="G34" s="71">
        <v>1431</v>
      </c>
      <c r="H34" s="71"/>
      <c r="I34" s="89">
        <f t="shared" ca="1" si="0"/>
        <v>1147644.064</v>
      </c>
      <c r="N34" s="44"/>
    </row>
    <row r="35" spans="1:14" s="51" customFormat="1" ht="12.75" x14ac:dyDescent="0.2">
      <c r="A35" s="56">
        <v>42228</v>
      </c>
      <c r="B35" s="93" t="s">
        <v>160</v>
      </c>
      <c r="C35" s="59" t="s">
        <v>1009</v>
      </c>
      <c r="D35" s="58" t="s">
        <v>525</v>
      </c>
      <c r="E35" s="57" t="s">
        <v>77</v>
      </c>
      <c r="F35" s="59"/>
      <c r="G35" s="71">
        <v>90.1</v>
      </c>
      <c r="H35" s="71"/>
      <c r="I35" s="89">
        <f t="shared" ca="1" si="0"/>
        <v>1147553.9639999999</v>
      </c>
      <c r="N35" s="44"/>
    </row>
    <row r="36" spans="1:14" ht="25.5" x14ac:dyDescent="0.2">
      <c r="A36" s="56">
        <v>42228</v>
      </c>
      <c r="B36" s="93" t="s">
        <v>160</v>
      </c>
      <c r="C36" s="59" t="s">
        <v>1010</v>
      </c>
      <c r="D36" s="58" t="s">
        <v>863</v>
      </c>
      <c r="E36" s="57" t="s">
        <v>76</v>
      </c>
      <c r="F36" s="59"/>
      <c r="G36" s="71">
        <v>1000</v>
      </c>
      <c r="H36" s="71"/>
      <c r="I36" s="89">
        <f t="shared" ca="1" si="0"/>
        <v>1146553.9639999999</v>
      </c>
      <c r="N36" s="44"/>
    </row>
    <row r="37" spans="1:14" ht="12.75" x14ac:dyDescent="0.2">
      <c r="A37" s="56">
        <v>42228</v>
      </c>
      <c r="B37" s="93" t="s">
        <v>160</v>
      </c>
      <c r="C37" s="97" t="s">
        <v>1011</v>
      </c>
      <c r="D37" s="58" t="s">
        <v>716</v>
      </c>
      <c r="E37" s="107" t="s">
        <v>76</v>
      </c>
      <c r="F37" s="97"/>
      <c r="G37" s="108">
        <v>1431</v>
      </c>
      <c r="H37" s="108"/>
      <c r="I37" s="89">
        <f t="shared" ca="1" si="0"/>
        <v>1145122.9639999999</v>
      </c>
      <c r="N37" s="44"/>
    </row>
    <row r="38" spans="1:14" ht="12.75" x14ac:dyDescent="0.2">
      <c r="A38" s="56">
        <v>42228</v>
      </c>
      <c r="B38" s="93" t="s">
        <v>160</v>
      </c>
      <c r="C38" s="59" t="s">
        <v>1012</v>
      </c>
      <c r="D38" s="98" t="s">
        <v>993</v>
      </c>
      <c r="E38" s="57" t="s">
        <v>76</v>
      </c>
      <c r="F38" s="59"/>
      <c r="G38" s="71">
        <v>1500</v>
      </c>
      <c r="H38" s="71"/>
      <c r="I38" s="89">
        <f t="shared" ca="1" si="0"/>
        <v>1143622.9639999999</v>
      </c>
      <c r="N38" s="44"/>
    </row>
    <row r="39" spans="1:14" s="51" customFormat="1" ht="12.75" x14ac:dyDescent="0.2">
      <c r="A39" s="56">
        <v>42228</v>
      </c>
      <c r="B39" s="93" t="s">
        <v>160</v>
      </c>
      <c r="C39" s="59" t="s">
        <v>1013</v>
      </c>
      <c r="D39" s="58" t="s">
        <v>901</v>
      </c>
      <c r="E39" s="57" t="s">
        <v>76</v>
      </c>
      <c r="F39" s="59"/>
      <c r="G39" s="71">
        <v>237.44</v>
      </c>
      <c r="H39" s="71"/>
      <c r="I39" s="89">
        <f t="shared" ca="1" si="0"/>
        <v>1143385.524</v>
      </c>
      <c r="N39" s="44"/>
    </row>
    <row r="40" spans="1:14" ht="12.75" x14ac:dyDescent="0.2">
      <c r="A40" s="56">
        <v>42228</v>
      </c>
      <c r="B40" s="93" t="s">
        <v>160</v>
      </c>
      <c r="C40" s="59" t="s">
        <v>1014</v>
      </c>
      <c r="D40" s="58" t="s">
        <v>151</v>
      </c>
      <c r="E40" s="57" t="s">
        <v>77</v>
      </c>
      <c r="F40" s="59"/>
      <c r="G40" s="71">
        <v>691.8</v>
      </c>
      <c r="H40" s="71"/>
      <c r="I40" s="89">
        <f t="shared" ca="1" si="0"/>
        <v>1142693.7239999999</v>
      </c>
      <c r="N40" s="44"/>
    </row>
    <row r="41" spans="1:14" ht="12.75" x14ac:dyDescent="0.2">
      <c r="A41" s="56">
        <v>42228</v>
      </c>
      <c r="B41" s="93" t="s">
        <v>160</v>
      </c>
      <c r="C41" s="59" t="s">
        <v>1015</v>
      </c>
      <c r="D41" s="58" t="s">
        <v>151</v>
      </c>
      <c r="E41" s="57" t="s">
        <v>77</v>
      </c>
      <c r="F41" s="59"/>
      <c r="G41" s="71">
        <v>1293.6500000000001</v>
      </c>
      <c r="H41" s="71"/>
      <c r="I41" s="89">
        <f t="shared" ca="1" si="0"/>
        <v>1141400.074</v>
      </c>
      <c r="N41" s="44"/>
    </row>
    <row r="42" spans="1:14" ht="12.75" x14ac:dyDescent="0.2">
      <c r="A42" s="56">
        <v>42228</v>
      </c>
      <c r="B42" s="93" t="s">
        <v>160</v>
      </c>
      <c r="C42" s="59" t="s">
        <v>1016</v>
      </c>
      <c r="D42" s="58" t="s">
        <v>151</v>
      </c>
      <c r="E42" s="57" t="s">
        <v>77</v>
      </c>
      <c r="F42" s="59"/>
      <c r="G42" s="71">
        <v>28</v>
      </c>
      <c r="H42" s="71"/>
      <c r="I42" s="89">
        <f t="shared" ca="1" si="0"/>
        <v>1141372.074</v>
      </c>
      <c r="N42" s="44"/>
    </row>
    <row r="43" spans="1:14" ht="12.75" x14ac:dyDescent="0.2">
      <c r="A43" s="106">
        <v>42228</v>
      </c>
      <c r="B43" s="93" t="s">
        <v>160</v>
      </c>
      <c r="C43" s="76" t="s">
        <v>1017</v>
      </c>
      <c r="D43" s="58" t="s">
        <v>151</v>
      </c>
      <c r="E43" s="78" t="s">
        <v>77</v>
      </c>
      <c r="F43" s="59"/>
      <c r="G43" s="79">
        <v>13.8</v>
      </c>
      <c r="H43" s="79"/>
      <c r="I43" s="89">
        <f t="shared" ca="1" si="0"/>
        <v>1141358.274</v>
      </c>
      <c r="N43" s="44"/>
    </row>
    <row r="44" spans="1:14" ht="12.75" x14ac:dyDescent="0.2">
      <c r="A44" s="56">
        <v>42228</v>
      </c>
      <c r="B44" s="93" t="s">
        <v>160</v>
      </c>
      <c r="C44" s="59" t="s">
        <v>1018</v>
      </c>
      <c r="D44" s="77" t="s">
        <v>209</v>
      </c>
      <c r="E44" s="57" t="s">
        <v>76</v>
      </c>
      <c r="F44" s="59"/>
      <c r="G44" s="71">
        <v>360</v>
      </c>
      <c r="H44" s="71"/>
      <c r="I44" s="89">
        <f t="shared" ca="1" si="0"/>
        <v>1140998.274</v>
      </c>
      <c r="N44" s="44"/>
    </row>
    <row r="45" spans="1:14" ht="12.75" x14ac:dyDescent="0.2">
      <c r="A45" s="56">
        <v>42228</v>
      </c>
      <c r="B45" s="93" t="s">
        <v>160</v>
      </c>
      <c r="C45" s="59" t="s">
        <v>1019</v>
      </c>
      <c r="D45" s="58" t="s">
        <v>406</v>
      </c>
      <c r="E45" s="57" t="s">
        <v>76</v>
      </c>
      <c r="F45" s="59"/>
      <c r="G45" s="71">
        <v>742</v>
      </c>
      <c r="H45" s="71"/>
      <c r="I45" s="89">
        <f t="shared" ca="1" si="0"/>
        <v>1140256.274</v>
      </c>
      <c r="N45" s="44"/>
    </row>
    <row r="46" spans="1:14" ht="12.75" x14ac:dyDescent="0.2">
      <c r="A46" s="56">
        <v>42228</v>
      </c>
      <c r="B46" s="93" t="s">
        <v>160</v>
      </c>
      <c r="C46" s="59" t="s">
        <v>1020</v>
      </c>
      <c r="D46" s="58" t="s">
        <v>783</v>
      </c>
      <c r="E46" s="57" t="s">
        <v>76</v>
      </c>
      <c r="F46" s="59"/>
      <c r="G46" s="71">
        <v>5092.7</v>
      </c>
      <c r="H46" s="71"/>
      <c r="I46" s="89">
        <f t="shared" ca="1" si="0"/>
        <v>1135163.574</v>
      </c>
      <c r="N46" s="44"/>
    </row>
    <row r="47" spans="1:14" ht="12.75" x14ac:dyDescent="0.2">
      <c r="A47" s="56">
        <v>42228</v>
      </c>
      <c r="B47" s="93" t="s">
        <v>160</v>
      </c>
      <c r="C47" s="59" t="s">
        <v>1021</v>
      </c>
      <c r="D47" s="58" t="s">
        <v>388</v>
      </c>
      <c r="E47" s="57" t="s">
        <v>76</v>
      </c>
      <c r="F47" s="59"/>
      <c r="G47" s="71">
        <v>11500</v>
      </c>
      <c r="H47" s="71"/>
      <c r="I47" s="89">
        <f t="shared" ca="1" si="0"/>
        <v>1123663.574</v>
      </c>
      <c r="N47" s="44"/>
    </row>
    <row r="48" spans="1:14" ht="12.75" x14ac:dyDescent="0.2">
      <c r="A48" s="56">
        <v>42228</v>
      </c>
      <c r="B48" s="93" t="s">
        <v>160</v>
      </c>
      <c r="C48" s="59" t="s">
        <v>1022</v>
      </c>
      <c r="D48" s="58" t="s">
        <v>336</v>
      </c>
      <c r="E48" s="57" t="s">
        <v>76</v>
      </c>
      <c r="F48" s="59"/>
      <c r="G48" s="71">
        <v>39856</v>
      </c>
      <c r="H48" s="71"/>
      <c r="I48" s="89">
        <f t="shared" ca="1" si="0"/>
        <v>1083807.574</v>
      </c>
      <c r="N48" s="44"/>
    </row>
    <row r="49" spans="1:14" ht="25.5" x14ac:dyDescent="0.2">
      <c r="A49" s="56">
        <v>42228</v>
      </c>
      <c r="B49" s="93" t="s">
        <v>160</v>
      </c>
      <c r="C49" s="59" t="s">
        <v>1023</v>
      </c>
      <c r="D49" s="58" t="s">
        <v>395</v>
      </c>
      <c r="E49" s="57" t="s">
        <v>76</v>
      </c>
      <c r="F49" s="59"/>
      <c r="G49" s="71">
        <v>530</v>
      </c>
      <c r="H49" s="71"/>
      <c r="I49" s="89">
        <f t="shared" ca="1" si="0"/>
        <v>1083277.574</v>
      </c>
      <c r="N49" s="44"/>
    </row>
    <row r="50" spans="1:14" ht="12.75" x14ac:dyDescent="0.2">
      <c r="A50" s="56">
        <v>42228</v>
      </c>
      <c r="B50" s="93" t="s">
        <v>160</v>
      </c>
      <c r="C50" s="59" t="s">
        <v>1024</v>
      </c>
      <c r="D50" s="58" t="s">
        <v>199</v>
      </c>
      <c r="E50" s="57" t="s">
        <v>76</v>
      </c>
      <c r="F50" s="59"/>
      <c r="G50" s="71">
        <v>4200</v>
      </c>
      <c r="H50" s="71"/>
      <c r="I50" s="89">
        <f t="shared" ca="1" si="0"/>
        <v>1079077.574</v>
      </c>
      <c r="N50" s="44"/>
    </row>
    <row r="51" spans="1:14" ht="12.75" x14ac:dyDescent="0.2">
      <c r="A51" s="56">
        <v>42228</v>
      </c>
      <c r="B51" s="93" t="s">
        <v>160</v>
      </c>
      <c r="C51" s="59" t="s">
        <v>1025</v>
      </c>
      <c r="D51" s="58" t="s">
        <v>994</v>
      </c>
      <c r="E51" s="57" t="s">
        <v>76</v>
      </c>
      <c r="F51" s="59"/>
      <c r="G51" s="71">
        <v>720.8</v>
      </c>
      <c r="H51" s="71"/>
      <c r="I51" s="89">
        <f t="shared" ca="1" si="0"/>
        <v>1078356.774</v>
      </c>
      <c r="N51" s="44"/>
    </row>
    <row r="52" spans="1:14" ht="12.75" x14ac:dyDescent="0.2">
      <c r="A52" s="56">
        <v>42228</v>
      </c>
      <c r="B52" s="93" t="s">
        <v>160</v>
      </c>
      <c r="C52" s="59" t="s">
        <v>1026</v>
      </c>
      <c r="D52" s="58" t="s">
        <v>229</v>
      </c>
      <c r="E52" s="57" t="s">
        <v>76</v>
      </c>
      <c r="F52" s="59"/>
      <c r="G52" s="71">
        <v>1930</v>
      </c>
      <c r="H52" s="71"/>
      <c r="I52" s="89">
        <f t="shared" ca="1" si="0"/>
        <v>1076426.774</v>
      </c>
      <c r="N52" s="44"/>
    </row>
    <row r="53" spans="1:14" ht="12.75" x14ac:dyDescent="0.2">
      <c r="A53" s="56"/>
      <c r="B53" s="93"/>
      <c r="C53" s="59"/>
      <c r="D53" s="58" t="s">
        <v>785</v>
      </c>
      <c r="E53" s="57" t="s">
        <v>785</v>
      </c>
      <c r="F53" s="59"/>
      <c r="G53" s="71">
        <v>800000</v>
      </c>
      <c r="H53" s="71"/>
      <c r="I53" s="89">
        <f t="shared" ca="1" si="0"/>
        <v>276426.77399999998</v>
      </c>
      <c r="N53" s="44"/>
    </row>
    <row r="54" spans="1:14" ht="12.75" x14ac:dyDescent="0.2">
      <c r="A54" s="56">
        <v>42230</v>
      </c>
      <c r="B54" s="93" t="s">
        <v>160</v>
      </c>
      <c r="C54" s="59" t="s">
        <v>1028</v>
      </c>
      <c r="D54" s="58" t="s">
        <v>338</v>
      </c>
      <c r="E54" s="57" t="s">
        <v>76</v>
      </c>
      <c r="F54" s="59"/>
      <c r="G54" s="71">
        <v>20000</v>
      </c>
      <c r="H54" s="71"/>
      <c r="I54" s="89">
        <f t="shared" ca="1" si="0"/>
        <v>256426.77399999998</v>
      </c>
      <c r="N54" s="44"/>
    </row>
    <row r="55" spans="1:14" ht="12.75" x14ac:dyDescent="0.2">
      <c r="A55" s="56">
        <v>42235</v>
      </c>
      <c r="B55" s="93" t="s">
        <v>213</v>
      </c>
      <c r="C55" s="59" t="s">
        <v>247</v>
      </c>
      <c r="D55" s="58" t="s">
        <v>1029</v>
      </c>
      <c r="E55" s="57" t="s">
        <v>76</v>
      </c>
      <c r="F55" s="59"/>
      <c r="G55" s="71">
        <v>12371.16</v>
      </c>
      <c r="H55" s="71"/>
      <c r="I55" s="89">
        <f t="shared" ca="1" si="0"/>
        <v>244055.61399999997</v>
      </c>
      <c r="N55" s="44"/>
    </row>
    <row r="56" spans="1:14" ht="12.75" x14ac:dyDescent="0.2">
      <c r="A56" s="56">
        <v>42235</v>
      </c>
      <c r="B56" s="93" t="s">
        <v>213</v>
      </c>
      <c r="C56" s="97" t="s">
        <v>247</v>
      </c>
      <c r="D56" s="142" t="s">
        <v>770</v>
      </c>
      <c r="E56" s="107" t="s">
        <v>76</v>
      </c>
      <c r="F56" s="141"/>
      <c r="G56" s="144">
        <v>9723.42</v>
      </c>
      <c r="H56" s="144"/>
      <c r="I56" s="89">
        <f t="shared" ca="1" si="0"/>
        <v>234332.19399999996</v>
      </c>
      <c r="N56" s="44"/>
    </row>
    <row r="57" spans="1:14" ht="12.75" x14ac:dyDescent="0.2">
      <c r="A57" s="56">
        <v>42235</v>
      </c>
      <c r="B57" s="94" t="s">
        <v>213</v>
      </c>
      <c r="C57" s="97" t="s">
        <v>1203</v>
      </c>
      <c r="D57" s="98" t="s">
        <v>1200</v>
      </c>
      <c r="E57" s="107" t="s">
        <v>1043</v>
      </c>
      <c r="F57" s="97"/>
      <c r="G57" s="108"/>
      <c r="H57" s="108">
        <v>1000</v>
      </c>
      <c r="I57" s="89">
        <f t="shared" ca="1" si="0"/>
        <v>235332.19399999996</v>
      </c>
      <c r="N57" s="44"/>
    </row>
    <row r="58" spans="1:14" ht="12.75" x14ac:dyDescent="0.2">
      <c r="A58" s="56">
        <v>42236</v>
      </c>
      <c r="B58" s="94" t="s">
        <v>225</v>
      </c>
      <c r="C58" s="76" t="s">
        <v>1204</v>
      </c>
      <c r="D58" s="77" t="s">
        <v>1205</v>
      </c>
      <c r="E58" s="57" t="s">
        <v>76</v>
      </c>
      <c r="F58" s="76"/>
      <c r="G58" s="71"/>
      <c r="H58" s="71">
        <v>3000</v>
      </c>
      <c r="I58" s="89">
        <f t="shared" ca="1" si="0"/>
        <v>238332.19399999996</v>
      </c>
      <c r="N58" s="44"/>
    </row>
    <row r="59" spans="1:14" ht="12.75" x14ac:dyDescent="0.2">
      <c r="A59" s="56">
        <v>42236</v>
      </c>
      <c r="B59" s="93" t="s">
        <v>225</v>
      </c>
      <c r="C59" s="59" t="s">
        <v>1055</v>
      </c>
      <c r="D59" s="58" t="s">
        <v>1045</v>
      </c>
      <c r="E59" s="57" t="s">
        <v>77</v>
      </c>
      <c r="F59" s="59"/>
      <c r="G59" s="71">
        <v>997</v>
      </c>
      <c r="H59" s="71"/>
      <c r="I59" s="89">
        <f t="shared" ca="1" si="0"/>
        <v>237335.19399999996</v>
      </c>
      <c r="N59" s="44"/>
    </row>
    <row r="60" spans="1:14" ht="12.75" x14ac:dyDescent="0.2">
      <c r="A60" s="56">
        <v>42236</v>
      </c>
      <c r="B60" s="93" t="s">
        <v>225</v>
      </c>
      <c r="C60" s="59" t="s">
        <v>1056</v>
      </c>
      <c r="D60" s="58" t="s">
        <v>511</v>
      </c>
      <c r="E60" s="57" t="s">
        <v>76</v>
      </c>
      <c r="F60" s="59"/>
      <c r="G60" s="71">
        <v>2406.1999999999998</v>
      </c>
      <c r="H60" s="71"/>
      <c r="I60" s="89">
        <f t="shared" ca="1" si="0"/>
        <v>234928.99399999995</v>
      </c>
      <c r="N60" s="44"/>
    </row>
    <row r="61" spans="1:14" ht="12.75" x14ac:dyDescent="0.2">
      <c r="A61" s="56">
        <v>42236</v>
      </c>
      <c r="B61" s="93" t="s">
        <v>225</v>
      </c>
      <c r="C61" s="59" t="s">
        <v>1057</v>
      </c>
      <c r="D61" s="58" t="s">
        <v>1046</v>
      </c>
      <c r="E61" s="57" t="s">
        <v>76</v>
      </c>
      <c r="F61" s="59"/>
      <c r="G61" s="71">
        <v>988.95</v>
      </c>
      <c r="H61" s="71"/>
      <c r="I61" s="89">
        <f t="shared" ca="1" si="0"/>
        <v>233940.04399999994</v>
      </c>
      <c r="N61" s="44"/>
    </row>
    <row r="62" spans="1:14" ht="12.75" x14ac:dyDescent="0.2">
      <c r="A62" s="56">
        <v>42236</v>
      </c>
      <c r="B62" s="93" t="s">
        <v>225</v>
      </c>
      <c r="C62" s="59" t="s">
        <v>1058</v>
      </c>
      <c r="D62" s="58" t="s">
        <v>515</v>
      </c>
      <c r="E62" s="57" t="s">
        <v>76</v>
      </c>
      <c r="F62" s="59"/>
      <c r="G62" s="71">
        <v>6360</v>
      </c>
      <c r="H62" s="79"/>
      <c r="I62" s="89">
        <f t="shared" ca="1" si="0"/>
        <v>227580.04399999994</v>
      </c>
      <c r="N62" s="44"/>
    </row>
    <row r="63" spans="1:14" ht="12.75" x14ac:dyDescent="0.2">
      <c r="A63" s="56">
        <v>42236</v>
      </c>
      <c r="B63" s="93" t="s">
        <v>225</v>
      </c>
      <c r="C63" s="76" t="s">
        <v>1059</v>
      </c>
      <c r="D63" s="77" t="s">
        <v>497</v>
      </c>
      <c r="E63" s="57" t="s">
        <v>76</v>
      </c>
      <c r="F63" s="59"/>
      <c r="G63" s="79">
        <v>2271.1999999999998</v>
      </c>
      <c r="H63" s="79"/>
      <c r="I63" s="89">
        <f t="shared" ca="1" si="0"/>
        <v>225308.84399999992</v>
      </c>
      <c r="N63" s="44"/>
    </row>
    <row r="64" spans="1:14" ht="12.75" x14ac:dyDescent="0.2">
      <c r="A64" s="56">
        <v>42236</v>
      </c>
      <c r="B64" s="93" t="s">
        <v>225</v>
      </c>
      <c r="C64" s="76" t="s">
        <v>1060</v>
      </c>
      <c r="D64" s="77" t="s">
        <v>197</v>
      </c>
      <c r="E64" s="57" t="s">
        <v>77</v>
      </c>
      <c r="F64" s="59"/>
      <c r="G64" s="79">
        <v>2372.64</v>
      </c>
      <c r="H64" s="79"/>
      <c r="I64" s="89">
        <f t="shared" ca="1" si="0"/>
        <v>222936.20399999991</v>
      </c>
      <c r="N64" s="44"/>
    </row>
    <row r="65" spans="1:14" ht="12.75" x14ac:dyDescent="0.2">
      <c r="A65" s="56">
        <v>42236</v>
      </c>
      <c r="B65" s="93" t="s">
        <v>225</v>
      </c>
      <c r="C65" s="76" t="s">
        <v>1061</v>
      </c>
      <c r="D65" s="77" t="s">
        <v>134</v>
      </c>
      <c r="E65" s="57" t="s">
        <v>76</v>
      </c>
      <c r="F65" s="59"/>
      <c r="G65" s="79">
        <v>2867.3</v>
      </c>
      <c r="H65" s="79"/>
      <c r="I65" s="89">
        <f t="shared" ca="1" si="0"/>
        <v>220068.90399999992</v>
      </c>
      <c r="N65" s="44"/>
    </row>
    <row r="66" spans="1:14" ht="12.75" x14ac:dyDescent="0.2">
      <c r="A66" s="56">
        <v>42236</v>
      </c>
      <c r="B66" s="93" t="s">
        <v>225</v>
      </c>
      <c r="C66" s="76" t="s">
        <v>1062</v>
      </c>
      <c r="D66" s="77" t="s">
        <v>199</v>
      </c>
      <c r="E66" s="57" t="s">
        <v>76</v>
      </c>
      <c r="F66" s="59"/>
      <c r="G66" s="79">
        <v>1601.9</v>
      </c>
      <c r="H66" s="79"/>
      <c r="I66" s="89">
        <f t="shared" ca="1" si="0"/>
        <v>218467.00399999993</v>
      </c>
      <c r="N66" s="44"/>
    </row>
    <row r="67" spans="1:14" ht="12.75" x14ac:dyDescent="0.2">
      <c r="A67" s="56">
        <v>42236</v>
      </c>
      <c r="B67" s="93" t="s">
        <v>225</v>
      </c>
      <c r="C67" s="76" t="s">
        <v>1063</v>
      </c>
      <c r="D67" s="77" t="s">
        <v>136</v>
      </c>
      <c r="E67" s="57" t="s">
        <v>1054</v>
      </c>
      <c r="F67" s="59"/>
      <c r="G67" s="79">
        <v>52.5</v>
      </c>
      <c r="H67" s="79"/>
      <c r="I67" s="89">
        <f t="shared" ca="1" si="0"/>
        <v>218414.50399999993</v>
      </c>
      <c r="N67" s="44"/>
    </row>
    <row r="68" spans="1:14" ht="12.75" x14ac:dyDescent="0.2">
      <c r="A68" s="56">
        <v>42236</v>
      </c>
      <c r="B68" s="93" t="s">
        <v>225</v>
      </c>
      <c r="C68" s="76" t="s">
        <v>1064</v>
      </c>
      <c r="D68" s="77" t="s">
        <v>227</v>
      </c>
      <c r="E68" s="78" t="s">
        <v>77</v>
      </c>
      <c r="F68" s="59"/>
      <c r="G68" s="79">
        <v>424</v>
      </c>
      <c r="H68" s="79"/>
      <c r="I68" s="89">
        <f t="shared" ca="1" si="0"/>
        <v>217990.50399999993</v>
      </c>
      <c r="N68" s="44"/>
    </row>
    <row r="69" spans="1:14" ht="12.75" x14ac:dyDescent="0.2">
      <c r="A69" s="56">
        <v>42236</v>
      </c>
      <c r="B69" s="93" t="s">
        <v>225</v>
      </c>
      <c r="C69" s="76" t="s">
        <v>1065</v>
      </c>
      <c r="D69" s="77" t="s">
        <v>202</v>
      </c>
      <c r="E69" s="57" t="s">
        <v>76</v>
      </c>
      <c r="F69" s="59"/>
      <c r="G69" s="79">
        <v>90</v>
      </c>
      <c r="H69" s="79"/>
      <c r="I69" s="89">
        <f t="shared" ca="1" si="0"/>
        <v>217900.50399999993</v>
      </c>
      <c r="N69" s="44"/>
    </row>
    <row r="70" spans="1:14" ht="12.75" x14ac:dyDescent="0.2">
      <c r="A70" s="56">
        <v>42236</v>
      </c>
      <c r="B70" s="93" t="s">
        <v>225</v>
      </c>
      <c r="C70" s="141" t="s">
        <v>1066</v>
      </c>
      <c r="D70" s="142" t="s">
        <v>252</v>
      </c>
      <c r="E70" s="107" t="s">
        <v>76</v>
      </c>
      <c r="F70" s="141"/>
      <c r="G70" s="149">
        <v>120</v>
      </c>
      <c r="H70" s="149"/>
      <c r="I70" s="89">
        <f t="shared" ca="1" si="0"/>
        <v>217780.50399999993</v>
      </c>
      <c r="N70" s="44"/>
    </row>
    <row r="71" spans="1:14" ht="25.5" x14ac:dyDescent="0.2">
      <c r="A71" s="56">
        <v>42236</v>
      </c>
      <c r="B71" s="93" t="s">
        <v>225</v>
      </c>
      <c r="C71" s="141" t="s">
        <v>1067</v>
      </c>
      <c r="D71" s="77" t="s">
        <v>141</v>
      </c>
      <c r="E71" s="57" t="s">
        <v>76</v>
      </c>
      <c r="F71" s="59"/>
      <c r="G71" s="79">
        <v>1000</v>
      </c>
      <c r="H71" s="79"/>
      <c r="I71" s="89">
        <f t="shared" ca="1" si="0"/>
        <v>216780.50399999993</v>
      </c>
      <c r="N71" s="44"/>
    </row>
    <row r="72" spans="1:14" ht="12.75" x14ac:dyDescent="0.2">
      <c r="A72" s="56">
        <v>42236</v>
      </c>
      <c r="B72" s="93" t="s">
        <v>225</v>
      </c>
      <c r="C72" s="76" t="s">
        <v>1068</v>
      </c>
      <c r="D72" s="77" t="s">
        <v>1047</v>
      </c>
      <c r="E72" s="57" t="s">
        <v>77</v>
      </c>
      <c r="F72" s="59"/>
      <c r="G72" s="79">
        <v>265</v>
      </c>
      <c r="H72" s="79"/>
      <c r="I72" s="89">
        <f t="shared" ca="1" si="0"/>
        <v>216515.50399999993</v>
      </c>
      <c r="N72" s="44"/>
    </row>
    <row r="73" spans="1:14" ht="12.75" x14ac:dyDescent="0.2">
      <c r="A73" s="56">
        <v>42236</v>
      </c>
      <c r="B73" s="93" t="s">
        <v>225</v>
      </c>
      <c r="C73" s="76" t="s">
        <v>1069</v>
      </c>
      <c r="D73" s="77" t="s">
        <v>203</v>
      </c>
      <c r="E73" s="57" t="s">
        <v>76</v>
      </c>
      <c r="F73" s="59"/>
      <c r="G73" s="79">
        <v>763.16</v>
      </c>
      <c r="H73" s="79"/>
      <c r="I73" s="89">
        <f t="shared" ca="1" si="0"/>
        <v>215752.34399999992</v>
      </c>
      <c r="N73" s="44"/>
    </row>
    <row r="74" spans="1:14" ht="12.75" x14ac:dyDescent="0.2">
      <c r="A74" s="56">
        <v>42236</v>
      </c>
      <c r="B74" s="93" t="s">
        <v>225</v>
      </c>
      <c r="C74" s="76" t="s">
        <v>1070</v>
      </c>
      <c r="D74" s="77" t="s">
        <v>1048</v>
      </c>
      <c r="E74" s="57" t="s">
        <v>76</v>
      </c>
      <c r="F74" s="59"/>
      <c r="G74" s="79">
        <v>4824</v>
      </c>
      <c r="H74" s="79"/>
      <c r="I74" s="89">
        <f t="shared" ca="1" si="0"/>
        <v>210928.34399999992</v>
      </c>
      <c r="N74" s="44"/>
    </row>
    <row r="75" spans="1:14" ht="12.75" x14ac:dyDescent="0.2">
      <c r="A75" s="56">
        <v>42236</v>
      </c>
      <c r="B75" s="93" t="s">
        <v>225</v>
      </c>
      <c r="C75" s="97" t="s">
        <v>1071</v>
      </c>
      <c r="D75" s="98" t="s">
        <v>525</v>
      </c>
      <c r="E75" s="107" t="s">
        <v>77</v>
      </c>
      <c r="F75" s="97"/>
      <c r="G75" s="100">
        <v>348</v>
      </c>
      <c r="H75" s="100"/>
      <c r="I75" s="89">
        <f t="shared" ca="1" si="0"/>
        <v>210580.34399999992</v>
      </c>
      <c r="N75" s="44"/>
    </row>
    <row r="76" spans="1:14" ht="12.75" x14ac:dyDescent="0.2">
      <c r="A76" s="56">
        <v>42236</v>
      </c>
      <c r="B76" s="93" t="s">
        <v>225</v>
      </c>
      <c r="C76" s="76" t="s">
        <v>1072</v>
      </c>
      <c r="D76" s="77" t="s">
        <v>1049</v>
      </c>
      <c r="E76" s="57" t="s">
        <v>76</v>
      </c>
      <c r="F76" s="59"/>
      <c r="G76" s="79">
        <v>4210</v>
      </c>
      <c r="H76" s="79"/>
      <c r="I76" s="89">
        <f t="shared" ca="1" si="0"/>
        <v>206370.34399999992</v>
      </c>
      <c r="N76" s="44"/>
    </row>
    <row r="77" spans="1:14" ht="12.75" x14ac:dyDescent="0.2">
      <c r="A77" s="56">
        <v>42236</v>
      </c>
      <c r="B77" s="93" t="s">
        <v>225</v>
      </c>
      <c r="C77" s="76" t="s">
        <v>1073</v>
      </c>
      <c r="D77" s="77" t="s">
        <v>714</v>
      </c>
      <c r="E77" s="57" t="s">
        <v>76</v>
      </c>
      <c r="F77" s="59"/>
      <c r="G77" s="79">
        <v>2650</v>
      </c>
      <c r="H77" s="79"/>
      <c r="I77" s="89">
        <f t="shared" ca="1" si="0"/>
        <v>203720.34399999992</v>
      </c>
      <c r="N77" s="44"/>
    </row>
    <row r="78" spans="1:14" ht="12.75" x14ac:dyDescent="0.2">
      <c r="A78" s="56">
        <v>42236</v>
      </c>
      <c r="B78" s="93" t="s">
        <v>225</v>
      </c>
      <c r="C78" s="76" t="s">
        <v>1074</v>
      </c>
      <c r="D78" s="77" t="s">
        <v>1050</v>
      </c>
      <c r="E78" s="57" t="s">
        <v>77</v>
      </c>
      <c r="F78" s="59"/>
      <c r="G78" s="79">
        <v>2438</v>
      </c>
      <c r="H78" s="79"/>
      <c r="I78" s="89">
        <f t="shared" ca="1" si="0"/>
        <v>201282.34399999992</v>
      </c>
      <c r="N78" s="44"/>
    </row>
    <row r="79" spans="1:14" ht="12.75" x14ac:dyDescent="0.2">
      <c r="A79" s="56">
        <v>42236</v>
      </c>
      <c r="B79" s="93" t="s">
        <v>225</v>
      </c>
      <c r="C79" s="76" t="s">
        <v>1075</v>
      </c>
      <c r="D79" s="77" t="s">
        <v>719</v>
      </c>
      <c r="E79" s="78" t="s">
        <v>76</v>
      </c>
      <c r="F79" s="59"/>
      <c r="G79" s="79">
        <v>451.35</v>
      </c>
      <c r="H79" s="79"/>
      <c r="I79" s="89">
        <f t="shared" ca="1" si="0"/>
        <v>200830.99399999992</v>
      </c>
      <c r="N79" s="44"/>
    </row>
    <row r="80" spans="1:14" ht="25.5" x14ac:dyDescent="0.2">
      <c r="A80" s="56">
        <v>42236</v>
      </c>
      <c r="B80" s="93" t="s">
        <v>225</v>
      </c>
      <c r="C80" s="76" t="s">
        <v>1076</v>
      </c>
      <c r="D80" s="77" t="s">
        <v>1051</v>
      </c>
      <c r="E80" s="78" t="s">
        <v>77</v>
      </c>
      <c r="F80" s="59"/>
      <c r="G80" s="79">
        <v>1270.94</v>
      </c>
      <c r="H80" s="79"/>
      <c r="I80" s="89">
        <f t="shared" ca="1" si="0"/>
        <v>199560.05399999992</v>
      </c>
      <c r="N80" s="44"/>
    </row>
    <row r="81" spans="1:14" ht="12.75" x14ac:dyDescent="0.2">
      <c r="A81" s="56">
        <v>42236</v>
      </c>
      <c r="B81" s="93" t="s">
        <v>225</v>
      </c>
      <c r="C81" s="76" t="s">
        <v>1077</v>
      </c>
      <c r="D81" s="77" t="s">
        <v>146</v>
      </c>
      <c r="E81" s="78" t="s">
        <v>1054</v>
      </c>
      <c r="F81" s="59"/>
      <c r="G81" s="79">
        <v>84</v>
      </c>
      <c r="H81" s="79"/>
      <c r="I81" s="89">
        <f t="shared" ca="1" si="0"/>
        <v>199476.05399999992</v>
      </c>
      <c r="N81" s="44"/>
    </row>
    <row r="82" spans="1:14" ht="12.75" x14ac:dyDescent="0.2">
      <c r="A82" s="56">
        <v>42236</v>
      </c>
      <c r="B82" s="93" t="s">
        <v>225</v>
      </c>
      <c r="C82" s="76" t="s">
        <v>1078</v>
      </c>
      <c r="D82" s="77" t="s">
        <v>125</v>
      </c>
      <c r="E82" s="78" t="s">
        <v>76</v>
      </c>
      <c r="F82" s="59"/>
      <c r="G82" s="79">
        <v>4250</v>
      </c>
      <c r="H82" s="79"/>
      <c r="I82" s="89">
        <f t="shared" ca="1" si="0"/>
        <v>195226.05399999992</v>
      </c>
      <c r="N82" s="44"/>
    </row>
    <row r="83" spans="1:14" ht="12.75" x14ac:dyDescent="0.2">
      <c r="A83" s="56">
        <v>42236</v>
      </c>
      <c r="B83" s="93" t="s">
        <v>225</v>
      </c>
      <c r="C83" s="76" t="s">
        <v>1079</v>
      </c>
      <c r="D83" s="77" t="s">
        <v>903</v>
      </c>
      <c r="E83" s="78" t="s">
        <v>76</v>
      </c>
      <c r="F83" s="59"/>
      <c r="G83" s="79">
        <v>787.6</v>
      </c>
      <c r="H83" s="79"/>
      <c r="I83" s="89">
        <f t="shared" ca="1" si="0"/>
        <v>194438.45399999991</v>
      </c>
      <c r="N83" s="44"/>
    </row>
    <row r="84" spans="1:14" ht="12.75" x14ac:dyDescent="0.2">
      <c r="A84" s="56">
        <v>42236</v>
      </c>
      <c r="B84" s="93" t="s">
        <v>225</v>
      </c>
      <c r="C84" s="76" t="s">
        <v>1080</v>
      </c>
      <c r="D84" s="77" t="s">
        <v>783</v>
      </c>
      <c r="E84" s="78" t="s">
        <v>76</v>
      </c>
      <c r="F84" s="59"/>
      <c r="G84" s="79">
        <v>508.8</v>
      </c>
      <c r="H84" s="79"/>
      <c r="I84" s="89">
        <f t="shared" ca="1" si="0"/>
        <v>193929.65399999992</v>
      </c>
      <c r="N84" s="44"/>
    </row>
    <row r="85" spans="1:14" ht="12.75" x14ac:dyDescent="0.2">
      <c r="A85" s="56">
        <v>42236</v>
      </c>
      <c r="B85" s="93" t="s">
        <v>225</v>
      </c>
      <c r="C85" s="76" t="s">
        <v>1081</v>
      </c>
      <c r="D85" s="77" t="s">
        <v>152</v>
      </c>
      <c r="E85" s="78" t="s">
        <v>77</v>
      </c>
      <c r="F85" s="59"/>
      <c r="G85" s="79">
        <v>172.04</v>
      </c>
      <c r="H85" s="79"/>
      <c r="I85" s="89">
        <f t="shared" ca="1" si="0"/>
        <v>193757.61399999991</v>
      </c>
      <c r="N85" s="44"/>
    </row>
    <row r="86" spans="1:14" ht="25.5" x14ac:dyDescent="0.2">
      <c r="A86" s="56">
        <v>42236</v>
      </c>
      <c r="B86" s="93" t="s">
        <v>225</v>
      </c>
      <c r="C86" s="76" t="s">
        <v>1082</v>
      </c>
      <c r="D86" s="77" t="s">
        <v>296</v>
      </c>
      <c r="E86" s="78" t="s">
        <v>76</v>
      </c>
      <c r="F86" s="59"/>
      <c r="G86" s="79">
        <v>1075.3699999999999</v>
      </c>
      <c r="H86" s="79"/>
      <c r="I86" s="89">
        <f t="shared" ca="1" si="0"/>
        <v>192682.24399999992</v>
      </c>
      <c r="N86" s="44"/>
    </row>
    <row r="87" spans="1:14" ht="12.75" x14ac:dyDescent="0.2">
      <c r="A87" s="56">
        <v>42236</v>
      </c>
      <c r="B87" s="93" t="s">
        <v>225</v>
      </c>
      <c r="C87" s="76" t="s">
        <v>1083</v>
      </c>
      <c r="D87" s="77" t="s">
        <v>777</v>
      </c>
      <c r="E87" s="78" t="s">
        <v>76</v>
      </c>
      <c r="F87" s="59"/>
      <c r="G87" s="79">
        <v>4325</v>
      </c>
      <c r="H87" s="79"/>
      <c r="I87" s="89">
        <f t="shared" ca="1" si="0"/>
        <v>188357.24399999992</v>
      </c>
      <c r="N87" s="44"/>
    </row>
    <row r="88" spans="1:14" ht="12.75" x14ac:dyDescent="0.2">
      <c r="A88" s="75">
        <v>42236</v>
      </c>
      <c r="B88" s="93" t="s">
        <v>225</v>
      </c>
      <c r="C88" s="76" t="s">
        <v>1084</v>
      </c>
      <c r="D88" s="77" t="s">
        <v>334</v>
      </c>
      <c r="E88" s="78" t="s">
        <v>76</v>
      </c>
      <c r="F88" s="59"/>
      <c r="G88" s="79">
        <v>770</v>
      </c>
      <c r="H88" s="79"/>
      <c r="I88" s="89">
        <f t="shared" ca="1" si="0"/>
        <v>187587.24399999992</v>
      </c>
      <c r="N88" s="44"/>
    </row>
    <row r="89" spans="1:14" ht="12.75" x14ac:dyDescent="0.2">
      <c r="A89" s="75">
        <v>42236</v>
      </c>
      <c r="B89" s="93" t="s">
        <v>225</v>
      </c>
      <c r="C89" s="76" t="s">
        <v>1085</v>
      </c>
      <c r="D89" s="77" t="s">
        <v>229</v>
      </c>
      <c r="E89" s="78" t="s">
        <v>76</v>
      </c>
      <c r="F89" s="59"/>
      <c r="G89" s="79">
        <v>740.55</v>
      </c>
      <c r="H89" s="79"/>
      <c r="I89" s="89">
        <f t="shared" ca="1" si="0"/>
        <v>186846.69399999993</v>
      </c>
      <c r="N89" s="44"/>
    </row>
    <row r="90" spans="1:14" ht="12.75" x14ac:dyDescent="0.2">
      <c r="A90" s="106">
        <v>42236</v>
      </c>
      <c r="B90" s="93" t="s">
        <v>225</v>
      </c>
      <c r="C90" s="76" t="s">
        <v>1086</v>
      </c>
      <c r="D90" s="77" t="s">
        <v>157</v>
      </c>
      <c r="E90" s="78" t="s">
        <v>77</v>
      </c>
      <c r="F90" s="59"/>
      <c r="G90" s="79">
        <v>207.8</v>
      </c>
      <c r="H90" s="79"/>
      <c r="I90" s="89">
        <f t="shared" ref="I90:I154" ca="1" si="1">IF(AND(ISBLANK(G90),ISBLANK(H90))," - ",OFFSET(I90,-1,0,1,1)+H90-G90)</f>
        <v>186638.89399999994</v>
      </c>
      <c r="N90" s="44"/>
    </row>
    <row r="91" spans="1:14" ht="12.75" x14ac:dyDescent="0.2">
      <c r="A91" s="106">
        <v>42236</v>
      </c>
      <c r="B91" s="93" t="s">
        <v>225</v>
      </c>
      <c r="C91" s="76" t="s">
        <v>1087</v>
      </c>
      <c r="D91" s="77" t="s">
        <v>1052</v>
      </c>
      <c r="E91" s="78" t="s">
        <v>76</v>
      </c>
      <c r="F91" s="59"/>
      <c r="G91" s="79">
        <v>30000</v>
      </c>
      <c r="H91" s="79"/>
      <c r="I91" s="89">
        <f t="shared" ca="1" si="1"/>
        <v>156638.89399999994</v>
      </c>
      <c r="N91" s="44"/>
    </row>
    <row r="92" spans="1:14" ht="12.75" x14ac:dyDescent="0.2">
      <c r="A92" s="106">
        <v>42236</v>
      </c>
      <c r="B92" s="93" t="s">
        <v>225</v>
      </c>
      <c r="C92" s="76" t="s">
        <v>1088</v>
      </c>
      <c r="D92" s="77" t="s">
        <v>397</v>
      </c>
      <c r="E92" s="78" t="s">
        <v>76</v>
      </c>
      <c r="F92" s="59"/>
      <c r="G92" s="79">
        <v>14168.81</v>
      </c>
      <c r="H92" s="79"/>
      <c r="I92" s="89">
        <f t="shared" ca="1" si="1"/>
        <v>142470.08399999994</v>
      </c>
      <c r="N92" s="44"/>
    </row>
    <row r="93" spans="1:14" ht="12.75" x14ac:dyDescent="0.2">
      <c r="A93" s="106">
        <v>42236</v>
      </c>
      <c r="B93" s="93" t="s">
        <v>225</v>
      </c>
      <c r="C93" s="76" t="s">
        <v>1089</v>
      </c>
      <c r="D93" s="77" t="s">
        <v>520</v>
      </c>
      <c r="E93" s="78" t="s">
        <v>76</v>
      </c>
      <c r="F93" s="59"/>
      <c r="G93" s="79">
        <v>18443.849999999999</v>
      </c>
      <c r="H93" s="79"/>
      <c r="I93" s="89">
        <f t="shared" ca="1" si="1"/>
        <v>124026.23399999994</v>
      </c>
      <c r="N93" s="44"/>
    </row>
    <row r="94" spans="1:14" ht="12.75" x14ac:dyDescent="0.2">
      <c r="A94" s="106">
        <v>42236</v>
      </c>
      <c r="B94" s="93" t="s">
        <v>225</v>
      </c>
      <c r="C94" s="76" t="s">
        <v>1090</v>
      </c>
      <c r="D94" s="77" t="s">
        <v>716</v>
      </c>
      <c r="E94" s="78" t="s">
        <v>76</v>
      </c>
      <c r="F94" s="59"/>
      <c r="G94" s="79">
        <v>34172.28</v>
      </c>
      <c r="H94" s="79"/>
      <c r="I94" s="89">
        <f t="shared" ca="1" si="1"/>
        <v>89853.95399999994</v>
      </c>
      <c r="N94" s="44"/>
    </row>
    <row r="95" spans="1:14" ht="12.75" x14ac:dyDescent="0.2">
      <c r="A95" s="106">
        <v>42237</v>
      </c>
      <c r="B95" s="93" t="s">
        <v>225</v>
      </c>
      <c r="C95" s="76" t="s">
        <v>247</v>
      </c>
      <c r="D95" s="77" t="s">
        <v>1053</v>
      </c>
      <c r="E95" s="78" t="s">
        <v>76</v>
      </c>
      <c r="F95" s="59"/>
      <c r="G95" s="79">
        <v>37157.910000000003</v>
      </c>
      <c r="H95" s="79"/>
      <c r="I95" s="89">
        <f t="shared" ca="1" si="1"/>
        <v>52696.043999999936</v>
      </c>
      <c r="N95" s="44"/>
    </row>
    <row r="96" spans="1:14" ht="12.75" x14ac:dyDescent="0.2">
      <c r="A96" s="106">
        <v>42237</v>
      </c>
      <c r="B96" s="94" t="s">
        <v>506</v>
      </c>
      <c r="C96" s="97" t="s">
        <v>1206</v>
      </c>
      <c r="D96" s="98" t="s">
        <v>1207</v>
      </c>
      <c r="E96" s="99" t="s">
        <v>76</v>
      </c>
      <c r="F96" s="97"/>
      <c r="G96" s="100"/>
      <c r="H96" s="100">
        <v>1377.81</v>
      </c>
      <c r="I96" s="89">
        <f t="shared" ca="1" si="1"/>
        <v>54073.853999999934</v>
      </c>
      <c r="N96" s="44"/>
    </row>
    <row r="97" spans="1:14" ht="12.75" x14ac:dyDescent="0.2">
      <c r="A97" s="106">
        <v>42242</v>
      </c>
      <c r="B97" s="93" t="s">
        <v>506</v>
      </c>
      <c r="C97" s="76"/>
      <c r="D97" s="77" t="s">
        <v>589</v>
      </c>
      <c r="E97" s="78" t="s">
        <v>591</v>
      </c>
      <c r="F97" s="59"/>
      <c r="G97" s="79"/>
      <c r="H97" s="79">
        <v>400000</v>
      </c>
      <c r="I97" s="89">
        <f t="shared" ca="1" si="1"/>
        <v>454073.85399999993</v>
      </c>
      <c r="N97" s="44"/>
    </row>
    <row r="98" spans="1:14" ht="12.75" x14ac:dyDescent="0.2">
      <c r="A98" s="106">
        <v>42247</v>
      </c>
      <c r="B98" s="93" t="s">
        <v>506</v>
      </c>
      <c r="C98" s="76" t="s">
        <v>156</v>
      </c>
      <c r="D98" s="77" t="s">
        <v>218</v>
      </c>
      <c r="E98" s="78" t="s">
        <v>77</v>
      </c>
      <c r="F98" s="59"/>
      <c r="G98" s="79">
        <v>72659.509999999995</v>
      </c>
      <c r="H98" s="79"/>
      <c r="I98" s="89">
        <f t="shared" ca="1" si="1"/>
        <v>381414.34399999992</v>
      </c>
      <c r="N98" s="44"/>
    </row>
    <row r="99" spans="1:14" ht="12.75" x14ac:dyDescent="0.2">
      <c r="A99" s="106">
        <v>42247</v>
      </c>
      <c r="B99" s="93" t="s">
        <v>506</v>
      </c>
      <c r="C99" s="76" t="s">
        <v>1094</v>
      </c>
      <c r="D99" s="77" t="s">
        <v>219</v>
      </c>
      <c r="E99" s="78" t="s">
        <v>77</v>
      </c>
      <c r="F99" s="59"/>
      <c r="G99" s="79">
        <v>18136</v>
      </c>
      <c r="H99" s="79"/>
      <c r="I99" s="89">
        <f t="shared" ca="1" si="1"/>
        <v>363278.34399999992</v>
      </c>
      <c r="N99" s="44"/>
    </row>
    <row r="100" spans="1:14" ht="12.75" x14ac:dyDescent="0.2">
      <c r="A100" s="106">
        <v>42247</v>
      </c>
      <c r="B100" s="93" t="s">
        <v>506</v>
      </c>
      <c r="C100" s="76" t="s">
        <v>1095</v>
      </c>
      <c r="D100" s="77" t="s">
        <v>220</v>
      </c>
      <c r="E100" s="78" t="s">
        <v>77</v>
      </c>
      <c r="F100" s="59"/>
      <c r="G100" s="79">
        <v>1145.3</v>
      </c>
      <c r="H100" s="79"/>
      <c r="I100" s="89">
        <f t="shared" ca="1" si="1"/>
        <v>362133.04399999994</v>
      </c>
      <c r="N100" s="44"/>
    </row>
    <row r="101" spans="1:14" ht="12.75" x14ac:dyDescent="0.2">
      <c r="A101" s="106">
        <v>42247</v>
      </c>
      <c r="B101" s="93" t="s">
        <v>506</v>
      </c>
      <c r="C101" s="76" t="s">
        <v>1096</v>
      </c>
      <c r="D101" s="77" t="s">
        <v>190</v>
      </c>
      <c r="E101" s="78" t="s">
        <v>77</v>
      </c>
      <c r="F101" s="59"/>
      <c r="G101" s="79">
        <v>3126.4</v>
      </c>
      <c r="H101" s="79"/>
      <c r="I101" s="89">
        <f t="shared" ca="1" si="1"/>
        <v>359006.64399999991</v>
      </c>
      <c r="N101" s="44"/>
    </row>
    <row r="102" spans="1:14" ht="12.75" x14ac:dyDescent="0.2">
      <c r="A102" s="106">
        <v>42242</v>
      </c>
      <c r="B102" s="93" t="s">
        <v>506</v>
      </c>
      <c r="C102" s="76" t="s">
        <v>1097</v>
      </c>
      <c r="D102" s="77" t="s">
        <v>1091</v>
      </c>
      <c r="E102" s="78" t="s">
        <v>76</v>
      </c>
      <c r="F102" s="59"/>
      <c r="G102" s="79">
        <v>2830.65</v>
      </c>
      <c r="H102" s="79"/>
      <c r="I102" s="89">
        <f t="shared" ca="1" si="1"/>
        <v>356175.99399999989</v>
      </c>
      <c r="N102" s="44"/>
    </row>
    <row r="103" spans="1:14" ht="12.75" x14ac:dyDescent="0.2">
      <c r="A103" s="106">
        <v>42242</v>
      </c>
      <c r="B103" s="93" t="s">
        <v>506</v>
      </c>
      <c r="C103" s="76" t="s">
        <v>1098</v>
      </c>
      <c r="D103" s="77" t="s">
        <v>204</v>
      </c>
      <c r="E103" s="78" t="s">
        <v>76</v>
      </c>
      <c r="F103" s="59"/>
      <c r="G103" s="79">
        <v>1752.04</v>
      </c>
      <c r="H103" s="79"/>
      <c r="I103" s="89">
        <f t="shared" ca="1" si="1"/>
        <v>354423.95399999991</v>
      </c>
      <c r="N103" s="44"/>
    </row>
    <row r="104" spans="1:14" ht="12.75" x14ac:dyDescent="0.2">
      <c r="A104" s="106">
        <v>42242</v>
      </c>
      <c r="B104" s="93" t="s">
        <v>506</v>
      </c>
      <c r="C104" s="76" t="s">
        <v>1099</v>
      </c>
      <c r="D104" s="77" t="s">
        <v>489</v>
      </c>
      <c r="E104" s="78" t="s">
        <v>76</v>
      </c>
      <c r="F104" s="59"/>
      <c r="G104" s="79">
        <v>2000</v>
      </c>
      <c r="H104" s="79"/>
      <c r="I104" s="89">
        <f t="shared" ca="1" si="1"/>
        <v>352423.95399999991</v>
      </c>
      <c r="N104" s="44"/>
    </row>
    <row r="105" spans="1:14" ht="25.5" x14ac:dyDescent="0.2">
      <c r="A105" s="106">
        <v>42242</v>
      </c>
      <c r="B105" s="93" t="s">
        <v>506</v>
      </c>
      <c r="C105" s="76" t="s">
        <v>1100</v>
      </c>
      <c r="D105" s="77" t="s">
        <v>141</v>
      </c>
      <c r="E105" s="78" t="s">
        <v>76</v>
      </c>
      <c r="F105" s="59"/>
      <c r="G105" s="79">
        <v>1500</v>
      </c>
      <c r="H105" s="79"/>
      <c r="I105" s="89">
        <f t="shared" ca="1" si="1"/>
        <v>350923.95399999991</v>
      </c>
      <c r="N105" s="44"/>
    </row>
    <row r="106" spans="1:14" ht="12.75" x14ac:dyDescent="0.2">
      <c r="A106" s="106">
        <v>42242</v>
      </c>
      <c r="B106" s="93" t="s">
        <v>506</v>
      </c>
      <c r="C106" s="76" t="s">
        <v>1101</v>
      </c>
      <c r="D106" s="77" t="s">
        <v>520</v>
      </c>
      <c r="E106" s="78" t="s">
        <v>76</v>
      </c>
      <c r="F106" s="59"/>
      <c r="G106" s="79">
        <v>477</v>
      </c>
      <c r="H106" s="79"/>
      <c r="I106" s="89">
        <f t="shared" ca="1" si="1"/>
        <v>350446.95399999991</v>
      </c>
      <c r="N106" s="44"/>
    </row>
    <row r="107" spans="1:14" ht="12.75" x14ac:dyDescent="0.2">
      <c r="A107" s="106">
        <v>42242</v>
      </c>
      <c r="B107" s="93" t="s">
        <v>506</v>
      </c>
      <c r="C107" s="76" t="s">
        <v>1102</v>
      </c>
      <c r="D107" s="77" t="s">
        <v>397</v>
      </c>
      <c r="E107" s="78" t="s">
        <v>76</v>
      </c>
      <c r="F107" s="59"/>
      <c r="G107" s="79">
        <v>477</v>
      </c>
      <c r="H107" s="79"/>
      <c r="I107" s="89">
        <f t="shared" ca="1" si="1"/>
        <v>349969.95399999991</v>
      </c>
      <c r="N107" s="44"/>
    </row>
    <row r="108" spans="1:14" ht="12.75" x14ac:dyDescent="0.2">
      <c r="A108" s="106">
        <v>42242</v>
      </c>
      <c r="B108" s="93" t="s">
        <v>506</v>
      </c>
      <c r="C108" s="76" t="s">
        <v>1103</v>
      </c>
      <c r="D108" s="77" t="s">
        <v>716</v>
      </c>
      <c r="E108" s="78" t="s">
        <v>76</v>
      </c>
      <c r="F108" s="59"/>
      <c r="G108" s="79">
        <v>477</v>
      </c>
      <c r="H108" s="79"/>
      <c r="I108" s="89">
        <f t="shared" ca="1" si="1"/>
        <v>349492.95399999991</v>
      </c>
      <c r="N108" s="44"/>
    </row>
    <row r="109" spans="1:14" ht="12.75" x14ac:dyDescent="0.2">
      <c r="A109" s="106">
        <v>42242</v>
      </c>
      <c r="B109" s="93" t="s">
        <v>506</v>
      </c>
      <c r="C109" s="76" t="s">
        <v>1104</v>
      </c>
      <c r="D109" s="77" t="s">
        <v>146</v>
      </c>
      <c r="E109" s="78" t="s">
        <v>76</v>
      </c>
      <c r="F109" s="59"/>
      <c r="G109" s="79">
        <v>2332</v>
      </c>
      <c r="H109" s="79"/>
      <c r="I109" s="89">
        <f t="shared" ca="1" si="1"/>
        <v>347160.95399999991</v>
      </c>
      <c r="N109" s="44"/>
    </row>
    <row r="110" spans="1:14" ht="12.75" x14ac:dyDescent="0.2">
      <c r="A110" s="106">
        <v>42242</v>
      </c>
      <c r="B110" s="93" t="s">
        <v>506</v>
      </c>
      <c r="C110" s="76" t="s">
        <v>1105</v>
      </c>
      <c r="D110" s="77" t="s">
        <v>505</v>
      </c>
      <c r="E110" s="78" t="s">
        <v>76</v>
      </c>
      <c r="F110" s="59"/>
      <c r="G110" s="79">
        <v>1325</v>
      </c>
      <c r="H110" s="79"/>
      <c r="I110" s="89">
        <f t="shared" ca="1" si="1"/>
        <v>345835.95399999991</v>
      </c>
      <c r="N110" s="44"/>
    </row>
    <row r="111" spans="1:14" ht="12.75" x14ac:dyDescent="0.2">
      <c r="A111" s="106">
        <v>42242</v>
      </c>
      <c r="B111" s="93" t="s">
        <v>506</v>
      </c>
      <c r="C111" s="76" t="s">
        <v>1106</v>
      </c>
      <c r="D111" s="77" t="s">
        <v>719</v>
      </c>
      <c r="E111" s="78" t="s">
        <v>76</v>
      </c>
      <c r="F111" s="59"/>
      <c r="G111" s="79">
        <v>6976.3</v>
      </c>
      <c r="H111" s="79"/>
      <c r="I111" s="89">
        <f t="shared" ca="1" si="1"/>
        <v>338859.65399999992</v>
      </c>
      <c r="N111" s="44"/>
    </row>
    <row r="112" spans="1:14" ht="12.75" x14ac:dyDescent="0.2">
      <c r="A112" s="106">
        <v>42242</v>
      </c>
      <c r="B112" s="93" t="s">
        <v>506</v>
      </c>
      <c r="C112" s="97" t="s">
        <v>1107</v>
      </c>
      <c r="D112" s="77" t="s">
        <v>1092</v>
      </c>
      <c r="E112" s="99" t="s">
        <v>76</v>
      </c>
      <c r="F112" s="97"/>
      <c r="G112" s="79">
        <v>4495.5</v>
      </c>
      <c r="H112" s="100"/>
      <c r="I112" s="89">
        <f t="shared" ca="1" si="1"/>
        <v>334364.15399999992</v>
      </c>
      <c r="N112" s="44"/>
    </row>
    <row r="113" spans="1:14" ht="12.75" x14ac:dyDescent="0.2">
      <c r="A113" s="94">
        <v>42242</v>
      </c>
      <c r="B113" s="93" t="s">
        <v>506</v>
      </c>
      <c r="C113" s="102" t="s">
        <v>1108</v>
      </c>
      <c r="D113" s="77" t="s">
        <v>293</v>
      </c>
      <c r="E113" s="99" t="s">
        <v>76</v>
      </c>
      <c r="F113" s="102"/>
      <c r="G113" s="100">
        <v>5000</v>
      </c>
      <c r="H113" s="105"/>
      <c r="I113" s="89">
        <f t="shared" ca="1" si="1"/>
        <v>329364.15399999992</v>
      </c>
      <c r="N113" s="44"/>
    </row>
    <row r="114" spans="1:14" ht="12.75" x14ac:dyDescent="0.2">
      <c r="A114" s="94">
        <v>42242</v>
      </c>
      <c r="B114" s="93" t="s">
        <v>506</v>
      </c>
      <c r="C114" s="102" t="s">
        <v>1109</v>
      </c>
      <c r="D114" s="77" t="s">
        <v>209</v>
      </c>
      <c r="E114" s="99" t="s">
        <v>76</v>
      </c>
      <c r="F114" s="102"/>
      <c r="G114" s="105">
        <v>450</v>
      </c>
      <c r="H114" s="105"/>
      <c r="I114" s="89">
        <f t="shared" ca="1" si="1"/>
        <v>328914.15399999992</v>
      </c>
      <c r="N114" s="44"/>
    </row>
    <row r="115" spans="1:14" ht="12.75" x14ac:dyDescent="0.2">
      <c r="A115" s="94">
        <v>42242</v>
      </c>
      <c r="B115" s="93" t="s">
        <v>506</v>
      </c>
      <c r="C115" s="102" t="s">
        <v>1110</v>
      </c>
      <c r="D115" s="77" t="s">
        <v>308</v>
      </c>
      <c r="E115" s="99" t="s">
        <v>76</v>
      </c>
      <c r="F115" s="102"/>
      <c r="G115" s="105">
        <v>4028</v>
      </c>
      <c r="H115" s="105"/>
      <c r="I115" s="89">
        <f t="shared" ca="1" si="1"/>
        <v>324886.15399999992</v>
      </c>
      <c r="N115" s="44"/>
    </row>
    <row r="116" spans="1:14" ht="12.75" x14ac:dyDescent="0.2">
      <c r="A116" s="94">
        <v>42242</v>
      </c>
      <c r="B116" s="93" t="s">
        <v>506</v>
      </c>
      <c r="C116" s="97" t="s">
        <v>1111</v>
      </c>
      <c r="D116" s="77" t="s">
        <v>155</v>
      </c>
      <c r="E116" s="99" t="s">
        <v>77</v>
      </c>
      <c r="F116" s="97"/>
      <c r="G116" s="105">
        <v>152.44999999999999</v>
      </c>
      <c r="H116" s="105"/>
      <c r="I116" s="89">
        <f t="shared" ca="1" si="1"/>
        <v>324733.70399999991</v>
      </c>
      <c r="N116" s="44"/>
    </row>
    <row r="117" spans="1:14" ht="12.75" x14ac:dyDescent="0.2">
      <c r="A117" s="94">
        <v>42242</v>
      </c>
      <c r="B117" s="93" t="s">
        <v>506</v>
      </c>
      <c r="C117" s="97" t="s">
        <v>1112</v>
      </c>
      <c r="D117" s="77" t="s">
        <v>329</v>
      </c>
      <c r="E117" s="99" t="s">
        <v>76</v>
      </c>
      <c r="F117" s="97"/>
      <c r="G117" s="105">
        <v>19322</v>
      </c>
      <c r="H117" s="100"/>
      <c r="I117" s="89">
        <f t="shared" ca="1" si="1"/>
        <v>305411.70399999991</v>
      </c>
      <c r="N117" s="44"/>
    </row>
    <row r="118" spans="1:14" ht="12.75" x14ac:dyDescent="0.2">
      <c r="A118" s="94">
        <v>42242</v>
      </c>
      <c r="B118" s="93" t="s">
        <v>506</v>
      </c>
      <c r="C118" s="97" t="s">
        <v>1113</v>
      </c>
      <c r="D118" s="77" t="s">
        <v>248</v>
      </c>
      <c r="E118" s="99" t="s">
        <v>77</v>
      </c>
      <c r="F118" s="97"/>
      <c r="G118" s="100">
        <v>124.95</v>
      </c>
      <c r="H118" s="100"/>
      <c r="I118" s="89">
        <f t="shared" ca="1" si="1"/>
        <v>305286.7539999999</v>
      </c>
      <c r="N118" s="44"/>
    </row>
    <row r="119" spans="1:14" ht="12.75" x14ac:dyDescent="0.2">
      <c r="A119" s="94">
        <v>42242</v>
      </c>
      <c r="B119" s="93" t="s">
        <v>506</v>
      </c>
      <c r="C119" s="97" t="s">
        <v>1114</v>
      </c>
      <c r="D119" s="77" t="s">
        <v>1093</v>
      </c>
      <c r="E119" s="99" t="s">
        <v>76</v>
      </c>
      <c r="F119" s="97"/>
      <c r="G119" s="100">
        <v>0</v>
      </c>
      <c r="H119" s="100"/>
      <c r="I119" s="89">
        <f t="shared" ca="1" si="1"/>
        <v>305286.7539999999</v>
      </c>
      <c r="N119" s="44"/>
    </row>
    <row r="120" spans="1:14" ht="12.75" x14ac:dyDescent="0.2">
      <c r="A120" s="94">
        <v>42243</v>
      </c>
      <c r="B120" s="93" t="s">
        <v>506</v>
      </c>
      <c r="C120" s="97" t="s">
        <v>1208</v>
      </c>
      <c r="D120" s="77" t="s">
        <v>1209</v>
      </c>
      <c r="E120" s="99" t="s">
        <v>77</v>
      </c>
      <c r="F120" s="97"/>
      <c r="G120" s="100"/>
      <c r="H120" s="100">
        <v>0.6</v>
      </c>
      <c r="I120" s="89">
        <f t="shared" ca="1" si="1"/>
        <v>305287.35399999988</v>
      </c>
      <c r="N120" s="44"/>
    </row>
    <row r="121" spans="1:14" ht="12.75" x14ac:dyDescent="0.2">
      <c r="A121" s="94">
        <v>42247</v>
      </c>
      <c r="B121" s="93" t="s">
        <v>506</v>
      </c>
      <c r="C121" s="76" t="s">
        <v>156</v>
      </c>
      <c r="D121" s="77" t="s">
        <v>1210</v>
      </c>
      <c r="E121" s="99" t="s">
        <v>77</v>
      </c>
      <c r="F121" s="76"/>
      <c r="G121" s="79"/>
      <c r="H121" s="79">
        <v>5542.9</v>
      </c>
      <c r="I121" s="89">
        <f t="shared" ca="1" si="1"/>
        <v>310830.2539999999</v>
      </c>
      <c r="N121" s="44"/>
    </row>
    <row r="122" spans="1:14" ht="12.75" x14ac:dyDescent="0.2">
      <c r="A122" s="94">
        <v>42247</v>
      </c>
      <c r="B122" s="93" t="s">
        <v>506</v>
      </c>
      <c r="C122" s="76" t="s">
        <v>1211</v>
      </c>
      <c r="D122" s="77" t="s">
        <v>377</v>
      </c>
      <c r="E122" s="99" t="s">
        <v>77</v>
      </c>
      <c r="F122" s="76"/>
      <c r="G122" s="79">
        <v>12.5</v>
      </c>
      <c r="H122" s="79"/>
      <c r="I122" s="89">
        <f t="shared" ca="1" si="1"/>
        <v>310817.7539999999</v>
      </c>
      <c r="N122" s="44"/>
    </row>
    <row r="123" spans="1:14" ht="12.75" x14ac:dyDescent="0.2">
      <c r="A123" s="94">
        <v>42247</v>
      </c>
      <c r="B123" s="93" t="s">
        <v>506</v>
      </c>
      <c r="C123" s="76" t="s">
        <v>1212</v>
      </c>
      <c r="D123" s="77" t="s">
        <v>686</v>
      </c>
      <c r="E123" s="78" t="s">
        <v>77</v>
      </c>
      <c r="F123" s="76"/>
      <c r="G123" s="79">
        <v>2.95</v>
      </c>
      <c r="H123" s="79"/>
      <c r="I123" s="89">
        <f t="shared" ca="1" si="1"/>
        <v>310814.80399999989</v>
      </c>
      <c r="K123" s="44">
        <v>311615</v>
      </c>
      <c r="N123" s="44"/>
    </row>
    <row r="124" spans="1:14" ht="12.75" x14ac:dyDescent="0.2">
      <c r="A124" s="94"/>
      <c r="B124" s="93"/>
      <c r="C124" s="76"/>
      <c r="D124" s="77"/>
      <c r="E124" s="78"/>
      <c r="F124" s="76"/>
      <c r="G124" s="79"/>
      <c r="H124" s="79"/>
      <c r="I124" s="89" t="str">
        <f t="shared" ca="1" si="1"/>
        <v xml:space="preserve"> - </v>
      </c>
      <c r="K124" s="157">
        <f ca="1">K123-I123</f>
        <v>800.19600000011269</v>
      </c>
      <c r="N124" s="44"/>
    </row>
    <row r="125" spans="1:14" ht="12.75" x14ac:dyDescent="0.2">
      <c r="A125" s="94"/>
      <c r="B125" s="93"/>
      <c r="C125" s="76"/>
      <c r="D125" s="77"/>
      <c r="E125" s="78"/>
      <c r="F125" s="76"/>
      <c r="G125" s="79"/>
      <c r="H125" s="79"/>
      <c r="I125" s="89" t="str">
        <f t="shared" ca="1" si="1"/>
        <v xml:space="preserve"> - </v>
      </c>
      <c r="N125" s="44"/>
    </row>
    <row r="126" spans="1:14" ht="12.75" x14ac:dyDescent="0.2">
      <c r="A126" s="94"/>
      <c r="B126" s="93"/>
      <c r="C126" s="76"/>
      <c r="D126" s="77"/>
      <c r="E126" s="78"/>
      <c r="F126" s="76"/>
      <c r="G126" s="79"/>
      <c r="H126" s="79"/>
      <c r="I126" s="89" t="str">
        <f t="shared" ca="1" si="1"/>
        <v xml:space="preserve"> - </v>
      </c>
      <c r="N126" s="44"/>
    </row>
    <row r="127" spans="1:14" ht="12.75" x14ac:dyDescent="0.2">
      <c r="A127" s="94"/>
      <c r="B127" s="93"/>
      <c r="C127" s="76"/>
      <c r="D127" s="77"/>
      <c r="E127" s="78"/>
      <c r="F127" s="76"/>
      <c r="G127" s="79"/>
      <c r="H127" s="79"/>
      <c r="I127" s="89" t="str">
        <f t="shared" ca="1" si="1"/>
        <v xml:space="preserve"> - </v>
      </c>
      <c r="N127" s="44"/>
    </row>
    <row r="128" spans="1:14" ht="12.75" x14ac:dyDescent="0.2">
      <c r="A128" s="94"/>
      <c r="B128" s="93"/>
      <c r="C128" s="76"/>
      <c r="D128" s="77"/>
      <c r="E128" s="78"/>
      <c r="F128" s="76"/>
      <c r="G128" s="79"/>
      <c r="H128" s="79"/>
      <c r="I128" s="89" t="str">
        <f t="shared" ca="1" si="1"/>
        <v xml:space="preserve"> - </v>
      </c>
      <c r="N128" s="44"/>
    </row>
    <row r="129" spans="1:14" ht="12.75" x14ac:dyDescent="0.2">
      <c r="A129" s="94"/>
      <c r="B129" s="93"/>
      <c r="C129" s="76"/>
      <c r="D129" s="77"/>
      <c r="E129" s="78"/>
      <c r="F129" s="76"/>
      <c r="G129" s="79"/>
      <c r="H129" s="79"/>
      <c r="I129" s="89" t="str">
        <f t="shared" ca="1" si="1"/>
        <v xml:space="preserve"> - </v>
      </c>
      <c r="N129" s="44"/>
    </row>
    <row r="130" spans="1:14" ht="12.75" x14ac:dyDescent="0.2">
      <c r="A130" s="94"/>
      <c r="B130" s="93"/>
      <c r="C130" s="76"/>
      <c r="D130" s="77"/>
      <c r="E130" s="78"/>
      <c r="F130" s="76"/>
      <c r="G130" s="79"/>
      <c r="H130" s="79"/>
      <c r="I130" s="89" t="str">
        <f t="shared" ca="1" si="1"/>
        <v xml:space="preserve"> - </v>
      </c>
      <c r="N130" s="44"/>
    </row>
    <row r="131" spans="1:14" ht="12.75" x14ac:dyDescent="0.2">
      <c r="A131" s="94"/>
      <c r="B131" s="93"/>
      <c r="C131" s="76"/>
      <c r="D131" s="77"/>
      <c r="E131" s="78"/>
      <c r="F131" s="76"/>
      <c r="G131" s="79"/>
      <c r="H131" s="79"/>
      <c r="I131" s="89" t="str">
        <f t="shared" ca="1" si="1"/>
        <v xml:space="preserve"> - </v>
      </c>
      <c r="N131" s="44"/>
    </row>
    <row r="132" spans="1:14" ht="12.75" x14ac:dyDescent="0.2">
      <c r="A132" s="94"/>
      <c r="B132" s="93"/>
      <c r="C132" s="76"/>
      <c r="D132" s="77"/>
      <c r="E132" s="78"/>
      <c r="F132" s="76"/>
      <c r="G132" s="79"/>
      <c r="H132" s="79"/>
      <c r="I132" s="89" t="str">
        <f t="shared" ca="1" si="1"/>
        <v xml:space="preserve"> - </v>
      </c>
      <c r="N132" s="44"/>
    </row>
    <row r="133" spans="1:14" ht="12.75" x14ac:dyDescent="0.2">
      <c r="A133" s="94"/>
      <c r="B133" s="93"/>
      <c r="C133" s="76"/>
      <c r="D133" s="77"/>
      <c r="E133" s="78"/>
      <c r="F133" s="76"/>
      <c r="G133" s="79"/>
      <c r="H133" s="79"/>
      <c r="I133" s="89" t="str">
        <f t="shared" ca="1" si="1"/>
        <v xml:space="preserve"> - </v>
      </c>
      <c r="N133" s="44"/>
    </row>
    <row r="134" spans="1:14" ht="12.75" x14ac:dyDescent="0.2">
      <c r="A134" s="94"/>
      <c r="B134" s="93"/>
      <c r="C134" s="76"/>
      <c r="D134" s="77"/>
      <c r="E134" s="78"/>
      <c r="F134" s="76"/>
      <c r="G134" s="79"/>
      <c r="H134" s="79"/>
      <c r="I134" s="89" t="str">
        <f t="shared" ca="1" si="1"/>
        <v xml:space="preserve"> - </v>
      </c>
      <c r="N134" s="44"/>
    </row>
    <row r="135" spans="1:14" ht="12.75" x14ac:dyDescent="0.2">
      <c r="A135" s="94"/>
      <c r="B135" s="93"/>
      <c r="C135" s="76"/>
      <c r="D135" s="77"/>
      <c r="E135" s="78"/>
      <c r="F135" s="76"/>
      <c r="G135" s="79"/>
      <c r="H135" s="79"/>
      <c r="I135" s="89" t="str">
        <f t="shared" ca="1" si="1"/>
        <v xml:space="preserve"> - </v>
      </c>
      <c r="N135" s="44"/>
    </row>
    <row r="136" spans="1:14" ht="12.75" x14ac:dyDescent="0.2">
      <c r="A136" s="94"/>
      <c r="B136" s="93"/>
      <c r="C136" s="76"/>
      <c r="D136" s="77"/>
      <c r="E136" s="78"/>
      <c r="F136" s="76"/>
      <c r="G136" s="79"/>
      <c r="H136" s="79"/>
      <c r="I136" s="89" t="str">
        <f t="shared" ca="1" si="1"/>
        <v xml:space="preserve"> - </v>
      </c>
      <c r="N136" s="44"/>
    </row>
    <row r="137" spans="1:14" ht="12.75" x14ac:dyDescent="0.2">
      <c r="A137" s="94"/>
      <c r="B137" s="93"/>
      <c r="C137" s="76"/>
      <c r="D137" s="77"/>
      <c r="E137" s="78"/>
      <c r="F137" s="76"/>
      <c r="G137" s="79"/>
      <c r="H137" s="79"/>
      <c r="I137" s="89" t="str">
        <f t="shared" ca="1" si="1"/>
        <v xml:space="preserve"> - </v>
      </c>
      <c r="N137" s="44"/>
    </row>
    <row r="138" spans="1:14" ht="12.75" x14ac:dyDescent="0.2">
      <c r="A138" s="94"/>
      <c r="B138" s="93"/>
      <c r="C138" s="76"/>
      <c r="D138" s="77"/>
      <c r="E138" s="78"/>
      <c r="F138" s="76"/>
      <c r="G138" s="79"/>
      <c r="H138" s="79"/>
      <c r="I138" s="89" t="str">
        <f t="shared" ca="1" si="1"/>
        <v xml:space="preserve"> - </v>
      </c>
      <c r="N138" s="44"/>
    </row>
    <row r="139" spans="1:14" ht="12.75" x14ac:dyDescent="0.2">
      <c r="A139" s="94"/>
      <c r="B139" s="93"/>
      <c r="C139" s="76"/>
      <c r="D139" s="77"/>
      <c r="E139" s="78"/>
      <c r="F139" s="76"/>
      <c r="G139" s="79"/>
      <c r="H139" s="79"/>
      <c r="I139" s="89" t="str">
        <f t="shared" ca="1" si="1"/>
        <v xml:space="preserve"> - </v>
      </c>
      <c r="N139" s="44"/>
    </row>
    <row r="140" spans="1:14" ht="12.75" x14ac:dyDescent="0.2">
      <c r="A140" s="94"/>
      <c r="B140" s="93"/>
      <c r="C140" s="76"/>
      <c r="D140" s="77"/>
      <c r="E140" s="78"/>
      <c r="F140" s="76"/>
      <c r="G140" s="79"/>
      <c r="H140" s="79"/>
      <c r="I140" s="89" t="str">
        <f t="shared" ca="1" si="1"/>
        <v xml:space="preserve"> - </v>
      </c>
      <c r="N140" s="44"/>
    </row>
    <row r="141" spans="1:14" ht="12.75" x14ac:dyDescent="0.2">
      <c r="A141" s="94"/>
      <c r="B141" s="93"/>
      <c r="C141" s="76"/>
      <c r="D141" s="77"/>
      <c r="E141" s="78"/>
      <c r="F141" s="76"/>
      <c r="G141" s="79"/>
      <c r="H141" s="79"/>
      <c r="I141" s="89" t="str">
        <f t="shared" ca="1" si="1"/>
        <v xml:space="preserve"> - </v>
      </c>
      <c r="N141" s="44"/>
    </row>
    <row r="142" spans="1:14" ht="12.75" x14ac:dyDescent="0.2">
      <c r="A142" s="94"/>
      <c r="B142" s="93"/>
      <c r="C142" s="76"/>
      <c r="D142" s="77"/>
      <c r="E142" s="78"/>
      <c r="F142" s="76"/>
      <c r="G142" s="79"/>
      <c r="H142" s="79"/>
      <c r="I142" s="89" t="str">
        <f t="shared" ca="1" si="1"/>
        <v xml:space="preserve"> - </v>
      </c>
      <c r="N142" s="44"/>
    </row>
    <row r="143" spans="1:14" ht="12.75" x14ac:dyDescent="0.2">
      <c r="A143" s="94"/>
      <c r="B143" s="93"/>
      <c r="C143" s="76"/>
      <c r="D143" s="77"/>
      <c r="E143" s="78"/>
      <c r="F143" s="76"/>
      <c r="G143" s="79"/>
      <c r="H143" s="79"/>
      <c r="I143" s="89" t="str">
        <f t="shared" ca="1" si="1"/>
        <v xml:space="preserve"> - </v>
      </c>
      <c r="N143" s="44"/>
    </row>
    <row r="144" spans="1:14" ht="12.75" x14ac:dyDescent="0.2">
      <c r="A144" s="94"/>
      <c r="B144" s="93"/>
      <c r="C144" s="76"/>
      <c r="D144" s="77"/>
      <c r="E144" s="78"/>
      <c r="F144" s="76"/>
      <c r="G144" s="79"/>
      <c r="H144" s="79"/>
      <c r="I144" s="89" t="str">
        <f t="shared" ca="1" si="1"/>
        <v xml:space="preserve"> - </v>
      </c>
      <c r="N144" s="44"/>
    </row>
    <row r="145" spans="1:14" ht="12.75" x14ac:dyDescent="0.2">
      <c r="A145" s="95"/>
      <c r="B145" s="93"/>
      <c r="C145" s="81"/>
      <c r="D145" s="82"/>
      <c r="E145" s="83"/>
      <c r="F145" s="81"/>
      <c r="G145" s="84"/>
      <c r="H145" s="84"/>
      <c r="I145" s="89" t="str">
        <f t="shared" ca="1" si="1"/>
        <v xml:space="preserve"> - </v>
      </c>
      <c r="N145" s="44"/>
    </row>
    <row r="146" spans="1:14" ht="12.75" x14ac:dyDescent="0.2">
      <c r="A146" s="94"/>
      <c r="B146" s="93"/>
      <c r="C146" s="76"/>
      <c r="D146" s="77"/>
      <c r="E146" s="78"/>
      <c r="F146" s="76"/>
      <c r="G146" s="79"/>
      <c r="H146" s="79"/>
      <c r="I146" s="89" t="str">
        <f t="shared" ca="1" si="1"/>
        <v xml:space="preserve"> - </v>
      </c>
      <c r="N146" s="44"/>
    </row>
    <row r="147" spans="1:14" ht="12.75" x14ac:dyDescent="0.2">
      <c r="A147" s="94"/>
      <c r="B147" s="93"/>
      <c r="C147" s="76"/>
      <c r="D147" s="77"/>
      <c r="E147" s="78"/>
      <c r="F147" s="76"/>
      <c r="G147" s="79"/>
      <c r="H147" s="79"/>
      <c r="I147" s="89" t="str">
        <f t="shared" ca="1" si="1"/>
        <v xml:space="preserve"> - </v>
      </c>
      <c r="N147" s="44"/>
    </row>
    <row r="148" spans="1:14" ht="12.75" x14ac:dyDescent="0.2">
      <c r="A148" s="94"/>
      <c r="B148" s="93"/>
      <c r="C148" s="76"/>
      <c r="D148" s="77"/>
      <c r="E148" s="78"/>
      <c r="F148" s="76"/>
      <c r="G148" s="79"/>
      <c r="H148" s="79"/>
      <c r="I148" s="89" t="str">
        <f t="shared" ca="1" si="1"/>
        <v xml:space="preserve"> - </v>
      </c>
      <c r="N148" s="44"/>
    </row>
    <row r="149" spans="1:14" ht="12.75" x14ac:dyDescent="0.2">
      <c r="A149" s="94"/>
      <c r="B149" s="93"/>
      <c r="C149" s="76"/>
      <c r="D149" s="77"/>
      <c r="E149" s="78"/>
      <c r="F149" s="76"/>
      <c r="G149" s="79"/>
      <c r="H149" s="79"/>
      <c r="I149" s="89" t="str">
        <f t="shared" ca="1" si="1"/>
        <v xml:space="preserve"> - </v>
      </c>
      <c r="N149" s="44"/>
    </row>
    <row r="150" spans="1:14" ht="12.75" x14ac:dyDescent="0.2">
      <c r="A150" s="94"/>
      <c r="B150" s="93"/>
      <c r="C150" s="76"/>
      <c r="D150" s="77"/>
      <c r="E150" s="78"/>
      <c r="F150" s="76"/>
      <c r="G150" s="79"/>
      <c r="H150" s="79"/>
      <c r="I150" s="89" t="str">
        <f t="shared" ca="1" si="1"/>
        <v xml:space="preserve"> - </v>
      </c>
      <c r="N150" s="44"/>
    </row>
    <row r="151" spans="1:14" ht="12.75" x14ac:dyDescent="0.2">
      <c r="A151" s="94"/>
      <c r="B151" s="93"/>
      <c r="C151" s="76"/>
      <c r="D151" s="77"/>
      <c r="E151" s="78"/>
      <c r="F151" s="76"/>
      <c r="G151" s="79"/>
      <c r="H151" s="79"/>
      <c r="I151" s="89" t="str">
        <f t="shared" ca="1" si="1"/>
        <v xml:space="preserve"> - </v>
      </c>
      <c r="N151" s="44"/>
    </row>
    <row r="152" spans="1:14" ht="12.75" x14ac:dyDescent="0.2">
      <c r="A152" s="94"/>
      <c r="B152" s="93"/>
      <c r="C152" s="76"/>
      <c r="D152" s="77"/>
      <c r="E152" s="78"/>
      <c r="F152" s="76"/>
      <c r="G152" s="79"/>
      <c r="H152" s="79"/>
      <c r="I152" s="89" t="str">
        <f t="shared" ca="1" si="1"/>
        <v xml:space="preserve"> - </v>
      </c>
      <c r="N152" s="44"/>
    </row>
    <row r="153" spans="1:14" ht="12.75" x14ac:dyDescent="0.2">
      <c r="A153" s="94"/>
      <c r="B153" s="93"/>
      <c r="C153" s="76"/>
      <c r="D153" s="77"/>
      <c r="E153" s="78"/>
      <c r="F153" s="76"/>
      <c r="G153" s="79"/>
      <c r="H153" s="79"/>
      <c r="I153" s="89" t="str">
        <f t="shared" ca="1" si="1"/>
        <v xml:space="preserve"> - </v>
      </c>
      <c r="N153" s="44"/>
    </row>
    <row r="154" spans="1:14" ht="12.75" x14ac:dyDescent="0.2">
      <c r="A154" s="94"/>
      <c r="B154" s="93"/>
      <c r="C154" s="76"/>
      <c r="D154" s="77"/>
      <c r="E154" s="78"/>
      <c r="F154" s="76"/>
      <c r="G154" s="79"/>
      <c r="H154" s="79"/>
      <c r="I154" s="89" t="str">
        <f t="shared" ca="1" si="1"/>
        <v xml:space="preserve"> - </v>
      </c>
      <c r="N154" s="44"/>
    </row>
    <row r="155" spans="1:14" x14ac:dyDescent="0.25">
      <c r="A155" s="159"/>
      <c r="B155" s="95"/>
      <c r="C155" s="160"/>
      <c r="D155" s="161"/>
      <c r="E155" s="162"/>
      <c r="F155" s="160"/>
      <c r="G155" s="163"/>
      <c r="H155" s="163"/>
      <c r="I155" s="164"/>
    </row>
    <row r="157" spans="1:14" x14ac:dyDescent="0.25">
      <c r="G157" s="61">
        <f>SUBTOTAL(9, G16:G154)</f>
        <v>1287196.21</v>
      </c>
      <c r="H157" s="61">
        <f>SUBTOTAL(9, H16:H154)</f>
        <v>1413621.31</v>
      </c>
    </row>
    <row r="158" spans="1:14" x14ac:dyDescent="0.25">
      <c r="G158" s="61">
        <f>G157</f>
        <v>1287196.21</v>
      </c>
    </row>
  </sheetData>
  <conditionalFormatting sqref="I15:I154">
    <cfRule type="cellIs" dxfId="114" priority="3" stopIfTrue="1" operator="lessThan">
      <formula>0</formula>
    </cfRule>
  </conditionalFormatting>
  <conditionalFormatting sqref="I3">
    <cfRule type="cellIs" dxfId="113" priority="1" stopIfTrue="1" operator="lessThan">
      <formula>0</formula>
    </cfRule>
  </conditionalFormatting>
  <dataValidations count="5">
    <dataValidation type="list" allowBlank="1" showInputMessage="1" showErrorMessage="1" sqref="C26 D15:D26 D28:D43 D45:D62 D70">
      <formula1>payeeList</formula1>
    </dataValidation>
    <dataValidation type="list" allowBlank="1" showInputMessage="1" showErrorMessage="1" sqref="C15:C25 C27:C42 C44:C62">
      <formula1>numList</formula1>
    </dataValidation>
    <dataValidation type="list" allowBlank="1" showInputMessage="1" showErrorMessage="1" sqref="A98:A141 A44:A87 B15:B154 A15:A42">
      <formula1>dateList</formula1>
    </dataValidation>
    <dataValidation type="list" allowBlank="1" showInputMessage="1" showErrorMessage="1" sqref="G26 F15:F144">
      <formula1>reconcileList</formula1>
    </dataValidation>
    <dataValidation type="list" allowBlank="1" showInputMessage="1" showErrorMessage="1" sqref="E44:E67 E69:E78 D27 E15 E31:E42">
      <formula1>categoryList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 id="{ECA2C7B3-238E-4241-8DB1-0353DB812F76}">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4" id="{2792D4F8-6B8D-4508-865F-1496B6BD931E}">
            <x14:iconSet custom="1">
              <x14:cfvo type="percent">
                <xm:f>0</xm:f>
              </x14:cfvo>
              <x14:cfvo type="num">
                <xm:f>0</xm:f>
              </x14:cfvo>
              <x14:cfvo type="formula">
                <xm:f>$I$13</xm:f>
              </x14:cfvo>
              <x14:cfIcon iconSet="3TrafficLights1" iconId="0"/>
              <x14:cfIcon iconSet="3TrafficLights1" iconId="1"/>
              <x14:cfIcon iconSet="NoIcons" iconId="0"/>
            </x14:iconSet>
          </x14:cfRule>
          <xm:sqref>I15:I154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3"/>
  <sheetViews>
    <sheetView showGridLines="0" zoomScale="115" zoomScaleNormal="115" workbookViewId="0">
      <pane ySplit="14" topLeftCell="A89" activePane="bottomLeft" state="frozen"/>
      <selection pane="bottomLeft" activeCell="D93" sqref="D93"/>
    </sheetView>
  </sheetViews>
  <sheetFormatPr defaultRowHeight="15" x14ac:dyDescent="0.25"/>
  <cols>
    <col min="1" max="1" width="9.25" style="44" customWidth="1"/>
    <col min="2" max="2" width="8.125" style="91" customWidth="1"/>
    <col min="3" max="3" width="12.875" style="44" customWidth="1"/>
    <col min="4" max="4" width="25.75" style="44" customWidth="1"/>
    <col min="5" max="5" width="18.375" style="44" customWidth="1"/>
    <col min="6" max="6" width="4" style="44" customWidth="1"/>
    <col min="7" max="7" width="12.375" style="61" customWidth="1"/>
    <col min="8" max="8" width="11.75" style="61" customWidth="1"/>
    <col min="9" max="9" width="14" style="61" bestFit="1" customWidth="1"/>
    <col min="10" max="10" width="5" style="44" customWidth="1"/>
    <col min="11" max="11" width="20.875" style="44" customWidth="1"/>
    <col min="12" max="13" width="9" style="44"/>
    <col min="14" max="14" width="9" style="38"/>
    <col min="15" max="16384" width="9" style="44"/>
  </cols>
  <sheetData>
    <row r="1" spans="1:15" ht="23.25" x14ac:dyDescent="0.3">
      <c r="A1" s="88" t="s">
        <v>81</v>
      </c>
      <c r="B1" s="90"/>
      <c r="C1" s="42"/>
      <c r="D1" s="42"/>
      <c r="E1" s="42"/>
      <c r="F1" s="43"/>
      <c r="G1" s="85"/>
      <c r="H1" s="86"/>
      <c r="I1" s="87">
        <v>42248</v>
      </c>
      <c r="N1" s="45" t="s">
        <v>3</v>
      </c>
      <c r="O1" s="46" t="s">
        <v>73</v>
      </c>
    </row>
    <row r="2" spans="1:15" ht="18.75" x14ac:dyDescent="0.25">
      <c r="A2" s="88" t="s">
        <v>245</v>
      </c>
      <c r="B2" s="90"/>
      <c r="N2" s="47"/>
    </row>
    <row r="3" spans="1:15" hidden="1" x14ac:dyDescent="0.25">
      <c r="H3" s="62" t="s">
        <v>24</v>
      </c>
      <c r="I3" s="63">
        <f ca="1">VLOOKUP(9E+100,Table1345678910[Balance],1)</f>
        <v>193097.25399999978</v>
      </c>
      <c r="K3" s="48"/>
      <c r="N3" s="47">
        <f>IFERROR(LARGE(Table1345678910[[#All],[Cheque /EFT Number]],1)+1,1)</f>
        <v>1</v>
      </c>
      <c r="O3" s="46" t="s">
        <v>70</v>
      </c>
    </row>
    <row r="4" spans="1:15" hidden="1" x14ac:dyDescent="0.25">
      <c r="H4" s="64" t="s">
        <v>23</v>
      </c>
      <c r="I4" s="65">
        <f>SUMIF(Table1345678910[R],"=r",Table1345678910[Deposit,
Credit (+)])+SUMIF(Table1345678910[R],"=c",Table1345678910[Deposit,
Credit (+)])-SUMIF(Table1345678910[R],"=R",Table1345678910[Withdrawal,
Payment (-)])-SUMIF(Table1345678910[R],"=C",Table1345678910[Withdrawal,
Payment (-)])</f>
        <v>0</v>
      </c>
      <c r="K4" s="49"/>
      <c r="N4" s="47">
        <f>N3-1</f>
        <v>0</v>
      </c>
      <c r="O4" s="46" t="s">
        <v>68</v>
      </c>
    </row>
    <row r="5" spans="1:15" hidden="1" x14ac:dyDescent="0.25">
      <c r="H5" s="66"/>
      <c r="N5" s="47">
        <f>N4-1</f>
        <v>-1</v>
      </c>
    </row>
    <row r="6" spans="1:15" hidden="1" x14ac:dyDescent="0.25">
      <c r="H6" s="66"/>
      <c r="N6" s="47">
        <f>N5-1</f>
        <v>-2</v>
      </c>
    </row>
    <row r="7" spans="1:15" hidden="1" x14ac:dyDescent="0.25">
      <c r="H7" s="66"/>
      <c r="N7" s="47">
        <f>N6-1</f>
        <v>-3</v>
      </c>
    </row>
    <row r="8" spans="1:15" hidden="1" x14ac:dyDescent="0.25">
      <c r="H8" s="66"/>
      <c r="N8" s="47" t="s">
        <v>5</v>
      </c>
    </row>
    <row r="9" spans="1:15" hidden="1" x14ac:dyDescent="0.25">
      <c r="H9" s="66"/>
      <c r="N9" s="47" t="s">
        <v>4</v>
      </c>
    </row>
    <row r="10" spans="1:15" hidden="1" x14ac:dyDescent="0.25">
      <c r="H10" s="66"/>
      <c r="N10" s="47" t="s">
        <v>11</v>
      </c>
    </row>
    <row r="11" spans="1:15" hidden="1" x14ac:dyDescent="0.25">
      <c r="H11" s="66"/>
      <c r="N11" s="47" t="s">
        <v>58</v>
      </c>
    </row>
    <row r="12" spans="1:15" hidden="1" x14ac:dyDescent="0.25">
      <c r="H12" s="66"/>
      <c r="N12" s="47" t="s">
        <v>59</v>
      </c>
    </row>
    <row r="13" spans="1:15" s="51" customFormat="1" ht="17.25" hidden="1" customHeight="1" x14ac:dyDescent="0.25">
      <c r="A13" s="50"/>
      <c r="B13" s="92"/>
      <c r="C13" s="50"/>
      <c r="D13" s="50"/>
      <c r="F13" s="52"/>
      <c r="G13" s="67"/>
      <c r="H13" s="68" t="s">
        <v>16</v>
      </c>
      <c r="I13" s="73">
        <v>500000</v>
      </c>
      <c r="N13" s="47"/>
      <c r="O13" s="46" t="s">
        <v>69</v>
      </c>
    </row>
    <row r="14" spans="1:15" ht="30" x14ac:dyDescent="0.25">
      <c r="A14" s="53" t="s">
        <v>0</v>
      </c>
      <c r="B14" s="53" t="s">
        <v>161</v>
      </c>
      <c r="C14" s="54" t="s">
        <v>80</v>
      </c>
      <c r="D14" s="55" t="s">
        <v>15</v>
      </c>
      <c r="E14" s="55" t="s">
        <v>1</v>
      </c>
      <c r="F14" s="53" t="s">
        <v>6</v>
      </c>
      <c r="G14" s="69" t="s">
        <v>8</v>
      </c>
      <c r="H14" s="69" t="s">
        <v>7</v>
      </c>
      <c r="I14" s="70" t="s">
        <v>2</v>
      </c>
      <c r="N14" s="47"/>
    </row>
    <row r="15" spans="1:15" s="51" customFormat="1" ht="12.75" x14ac:dyDescent="0.2">
      <c r="A15" s="56"/>
      <c r="B15" s="93"/>
      <c r="C15" s="59"/>
      <c r="D15" s="58" t="s">
        <v>1115</v>
      </c>
      <c r="E15" s="57"/>
      <c r="F15" s="59"/>
      <c r="G15" s="71"/>
      <c r="H15" s="71"/>
      <c r="I15" s="72">
        <f ca="1">Aug!I123</f>
        <v>310814.80399999989</v>
      </c>
      <c r="N15" s="74"/>
    </row>
    <row r="16" spans="1:15" s="51" customFormat="1" ht="12.75" x14ac:dyDescent="0.2">
      <c r="A16" s="56">
        <v>42248</v>
      </c>
      <c r="B16" s="93" t="s">
        <v>159</v>
      </c>
      <c r="C16" s="97" t="s">
        <v>1122</v>
      </c>
      <c r="D16" s="98" t="s">
        <v>121</v>
      </c>
      <c r="E16" s="78" t="s">
        <v>77</v>
      </c>
      <c r="F16" s="97"/>
      <c r="G16" s="108">
        <v>10667.84</v>
      </c>
      <c r="H16" s="71"/>
      <c r="I16" s="89">
        <f t="shared" ref="I16:I95" ca="1" si="0">IF(AND(ISBLANK(G16),ISBLANK(H16))," - ",OFFSET(I16,-1,0,1,1)+H16-G16)</f>
        <v>300146.96399999986</v>
      </c>
      <c r="N16" s="74"/>
    </row>
    <row r="17" spans="1:14" s="51" customFormat="1" ht="12.75" x14ac:dyDescent="0.2">
      <c r="A17" s="56">
        <v>42248</v>
      </c>
      <c r="B17" s="93" t="s">
        <v>159</v>
      </c>
      <c r="C17" s="59" t="s">
        <v>1123</v>
      </c>
      <c r="D17" s="58" t="s">
        <v>122</v>
      </c>
      <c r="E17" s="78" t="s">
        <v>77</v>
      </c>
      <c r="F17" s="59"/>
      <c r="G17" s="71">
        <v>170</v>
      </c>
      <c r="H17" s="108"/>
      <c r="I17" s="89">
        <f t="shared" ca="1" si="0"/>
        <v>299976.96399999986</v>
      </c>
      <c r="N17" s="74"/>
    </row>
    <row r="18" spans="1:14" s="51" customFormat="1" ht="12.75" x14ac:dyDescent="0.2">
      <c r="A18" s="56">
        <v>42248</v>
      </c>
      <c r="B18" s="93" t="s">
        <v>159</v>
      </c>
      <c r="C18" s="59" t="s">
        <v>1124</v>
      </c>
      <c r="D18" s="58" t="s">
        <v>190</v>
      </c>
      <c r="E18" s="78" t="s">
        <v>77</v>
      </c>
      <c r="F18" s="59"/>
      <c r="G18" s="71">
        <v>106</v>
      </c>
      <c r="H18" s="71"/>
      <c r="I18" s="89">
        <f t="shared" ca="1" si="0"/>
        <v>299870.96399999986</v>
      </c>
      <c r="N18" s="74"/>
    </row>
    <row r="19" spans="1:14" s="51" customFormat="1" ht="12.75" x14ac:dyDescent="0.2">
      <c r="A19" s="56">
        <v>42248</v>
      </c>
      <c r="B19" s="93" t="s">
        <v>159</v>
      </c>
      <c r="C19" s="97" t="s">
        <v>1125</v>
      </c>
      <c r="D19" s="98" t="s">
        <v>897</v>
      </c>
      <c r="E19" s="78" t="s">
        <v>77</v>
      </c>
      <c r="F19" s="97"/>
      <c r="G19" s="108">
        <v>350</v>
      </c>
      <c r="H19" s="108"/>
      <c r="I19" s="89">
        <f t="shared" ca="1" si="0"/>
        <v>299520.96399999986</v>
      </c>
      <c r="N19" s="74"/>
    </row>
    <row r="20" spans="1:14" s="51" customFormat="1" ht="12.75" x14ac:dyDescent="0.2">
      <c r="A20" s="56">
        <v>42248</v>
      </c>
      <c r="B20" s="93" t="s">
        <v>159</v>
      </c>
      <c r="C20" s="112" t="s">
        <v>1126</v>
      </c>
      <c r="D20" s="98" t="s">
        <v>1116</v>
      </c>
      <c r="E20" s="78" t="s">
        <v>77</v>
      </c>
      <c r="F20" s="112"/>
      <c r="G20" s="115">
        <v>350</v>
      </c>
      <c r="H20" s="115"/>
      <c r="I20" s="89">
        <f t="shared" ca="1" si="0"/>
        <v>299170.96399999986</v>
      </c>
      <c r="N20" s="74"/>
    </row>
    <row r="21" spans="1:14" s="51" customFormat="1" ht="12.75" x14ac:dyDescent="0.2">
      <c r="A21" s="56">
        <v>42248</v>
      </c>
      <c r="B21" s="93" t="s">
        <v>159</v>
      </c>
      <c r="C21" s="97" t="s">
        <v>1127</v>
      </c>
      <c r="D21" s="98" t="s">
        <v>228</v>
      </c>
      <c r="E21" s="78" t="s">
        <v>77</v>
      </c>
      <c r="F21" s="97"/>
      <c r="G21" s="108">
        <v>510.25</v>
      </c>
      <c r="H21" s="108"/>
      <c r="I21" s="89">
        <f t="shared" ca="1" si="0"/>
        <v>298660.71399999986</v>
      </c>
      <c r="N21" s="74"/>
    </row>
    <row r="22" spans="1:14" s="51" customFormat="1" ht="12.75" x14ac:dyDescent="0.2">
      <c r="A22" s="56">
        <v>42248</v>
      </c>
      <c r="B22" s="93" t="s">
        <v>159</v>
      </c>
      <c r="C22" s="97" t="s">
        <v>1128</v>
      </c>
      <c r="D22" s="98" t="s">
        <v>1117</v>
      </c>
      <c r="E22" s="78" t="s">
        <v>76</v>
      </c>
      <c r="F22" s="97"/>
      <c r="G22" s="108">
        <v>4500</v>
      </c>
      <c r="H22" s="108"/>
      <c r="I22" s="89">
        <f t="shared" ca="1" si="0"/>
        <v>294160.71399999986</v>
      </c>
      <c r="N22" s="74"/>
    </row>
    <row r="23" spans="1:14" s="51" customFormat="1" ht="12.75" x14ac:dyDescent="0.2">
      <c r="A23" s="56">
        <v>42248</v>
      </c>
      <c r="B23" s="94" t="s">
        <v>159</v>
      </c>
      <c r="C23" s="97" t="s">
        <v>1312</v>
      </c>
      <c r="D23" s="98" t="s">
        <v>1311</v>
      </c>
      <c r="E23" s="99" t="s">
        <v>76</v>
      </c>
      <c r="F23" s="97"/>
      <c r="G23" s="108"/>
      <c r="H23" s="108">
        <v>4495.5</v>
      </c>
      <c r="I23" s="124">
        <f ca="1">IF(AND(ISBLANK(G23),ISBLANK(H23)),"",OFFSET(I23,-1,0,1,1)+H23-G23)</f>
        <v>298656.21399999986</v>
      </c>
      <c r="N23" s="74"/>
    </row>
    <row r="24" spans="1:14" s="51" customFormat="1" ht="25.5" x14ac:dyDescent="0.2">
      <c r="A24" s="56">
        <v>42251</v>
      </c>
      <c r="B24" s="93" t="s">
        <v>159</v>
      </c>
      <c r="C24" s="112" t="s">
        <v>1129</v>
      </c>
      <c r="D24" s="77" t="s">
        <v>1118</v>
      </c>
      <c r="E24" s="78" t="s">
        <v>76</v>
      </c>
      <c r="F24" s="112"/>
      <c r="G24" s="115">
        <v>6000</v>
      </c>
      <c r="H24" s="115"/>
      <c r="I24" s="89">
        <f t="shared" ca="1" si="0"/>
        <v>292656.21399999986</v>
      </c>
      <c r="N24" s="74"/>
    </row>
    <row r="25" spans="1:14" s="51" customFormat="1" ht="12.75" x14ac:dyDescent="0.2">
      <c r="A25" s="56">
        <v>42251</v>
      </c>
      <c r="B25" s="93" t="s">
        <v>159</v>
      </c>
      <c r="C25" s="110" t="s">
        <v>1130</v>
      </c>
      <c r="D25" s="77" t="s">
        <v>1119</v>
      </c>
      <c r="E25" s="78" t="s">
        <v>76</v>
      </c>
      <c r="F25" s="59"/>
      <c r="G25" s="109">
        <v>424</v>
      </c>
      <c r="H25" s="71"/>
      <c r="I25" s="89">
        <f t="shared" ca="1" si="0"/>
        <v>292232.21399999986</v>
      </c>
      <c r="N25" s="74"/>
    </row>
    <row r="26" spans="1:14" s="51" customFormat="1" ht="12.75" x14ac:dyDescent="0.2">
      <c r="A26" s="56">
        <v>42251</v>
      </c>
      <c r="B26" s="93" t="s">
        <v>159</v>
      </c>
      <c r="C26" s="59" t="s">
        <v>1131</v>
      </c>
      <c r="D26" s="57" t="s">
        <v>1120</v>
      </c>
      <c r="E26" s="78" t="s">
        <v>76</v>
      </c>
      <c r="F26" s="59"/>
      <c r="G26" s="71">
        <v>699</v>
      </c>
      <c r="H26" s="71"/>
      <c r="I26" s="89">
        <f t="shared" ca="1" si="0"/>
        <v>291533.21399999986</v>
      </c>
      <c r="N26" s="44"/>
    </row>
    <row r="27" spans="1:14" s="51" customFormat="1" ht="12.75" x14ac:dyDescent="0.2">
      <c r="A27" s="56">
        <v>42251</v>
      </c>
      <c r="B27" s="93" t="s">
        <v>159</v>
      </c>
      <c r="C27" s="59" t="s">
        <v>1132</v>
      </c>
      <c r="D27" s="58" t="s">
        <v>870</v>
      </c>
      <c r="E27" s="78" t="s">
        <v>76</v>
      </c>
      <c r="F27" s="59"/>
      <c r="G27" s="71">
        <v>2500</v>
      </c>
      <c r="H27" s="71"/>
      <c r="I27" s="89">
        <f t="shared" ca="1" si="0"/>
        <v>289033.21399999986</v>
      </c>
      <c r="N27" s="44"/>
    </row>
    <row r="28" spans="1:14" s="51" customFormat="1" ht="12.75" x14ac:dyDescent="0.2">
      <c r="A28" s="56">
        <v>42251</v>
      </c>
      <c r="B28" s="93" t="s">
        <v>159</v>
      </c>
      <c r="C28" s="59" t="s">
        <v>1133</v>
      </c>
      <c r="D28" s="58" t="s">
        <v>489</v>
      </c>
      <c r="E28" s="78" t="s">
        <v>76</v>
      </c>
      <c r="F28" s="59"/>
      <c r="G28" s="71">
        <v>2600</v>
      </c>
      <c r="H28" s="71"/>
      <c r="I28" s="89">
        <f t="shared" ca="1" si="0"/>
        <v>286433.21399999986</v>
      </c>
      <c r="N28" s="44"/>
    </row>
    <row r="29" spans="1:14" s="51" customFormat="1" ht="12.75" x14ac:dyDescent="0.2">
      <c r="A29" s="56">
        <v>42251</v>
      </c>
      <c r="B29" s="93" t="s">
        <v>159</v>
      </c>
      <c r="C29" s="59" t="s">
        <v>1134</v>
      </c>
      <c r="D29" s="58" t="s">
        <v>488</v>
      </c>
      <c r="E29" s="78" t="s">
        <v>76</v>
      </c>
      <c r="F29" s="59"/>
      <c r="G29" s="71">
        <v>8820</v>
      </c>
      <c r="H29" s="71"/>
      <c r="I29" s="89">
        <f t="shared" ca="1" si="0"/>
        <v>277613.21399999986</v>
      </c>
      <c r="N29" s="44"/>
    </row>
    <row r="30" spans="1:14" s="51" customFormat="1" ht="12.75" x14ac:dyDescent="0.2">
      <c r="A30" s="56">
        <v>42251</v>
      </c>
      <c r="B30" s="93" t="s">
        <v>159</v>
      </c>
      <c r="C30" s="59" t="s">
        <v>1135</v>
      </c>
      <c r="D30" s="58" t="s">
        <v>1121</v>
      </c>
      <c r="E30" s="57" t="s">
        <v>76</v>
      </c>
      <c r="F30" s="59"/>
      <c r="G30" s="71">
        <v>2180</v>
      </c>
      <c r="H30" s="71"/>
      <c r="I30" s="89">
        <f t="shared" ca="1" si="0"/>
        <v>275433.21399999986</v>
      </c>
      <c r="N30" s="44"/>
    </row>
    <row r="31" spans="1:14" s="51" customFormat="1" ht="12.75" x14ac:dyDescent="0.2">
      <c r="A31" s="56">
        <v>42255</v>
      </c>
      <c r="B31" s="94" t="s">
        <v>160</v>
      </c>
      <c r="C31" s="97" t="s">
        <v>1313</v>
      </c>
      <c r="D31" s="98" t="s">
        <v>1315</v>
      </c>
      <c r="E31" s="107" t="s">
        <v>76</v>
      </c>
      <c r="F31" s="97"/>
      <c r="G31" s="108"/>
      <c r="H31" s="108">
        <v>3000</v>
      </c>
      <c r="I31" s="89">
        <f t="shared" ca="1" si="0"/>
        <v>278433.21399999986</v>
      </c>
      <c r="N31" s="44"/>
    </row>
    <row r="32" spans="1:14" s="51" customFormat="1" ht="12.75" x14ac:dyDescent="0.2">
      <c r="A32" s="56">
        <v>42255</v>
      </c>
      <c r="B32" s="94" t="s">
        <v>160</v>
      </c>
      <c r="C32" s="97" t="s">
        <v>1314</v>
      </c>
      <c r="D32" s="98" t="s">
        <v>1316</v>
      </c>
      <c r="E32" s="107" t="s">
        <v>76</v>
      </c>
      <c r="F32" s="97"/>
      <c r="G32" s="108"/>
      <c r="H32" s="108">
        <v>3000</v>
      </c>
      <c r="I32" s="89">
        <f t="shared" ca="1" si="0"/>
        <v>281433.21399999986</v>
      </c>
      <c r="N32" s="44"/>
    </row>
    <row r="33" spans="1:14" s="51" customFormat="1" ht="13.5" customHeight="1" x14ac:dyDescent="0.2">
      <c r="A33" s="56">
        <v>42256</v>
      </c>
      <c r="B33" s="94" t="s">
        <v>160</v>
      </c>
      <c r="C33" s="97" t="s">
        <v>1317</v>
      </c>
      <c r="D33" s="98" t="s">
        <v>1215</v>
      </c>
      <c r="E33" s="107" t="s">
        <v>76</v>
      </c>
      <c r="F33" s="97"/>
      <c r="G33" s="108"/>
      <c r="H33" s="108">
        <v>250</v>
      </c>
      <c r="I33" s="89">
        <f t="shared" ca="1" si="0"/>
        <v>281683.21399999986</v>
      </c>
      <c r="N33" s="44"/>
    </row>
    <row r="34" spans="1:14" s="51" customFormat="1" ht="13.5" customHeight="1" x14ac:dyDescent="0.2">
      <c r="A34" s="56">
        <v>42255</v>
      </c>
      <c r="B34" s="93" t="s">
        <v>160</v>
      </c>
      <c r="C34" s="59" t="s">
        <v>247</v>
      </c>
      <c r="D34" s="58" t="s">
        <v>1136</v>
      </c>
      <c r="E34" s="57" t="s">
        <v>76</v>
      </c>
      <c r="F34" s="59"/>
      <c r="G34" s="71">
        <v>47423.670000000006</v>
      </c>
      <c r="H34" s="71"/>
      <c r="I34" s="89">
        <f t="shared" ca="1" si="0"/>
        <v>234259.54399999985</v>
      </c>
      <c r="N34" s="44"/>
    </row>
    <row r="35" spans="1:14" s="51" customFormat="1" ht="12.75" x14ac:dyDescent="0.2">
      <c r="A35" s="56">
        <v>42258</v>
      </c>
      <c r="B35" s="93" t="s">
        <v>160</v>
      </c>
      <c r="C35" s="59" t="s">
        <v>247</v>
      </c>
      <c r="D35" s="58" t="s">
        <v>1137</v>
      </c>
      <c r="E35" s="57" t="s">
        <v>76</v>
      </c>
      <c r="F35" s="59"/>
      <c r="G35" s="71">
        <v>47432.22</v>
      </c>
      <c r="H35" s="71"/>
      <c r="I35" s="89">
        <f t="shared" ca="1" si="0"/>
        <v>186827.32399999985</v>
      </c>
      <c r="N35" s="44"/>
    </row>
    <row r="36" spans="1:14" s="51" customFormat="1" ht="12.75" x14ac:dyDescent="0.2">
      <c r="A36" s="56">
        <v>42258</v>
      </c>
      <c r="B36" s="93" t="s">
        <v>160</v>
      </c>
      <c r="C36" s="59" t="s">
        <v>247</v>
      </c>
      <c r="D36" s="58" t="s">
        <v>1138</v>
      </c>
      <c r="E36" s="57" t="s">
        <v>76</v>
      </c>
      <c r="F36" s="59"/>
      <c r="G36" s="71">
        <v>153740.37</v>
      </c>
      <c r="H36" s="71"/>
      <c r="I36" s="89">
        <f t="shared" ca="1" si="0"/>
        <v>33086.953999999852</v>
      </c>
      <c r="N36" s="44"/>
    </row>
    <row r="37" spans="1:14" s="51" customFormat="1" ht="12.75" x14ac:dyDescent="0.2">
      <c r="A37" s="56">
        <v>42261</v>
      </c>
      <c r="B37" s="94" t="s">
        <v>213</v>
      </c>
      <c r="C37" s="97"/>
      <c r="D37" s="98" t="s">
        <v>1152</v>
      </c>
      <c r="E37" s="107" t="s">
        <v>591</v>
      </c>
      <c r="F37" s="97"/>
      <c r="G37" s="108"/>
      <c r="H37" s="108">
        <v>400832.52</v>
      </c>
      <c r="I37" s="89">
        <f t="shared" ca="1" si="0"/>
        <v>433919.47399999987</v>
      </c>
      <c r="N37" s="44"/>
    </row>
    <row r="38" spans="1:14" s="51" customFormat="1" ht="12.75" x14ac:dyDescent="0.2">
      <c r="A38" s="56">
        <v>42261</v>
      </c>
      <c r="B38" s="94" t="s">
        <v>213</v>
      </c>
      <c r="C38" s="97"/>
      <c r="D38" s="98" t="s">
        <v>414</v>
      </c>
      <c r="E38" s="107" t="s">
        <v>415</v>
      </c>
      <c r="F38" s="97"/>
      <c r="G38" s="108"/>
      <c r="H38" s="108">
        <v>500000</v>
      </c>
      <c r="I38" s="89">
        <f t="shared" ca="1" si="0"/>
        <v>933919.47399999993</v>
      </c>
      <c r="N38" s="44"/>
    </row>
    <row r="39" spans="1:14" s="51" customFormat="1" ht="25.5" x14ac:dyDescent="0.2">
      <c r="A39" s="56">
        <v>42261</v>
      </c>
      <c r="B39" s="94" t="s">
        <v>213</v>
      </c>
      <c r="C39" s="59" t="s">
        <v>1153</v>
      </c>
      <c r="D39" s="58" t="s">
        <v>1139</v>
      </c>
      <c r="E39" s="57" t="s">
        <v>76</v>
      </c>
      <c r="F39" s="59"/>
      <c r="G39" s="71">
        <v>3657</v>
      </c>
      <c r="H39" s="71"/>
      <c r="I39" s="89">
        <f t="shared" ca="1" si="0"/>
        <v>930262.47399999993</v>
      </c>
      <c r="N39" s="44"/>
    </row>
    <row r="40" spans="1:14" ht="12.75" x14ac:dyDescent="0.2">
      <c r="A40" s="56">
        <v>42261</v>
      </c>
      <c r="B40" s="94" t="s">
        <v>213</v>
      </c>
      <c r="C40" s="59" t="s">
        <v>1154</v>
      </c>
      <c r="D40" s="58" t="s">
        <v>128</v>
      </c>
      <c r="E40" s="57" t="s">
        <v>76</v>
      </c>
      <c r="F40" s="59"/>
      <c r="G40" s="71">
        <v>6360</v>
      </c>
      <c r="H40" s="71"/>
      <c r="I40" s="89">
        <f t="shared" ca="1" si="0"/>
        <v>923902.47399999993</v>
      </c>
      <c r="N40" s="44"/>
    </row>
    <row r="41" spans="1:14" ht="12.75" x14ac:dyDescent="0.2">
      <c r="A41" s="56">
        <v>42261</v>
      </c>
      <c r="B41" s="94" t="s">
        <v>213</v>
      </c>
      <c r="C41" s="97" t="s">
        <v>1155</v>
      </c>
      <c r="D41" s="58" t="s">
        <v>892</v>
      </c>
      <c r="E41" s="57" t="s">
        <v>76</v>
      </c>
      <c r="F41" s="97"/>
      <c r="G41" s="108">
        <v>520</v>
      </c>
      <c r="H41" s="108"/>
      <c r="I41" s="89">
        <f t="shared" ca="1" si="0"/>
        <v>923382.47399999993</v>
      </c>
      <c r="N41" s="44"/>
    </row>
    <row r="42" spans="1:14" ht="12.75" x14ac:dyDescent="0.2">
      <c r="A42" s="56">
        <v>42261</v>
      </c>
      <c r="B42" s="94" t="s">
        <v>213</v>
      </c>
      <c r="C42" s="59" t="s">
        <v>1156</v>
      </c>
      <c r="D42" s="98" t="s">
        <v>194</v>
      </c>
      <c r="E42" s="57" t="s">
        <v>77</v>
      </c>
      <c r="F42" s="59"/>
      <c r="G42" s="71">
        <v>1462.8</v>
      </c>
      <c r="H42" s="71"/>
      <c r="I42" s="89">
        <f t="shared" ca="1" si="0"/>
        <v>921919.67399999988</v>
      </c>
      <c r="N42" s="44"/>
    </row>
    <row r="43" spans="1:14" s="51" customFormat="1" ht="12.75" x14ac:dyDescent="0.2">
      <c r="A43" s="56">
        <v>42261</v>
      </c>
      <c r="B43" s="94" t="s">
        <v>213</v>
      </c>
      <c r="C43" s="59" t="s">
        <v>1157</v>
      </c>
      <c r="D43" s="58" t="s">
        <v>1140</v>
      </c>
      <c r="E43" s="57" t="s">
        <v>77</v>
      </c>
      <c r="F43" s="59"/>
      <c r="G43" s="71">
        <v>360</v>
      </c>
      <c r="H43" s="71"/>
      <c r="I43" s="89">
        <f t="shared" ca="1" si="0"/>
        <v>921559.67399999988</v>
      </c>
      <c r="N43" s="44"/>
    </row>
    <row r="44" spans="1:14" ht="12.75" x14ac:dyDescent="0.2">
      <c r="A44" s="56">
        <v>42261</v>
      </c>
      <c r="B44" s="94" t="s">
        <v>213</v>
      </c>
      <c r="C44" s="59" t="s">
        <v>1158</v>
      </c>
      <c r="D44" s="58" t="s">
        <v>193</v>
      </c>
      <c r="E44" s="57" t="s">
        <v>77</v>
      </c>
      <c r="F44" s="59"/>
      <c r="G44" s="71">
        <v>338.4</v>
      </c>
      <c r="H44" s="71"/>
      <c r="I44" s="89">
        <f t="shared" ca="1" si="0"/>
        <v>921221.27399999986</v>
      </c>
      <c r="N44" s="44"/>
    </row>
    <row r="45" spans="1:14" ht="12.75" x14ac:dyDescent="0.2">
      <c r="A45" s="56">
        <v>42261</v>
      </c>
      <c r="B45" s="94" t="s">
        <v>213</v>
      </c>
      <c r="C45" s="59" t="s">
        <v>1159</v>
      </c>
      <c r="D45" s="58" t="s">
        <v>410</v>
      </c>
      <c r="E45" s="57" t="s">
        <v>76</v>
      </c>
      <c r="F45" s="59"/>
      <c r="G45" s="71">
        <v>500</v>
      </c>
      <c r="H45" s="71"/>
      <c r="I45" s="89">
        <f t="shared" ca="1" si="0"/>
        <v>920721.27399999986</v>
      </c>
      <c r="N45" s="44"/>
    </row>
    <row r="46" spans="1:14" ht="12.75" x14ac:dyDescent="0.2">
      <c r="A46" s="56">
        <v>42261</v>
      </c>
      <c r="B46" s="94" t="s">
        <v>213</v>
      </c>
      <c r="C46" s="59" t="s">
        <v>1160</v>
      </c>
      <c r="D46" s="58" t="s">
        <v>1141</v>
      </c>
      <c r="E46" s="57" t="s">
        <v>76</v>
      </c>
      <c r="F46" s="59"/>
      <c r="G46" s="71">
        <v>1860</v>
      </c>
      <c r="H46" s="71"/>
      <c r="I46" s="89">
        <f t="shared" ca="1" si="0"/>
        <v>918861.27399999986</v>
      </c>
      <c r="N46" s="44"/>
    </row>
    <row r="47" spans="1:14" ht="12.75" x14ac:dyDescent="0.2">
      <c r="A47" s="106">
        <v>42261</v>
      </c>
      <c r="B47" s="94" t="s">
        <v>213</v>
      </c>
      <c r="C47" s="76" t="s">
        <v>1161</v>
      </c>
      <c r="D47" s="58" t="s">
        <v>1142</v>
      </c>
      <c r="E47" s="57" t="s">
        <v>76</v>
      </c>
      <c r="F47" s="59"/>
      <c r="G47" s="79">
        <v>5000</v>
      </c>
      <c r="H47" s="79"/>
      <c r="I47" s="89">
        <f t="shared" ca="1" si="0"/>
        <v>913861.27399999986</v>
      </c>
      <c r="N47" s="44"/>
    </row>
    <row r="48" spans="1:14" ht="12.75" x14ac:dyDescent="0.2">
      <c r="A48" s="56">
        <v>42261</v>
      </c>
      <c r="B48" s="94" t="s">
        <v>213</v>
      </c>
      <c r="C48" s="59" t="s">
        <v>1162</v>
      </c>
      <c r="D48" s="77" t="s">
        <v>250</v>
      </c>
      <c r="E48" s="57" t="s">
        <v>77</v>
      </c>
      <c r="F48" s="59"/>
      <c r="G48" s="71">
        <v>850</v>
      </c>
      <c r="H48" s="71"/>
      <c r="I48" s="89">
        <f t="shared" ca="1" si="0"/>
        <v>913011.27399999986</v>
      </c>
      <c r="N48" s="44"/>
    </row>
    <row r="49" spans="1:14" ht="12.75" x14ac:dyDescent="0.2">
      <c r="A49" s="56">
        <v>42261</v>
      </c>
      <c r="B49" s="94" t="s">
        <v>213</v>
      </c>
      <c r="C49" s="59" t="s">
        <v>1163</v>
      </c>
      <c r="D49" s="58" t="s">
        <v>1143</v>
      </c>
      <c r="E49" s="57" t="s">
        <v>76</v>
      </c>
      <c r="F49" s="59"/>
      <c r="G49" s="71">
        <v>117.98</v>
      </c>
      <c r="H49" s="71"/>
      <c r="I49" s="89">
        <f t="shared" ca="1" si="0"/>
        <v>912893.29399999988</v>
      </c>
      <c r="N49" s="44"/>
    </row>
    <row r="50" spans="1:14" ht="12.75" x14ac:dyDescent="0.2">
      <c r="A50" s="56">
        <v>42261</v>
      </c>
      <c r="B50" s="94" t="s">
        <v>213</v>
      </c>
      <c r="C50" s="59" t="s">
        <v>1164</v>
      </c>
      <c r="D50" s="58" t="s">
        <v>136</v>
      </c>
      <c r="E50" s="57" t="s">
        <v>1213</v>
      </c>
      <c r="F50" s="59"/>
      <c r="G50" s="71">
        <v>98</v>
      </c>
      <c r="H50" s="71"/>
      <c r="I50" s="89">
        <f t="shared" ca="1" si="0"/>
        <v>912795.29399999988</v>
      </c>
      <c r="N50" s="44"/>
    </row>
    <row r="51" spans="1:14" ht="12.75" x14ac:dyDescent="0.2">
      <c r="A51" s="56">
        <v>42261</v>
      </c>
      <c r="B51" s="94" t="s">
        <v>213</v>
      </c>
      <c r="C51" s="59" t="s">
        <v>1165</v>
      </c>
      <c r="D51" s="58" t="s">
        <v>713</v>
      </c>
      <c r="E51" s="57" t="s">
        <v>76</v>
      </c>
      <c r="F51" s="59"/>
      <c r="G51" s="71">
        <v>90</v>
      </c>
      <c r="H51" s="71"/>
      <c r="I51" s="89">
        <f t="shared" ca="1" si="0"/>
        <v>912705.29399999988</v>
      </c>
      <c r="N51" s="44"/>
    </row>
    <row r="52" spans="1:14" ht="12.75" x14ac:dyDescent="0.2">
      <c r="A52" s="56">
        <v>42261</v>
      </c>
      <c r="B52" s="94" t="s">
        <v>213</v>
      </c>
      <c r="C52" s="59" t="s">
        <v>1166</v>
      </c>
      <c r="D52" s="58" t="s">
        <v>202</v>
      </c>
      <c r="E52" s="57" t="s">
        <v>76</v>
      </c>
      <c r="F52" s="59"/>
      <c r="G52" s="71">
        <v>180</v>
      </c>
      <c r="H52" s="71"/>
      <c r="I52" s="89">
        <f t="shared" ca="1" si="0"/>
        <v>912525.29399999988</v>
      </c>
      <c r="N52" s="44"/>
    </row>
    <row r="53" spans="1:14" ht="12.75" x14ac:dyDescent="0.2">
      <c r="A53" s="56">
        <v>42261</v>
      </c>
      <c r="B53" s="94" t="s">
        <v>213</v>
      </c>
      <c r="C53" s="59" t="s">
        <v>1167</v>
      </c>
      <c r="D53" s="58" t="s">
        <v>1144</v>
      </c>
      <c r="E53" s="57" t="s">
        <v>76</v>
      </c>
      <c r="F53" s="59"/>
      <c r="G53" s="71">
        <v>100</v>
      </c>
      <c r="H53" s="71"/>
      <c r="I53" s="89">
        <f t="shared" ca="1" si="0"/>
        <v>912425.29399999988</v>
      </c>
      <c r="N53" s="44"/>
    </row>
    <row r="54" spans="1:14" ht="25.5" x14ac:dyDescent="0.2">
      <c r="A54" s="56">
        <v>42261</v>
      </c>
      <c r="B54" s="94" t="s">
        <v>213</v>
      </c>
      <c r="C54" s="59" t="s">
        <v>1168</v>
      </c>
      <c r="D54" s="58" t="s">
        <v>522</v>
      </c>
      <c r="E54" s="57" t="s">
        <v>77</v>
      </c>
      <c r="F54" s="59"/>
      <c r="G54" s="71">
        <v>583</v>
      </c>
      <c r="H54" s="71"/>
      <c r="I54" s="89">
        <f t="shared" ca="1" si="0"/>
        <v>911842.29399999988</v>
      </c>
      <c r="N54" s="44"/>
    </row>
    <row r="55" spans="1:14" ht="12.75" x14ac:dyDescent="0.2">
      <c r="A55" s="56">
        <v>42261</v>
      </c>
      <c r="B55" s="94" t="s">
        <v>213</v>
      </c>
      <c r="C55" s="59" t="s">
        <v>1169</v>
      </c>
      <c r="D55" s="58" t="s">
        <v>1145</v>
      </c>
      <c r="E55" s="57" t="s">
        <v>77</v>
      </c>
      <c r="F55" s="59"/>
      <c r="G55" s="71">
        <v>388.42</v>
      </c>
      <c r="H55" s="71"/>
      <c r="I55" s="89">
        <f t="shared" ca="1" si="0"/>
        <v>911453.87399999984</v>
      </c>
      <c r="N55" s="44"/>
    </row>
    <row r="56" spans="1:14" ht="12.75" x14ac:dyDescent="0.2">
      <c r="A56" s="56">
        <v>42261</v>
      </c>
      <c r="B56" s="94" t="s">
        <v>213</v>
      </c>
      <c r="C56" s="59" t="s">
        <v>1170</v>
      </c>
      <c r="D56" s="58" t="s">
        <v>203</v>
      </c>
      <c r="E56" s="57" t="s">
        <v>76</v>
      </c>
      <c r="F56" s="59"/>
      <c r="G56" s="71">
        <v>1167.1199999999999</v>
      </c>
      <c r="H56" s="71"/>
      <c r="I56" s="89">
        <f t="shared" ca="1" si="0"/>
        <v>910286.75399999984</v>
      </c>
      <c r="N56" s="44"/>
    </row>
    <row r="57" spans="1:14" ht="12.75" x14ac:dyDescent="0.2">
      <c r="A57" s="56">
        <v>42261</v>
      </c>
      <c r="B57" s="94" t="s">
        <v>213</v>
      </c>
      <c r="C57" s="59" t="s">
        <v>1171</v>
      </c>
      <c r="D57" s="58" t="s">
        <v>204</v>
      </c>
      <c r="E57" s="57" t="s">
        <v>76</v>
      </c>
      <c r="F57" s="59"/>
      <c r="G57" s="71">
        <v>1143.95</v>
      </c>
      <c r="H57" s="71"/>
      <c r="I57" s="89">
        <f t="shared" ca="1" si="0"/>
        <v>909142.80399999989</v>
      </c>
      <c r="N57" s="44"/>
    </row>
    <row r="58" spans="1:14" ht="25.5" x14ac:dyDescent="0.2">
      <c r="A58" s="56">
        <v>42261</v>
      </c>
      <c r="B58" s="94" t="s">
        <v>213</v>
      </c>
      <c r="C58" s="59" t="s">
        <v>1172</v>
      </c>
      <c r="D58" s="58" t="s">
        <v>524</v>
      </c>
      <c r="E58" s="57" t="s">
        <v>76</v>
      </c>
      <c r="F58" s="59"/>
      <c r="G58" s="71">
        <v>318</v>
      </c>
      <c r="H58" s="71"/>
      <c r="I58" s="89">
        <f t="shared" ca="1" si="0"/>
        <v>908824.80399999989</v>
      </c>
      <c r="N58" s="44"/>
    </row>
    <row r="59" spans="1:14" ht="25.5" x14ac:dyDescent="0.2">
      <c r="A59" s="56">
        <v>42261</v>
      </c>
      <c r="B59" s="94" t="s">
        <v>213</v>
      </c>
      <c r="C59" s="59" t="s">
        <v>1173</v>
      </c>
      <c r="D59" s="58" t="s">
        <v>144</v>
      </c>
      <c r="E59" s="57" t="s">
        <v>76</v>
      </c>
      <c r="F59" s="59"/>
      <c r="G59" s="71">
        <v>825</v>
      </c>
      <c r="H59" s="71"/>
      <c r="I59" s="89">
        <f t="shared" ca="1" si="0"/>
        <v>907999.80399999989</v>
      </c>
      <c r="N59" s="44"/>
    </row>
    <row r="60" spans="1:14" ht="12.75" x14ac:dyDescent="0.2">
      <c r="A60" s="56">
        <v>42261</v>
      </c>
      <c r="B60" s="94" t="s">
        <v>213</v>
      </c>
      <c r="C60" s="97" t="s">
        <v>1174</v>
      </c>
      <c r="D60" s="142" t="s">
        <v>146</v>
      </c>
      <c r="E60" s="107" t="s">
        <v>1213</v>
      </c>
      <c r="F60" s="141"/>
      <c r="G60" s="144">
        <v>224</v>
      </c>
      <c r="H60" s="144"/>
      <c r="I60" s="89">
        <f t="shared" ca="1" si="0"/>
        <v>907775.80399999989</v>
      </c>
      <c r="N60" s="44"/>
    </row>
    <row r="61" spans="1:14" ht="25.5" x14ac:dyDescent="0.2">
      <c r="A61" s="56">
        <v>42261</v>
      </c>
      <c r="B61" s="94" t="s">
        <v>213</v>
      </c>
      <c r="C61" s="59" t="s">
        <v>1175</v>
      </c>
      <c r="D61" s="58" t="s">
        <v>900</v>
      </c>
      <c r="E61" s="57" t="s">
        <v>77</v>
      </c>
      <c r="F61" s="59"/>
      <c r="G61" s="71">
        <v>1270.94</v>
      </c>
      <c r="H61" s="71"/>
      <c r="I61" s="89">
        <f t="shared" ca="1" si="0"/>
        <v>906504.86399999994</v>
      </c>
      <c r="N61" s="44"/>
    </row>
    <row r="62" spans="1:14" ht="12.75" x14ac:dyDescent="0.2">
      <c r="A62" s="56">
        <v>42261</v>
      </c>
      <c r="B62" s="94" t="s">
        <v>213</v>
      </c>
      <c r="C62" s="59" t="s">
        <v>1176</v>
      </c>
      <c r="D62" s="58" t="s">
        <v>903</v>
      </c>
      <c r="E62" s="57" t="s">
        <v>76</v>
      </c>
      <c r="F62" s="59"/>
      <c r="G62" s="71">
        <v>400</v>
      </c>
      <c r="H62" s="71"/>
      <c r="I62" s="89">
        <f t="shared" ca="1" si="0"/>
        <v>906104.86399999994</v>
      </c>
      <c r="N62" s="44"/>
    </row>
    <row r="63" spans="1:14" ht="12.75" x14ac:dyDescent="0.2">
      <c r="A63" s="56">
        <v>42261</v>
      </c>
      <c r="B63" s="94" t="s">
        <v>213</v>
      </c>
      <c r="C63" s="59" t="s">
        <v>1177</v>
      </c>
      <c r="D63" s="58" t="s">
        <v>529</v>
      </c>
      <c r="E63" s="57" t="s">
        <v>76</v>
      </c>
      <c r="F63" s="59"/>
      <c r="G63" s="71">
        <v>1068.1600000000001</v>
      </c>
      <c r="H63" s="71"/>
      <c r="I63" s="89">
        <f t="shared" ca="1" si="0"/>
        <v>905036.70399999991</v>
      </c>
      <c r="N63" s="44"/>
    </row>
    <row r="64" spans="1:14" ht="12.75" x14ac:dyDescent="0.2">
      <c r="A64" s="56">
        <v>42261</v>
      </c>
      <c r="B64" s="94" t="s">
        <v>213</v>
      </c>
      <c r="C64" s="59" t="s">
        <v>1178</v>
      </c>
      <c r="D64" s="58" t="s">
        <v>294</v>
      </c>
      <c r="E64" s="57" t="s">
        <v>76</v>
      </c>
      <c r="F64" s="59"/>
      <c r="G64" s="71">
        <v>2193.8200000000002</v>
      </c>
      <c r="H64" s="79"/>
      <c r="I64" s="89">
        <f t="shared" ca="1" si="0"/>
        <v>902842.88399999996</v>
      </c>
      <c r="N64" s="44"/>
    </row>
    <row r="65" spans="1:14" ht="12.75" x14ac:dyDescent="0.2">
      <c r="A65" s="56">
        <v>42261</v>
      </c>
      <c r="B65" s="94" t="s">
        <v>213</v>
      </c>
      <c r="C65" s="76" t="s">
        <v>1179</v>
      </c>
      <c r="D65" s="77" t="s">
        <v>147</v>
      </c>
      <c r="E65" s="57" t="s">
        <v>77</v>
      </c>
      <c r="F65" s="59"/>
      <c r="G65" s="79">
        <v>798.5</v>
      </c>
      <c r="H65" s="79"/>
      <c r="I65" s="89">
        <f t="shared" ca="1" si="0"/>
        <v>902044.38399999996</v>
      </c>
      <c r="N65" s="44"/>
    </row>
    <row r="66" spans="1:14" ht="12.75" x14ac:dyDescent="0.2">
      <c r="A66" s="56">
        <v>42261</v>
      </c>
      <c r="B66" s="94" t="s">
        <v>213</v>
      </c>
      <c r="C66" s="76" t="s">
        <v>1180</v>
      </c>
      <c r="D66" s="77" t="s">
        <v>993</v>
      </c>
      <c r="E66" s="57" t="s">
        <v>76</v>
      </c>
      <c r="F66" s="59"/>
      <c r="G66" s="79">
        <v>1000</v>
      </c>
      <c r="H66" s="79"/>
      <c r="I66" s="89">
        <f t="shared" ca="1" si="0"/>
        <v>901044.38399999996</v>
      </c>
      <c r="N66" s="44"/>
    </row>
    <row r="67" spans="1:14" ht="12.75" x14ac:dyDescent="0.2">
      <c r="A67" s="56">
        <v>42261</v>
      </c>
      <c r="B67" s="94" t="s">
        <v>213</v>
      </c>
      <c r="C67" s="76" t="s">
        <v>1181</v>
      </c>
      <c r="D67" s="77" t="s">
        <v>151</v>
      </c>
      <c r="E67" s="57" t="s">
        <v>77</v>
      </c>
      <c r="F67" s="59"/>
      <c r="G67" s="79">
        <v>738.4</v>
      </c>
      <c r="H67" s="79"/>
      <c r="I67" s="89">
        <f t="shared" ca="1" si="0"/>
        <v>900305.98399999994</v>
      </c>
      <c r="N67" s="44"/>
    </row>
    <row r="68" spans="1:14" ht="12.75" x14ac:dyDescent="0.2">
      <c r="A68" s="56">
        <v>42261</v>
      </c>
      <c r="B68" s="94" t="s">
        <v>213</v>
      </c>
      <c r="C68" s="76" t="s">
        <v>1182</v>
      </c>
      <c r="D68" s="77" t="s">
        <v>151</v>
      </c>
      <c r="E68" s="57" t="s">
        <v>77</v>
      </c>
      <c r="F68" s="59"/>
      <c r="G68" s="79">
        <v>1407.85</v>
      </c>
      <c r="H68" s="79"/>
      <c r="I68" s="89">
        <f t="shared" ca="1" si="0"/>
        <v>898898.13399999996</v>
      </c>
      <c r="N68" s="44"/>
    </row>
    <row r="69" spans="1:14" ht="12.75" x14ac:dyDescent="0.2">
      <c r="A69" s="56">
        <v>42261</v>
      </c>
      <c r="B69" s="94" t="s">
        <v>213</v>
      </c>
      <c r="C69" s="76" t="s">
        <v>1183</v>
      </c>
      <c r="D69" s="77" t="s">
        <v>151</v>
      </c>
      <c r="E69" s="57" t="s">
        <v>77</v>
      </c>
      <c r="F69" s="59"/>
      <c r="G69" s="79">
        <v>36.85</v>
      </c>
      <c r="H69" s="79"/>
      <c r="I69" s="89">
        <f t="shared" ca="1" si="0"/>
        <v>898861.28399999999</v>
      </c>
      <c r="N69" s="44"/>
    </row>
    <row r="70" spans="1:14" ht="12.75" x14ac:dyDescent="0.2">
      <c r="A70" s="56">
        <v>42261</v>
      </c>
      <c r="B70" s="94" t="s">
        <v>213</v>
      </c>
      <c r="C70" s="76" t="s">
        <v>1184</v>
      </c>
      <c r="D70" s="77" t="s">
        <v>151</v>
      </c>
      <c r="E70" s="78" t="s">
        <v>77</v>
      </c>
      <c r="F70" s="59"/>
      <c r="G70" s="79">
        <v>23.55</v>
      </c>
      <c r="H70" s="79"/>
      <c r="I70" s="89">
        <f t="shared" ca="1" si="0"/>
        <v>898837.73399999994</v>
      </c>
      <c r="N70" s="44"/>
    </row>
    <row r="71" spans="1:14" ht="12.75" x14ac:dyDescent="0.2">
      <c r="A71" s="56">
        <v>42261</v>
      </c>
      <c r="B71" s="94" t="s">
        <v>213</v>
      </c>
      <c r="C71" s="76" t="s">
        <v>1185</v>
      </c>
      <c r="D71" s="77" t="s">
        <v>1146</v>
      </c>
      <c r="E71" s="57" t="s">
        <v>76</v>
      </c>
      <c r="F71" s="59"/>
      <c r="G71" s="79">
        <v>148.4</v>
      </c>
      <c r="H71" s="79"/>
      <c r="I71" s="89">
        <f t="shared" ca="1" si="0"/>
        <v>898689.33399999992</v>
      </c>
      <c r="N71" s="44"/>
    </row>
    <row r="72" spans="1:14" ht="12.75" x14ac:dyDescent="0.2">
      <c r="A72" s="56">
        <v>42261</v>
      </c>
      <c r="B72" s="94" t="s">
        <v>213</v>
      </c>
      <c r="C72" s="141" t="s">
        <v>1186</v>
      </c>
      <c r="D72" s="142" t="s">
        <v>296</v>
      </c>
      <c r="E72" s="107" t="s">
        <v>76</v>
      </c>
      <c r="F72" s="141"/>
      <c r="G72" s="149">
        <v>738.26</v>
      </c>
      <c r="H72" s="149"/>
      <c r="I72" s="89">
        <f t="shared" ca="1" si="0"/>
        <v>897951.07399999991</v>
      </c>
      <c r="N72" s="44"/>
    </row>
    <row r="73" spans="1:14" ht="12.75" x14ac:dyDescent="0.2">
      <c r="A73" s="56">
        <v>42261</v>
      </c>
      <c r="B73" s="94" t="s">
        <v>213</v>
      </c>
      <c r="C73" s="141" t="s">
        <v>1187</v>
      </c>
      <c r="D73" s="77" t="s">
        <v>209</v>
      </c>
      <c r="E73" s="57" t="s">
        <v>1213</v>
      </c>
      <c r="F73" s="59"/>
      <c r="G73" s="79">
        <v>590</v>
      </c>
      <c r="H73" s="79"/>
      <c r="I73" s="89">
        <f t="shared" ca="1" si="0"/>
        <v>897361.07399999991</v>
      </c>
      <c r="N73" s="44"/>
    </row>
    <row r="74" spans="1:14" ht="12.75" x14ac:dyDescent="0.2">
      <c r="A74" s="56">
        <v>42261</v>
      </c>
      <c r="B74" s="94" t="s">
        <v>213</v>
      </c>
      <c r="C74" s="76" t="s">
        <v>1188</v>
      </c>
      <c r="D74" s="77" t="s">
        <v>229</v>
      </c>
      <c r="E74" s="57" t="s">
        <v>76</v>
      </c>
      <c r="F74" s="59"/>
      <c r="G74" s="79">
        <v>3543.9</v>
      </c>
      <c r="H74" s="79"/>
      <c r="I74" s="89">
        <f t="shared" ca="1" si="0"/>
        <v>893817.17399999988</v>
      </c>
      <c r="N74" s="44"/>
    </row>
    <row r="75" spans="1:14" ht="12.75" x14ac:dyDescent="0.2">
      <c r="A75" s="56">
        <v>42261</v>
      </c>
      <c r="B75" s="94" t="s">
        <v>213</v>
      </c>
      <c r="C75" s="76" t="s">
        <v>1189</v>
      </c>
      <c r="D75" s="77" t="s">
        <v>211</v>
      </c>
      <c r="E75" s="57" t="s">
        <v>76</v>
      </c>
      <c r="F75" s="59"/>
      <c r="G75" s="79">
        <v>90</v>
      </c>
      <c r="H75" s="79"/>
      <c r="I75" s="89">
        <f t="shared" ca="1" si="0"/>
        <v>893727.17399999988</v>
      </c>
      <c r="N75" s="44"/>
    </row>
    <row r="76" spans="1:14" ht="12.75" x14ac:dyDescent="0.2">
      <c r="A76" s="56">
        <v>42261</v>
      </c>
      <c r="B76" s="94" t="s">
        <v>213</v>
      </c>
      <c r="C76" s="76" t="s">
        <v>1190</v>
      </c>
      <c r="D76" s="77" t="s">
        <v>157</v>
      </c>
      <c r="E76" s="57" t="s">
        <v>77</v>
      </c>
      <c r="F76" s="59"/>
      <c r="G76" s="79">
        <v>207.8</v>
      </c>
      <c r="H76" s="79"/>
      <c r="I76" s="89">
        <f t="shared" ca="1" si="0"/>
        <v>893519.37399999984</v>
      </c>
      <c r="N76" s="44"/>
    </row>
    <row r="77" spans="1:14" ht="12.75" x14ac:dyDescent="0.2">
      <c r="A77" s="56">
        <v>42262</v>
      </c>
      <c r="B77" s="94" t="s">
        <v>213</v>
      </c>
      <c r="C77" s="97" t="s">
        <v>1191</v>
      </c>
      <c r="D77" s="98" t="s">
        <v>1147</v>
      </c>
      <c r="E77" s="107" t="s">
        <v>76</v>
      </c>
      <c r="F77" s="97"/>
      <c r="G77" s="100">
        <v>24800</v>
      </c>
      <c r="H77" s="100"/>
      <c r="I77" s="89">
        <f t="shared" ca="1" si="0"/>
        <v>868719.37399999984</v>
      </c>
      <c r="N77" s="44"/>
    </row>
    <row r="78" spans="1:14" ht="12.75" x14ac:dyDescent="0.2">
      <c r="A78" s="56">
        <v>42262</v>
      </c>
      <c r="B78" s="94" t="s">
        <v>213</v>
      </c>
      <c r="C78" s="76" t="s">
        <v>1192</v>
      </c>
      <c r="D78" s="77" t="s">
        <v>1148</v>
      </c>
      <c r="E78" s="57" t="s">
        <v>76</v>
      </c>
      <c r="F78" s="59"/>
      <c r="G78" s="79">
        <v>1400</v>
      </c>
      <c r="H78" s="79"/>
      <c r="I78" s="89">
        <f t="shared" ca="1" si="0"/>
        <v>867319.37399999984</v>
      </c>
      <c r="N78" s="44"/>
    </row>
    <row r="79" spans="1:14" ht="12.75" x14ac:dyDescent="0.2">
      <c r="A79" s="56">
        <v>42262</v>
      </c>
      <c r="B79" s="94" t="s">
        <v>213</v>
      </c>
      <c r="C79" s="76" t="s">
        <v>1220</v>
      </c>
      <c r="D79" s="98" t="s">
        <v>125</v>
      </c>
      <c r="E79" s="107" t="s">
        <v>76</v>
      </c>
      <c r="F79" s="97"/>
      <c r="G79" s="100">
        <v>4250</v>
      </c>
      <c r="H79" s="100"/>
      <c r="I79" s="124">
        <f ca="1">IF(AND(ISBLANK(G79),ISBLANK(H79)),"",OFFSET(I79,-1,0,1,1)+H79-G79)</f>
        <v>863069.37399999984</v>
      </c>
      <c r="N79" s="44"/>
    </row>
    <row r="80" spans="1:14" ht="12.75" x14ac:dyDescent="0.2">
      <c r="A80" s="56">
        <v>42262</v>
      </c>
      <c r="B80" s="94" t="s">
        <v>213</v>
      </c>
      <c r="C80" s="76" t="s">
        <v>1193</v>
      </c>
      <c r="D80" s="77" t="s">
        <v>783</v>
      </c>
      <c r="E80" s="57" t="s">
        <v>76</v>
      </c>
      <c r="F80" s="59"/>
      <c r="G80" s="79">
        <v>13034.82</v>
      </c>
      <c r="H80" s="79"/>
      <c r="I80" s="89">
        <f t="shared" ca="1" si="0"/>
        <v>850034.55399999989</v>
      </c>
      <c r="N80" s="44"/>
    </row>
    <row r="81" spans="1:14" ht="25.5" x14ac:dyDescent="0.2">
      <c r="A81" s="56">
        <v>42262</v>
      </c>
      <c r="B81" s="94" t="s">
        <v>213</v>
      </c>
      <c r="C81" s="76" t="s">
        <v>1194</v>
      </c>
      <c r="D81" s="77" t="s">
        <v>1149</v>
      </c>
      <c r="E81" s="57" t="s">
        <v>76</v>
      </c>
      <c r="F81" s="59"/>
      <c r="G81" s="79">
        <v>11340</v>
      </c>
      <c r="H81" s="79"/>
      <c r="I81" s="89">
        <f t="shared" ca="1" si="0"/>
        <v>838694.55399999989</v>
      </c>
      <c r="N81" s="44"/>
    </row>
    <row r="82" spans="1:14" ht="12.75" x14ac:dyDescent="0.2">
      <c r="A82" s="56">
        <v>42262</v>
      </c>
      <c r="B82" s="94" t="s">
        <v>213</v>
      </c>
      <c r="C82" s="76" t="s">
        <v>1195</v>
      </c>
      <c r="D82" s="77" t="s">
        <v>402</v>
      </c>
      <c r="E82" s="78" t="s">
        <v>76</v>
      </c>
      <c r="F82" s="59"/>
      <c r="G82" s="79">
        <v>20000</v>
      </c>
      <c r="H82" s="79"/>
      <c r="I82" s="89">
        <f t="shared" ca="1" si="0"/>
        <v>818694.55399999989</v>
      </c>
      <c r="N82" s="44"/>
    </row>
    <row r="83" spans="1:14" ht="12.75" x14ac:dyDescent="0.2">
      <c r="A83" s="56">
        <v>42262</v>
      </c>
      <c r="B83" s="94" t="s">
        <v>213</v>
      </c>
      <c r="C83" s="76" t="s">
        <v>1196</v>
      </c>
      <c r="D83" s="77" t="s">
        <v>1150</v>
      </c>
      <c r="E83" s="78" t="s">
        <v>76</v>
      </c>
      <c r="F83" s="59"/>
      <c r="G83" s="79">
        <v>11500</v>
      </c>
      <c r="H83" s="79"/>
      <c r="I83" s="89">
        <f t="shared" ca="1" si="0"/>
        <v>807194.55399999989</v>
      </c>
      <c r="N83" s="44"/>
    </row>
    <row r="84" spans="1:14" ht="25.5" x14ac:dyDescent="0.2">
      <c r="A84" s="56">
        <v>42262</v>
      </c>
      <c r="B84" s="94" t="s">
        <v>213</v>
      </c>
      <c r="C84" s="76" t="s">
        <v>1197</v>
      </c>
      <c r="D84" s="77" t="s">
        <v>395</v>
      </c>
      <c r="E84" s="78" t="s">
        <v>76</v>
      </c>
      <c r="F84" s="59"/>
      <c r="G84" s="79">
        <v>530</v>
      </c>
      <c r="H84" s="79"/>
      <c r="I84" s="89">
        <f t="shared" ca="1" si="0"/>
        <v>806664.55399999989</v>
      </c>
      <c r="N84" s="44"/>
    </row>
    <row r="85" spans="1:14" ht="12.75" x14ac:dyDescent="0.2">
      <c r="A85" s="56">
        <v>42262</v>
      </c>
      <c r="B85" s="94" t="s">
        <v>213</v>
      </c>
      <c r="C85" s="76" t="s">
        <v>247</v>
      </c>
      <c r="D85" s="77" t="s">
        <v>1151</v>
      </c>
      <c r="E85" s="78" t="s">
        <v>76</v>
      </c>
      <c r="F85" s="59"/>
      <c r="G85" s="79">
        <v>8142.53</v>
      </c>
      <c r="H85" s="79"/>
      <c r="I85" s="89">
        <f t="shared" ca="1" si="0"/>
        <v>798522.02399999986</v>
      </c>
      <c r="N85" s="44"/>
    </row>
    <row r="86" spans="1:14" ht="12.75" x14ac:dyDescent="0.2">
      <c r="A86" s="56">
        <v>42265</v>
      </c>
      <c r="B86" s="94" t="s">
        <v>213</v>
      </c>
      <c r="C86" s="97" t="s">
        <v>1318</v>
      </c>
      <c r="D86" s="98" t="s">
        <v>338</v>
      </c>
      <c r="E86" s="99" t="s">
        <v>76</v>
      </c>
      <c r="F86" s="97"/>
      <c r="G86" s="100"/>
      <c r="H86" s="100">
        <v>13203.1</v>
      </c>
      <c r="I86" s="89">
        <f t="shared" ca="1" si="0"/>
        <v>811725.12399999984</v>
      </c>
      <c r="N86" s="44"/>
    </row>
    <row r="87" spans="1:14" ht="12.75" x14ac:dyDescent="0.2">
      <c r="A87" s="56">
        <v>42265</v>
      </c>
      <c r="B87" s="94" t="s">
        <v>213</v>
      </c>
      <c r="C87" s="97" t="s">
        <v>1319</v>
      </c>
      <c r="D87" s="98" t="s">
        <v>1320</v>
      </c>
      <c r="E87" s="99" t="s">
        <v>1043</v>
      </c>
      <c r="F87" s="97"/>
      <c r="G87" s="100"/>
      <c r="H87" s="100">
        <v>1000</v>
      </c>
      <c r="I87" s="89">
        <f t="shared" ca="1" si="0"/>
        <v>812725.12399999984</v>
      </c>
      <c r="N87" s="44"/>
    </row>
    <row r="88" spans="1:14" ht="12.75" x14ac:dyDescent="0.2">
      <c r="A88" s="56">
        <v>42277</v>
      </c>
      <c r="B88" s="93" t="s">
        <v>506</v>
      </c>
      <c r="C88" s="76" t="s">
        <v>156</v>
      </c>
      <c r="D88" s="77" t="s">
        <v>218</v>
      </c>
      <c r="E88" s="78" t="s">
        <v>77</v>
      </c>
      <c r="F88" s="59"/>
      <c r="G88" s="79">
        <v>70429.33</v>
      </c>
      <c r="H88" s="79"/>
      <c r="I88" s="89">
        <f t="shared" ca="1" si="0"/>
        <v>742295.79399999988</v>
      </c>
      <c r="N88" s="44"/>
    </row>
    <row r="89" spans="1:14" ht="12.75" x14ac:dyDescent="0.2">
      <c r="A89" s="56">
        <v>42277</v>
      </c>
      <c r="B89" s="93" t="s">
        <v>506</v>
      </c>
      <c r="C89" s="76" t="s">
        <v>1197</v>
      </c>
      <c r="D89" s="77" t="s">
        <v>219</v>
      </c>
      <c r="E89" s="78" t="s">
        <v>77</v>
      </c>
      <c r="F89" s="59"/>
      <c r="G89" s="79">
        <v>17377</v>
      </c>
      <c r="H89" s="79"/>
      <c r="I89" s="89">
        <f t="shared" ca="1" si="0"/>
        <v>724918.79399999988</v>
      </c>
      <c r="N89" s="44"/>
    </row>
    <row r="90" spans="1:14" ht="12.75" x14ac:dyDescent="0.2">
      <c r="A90" s="56">
        <v>42277</v>
      </c>
      <c r="B90" s="93" t="s">
        <v>506</v>
      </c>
      <c r="C90" s="76" t="s">
        <v>1198</v>
      </c>
      <c r="D90" s="77" t="s">
        <v>220</v>
      </c>
      <c r="E90" s="78" t="s">
        <v>77</v>
      </c>
      <c r="F90" s="59"/>
      <c r="G90" s="79">
        <v>1089.4000000000001</v>
      </c>
      <c r="H90" s="79"/>
      <c r="I90" s="89">
        <f t="shared" ca="1" si="0"/>
        <v>723829.39399999985</v>
      </c>
      <c r="N90" s="44"/>
    </row>
    <row r="91" spans="1:14" ht="12.75" x14ac:dyDescent="0.2">
      <c r="A91" s="56">
        <v>42277</v>
      </c>
      <c r="B91" s="93" t="s">
        <v>506</v>
      </c>
      <c r="C91" s="76" t="s">
        <v>1199</v>
      </c>
      <c r="D91" s="77" t="s">
        <v>190</v>
      </c>
      <c r="E91" s="78" t="s">
        <v>77</v>
      </c>
      <c r="F91" s="59"/>
      <c r="G91" s="79">
        <v>3052.35</v>
      </c>
      <c r="H91" s="79"/>
      <c r="I91" s="89">
        <f t="shared" ca="1" si="0"/>
        <v>720777.04399999988</v>
      </c>
      <c r="N91" s="44"/>
    </row>
    <row r="92" spans="1:14" ht="12.75" x14ac:dyDescent="0.2">
      <c r="A92" s="56">
        <v>42270</v>
      </c>
      <c r="B92" s="93" t="s">
        <v>225</v>
      </c>
      <c r="C92" s="76" t="s">
        <v>247</v>
      </c>
      <c r="D92" s="77" t="s">
        <v>770</v>
      </c>
      <c r="E92" s="78" t="s">
        <v>76</v>
      </c>
      <c r="F92" s="59"/>
      <c r="G92" s="79">
        <v>188539.37</v>
      </c>
      <c r="H92" s="79"/>
      <c r="I92" s="89">
        <f t="shared" ca="1" si="0"/>
        <v>532237.67399999988</v>
      </c>
      <c r="N92" s="44"/>
    </row>
    <row r="93" spans="1:14" ht="12.75" x14ac:dyDescent="0.2">
      <c r="A93" s="75">
        <v>42275</v>
      </c>
      <c r="B93" s="94" t="s">
        <v>506</v>
      </c>
      <c r="C93" s="97" t="s">
        <v>1321</v>
      </c>
      <c r="D93" s="98" t="s">
        <v>1320</v>
      </c>
      <c r="E93" s="99" t="s">
        <v>1043</v>
      </c>
      <c r="F93" s="97"/>
      <c r="G93" s="100"/>
      <c r="H93" s="100">
        <v>800</v>
      </c>
      <c r="I93" s="89">
        <f t="shared" ca="1" si="0"/>
        <v>533037.67399999988</v>
      </c>
      <c r="N93" s="44"/>
    </row>
    <row r="94" spans="1:14" ht="12.75" x14ac:dyDescent="0.2">
      <c r="A94" s="75">
        <v>42275</v>
      </c>
      <c r="B94" s="93" t="s">
        <v>506</v>
      </c>
      <c r="C94" s="76" t="s">
        <v>1220</v>
      </c>
      <c r="D94" s="77" t="s">
        <v>511</v>
      </c>
      <c r="E94" s="78" t="s">
        <v>76</v>
      </c>
      <c r="F94" s="59"/>
      <c r="G94" s="79">
        <v>2756</v>
      </c>
      <c r="H94" s="79"/>
      <c r="I94" s="89">
        <f t="shared" ca="1" si="0"/>
        <v>530281.67399999988</v>
      </c>
      <c r="N94" s="44"/>
    </row>
    <row r="95" spans="1:14" ht="12.75" x14ac:dyDescent="0.2">
      <c r="A95" s="75">
        <v>42275</v>
      </c>
      <c r="B95" s="93" t="s">
        <v>506</v>
      </c>
      <c r="C95" s="76" t="s">
        <v>1221</v>
      </c>
      <c r="D95" s="77" t="s">
        <v>197</v>
      </c>
      <c r="E95" s="78" t="s">
        <v>77</v>
      </c>
      <c r="F95" s="59"/>
      <c r="G95" s="79">
        <v>376.3</v>
      </c>
      <c r="H95" s="79"/>
      <c r="I95" s="89">
        <f t="shared" ca="1" si="0"/>
        <v>529905.37399999984</v>
      </c>
      <c r="N95" s="44"/>
    </row>
    <row r="96" spans="1:14" ht="12.75" x14ac:dyDescent="0.2">
      <c r="A96" s="75">
        <v>42275</v>
      </c>
      <c r="B96" s="93" t="s">
        <v>506</v>
      </c>
      <c r="C96" s="76" t="s">
        <v>1222</v>
      </c>
      <c r="D96" s="77" t="s">
        <v>1214</v>
      </c>
      <c r="E96" s="78" t="s">
        <v>76</v>
      </c>
      <c r="F96" s="59"/>
      <c r="G96" s="79">
        <v>892.9</v>
      </c>
      <c r="H96" s="79"/>
      <c r="I96" s="89">
        <f t="shared" ref="I96:I159" ca="1" si="1">IF(AND(ISBLANK(G96),ISBLANK(H96))," - ",OFFSET(I96,-1,0,1,1)+H96-G96)</f>
        <v>529012.47399999981</v>
      </c>
      <c r="N96" s="44"/>
    </row>
    <row r="97" spans="1:14" ht="12.75" x14ac:dyDescent="0.2">
      <c r="A97" s="75">
        <v>42275</v>
      </c>
      <c r="B97" s="93" t="s">
        <v>506</v>
      </c>
      <c r="C97" s="76" t="s">
        <v>1223</v>
      </c>
      <c r="D97" s="77" t="s">
        <v>1215</v>
      </c>
      <c r="E97" s="78" t="s">
        <v>76</v>
      </c>
      <c r="F97" s="59"/>
      <c r="G97" s="79">
        <v>1500</v>
      </c>
      <c r="H97" s="79"/>
      <c r="I97" s="89">
        <f t="shared" ca="1" si="1"/>
        <v>527512.47399999981</v>
      </c>
      <c r="N97" s="44"/>
    </row>
    <row r="98" spans="1:14" ht="12.75" x14ac:dyDescent="0.2">
      <c r="A98" s="75">
        <v>42275</v>
      </c>
      <c r="B98" s="93" t="s">
        <v>506</v>
      </c>
      <c r="C98" s="76" t="s">
        <v>1224</v>
      </c>
      <c r="D98" s="77" t="s">
        <v>203</v>
      </c>
      <c r="E98" s="78" t="s">
        <v>76</v>
      </c>
      <c r="F98" s="59"/>
      <c r="G98" s="79">
        <v>1393</v>
      </c>
      <c r="H98" s="79"/>
      <c r="I98" s="89">
        <f t="shared" ca="1" si="1"/>
        <v>526119.47399999981</v>
      </c>
      <c r="N98" s="44"/>
    </row>
    <row r="99" spans="1:14" ht="12.75" x14ac:dyDescent="0.2">
      <c r="A99" s="75">
        <v>42275</v>
      </c>
      <c r="B99" s="93" t="s">
        <v>506</v>
      </c>
      <c r="C99" s="76" t="s">
        <v>1225</v>
      </c>
      <c r="D99" s="77" t="s">
        <v>204</v>
      </c>
      <c r="E99" s="78" t="s">
        <v>77</v>
      </c>
      <c r="F99" s="59"/>
      <c r="G99" s="79">
        <v>7734.68</v>
      </c>
      <c r="H99" s="79"/>
      <c r="I99" s="89">
        <f t="shared" ca="1" si="1"/>
        <v>518384.79399999982</v>
      </c>
      <c r="N99" s="44"/>
    </row>
    <row r="100" spans="1:14" ht="25.5" x14ac:dyDescent="0.2">
      <c r="A100" s="75">
        <v>42275</v>
      </c>
      <c r="B100" s="93" t="s">
        <v>506</v>
      </c>
      <c r="C100" s="76" t="s">
        <v>1226</v>
      </c>
      <c r="D100" s="77" t="s">
        <v>1216</v>
      </c>
      <c r="E100" s="78" t="s">
        <v>76</v>
      </c>
      <c r="F100" s="59"/>
      <c r="G100" s="79">
        <v>1000</v>
      </c>
      <c r="H100" s="79"/>
      <c r="I100" s="89">
        <f t="shared" ca="1" si="1"/>
        <v>517384.79399999982</v>
      </c>
      <c r="N100" s="44"/>
    </row>
    <row r="101" spans="1:14" ht="12.75" x14ac:dyDescent="0.2">
      <c r="A101" s="75">
        <v>42275</v>
      </c>
      <c r="B101" s="93" t="s">
        <v>506</v>
      </c>
      <c r="C101" s="76" t="s">
        <v>1227</v>
      </c>
      <c r="D101" s="77" t="s">
        <v>719</v>
      </c>
      <c r="E101" s="78" t="s">
        <v>76</v>
      </c>
      <c r="F101" s="59"/>
      <c r="G101" s="79">
        <v>706.7</v>
      </c>
      <c r="H101" s="79"/>
      <c r="I101" s="89">
        <f t="shared" ca="1" si="1"/>
        <v>516678.09399999981</v>
      </c>
      <c r="N101" s="44"/>
    </row>
    <row r="102" spans="1:14" ht="12.75" x14ac:dyDescent="0.2">
      <c r="A102" s="75">
        <v>42275</v>
      </c>
      <c r="B102" s="93" t="s">
        <v>506</v>
      </c>
      <c r="C102" s="76" t="s">
        <v>1228</v>
      </c>
      <c r="D102" s="77" t="s">
        <v>1217</v>
      </c>
      <c r="E102" s="78" t="s">
        <v>76</v>
      </c>
      <c r="F102" s="59"/>
      <c r="G102" s="79">
        <v>1930</v>
      </c>
      <c r="H102" s="79"/>
      <c r="I102" s="89">
        <f t="shared" ca="1" si="1"/>
        <v>514748.09399999981</v>
      </c>
      <c r="N102" s="44"/>
    </row>
    <row r="103" spans="1:14" ht="12.75" x14ac:dyDescent="0.2">
      <c r="A103" s="75">
        <v>42275</v>
      </c>
      <c r="B103" s="93" t="s">
        <v>506</v>
      </c>
      <c r="C103" s="76" t="s">
        <v>1229</v>
      </c>
      <c r="D103" s="77" t="s">
        <v>294</v>
      </c>
      <c r="E103" s="78" t="s">
        <v>76</v>
      </c>
      <c r="F103" s="59"/>
      <c r="G103" s="79">
        <v>1834.53</v>
      </c>
      <c r="H103" s="79"/>
      <c r="I103" s="89">
        <f t="shared" ca="1" si="1"/>
        <v>512913.56399999978</v>
      </c>
      <c r="N103" s="44"/>
    </row>
    <row r="104" spans="1:14" ht="25.5" x14ac:dyDescent="0.2">
      <c r="A104" s="75">
        <v>42275</v>
      </c>
      <c r="B104" s="93" t="s">
        <v>506</v>
      </c>
      <c r="C104" s="76" t="s">
        <v>1230</v>
      </c>
      <c r="D104" s="77" t="s">
        <v>296</v>
      </c>
      <c r="E104" s="78" t="s">
        <v>76</v>
      </c>
      <c r="F104" s="59"/>
      <c r="G104" s="79">
        <v>379.46</v>
      </c>
      <c r="H104" s="79"/>
      <c r="I104" s="89">
        <f t="shared" ca="1" si="1"/>
        <v>512534.10399999976</v>
      </c>
      <c r="N104" s="44"/>
    </row>
    <row r="105" spans="1:14" ht="12.75" x14ac:dyDescent="0.2">
      <c r="A105" s="75">
        <v>42275</v>
      </c>
      <c r="B105" s="93" t="s">
        <v>506</v>
      </c>
      <c r="C105" s="76" t="s">
        <v>1231</v>
      </c>
      <c r="D105" s="77" t="s">
        <v>152</v>
      </c>
      <c r="E105" s="78" t="s">
        <v>77</v>
      </c>
      <c r="F105" s="59"/>
      <c r="G105" s="79">
        <v>127.73</v>
      </c>
      <c r="H105" s="79"/>
      <c r="I105" s="89">
        <f t="shared" ca="1" si="1"/>
        <v>512406.37399999978</v>
      </c>
      <c r="N105" s="44"/>
    </row>
    <row r="106" spans="1:14" ht="12.75" x14ac:dyDescent="0.2">
      <c r="A106" s="75">
        <v>42275</v>
      </c>
      <c r="B106" s="93" t="s">
        <v>506</v>
      </c>
      <c r="C106" s="76" t="s">
        <v>1232</v>
      </c>
      <c r="D106" s="77" t="s">
        <v>155</v>
      </c>
      <c r="E106" s="78" t="s">
        <v>77</v>
      </c>
      <c r="F106" s="59"/>
      <c r="G106" s="79">
        <v>122.95</v>
      </c>
      <c r="H106" s="79"/>
      <c r="I106" s="89">
        <f t="shared" ca="1" si="1"/>
        <v>512283.42399999977</v>
      </c>
      <c r="N106" s="44"/>
    </row>
    <row r="107" spans="1:14" ht="12.75" x14ac:dyDescent="0.2">
      <c r="A107" s="75">
        <v>42275</v>
      </c>
      <c r="B107" s="93" t="s">
        <v>506</v>
      </c>
      <c r="C107" s="76" t="s">
        <v>1233</v>
      </c>
      <c r="D107" s="77" t="s">
        <v>1218</v>
      </c>
      <c r="E107" s="78" t="s">
        <v>76</v>
      </c>
      <c r="F107" s="59"/>
      <c r="G107" s="79">
        <v>300</v>
      </c>
      <c r="H107" s="79"/>
      <c r="I107" s="89">
        <f t="shared" ca="1" si="1"/>
        <v>511983.42399999977</v>
      </c>
      <c r="N107" s="44"/>
    </row>
    <row r="108" spans="1:14" ht="12.75" x14ac:dyDescent="0.2">
      <c r="A108" s="75">
        <v>42275</v>
      </c>
      <c r="B108" s="93" t="s">
        <v>506</v>
      </c>
      <c r="C108" s="76" t="s">
        <v>1197</v>
      </c>
      <c r="D108" s="77" t="s">
        <v>1147</v>
      </c>
      <c r="E108" s="78" t="s">
        <v>76</v>
      </c>
      <c r="F108" s="59"/>
      <c r="G108" s="79">
        <v>13237.5</v>
      </c>
      <c r="H108" s="79"/>
      <c r="I108" s="89">
        <f t="shared" ca="1" si="1"/>
        <v>498745.92399999977</v>
      </c>
      <c r="N108" s="44"/>
    </row>
    <row r="109" spans="1:14" ht="25.5" x14ac:dyDescent="0.2">
      <c r="A109" s="75">
        <v>42275</v>
      </c>
      <c r="B109" s="93" t="s">
        <v>506</v>
      </c>
      <c r="C109" s="76" t="s">
        <v>1198</v>
      </c>
      <c r="D109" s="77" t="s">
        <v>680</v>
      </c>
      <c r="E109" s="78" t="s">
        <v>76</v>
      </c>
      <c r="F109" s="59"/>
      <c r="G109" s="79">
        <v>249938</v>
      </c>
      <c r="H109" s="79"/>
      <c r="I109" s="89">
        <f t="shared" ca="1" si="1"/>
        <v>248807.92399999977</v>
      </c>
      <c r="N109" s="44"/>
    </row>
    <row r="110" spans="1:14" ht="25.5" x14ac:dyDescent="0.2">
      <c r="A110" s="75">
        <v>42275</v>
      </c>
      <c r="B110" s="93" t="s">
        <v>506</v>
      </c>
      <c r="C110" s="76" t="s">
        <v>1199</v>
      </c>
      <c r="D110" s="77" t="s">
        <v>1219</v>
      </c>
      <c r="E110" s="78" t="s">
        <v>76</v>
      </c>
      <c r="F110" s="59"/>
      <c r="G110" s="79">
        <v>39447.9</v>
      </c>
      <c r="H110" s="79"/>
      <c r="I110" s="89">
        <f t="shared" ca="1" si="1"/>
        <v>209360.02399999977</v>
      </c>
      <c r="N110" s="44"/>
    </row>
    <row r="111" spans="1:14" ht="12.75" x14ac:dyDescent="0.2">
      <c r="A111" s="75">
        <v>42275</v>
      </c>
      <c r="B111" s="93" t="s">
        <v>506</v>
      </c>
      <c r="C111" s="76" t="s">
        <v>1234</v>
      </c>
      <c r="D111" s="77" t="s">
        <v>515</v>
      </c>
      <c r="E111" s="78" t="s">
        <v>76</v>
      </c>
      <c r="F111" s="59"/>
      <c r="G111" s="79">
        <v>18550</v>
      </c>
      <c r="H111" s="79"/>
      <c r="I111" s="89">
        <f t="shared" ca="1" si="1"/>
        <v>190810.02399999977</v>
      </c>
      <c r="N111" s="44"/>
    </row>
    <row r="112" spans="1:14" ht="12.75" x14ac:dyDescent="0.2">
      <c r="A112" s="106">
        <v>42277</v>
      </c>
      <c r="B112" s="93" t="s">
        <v>506</v>
      </c>
      <c r="C112" s="76" t="s">
        <v>1241</v>
      </c>
      <c r="D112" s="77" t="s">
        <v>897</v>
      </c>
      <c r="E112" s="78" t="s">
        <v>77</v>
      </c>
      <c r="F112" s="59"/>
      <c r="G112" s="79">
        <v>350</v>
      </c>
      <c r="H112" s="79"/>
      <c r="I112" s="89">
        <f t="shared" ca="1" si="1"/>
        <v>190460.02399999977</v>
      </c>
      <c r="N112" s="44"/>
    </row>
    <row r="113" spans="1:14" ht="12.75" x14ac:dyDescent="0.2">
      <c r="A113" s="106">
        <v>42277</v>
      </c>
      <c r="B113" s="93" t="s">
        <v>506</v>
      </c>
      <c r="C113" s="76" t="s">
        <v>1242</v>
      </c>
      <c r="D113" s="77" t="s">
        <v>1116</v>
      </c>
      <c r="E113" s="78" t="s">
        <v>77</v>
      </c>
      <c r="F113" s="59"/>
      <c r="G113" s="79">
        <v>350</v>
      </c>
      <c r="H113" s="79"/>
      <c r="I113" s="89">
        <f t="shared" ca="1" si="1"/>
        <v>190110.02399999977</v>
      </c>
      <c r="N113" s="44"/>
    </row>
    <row r="114" spans="1:14" ht="24" x14ac:dyDescent="0.2">
      <c r="A114" s="106">
        <v>42277</v>
      </c>
      <c r="B114" s="93" t="s">
        <v>506</v>
      </c>
      <c r="C114" s="97" t="s">
        <v>1322</v>
      </c>
      <c r="D114" s="98" t="s">
        <v>1323</v>
      </c>
      <c r="E114" s="99" t="s">
        <v>76</v>
      </c>
      <c r="F114" s="97"/>
      <c r="G114" s="100"/>
      <c r="H114" s="100">
        <v>3000</v>
      </c>
      <c r="I114" s="89">
        <f t="shared" ca="1" si="1"/>
        <v>193110.02399999977</v>
      </c>
      <c r="N114" s="44"/>
    </row>
    <row r="115" spans="1:14" ht="12.75" x14ac:dyDescent="0.2">
      <c r="A115" s="106">
        <v>42277</v>
      </c>
      <c r="B115" s="93" t="s">
        <v>506</v>
      </c>
      <c r="C115" s="76" t="s">
        <v>1324</v>
      </c>
      <c r="D115" s="77" t="s">
        <v>377</v>
      </c>
      <c r="E115" s="78" t="s">
        <v>77</v>
      </c>
      <c r="F115" s="59"/>
      <c r="G115" s="79">
        <v>10.1</v>
      </c>
      <c r="H115" s="79"/>
      <c r="I115" s="89">
        <f t="shared" ca="1" si="1"/>
        <v>193099.92399999977</v>
      </c>
      <c r="N115" s="44"/>
    </row>
    <row r="116" spans="1:14" ht="12.75" x14ac:dyDescent="0.2">
      <c r="A116" s="106">
        <v>42277</v>
      </c>
      <c r="B116" s="93" t="s">
        <v>506</v>
      </c>
      <c r="C116" s="76" t="s">
        <v>1325</v>
      </c>
      <c r="D116" s="77" t="s">
        <v>686</v>
      </c>
      <c r="E116" s="78" t="s">
        <v>77</v>
      </c>
      <c r="F116" s="59"/>
      <c r="G116" s="79">
        <v>2.77</v>
      </c>
      <c r="H116" s="79"/>
      <c r="I116" s="89">
        <f t="shared" ca="1" si="1"/>
        <v>193097.15399999978</v>
      </c>
      <c r="N116" s="44"/>
    </row>
    <row r="117" spans="1:14" ht="12.75" x14ac:dyDescent="0.2">
      <c r="A117" s="106">
        <v>42277</v>
      </c>
      <c r="B117" s="93" t="s">
        <v>506</v>
      </c>
      <c r="C117" s="76" t="s">
        <v>1326</v>
      </c>
      <c r="D117" s="77" t="s">
        <v>1310</v>
      </c>
      <c r="E117" s="78" t="s">
        <v>77</v>
      </c>
      <c r="F117" s="59"/>
      <c r="G117" s="79">
        <v>-0.1</v>
      </c>
      <c r="H117" s="79"/>
      <c r="I117" s="89">
        <f t="shared" ca="1" si="1"/>
        <v>193097.25399999978</v>
      </c>
      <c r="N117" s="44"/>
    </row>
    <row r="118" spans="1:14" ht="12.75" x14ac:dyDescent="0.2">
      <c r="A118" s="106"/>
      <c r="B118" s="93"/>
      <c r="C118" s="97"/>
      <c r="D118" s="77"/>
      <c r="E118" s="99"/>
      <c r="F118" s="97"/>
      <c r="G118" s="79"/>
      <c r="H118" s="100"/>
      <c r="I118" s="89" t="str">
        <f t="shared" ca="1" si="1"/>
        <v xml:space="preserve"> - </v>
      </c>
      <c r="K118" s="157"/>
      <c r="N118" s="44"/>
    </row>
    <row r="119" spans="1:14" ht="12.75" x14ac:dyDescent="0.2">
      <c r="A119" s="94"/>
      <c r="B119" s="93"/>
      <c r="C119" s="102"/>
      <c r="D119" s="77"/>
      <c r="E119" s="99"/>
      <c r="F119" s="102"/>
      <c r="G119" s="100"/>
      <c r="H119" s="105"/>
      <c r="I119" s="89" t="str">
        <f t="shared" ca="1" si="1"/>
        <v xml:space="preserve"> - </v>
      </c>
      <c r="N119" s="44"/>
    </row>
    <row r="120" spans="1:14" ht="12.75" x14ac:dyDescent="0.2">
      <c r="A120" s="94"/>
      <c r="B120" s="93"/>
      <c r="C120" s="102"/>
      <c r="D120" s="77"/>
      <c r="E120" s="99"/>
      <c r="F120" s="102"/>
      <c r="G120" s="105"/>
      <c r="H120" s="105"/>
      <c r="I120" s="89" t="str">
        <f t="shared" ca="1" si="1"/>
        <v xml:space="preserve"> - </v>
      </c>
      <c r="N120" s="44"/>
    </row>
    <row r="121" spans="1:14" ht="12.75" x14ac:dyDescent="0.2">
      <c r="A121" s="94"/>
      <c r="B121" s="93"/>
      <c r="C121" s="102"/>
      <c r="D121" s="77"/>
      <c r="E121" s="99"/>
      <c r="F121" s="102"/>
      <c r="G121" s="105"/>
      <c r="H121" s="105"/>
      <c r="I121" s="89" t="str">
        <f t="shared" ca="1" si="1"/>
        <v xml:space="preserve"> - </v>
      </c>
      <c r="N121" s="44"/>
    </row>
    <row r="122" spans="1:14" ht="12.75" x14ac:dyDescent="0.2">
      <c r="A122" s="94"/>
      <c r="B122" s="93"/>
      <c r="C122" s="97"/>
      <c r="D122" s="77"/>
      <c r="E122" s="99"/>
      <c r="F122" s="97"/>
      <c r="G122" s="105"/>
      <c r="H122" s="105"/>
      <c r="I122" s="89" t="str">
        <f t="shared" ca="1" si="1"/>
        <v xml:space="preserve"> - </v>
      </c>
      <c r="N122" s="44"/>
    </row>
    <row r="123" spans="1:14" ht="12.75" x14ac:dyDescent="0.2">
      <c r="A123" s="94"/>
      <c r="B123" s="93"/>
      <c r="C123" s="97"/>
      <c r="D123" s="77"/>
      <c r="E123" s="99"/>
      <c r="F123" s="97"/>
      <c r="G123" s="105"/>
      <c r="H123" s="100"/>
      <c r="I123" s="89" t="str">
        <f t="shared" ca="1" si="1"/>
        <v xml:space="preserve"> - </v>
      </c>
      <c r="N123" s="44"/>
    </row>
    <row r="124" spans="1:14" ht="12.75" x14ac:dyDescent="0.2">
      <c r="A124" s="94"/>
      <c r="B124" s="93"/>
      <c r="C124" s="97"/>
      <c r="D124" s="77"/>
      <c r="E124" s="99"/>
      <c r="F124" s="97"/>
      <c r="G124" s="100"/>
      <c r="H124" s="100"/>
      <c r="I124" s="89" t="str">
        <f t="shared" ca="1" si="1"/>
        <v xml:space="preserve"> - </v>
      </c>
      <c r="N124" s="44"/>
    </row>
    <row r="125" spans="1:14" ht="12.75" x14ac:dyDescent="0.2">
      <c r="A125" s="94"/>
      <c r="B125" s="93"/>
      <c r="C125" s="97"/>
      <c r="D125" s="77"/>
      <c r="E125" s="99"/>
      <c r="F125" s="97"/>
      <c r="G125" s="100"/>
      <c r="H125" s="100"/>
      <c r="I125" s="89" t="str">
        <f t="shared" ca="1" si="1"/>
        <v xml:space="preserve"> - </v>
      </c>
      <c r="N125" s="44"/>
    </row>
    <row r="126" spans="1:14" ht="12.75" x14ac:dyDescent="0.2">
      <c r="A126" s="94"/>
      <c r="B126" s="93"/>
      <c r="C126" s="97"/>
      <c r="D126" s="77"/>
      <c r="E126" s="99"/>
      <c r="F126" s="97"/>
      <c r="G126" s="100"/>
      <c r="H126" s="100"/>
      <c r="I126" s="89" t="str">
        <f t="shared" ca="1" si="1"/>
        <v xml:space="preserve"> - </v>
      </c>
      <c r="N126" s="44"/>
    </row>
    <row r="127" spans="1:14" ht="12.75" x14ac:dyDescent="0.2">
      <c r="A127" s="94"/>
      <c r="B127" s="93"/>
      <c r="C127" s="76"/>
      <c r="D127" s="77"/>
      <c r="E127" s="78"/>
      <c r="F127" s="76"/>
      <c r="G127" s="79"/>
      <c r="H127" s="79"/>
      <c r="I127" s="89" t="str">
        <f t="shared" ca="1" si="1"/>
        <v xml:space="preserve"> - </v>
      </c>
      <c r="N127" s="44"/>
    </row>
    <row r="128" spans="1:14" ht="12.75" x14ac:dyDescent="0.2">
      <c r="A128" s="94"/>
      <c r="B128" s="93"/>
      <c r="C128" s="76"/>
      <c r="D128" s="77"/>
      <c r="E128" s="78"/>
      <c r="F128" s="76"/>
      <c r="G128" s="79"/>
      <c r="H128" s="79"/>
      <c r="I128" s="89" t="str">
        <f t="shared" ca="1" si="1"/>
        <v xml:space="preserve"> - </v>
      </c>
      <c r="N128" s="44"/>
    </row>
    <row r="129" spans="1:14" ht="12.75" x14ac:dyDescent="0.2">
      <c r="A129" s="94"/>
      <c r="B129" s="93"/>
      <c r="C129" s="76"/>
      <c r="D129" s="77"/>
      <c r="E129" s="78"/>
      <c r="F129" s="76"/>
      <c r="G129" s="79"/>
      <c r="H129" s="79"/>
      <c r="I129" s="89" t="str">
        <f t="shared" ca="1" si="1"/>
        <v xml:space="preserve"> - </v>
      </c>
      <c r="N129" s="44"/>
    </row>
    <row r="130" spans="1:14" ht="12.75" x14ac:dyDescent="0.2">
      <c r="A130" s="94"/>
      <c r="B130" s="93"/>
      <c r="C130" s="76"/>
      <c r="D130" s="77"/>
      <c r="E130" s="78"/>
      <c r="F130" s="76"/>
      <c r="G130" s="79"/>
      <c r="H130" s="79"/>
      <c r="I130" s="89" t="str">
        <f t="shared" ca="1" si="1"/>
        <v xml:space="preserve"> - </v>
      </c>
      <c r="N130" s="44"/>
    </row>
    <row r="131" spans="1:14" ht="12.75" x14ac:dyDescent="0.2">
      <c r="A131" s="94"/>
      <c r="B131" s="93"/>
      <c r="C131" s="76"/>
      <c r="D131" s="77"/>
      <c r="E131" s="78"/>
      <c r="F131" s="76"/>
      <c r="G131" s="79"/>
      <c r="H131" s="79"/>
      <c r="I131" s="89" t="str">
        <f t="shared" ca="1" si="1"/>
        <v xml:space="preserve"> - </v>
      </c>
      <c r="N131" s="44"/>
    </row>
    <row r="132" spans="1:14" ht="12.75" x14ac:dyDescent="0.2">
      <c r="A132" s="94"/>
      <c r="B132" s="93"/>
      <c r="C132" s="76"/>
      <c r="D132" s="77"/>
      <c r="E132" s="78"/>
      <c r="F132" s="76"/>
      <c r="G132" s="79"/>
      <c r="H132" s="79"/>
      <c r="I132" s="89" t="str">
        <f t="shared" ca="1" si="1"/>
        <v xml:space="preserve"> - </v>
      </c>
      <c r="N132" s="44"/>
    </row>
    <row r="133" spans="1:14" ht="12.75" x14ac:dyDescent="0.2">
      <c r="A133" s="94"/>
      <c r="B133" s="93"/>
      <c r="C133" s="76"/>
      <c r="D133" s="77"/>
      <c r="E133" s="78"/>
      <c r="F133" s="76"/>
      <c r="G133" s="79"/>
      <c r="H133" s="79"/>
      <c r="I133" s="89" t="str">
        <f t="shared" ca="1" si="1"/>
        <v xml:space="preserve"> - </v>
      </c>
      <c r="N133" s="44"/>
    </row>
    <row r="134" spans="1:14" ht="12.75" x14ac:dyDescent="0.2">
      <c r="A134" s="94"/>
      <c r="B134" s="93"/>
      <c r="C134" s="76"/>
      <c r="D134" s="77"/>
      <c r="E134" s="78"/>
      <c r="F134" s="76"/>
      <c r="G134" s="79"/>
      <c r="H134" s="79"/>
      <c r="I134" s="89" t="str">
        <f t="shared" ca="1" si="1"/>
        <v xml:space="preserve"> - </v>
      </c>
      <c r="N134" s="44"/>
    </row>
    <row r="135" spans="1:14" ht="12.75" x14ac:dyDescent="0.2">
      <c r="A135" s="94"/>
      <c r="B135" s="93"/>
      <c r="C135" s="76"/>
      <c r="D135" s="77"/>
      <c r="E135" s="78"/>
      <c r="F135" s="76"/>
      <c r="G135" s="79"/>
      <c r="H135" s="79"/>
      <c r="I135" s="89" t="str">
        <f t="shared" ca="1" si="1"/>
        <v xml:space="preserve"> - </v>
      </c>
      <c r="N135" s="44"/>
    </row>
    <row r="136" spans="1:14" ht="12.75" x14ac:dyDescent="0.2">
      <c r="A136" s="94"/>
      <c r="B136" s="93"/>
      <c r="C136" s="76"/>
      <c r="D136" s="77"/>
      <c r="E136" s="78"/>
      <c r="F136" s="76"/>
      <c r="G136" s="79"/>
      <c r="H136" s="79"/>
      <c r="I136" s="89" t="str">
        <f t="shared" ca="1" si="1"/>
        <v xml:space="preserve"> - </v>
      </c>
      <c r="N136" s="44"/>
    </row>
    <row r="137" spans="1:14" ht="12.75" x14ac:dyDescent="0.2">
      <c r="A137" s="94"/>
      <c r="B137" s="93"/>
      <c r="C137" s="76"/>
      <c r="D137" s="77"/>
      <c r="E137" s="78"/>
      <c r="F137" s="76"/>
      <c r="G137" s="79"/>
      <c r="H137" s="79"/>
      <c r="I137" s="89" t="str">
        <f t="shared" ca="1" si="1"/>
        <v xml:space="preserve"> - </v>
      </c>
      <c r="N137" s="44"/>
    </row>
    <row r="138" spans="1:14" ht="12.75" x14ac:dyDescent="0.2">
      <c r="A138" s="94"/>
      <c r="B138" s="93"/>
      <c r="C138" s="76"/>
      <c r="D138" s="77"/>
      <c r="E138" s="78"/>
      <c r="F138" s="76"/>
      <c r="G138" s="79"/>
      <c r="H138" s="79"/>
      <c r="I138" s="89" t="str">
        <f t="shared" ca="1" si="1"/>
        <v xml:space="preserve"> - </v>
      </c>
      <c r="N138" s="44"/>
    </row>
    <row r="139" spans="1:14" ht="12.75" x14ac:dyDescent="0.2">
      <c r="A139" s="94"/>
      <c r="B139" s="93"/>
      <c r="C139" s="76"/>
      <c r="D139" s="77"/>
      <c r="E139" s="78"/>
      <c r="F139" s="76"/>
      <c r="G139" s="79"/>
      <c r="H139" s="79"/>
      <c r="I139" s="89" t="str">
        <f t="shared" ca="1" si="1"/>
        <v xml:space="preserve"> - </v>
      </c>
      <c r="N139" s="44"/>
    </row>
    <row r="140" spans="1:14" ht="12.75" x14ac:dyDescent="0.2">
      <c r="A140" s="94"/>
      <c r="B140" s="93"/>
      <c r="C140" s="76"/>
      <c r="D140" s="77"/>
      <c r="E140" s="78"/>
      <c r="F140" s="76"/>
      <c r="G140" s="79"/>
      <c r="H140" s="79"/>
      <c r="I140" s="89" t="str">
        <f t="shared" ca="1" si="1"/>
        <v xml:space="preserve"> - </v>
      </c>
      <c r="N140" s="44"/>
    </row>
    <row r="141" spans="1:14" ht="12.75" x14ac:dyDescent="0.2">
      <c r="A141" s="94"/>
      <c r="B141" s="93"/>
      <c r="C141" s="76"/>
      <c r="D141" s="77"/>
      <c r="E141" s="78"/>
      <c r="F141" s="76"/>
      <c r="G141" s="79"/>
      <c r="H141" s="79"/>
      <c r="I141" s="89" t="str">
        <f t="shared" ca="1" si="1"/>
        <v xml:space="preserve"> - </v>
      </c>
      <c r="N141" s="44"/>
    </row>
    <row r="142" spans="1:14" ht="12.75" x14ac:dyDescent="0.2">
      <c r="A142" s="94"/>
      <c r="B142" s="93"/>
      <c r="C142" s="76"/>
      <c r="D142" s="77"/>
      <c r="E142" s="78"/>
      <c r="F142" s="76"/>
      <c r="G142" s="79"/>
      <c r="H142" s="79"/>
      <c r="I142" s="89" t="str">
        <f t="shared" ca="1" si="1"/>
        <v xml:space="preserve"> - </v>
      </c>
      <c r="N142" s="44"/>
    </row>
    <row r="143" spans="1:14" ht="12.75" x14ac:dyDescent="0.2">
      <c r="A143" s="94"/>
      <c r="B143" s="93"/>
      <c r="C143" s="76"/>
      <c r="D143" s="77"/>
      <c r="E143" s="78"/>
      <c r="F143" s="76"/>
      <c r="G143" s="79"/>
      <c r="H143" s="79"/>
      <c r="I143" s="89" t="str">
        <f t="shared" ca="1" si="1"/>
        <v xml:space="preserve"> - </v>
      </c>
      <c r="N143" s="44"/>
    </row>
    <row r="144" spans="1:14" ht="12.75" x14ac:dyDescent="0.2">
      <c r="A144" s="94"/>
      <c r="B144" s="93"/>
      <c r="C144" s="76"/>
      <c r="D144" s="77"/>
      <c r="E144" s="78"/>
      <c r="F144" s="76"/>
      <c r="G144" s="79"/>
      <c r="H144" s="79"/>
      <c r="I144" s="89" t="str">
        <f t="shared" ca="1" si="1"/>
        <v xml:space="preserve"> - </v>
      </c>
      <c r="N144" s="44"/>
    </row>
    <row r="145" spans="1:14" ht="12.75" x14ac:dyDescent="0.2">
      <c r="A145" s="94"/>
      <c r="B145" s="93"/>
      <c r="C145" s="76"/>
      <c r="D145" s="77"/>
      <c r="E145" s="78"/>
      <c r="F145" s="76"/>
      <c r="G145" s="79"/>
      <c r="H145" s="79"/>
      <c r="I145" s="89" t="str">
        <f t="shared" ca="1" si="1"/>
        <v xml:space="preserve"> - </v>
      </c>
      <c r="N145" s="44"/>
    </row>
    <row r="146" spans="1:14" ht="12.75" x14ac:dyDescent="0.2">
      <c r="A146" s="94"/>
      <c r="B146" s="93"/>
      <c r="C146" s="76"/>
      <c r="D146" s="77"/>
      <c r="E146" s="78"/>
      <c r="F146" s="76"/>
      <c r="G146" s="79"/>
      <c r="H146" s="79"/>
      <c r="I146" s="89" t="str">
        <f t="shared" ca="1" si="1"/>
        <v xml:space="preserve"> - </v>
      </c>
      <c r="N146" s="44"/>
    </row>
    <row r="147" spans="1:14" ht="12.75" x14ac:dyDescent="0.2">
      <c r="A147" s="94"/>
      <c r="B147" s="93"/>
      <c r="C147" s="76"/>
      <c r="D147" s="77"/>
      <c r="E147" s="78"/>
      <c r="F147" s="76"/>
      <c r="G147" s="79"/>
      <c r="H147" s="79"/>
      <c r="I147" s="89" t="str">
        <f t="shared" ca="1" si="1"/>
        <v xml:space="preserve"> - </v>
      </c>
      <c r="N147" s="44"/>
    </row>
    <row r="148" spans="1:14" ht="12.75" x14ac:dyDescent="0.2">
      <c r="A148" s="94"/>
      <c r="B148" s="93"/>
      <c r="C148" s="76"/>
      <c r="D148" s="77"/>
      <c r="E148" s="78"/>
      <c r="F148" s="76"/>
      <c r="G148" s="79"/>
      <c r="H148" s="79"/>
      <c r="I148" s="89" t="str">
        <f t="shared" ca="1" si="1"/>
        <v xml:space="preserve"> - </v>
      </c>
      <c r="N148" s="44"/>
    </row>
    <row r="149" spans="1:14" ht="12.75" x14ac:dyDescent="0.2">
      <c r="A149" s="94"/>
      <c r="B149" s="93"/>
      <c r="C149" s="76"/>
      <c r="D149" s="77"/>
      <c r="E149" s="78"/>
      <c r="F149" s="76"/>
      <c r="G149" s="79"/>
      <c r="H149" s="79"/>
      <c r="I149" s="89" t="str">
        <f t="shared" ca="1" si="1"/>
        <v xml:space="preserve"> - </v>
      </c>
      <c r="N149" s="44"/>
    </row>
    <row r="150" spans="1:14" ht="12.75" x14ac:dyDescent="0.2">
      <c r="A150" s="94"/>
      <c r="B150" s="93"/>
      <c r="C150" s="76"/>
      <c r="D150" s="77"/>
      <c r="E150" s="78"/>
      <c r="F150" s="76"/>
      <c r="G150" s="79"/>
      <c r="H150" s="79"/>
      <c r="I150" s="89" t="str">
        <f t="shared" ca="1" si="1"/>
        <v xml:space="preserve"> - </v>
      </c>
      <c r="N150" s="44"/>
    </row>
    <row r="151" spans="1:14" ht="12.75" x14ac:dyDescent="0.2">
      <c r="A151" s="95"/>
      <c r="B151" s="93"/>
      <c r="C151" s="81"/>
      <c r="D151" s="82"/>
      <c r="E151" s="83"/>
      <c r="F151" s="81"/>
      <c r="G151" s="84"/>
      <c r="H151" s="84"/>
      <c r="I151" s="89" t="str">
        <f t="shared" ca="1" si="1"/>
        <v xml:space="preserve"> - </v>
      </c>
      <c r="N151" s="44"/>
    </row>
    <row r="152" spans="1:14" ht="12.75" x14ac:dyDescent="0.2">
      <c r="A152" s="94"/>
      <c r="B152" s="93"/>
      <c r="C152" s="76"/>
      <c r="D152" s="77"/>
      <c r="E152" s="78"/>
      <c r="F152" s="76"/>
      <c r="G152" s="79"/>
      <c r="H152" s="79"/>
      <c r="I152" s="89" t="str">
        <f t="shared" ca="1" si="1"/>
        <v xml:space="preserve"> - </v>
      </c>
      <c r="N152" s="44"/>
    </row>
    <row r="153" spans="1:14" ht="12.75" x14ac:dyDescent="0.2">
      <c r="A153" s="94"/>
      <c r="B153" s="93"/>
      <c r="C153" s="76"/>
      <c r="D153" s="77"/>
      <c r="E153" s="78"/>
      <c r="F153" s="76"/>
      <c r="G153" s="79"/>
      <c r="H153" s="79"/>
      <c r="I153" s="89" t="str">
        <f t="shared" ca="1" si="1"/>
        <v xml:space="preserve"> - </v>
      </c>
      <c r="N153" s="44"/>
    </row>
    <row r="154" spans="1:14" ht="12.75" x14ac:dyDescent="0.2">
      <c r="A154" s="94"/>
      <c r="B154" s="93"/>
      <c r="C154" s="76"/>
      <c r="D154" s="77"/>
      <c r="E154" s="78"/>
      <c r="F154" s="76"/>
      <c r="G154" s="79"/>
      <c r="H154" s="79"/>
      <c r="I154" s="89" t="str">
        <f t="shared" ca="1" si="1"/>
        <v xml:space="preserve"> - </v>
      </c>
      <c r="N154" s="44"/>
    </row>
    <row r="155" spans="1:14" ht="12.75" x14ac:dyDescent="0.2">
      <c r="A155" s="94"/>
      <c r="B155" s="93"/>
      <c r="C155" s="76"/>
      <c r="D155" s="77"/>
      <c r="E155" s="78"/>
      <c r="F155" s="76"/>
      <c r="G155" s="79"/>
      <c r="H155" s="79"/>
      <c r="I155" s="89" t="str">
        <f t="shared" ca="1" si="1"/>
        <v xml:space="preserve"> - </v>
      </c>
      <c r="N155" s="44"/>
    </row>
    <row r="156" spans="1:14" ht="12.75" x14ac:dyDescent="0.2">
      <c r="A156" s="94"/>
      <c r="B156" s="93"/>
      <c r="C156" s="76"/>
      <c r="D156" s="77"/>
      <c r="E156" s="78"/>
      <c r="F156" s="76"/>
      <c r="G156" s="79"/>
      <c r="H156" s="79"/>
      <c r="I156" s="89" t="str">
        <f t="shared" ca="1" si="1"/>
        <v xml:space="preserve"> - </v>
      </c>
      <c r="N156" s="44"/>
    </row>
    <row r="157" spans="1:14" ht="12.75" x14ac:dyDescent="0.2">
      <c r="A157" s="94"/>
      <c r="B157" s="93"/>
      <c r="C157" s="76"/>
      <c r="D157" s="77"/>
      <c r="E157" s="78"/>
      <c r="F157" s="76"/>
      <c r="G157" s="79"/>
      <c r="H157" s="79"/>
      <c r="I157" s="89" t="str">
        <f t="shared" ca="1" si="1"/>
        <v xml:space="preserve"> - </v>
      </c>
      <c r="N157" s="44"/>
    </row>
    <row r="158" spans="1:14" ht="12.75" x14ac:dyDescent="0.2">
      <c r="A158" s="94"/>
      <c r="B158" s="93"/>
      <c r="C158" s="76"/>
      <c r="D158" s="77"/>
      <c r="E158" s="78"/>
      <c r="F158" s="76"/>
      <c r="G158" s="79"/>
      <c r="H158" s="79"/>
      <c r="I158" s="89" t="str">
        <f t="shared" ca="1" si="1"/>
        <v xml:space="preserve"> - </v>
      </c>
      <c r="N158" s="44"/>
    </row>
    <row r="159" spans="1:14" ht="12.75" x14ac:dyDescent="0.2">
      <c r="A159" s="94"/>
      <c r="B159" s="93"/>
      <c r="C159" s="76"/>
      <c r="D159" s="77"/>
      <c r="E159" s="78"/>
      <c r="F159" s="76"/>
      <c r="G159" s="79"/>
      <c r="H159" s="79"/>
      <c r="I159" s="89" t="str">
        <f t="shared" ca="1" si="1"/>
        <v xml:space="preserve"> - </v>
      </c>
      <c r="N159" s="44"/>
    </row>
    <row r="160" spans="1:14" ht="12.75" x14ac:dyDescent="0.2">
      <c r="A160" s="94"/>
      <c r="B160" s="93"/>
      <c r="C160" s="76"/>
      <c r="D160" s="77"/>
      <c r="E160" s="78"/>
      <c r="F160" s="76"/>
      <c r="G160" s="79"/>
      <c r="H160" s="79"/>
      <c r="I160" s="89" t="str">
        <f t="shared" ref="I160" ca="1" si="2">IF(AND(ISBLANK(G160),ISBLANK(H160))," - ",OFFSET(I160,-1,0,1,1)+H160-G160)</f>
        <v xml:space="preserve"> - </v>
      </c>
      <c r="N160" s="44"/>
    </row>
    <row r="161" spans="1:9" x14ac:dyDescent="0.25">
      <c r="A161" s="159"/>
      <c r="B161" s="95"/>
      <c r="C161" s="160"/>
      <c r="D161" s="161"/>
      <c r="E161" s="162"/>
      <c r="F161" s="160"/>
      <c r="G161" s="163"/>
      <c r="H161" s="163"/>
      <c r="I161" s="164"/>
    </row>
    <row r="163" spans="1:9" x14ac:dyDescent="0.25">
      <c r="G163" s="61">
        <f>SUBTOTAL(9, G16:G160)</f>
        <v>1047298.67</v>
      </c>
      <c r="H163" s="61">
        <f>SUBTOTAL(9, H16:H160)</f>
        <v>929581.12</v>
      </c>
    </row>
  </sheetData>
  <conditionalFormatting sqref="I15:I160">
    <cfRule type="cellIs" dxfId="91" priority="3" stopIfTrue="1" operator="lessThan">
      <formula>0</formula>
    </cfRule>
  </conditionalFormatting>
  <conditionalFormatting sqref="I3">
    <cfRule type="cellIs" dxfId="90" priority="1" stopIfTrue="1" operator="lessThan">
      <formula>0</formula>
    </cfRule>
  </conditionalFormatting>
  <dataValidations count="5">
    <dataValidation type="list" allowBlank="1" showInputMessage="1" showErrorMessage="1" sqref="E71:E81 D26 E15 E30:E69">
      <formula1>categoryList</formula1>
    </dataValidation>
    <dataValidation type="list" allowBlank="1" showInputMessage="1" showErrorMessage="1" sqref="G25 F15:F150">
      <formula1>reconcileList</formula1>
    </dataValidation>
    <dataValidation type="list" allowBlank="1" showInputMessage="1" showErrorMessage="1" sqref="A48:A92 A35:A46 A15:B34 B35:B160 A112:A147">
      <formula1>dateList</formula1>
    </dataValidation>
    <dataValidation type="list" allowBlank="1" showInputMessage="1" showErrorMessage="1" sqref="C15:C24 C48:C64 C26:C46">
      <formula1>numList</formula1>
    </dataValidation>
    <dataValidation type="list" allowBlank="1" showInputMessage="1" showErrorMessage="1" sqref="C25 D15:D25 D72 D49:D64 D27:D47">
      <formula1>payeeList</formula1>
    </dataValidation>
  </dataValidations>
  <printOptions horizontalCentered="1"/>
  <pageMargins left="0.51181102362204722" right="0.51181102362204722" top="0.51181102362204722" bottom="0.51181102362204722" header="0.23622047244094491" footer="0.23622047244094491"/>
  <pageSetup scale="76" fitToHeight="0" orientation="portrait" r:id="rId1"/>
  <headerFooter alignWithMargins="0">
    <oddFooter>&amp;L&amp;8Penang Global Tourism S/B
Bank Book 2015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 id="{527323A8-624F-4379-B088-1C4EDFE3EFB5}">
            <x14:iconSet custom="1">
              <x14:cfvo type="percent">
                <xm:f>0</xm:f>
              </x14:cfvo>
              <x14:cfvo type="num">
                <xm:f>0</xm:f>
              </x14:cfvo>
              <x14:cfvo type="formula">
                <xm:f>$I$13</xm:f>
              </x14:cfvo>
              <x14:cfIcon iconSet="3Symbols2" iconId="0"/>
              <x14:cfIcon iconSet="4RedToBlack" iconId="3"/>
              <x14:cfIcon iconSet="NoIcons" iconId="0"/>
            </x14:iconSet>
          </x14:cfRule>
          <xm:sqref>I3</xm:sqref>
        </x14:conditionalFormatting>
        <x14:conditionalFormatting xmlns:xm="http://schemas.microsoft.com/office/excel/2006/main">
          <x14:cfRule type="iconSet" priority="4" id="{DA23F6EC-8A6D-419E-93AA-71A494886482}">
            <x14:iconSet custom="1">
              <x14:cfvo type="percent">
                <xm:f>0</xm:f>
              </x14:cfvo>
              <x14:cfvo type="num">
                <xm:f>0</xm:f>
              </x14:cfvo>
              <x14:cfvo type="formula">
                <xm:f>$I$13</xm:f>
              </x14:cfvo>
              <x14:cfIcon iconSet="3TrafficLights1" iconId="0"/>
              <x14:cfIcon iconSet="3TrafficLights1" iconId="1"/>
              <x14:cfIcon iconSet="NoIcons" iconId="0"/>
            </x14:iconSet>
          </x14:cfRule>
          <xm:sqref>I15:I160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Jan</vt:lpstr>
      <vt:lpstr>Feb</vt:lpstr>
      <vt:lpstr>Mar</vt:lpstr>
      <vt:lpstr>Apr</vt:lpstr>
      <vt:lpstr>May</vt:lpstr>
      <vt:lpstr>June</vt:lpstr>
      <vt:lpstr>July</vt:lpstr>
      <vt:lpstr>Aug</vt:lpstr>
      <vt:lpstr>Sep</vt:lpstr>
      <vt:lpstr>Oct</vt:lpstr>
      <vt:lpstr>Nov</vt:lpstr>
      <vt:lpstr>Dec</vt:lpstr>
      <vt:lpstr>Settings</vt:lpstr>
      <vt:lpstr>Help</vt:lpstr>
      <vt:lpstr>©</vt:lpstr>
      <vt:lpstr>Apr!Print_Area</vt:lpstr>
      <vt:lpstr>Aug!Print_Area</vt:lpstr>
      <vt:lpstr>Dec!Print_Area</vt:lpstr>
      <vt:lpstr>Feb!Print_Area</vt:lpstr>
      <vt:lpstr>Help!Print_Area</vt:lpstr>
      <vt:lpstr>Jan!Print_Area</vt:lpstr>
      <vt:lpstr>July!Print_Area</vt:lpstr>
      <vt:lpstr>June!Print_Area</vt:lpstr>
      <vt:lpstr>Mar!Print_Area</vt:lpstr>
      <vt:lpstr>May!Print_Area</vt:lpstr>
      <vt:lpstr>Nov!Print_Area</vt:lpstr>
      <vt:lpstr>Oct!Print_Area</vt:lpstr>
      <vt:lpstr>Sep!Print_Area</vt:lpstr>
      <vt:lpstr>Apr!Print_Titles</vt:lpstr>
      <vt:lpstr>Aug!Print_Titles</vt:lpstr>
      <vt:lpstr>Dec!Print_Titles</vt:lpstr>
      <vt:lpstr>Feb!Print_Titles</vt:lpstr>
      <vt:lpstr>Jan!Print_Titles</vt:lpstr>
      <vt:lpstr>July!Print_Titles</vt:lpstr>
      <vt:lpstr>June!Print_Titles</vt:lpstr>
      <vt:lpstr>Mar!Print_Titles</vt:lpstr>
      <vt:lpstr>May!Print_Titles</vt:lpstr>
      <vt:lpstr>Nov!Print_Titles</vt:lpstr>
      <vt:lpstr>Oct!Print_Titles</vt:lpstr>
      <vt:lpstr>Sep!Print_Titles</vt:lpstr>
    </vt:vector>
  </TitlesOfParts>
  <Company>Vertex42 LLC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Checkbook Register Template</dc:title>
  <dc:creator>Vertex42.com</dc:creator>
  <dc:description>(c) 2008-2014 Vertex42 LLC. All Rights Reserved.</dc:description>
  <cp:lastModifiedBy>Michelle</cp:lastModifiedBy>
  <cp:lastPrinted>2015-01-27T07:03:52Z</cp:lastPrinted>
  <dcterms:created xsi:type="dcterms:W3CDTF">2007-12-24T15:22:31Z</dcterms:created>
  <dcterms:modified xsi:type="dcterms:W3CDTF">2016-02-16T10:36:52Z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2008-2014 Vertex42 LLC</vt:lpwstr>
  </property>
  <property fmtid="{D5CDD505-2E9C-101B-9397-08002B2CF9AE}" pid="3" name="Version">
    <vt:lpwstr>1.3.0</vt:lpwstr>
  </property>
</Properties>
</file>