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CD2DE759-F2ED-4957-8943-37B89FA4FB75}" xr6:coauthVersionLast="45" xr6:coauthVersionMax="45" xr10:uidLastSave="{00000000-0000-0000-0000-000000000000}"/>
  <bookViews>
    <workbookView xWindow="-120" yWindow="-120" windowWidth="20730" windowHeight="11160" firstSheet="3" activeTab="11" xr2:uid="{70510803-9F26-48E2-B863-1184D625BBD8}"/>
  </bookViews>
  <sheets>
    <sheet name="Jan19" sheetId="1" r:id="rId1"/>
    <sheet name="Feb19" sheetId="2" r:id="rId2"/>
    <sheet name="Mar'19" sheetId="3" r:id="rId3"/>
    <sheet name="Apr'19" sheetId="4" r:id="rId4"/>
    <sheet name="May'19" sheetId="5" r:id="rId5"/>
    <sheet name="June'19" sheetId="6" r:id="rId6"/>
    <sheet name="July'19" sheetId="7" r:id="rId7"/>
    <sheet name="Aug'19" sheetId="8" r:id="rId8"/>
    <sheet name="Sept'19" sheetId="9" r:id="rId9"/>
    <sheet name="Oct'19" sheetId="10" r:id="rId10"/>
    <sheet name="Nov'19" sheetId="11" r:id="rId11"/>
    <sheet name="Dec'19" sheetId="12" r:id="rId12"/>
  </sheets>
  <externalReferences>
    <externalReference r:id="rId13"/>
    <externalReference r:id="rId14"/>
  </externalReferences>
  <definedNames>
    <definedName name="_xlnm._FilterDatabase" localSheetId="3" hidden="1">'Apr''19'!$A$14:$I$35</definedName>
    <definedName name="_xlnm._FilterDatabase" localSheetId="7" hidden="1">'Aug''19'!$A$7:$I$35</definedName>
    <definedName name="_xlnm._FilterDatabase" localSheetId="11" hidden="1">'Dec''19'!$A$7:$I$47</definedName>
    <definedName name="_xlnm._FilterDatabase" localSheetId="1" hidden="1">'Feb19'!$A$14:$I$33</definedName>
    <definedName name="_xlnm._FilterDatabase" localSheetId="0" hidden="1">'Jan19'!$A$14:$I$26</definedName>
    <definedName name="_xlnm._FilterDatabase" localSheetId="6" hidden="1">'July''19'!$A$14:$I$40</definedName>
    <definedName name="_xlnm._FilterDatabase" localSheetId="5" hidden="1">'June''19'!$A$14:$I$38</definedName>
    <definedName name="_xlnm._FilterDatabase" localSheetId="2" hidden="1">'Mar''19'!$A$14:$I$34</definedName>
    <definedName name="_xlnm._FilterDatabase" localSheetId="4" hidden="1">'May''19'!$A$14:$I$36</definedName>
    <definedName name="_xlnm._FilterDatabase" localSheetId="10" hidden="1">'Nov''19'!$A$7:$I$38</definedName>
    <definedName name="_xlnm._FilterDatabase" localSheetId="9" hidden="1">'Oct''19'!$A$7:$I$39</definedName>
    <definedName name="_xlnm._FilterDatabase" localSheetId="8" hidden="1">'Sept''19'!$A$7:$I$35</definedName>
    <definedName name="categoryList">OFFSET([1]Settings!$A$1,1,0,SUMPRODUCT(MAX(([1]Settings!$A:$A&lt;&gt;"")*(ROW([1]Settings!$A:$A)))),1)</definedName>
    <definedName name="dateList">OFFSET([1]Settings!$E$1,1,0,SUMPRODUCT(MAX(([1]Settings!$E:$E&lt;&gt;"")*(ROW([1]Settings!$E:$E)))),1)</definedName>
    <definedName name="numList" localSheetId="3">OFFSET('Apr''19'!#REF!,1,0,SUMPRODUCT(MAX(('Apr''19'!#REF!&lt;&gt;"")*(ROW('Apr''19'!#REF!)))),1)</definedName>
    <definedName name="numList" localSheetId="7">OFFSET('Aug''19'!#REF!,1,0,SUMPRODUCT(MAX(('Aug''19'!#REF!&lt;&gt;"")*(ROW('Aug''19'!#REF!)))),1)</definedName>
    <definedName name="numList" localSheetId="11">OFFSET('Dec''19'!#REF!,1,0,SUMPRODUCT(MAX(('Dec''19'!#REF!&lt;&gt;"")*(ROW('Dec''19'!#REF!)))),1)</definedName>
    <definedName name="numList" localSheetId="1">OFFSET('Feb19'!#REF!,1,0,SUMPRODUCT(MAX(('Feb19'!#REF!&lt;&gt;"")*(ROW('Feb19'!#REF!)))),1)</definedName>
    <definedName name="numList" localSheetId="0">OFFSET('Jan19'!#REF!,1,0,SUMPRODUCT(MAX(('Jan19'!#REF!&lt;&gt;"")*(ROW('Jan19'!#REF!)))),1)</definedName>
    <definedName name="numList" localSheetId="6">OFFSET('July''19'!#REF!,1,0,SUMPRODUCT(MAX(('July''19'!#REF!&lt;&gt;"")*(ROW('July''19'!#REF!)))),1)</definedName>
    <definedName name="numList" localSheetId="5">OFFSET('June''19'!#REF!,1,0,SUMPRODUCT(MAX(('June''19'!#REF!&lt;&gt;"")*(ROW('June''19'!#REF!)))),1)</definedName>
    <definedName name="numList" localSheetId="2">OFFSET('Mar''19'!#REF!,1,0,SUMPRODUCT(MAX(('Mar''19'!#REF!&lt;&gt;"")*(ROW('Mar''19'!#REF!)))),1)</definedName>
    <definedName name="numList" localSheetId="4">OFFSET('May''19'!#REF!,1,0,SUMPRODUCT(MAX(('May''19'!#REF!&lt;&gt;"")*(ROW('May''19'!#REF!)))),1)</definedName>
    <definedName name="numList" localSheetId="10">OFFSET('Nov''19'!#REF!,1,0,SUMPRODUCT(MAX(('Nov''19'!#REF!&lt;&gt;"")*(ROW('Nov''19'!#REF!)))),1)</definedName>
    <definedName name="numList" localSheetId="9">OFFSET('Oct''19'!#REF!,1,0,SUMPRODUCT(MAX(('Oct''19'!#REF!&lt;&gt;"")*(ROW('Oct''19'!#REF!)))),1)</definedName>
    <definedName name="numList" localSheetId="8">OFFSET('Sept''19'!#REF!,1,0,SUMPRODUCT(MAX(('Sept''19'!#REF!&lt;&gt;"")*(ROW('Sept''19'!#REF!)))),1)</definedName>
    <definedName name="numList">OFFSET([1]Jan!$N$1,1,0,SUMPRODUCT(MAX(([1]Jan!$N:$N&lt;&gt;"")*(ROW([1]Jan!$N:$N)))),1)</definedName>
    <definedName name="payeeList">OFFSET([1]Settings!$C$1,1,0,SUMPRODUCT(MAX(([1]Settings!$C:$C&lt;&gt;"")*(ROW([1]Settings!$C:$C)))),1)</definedName>
    <definedName name="_xlnm.Print_Area" localSheetId="3">'Apr''19'!$A$1:$I$344</definedName>
    <definedName name="_xlnm.Print_Area" localSheetId="7">'Aug''19'!$A$1:$I$137</definedName>
    <definedName name="_xlnm.Print_Area" localSheetId="11">'Dec''19'!$A$1:$I$197</definedName>
    <definedName name="_xlnm.Print_Area" localSheetId="1">'Feb19'!$A$1:$I$327</definedName>
    <definedName name="_xlnm.Print_Area" localSheetId="0">'Jan19'!$A$1:$I$319</definedName>
    <definedName name="_xlnm.Print_Area" localSheetId="6">'July''19'!$A$1:$I$139</definedName>
    <definedName name="_xlnm.Print_Area" localSheetId="5">'June''19'!$A$1:$I$133</definedName>
    <definedName name="_xlnm.Print_Area" localSheetId="2">'Mar''19'!$A$1:$I$339</definedName>
    <definedName name="_xlnm.Print_Area" localSheetId="4">'May''19'!$A$1:$I$348</definedName>
    <definedName name="_xlnm.Print_Area" localSheetId="10">'Nov''19'!$A$1:$I$146</definedName>
    <definedName name="_xlnm.Print_Area" localSheetId="9">'Oct''19'!$A$1:$I$148</definedName>
    <definedName name="_xlnm.Print_Area" localSheetId="8">'Sept''19'!$A$1:$I$139</definedName>
    <definedName name="_xlnm.Print_Titles" localSheetId="3">'Apr''19'!$14:$14</definedName>
    <definedName name="_xlnm.Print_Titles" localSheetId="7">'Aug''19'!$7:$7</definedName>
    <definedName name="_xlnm.Print_Titles" localSheetId="11">'Dec''19'!$7:$7</definedName>
    <definedName name="_xlnm.Print_Titles" localSheetId="1">'Feb19'!$14:$14</definedName>
    <definedName name="_xlnm.Print_Titles" localSheetId="0">'Jan19'!$14:$14</definedName>
    <definedName name="_xlnm.Print_Titles" localSheetId="6">'July''19'!$14:$14</definedName>
    <definedName name="_xlnm.Print_Titles" localSheetId="5">'June''19'!$14:$14</definedName>
    <definedName name="_xlnm.Print_Titles" localSheetId="2">'Mar''19'!$14:$14</definedName>
    <definedName name="_xlnm.Print_Titles" localSheetId="4">'May''19'!$14:$14</definedName>
    <definedName name="_xlnm.Print_Titles" localSheetId="10">'Nov''19'!$7:$7</definedName>
    <definedName name="_xlnm.Print_Titles" localSheetId="9">'Oct''19'!$7:$7</definedName>
    <definedName name="_xlnm.Print_Titles" localSheetId="8">'Sept''19'!$7:$7</definedName>
    <definedName name="reconcileList">OFFSET([1]Settings!$G$1,1,0,SUMPRODUCT(MAX(([1]Settings!$G:$G&lt;&gt;"")*(ROW([1]Settings!$G:$G)))),1)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87" i="12" l="1"/>
  <c r="I188" i="12"/>
  <c r="I189" i="12"/>
  <c r="I190" i="12"/>
  <c r="I191" i="12"/>
  <c r="I192" i="12"/>
  <c r="I193" i="12"/>
  <c r="I194" i="12"/>
  <c r="I195" i="12"/>
  <c r="I196" i="12"/>
  <c r="I197" i="12"/>
  <c r="I198" i="12"/>
  <c r="G200" i="12"/>
  <c r="G205" i="12" s="1"/>
  <c r="G151" i="10" l="1"/>
  <c r="G153" i="10" s="1"/>
  <c r="H200" i="12" l="1"/>
  <c r="G207" i="12"/>
  <c r="I4" i="12"/>
  <c r="G201" i="12" l="1"/>
  <c r="G156" i="11" l="1"/>
  <c r="H149" i="11"/>
  <c r="G149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4" i="11"/>
  <c r="G150" i="11" l="1"/>
  <c r="G158" i="10"/>
  <c r="H151" i="10"/>
  <c r="I149" i="10"/>
  <c r="I148" i="10"/>
  <c r="I147" i="10"/>
  <c r="I146" i="10"/>
  <c r="I145" i="10"/>
  <c r="I144" i="10"/>
  <c r="I143" i="10"/>
  <c r="I142" i="10"/>
  <c r="I141" i="10"/>
  <c r="I140" i="10"/>
  <c r="I139" i="10"/>
  <c r="I138" i="10"/>
  <c r="I137" i="10"/>
  <c r="I136" i="10"/>
  <c r="I135" i="10"/>
  <c r="I134" i="10"/>
  <c r="I133" i="10"/>
  <c r="I132" i="10"/>
  <c r="I131" i="10"/>
  <c r="I130" i="10"/>
  <c r="I129" i="10"/>
  <c r="I4" i="10"/>
  <c r="H142" i="9"/>
  <c r="G149" i="9"/>
  <c r="G142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4" i="9"/>
  <c r="I4" i="8"/>
  <c r="G147" i="8"/>
  <c r="H140" i="8"/>
  <c r="I138" i="8"/>
  <c r="I137" i="8"/>
  <c r="I136" i="8"/>
  <c r="G143" i="9" l="1"/>
  <c r="G140" i="8"/>
  <c r="G141" i="8" s="1"/>
  <c r="G149" i="7" l="1"/>
  <c r="H142" i="7"/>
  <c r="G142" i="7"/>
  <c r="I140" i="7"/>
  <c r="I139" i="7"/>
  <c r="I138" i="7"/>
  <c r="I4" i="7"/>
  <c r="G136" i="6"/>
  <c r="H136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G143" i="6"/>
  <c r="I134" i="6"/>
  <c r="I4" i="6"/>
  <c r="G143" i="7" l="1"/>
  <c r="G137" i="6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G352" i="5"/>
  <c r="G359" i="5"/>
  <c r="I350" i="5"/>
  <c r="I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4" i="5"/>
  <c r="G348" i="4"/>
  <c r="G355" i="4"/>
  <c r="H348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4" i="4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H352" i="5" l="1"/>
  <c r="G353" i="5" s="1"/>
  <c r="G349" i="4"/>
  <c r="G350" i="3" l="1"/>
  <c r="H343" i="3"/>
  <c r="G343" i="3"/>
  <c r="I4" i="3"/>
  <c r="G344" i="3" l="1"/>
  <c r="G338" i="2" l="1"/>
  <c r="H331" i="2"/>
  <c r="G331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4" i="2"/>
  <c r="G332" i="2" l="1"/>
  <c r="G330" i="1"/>
  <c r="H323" i="1"/>
  <c r="G323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58" i="1"/>
  <c r="I159" i="1" s="1"/>
  <c r="I160" i="1" s="1"/>
  <c r="I157" i="1"/>
  <c r="I156" i="1"/>
  <c r="I155" i="1"/>
  <c r="I4" i="1"/>
  <c r="G324" i="1" l="1"/>
  <c r="I15" i="1" l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l="1"/>
  <c r="I41" i="1" s="1"/>
  <c r="I42" i="1" s="1"/>
  <c r="I43" i="1" l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135" i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76" i="1" l="1"/>
  <c r="I77" i="1" s="1"/>
  <c r="I78" i="1" s="1"/>
  <c r="I79" i="1" s="1"/>
  <c r="I80" i="1" s="1"/>
  <c r="I81" i="1" l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l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l="1"/>
  <c r="I132" i="1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133" i="1" l="1"/>
  <c r="I134" i="1" s="1"/>
  <c r="I3" i="1" l="1"/>
  <c r="I32" i="2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l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l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l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l="1"/>
  <c r="I15" i="3" l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119" i="2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66" i="3" l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3" i="2"/>
  <c r="I112" i="3" l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l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5" i="4" l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3" i="3"/>
  <c r="I67" i="4" l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l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l="1"/>
  <c r="I124" i="4" l="1"/>
  <c r="I3" i="4" l="1"/>
  <c r="I15" i="5"/>
  <c r="I16" i="5" s="1"/>
  <c r="I17" i="5" s="1"/>
  <c r="I18" i="5" s="1"/>
  <c r="I19" i="5" s="1"/>
  <c r="I20" i="5" s="1"/>
  <c r="I21" i="5" l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l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M109" i="5" l="1"/>
  <c r="I15" i="6"/>
  <c r="I16" i="6" l="1"/>
  <c r="I17" i="6" l="1"/>
  <c r="I3" i="5"/>
  <c r="I18" i="6" l="1"/>
  <c r="I19" i="6" l="1"/>
  <c r="I20" i="6" l="1"/>
  <c r="I21" i="6" l="1"/>
  <c r="I22" i="6" l="1"/>
  <c r="I23" i="6" l="1"/>
  <c r="I24" i="6" l="1"/>
  <c r="I25" i="6" l="1"/>
  <c r="I26" i="6" l="1"/>
  <c r="I27" i="6" l="1"/>
  <c r="I28" i="6" l="1"/>
  <c r="I29" i="6" l="1"/>
  <c r="I30" i="6" l="1"/>
  <c r="I31" i="6" l="1"/>
  <c r="I32" i="6" l="1"/>
  <c r="I33" i="6" l="1"/>
  <c r="I34" i="6" l="1"/>
  <c r="I35" i="6" l="1"/>
  <c r="I36" i="6" l="1"/>
  <c r="I37" i="6" l="1"/>
  <c r="I38" i="6" l="1"/>
  <c r="I39" i="6" l="1"/>
  <c r="I40" i="6" l="1"/>
  <c r="I41" i="6" l="1"/>
  <c r="I42" i="6" l="1"/>
  <c r="I43" i="6" l="1"/>
  <c r="I44" i="6" l="1"/>
  <c r="I45" i="6" l="1"/>
  <c r="I46" i="6" l="1"/>
  <c r="I47" i="6" l="1"/>
  <c r="I48" i="6" l="1"/>
  <c r="I49" i="6" l="1"/>
  <c r="I50" i="6" l="1"/>
  <c r="I51" i="6" l="1"/>
  <c r="I52" i="6" l="1"/>
  <c r="I53" i="6" l="1"/>
  <c r="I54" i="6" l="1"/>
  <c r="I55" i="6" l="1"/>
  <c r="I56" i="6" l="1"/>
  <c r="I57" i="6" l="1"/>
  <c r="I58" i="6" l="1"/>
  <c r="I59" i="6" l="1"/>
  <c r="I60" i="6" l="1"/>
  <c r="I61" i="6" l="1"/>
  <c r="I62" i="6" l="1"/>
  <c r="I63" i="6" l="1"/>
  <c r="I64" i="6" l="1"/>
  <c r="I65" i="6" l="1"/>
  <c r="I66" i="6" l="1"/>
  <c r="I67" i="6" l="1"/>
  <c r="I68" i="6" l="1"/>
  <c r="I69" i="6" l="1"/>
  <c r="I70" i="6" l="1"/>
  <c r="I71" i="6" l="1"/>
  <c r="I72" i="6" l="1"/>
  <c r="I73" i="6" l="1"/>
  <c r="I74" i="6" l="1"/>
  <c r="I75" i="6" l="1"/>
  <c r="I76" i="6" l="1"/>
  <c r="I77" i="6" l="1"/>
  <c r="I78" i="6" l="1"/>
  <c r="I79" i="6" l="1"/>
  <c r="I80" i="6" l="1"/>
  <c r="I81" i="6" l="1"/>
  <c r="I82" i="6" l="1"/>
  <c r="I83" i="6" l="1"/>
  <c r="I84" i="6" l="1"/>
  <c r="I85" i="6" l="1"/>
  <c r="I86" i="6" l="1"/>
  <c r="I87" i="6" l="1"/>
  <c r="I88" i="6" l="1"/>
  <c r="I89" i="6" l="1"/>
  <c r="I90" i="6" l="1"/>
  <c r="I91" i="6" l="1"/>
  <c r="I92" i="6" l="1"/>
  <c r="I93" i="6" l="1"/>
  <c r="I94" i="6" l="1"/>
  <c r="I95" i="6" l="1"/>
  <c r="I96" i="6" l="1"/>
  <c r="I97" i="6" l="1"/>
  <c r="I98" i="6" l="1"/>
  <c r="I99" i="6" l="1"/>
  <c r="I100" i="6" l="1"/>
  <c r="I101" i="6" l="1"/>
  <c r="I102" i="6" l="1"/>
  <c r="I103" i="6" l="1"/>
  <c r="I104" i="6" l="1"/>
  <c r="I105" i="6" l="1"/>
  <c r="I106" i="6" l="1"/>
  <c r="I107" i="6" l="1"/>
  <c r="I108" i="6" l="1"/>
  <c r="I109" i="6" l="1"/>
  <c r="I110" i="6" l="1"/>
  <c r="I111" i="6" l="1"/>
  <c r="I112" i="6" l="1"/>
  <c r="I113" i="6" l="1"/>
  <c r="I114" i="6" l="1"/>
  <c r="I115" i="6" l="1"/>
  <c r="I116" i="6" l="1"/>
  <c r="I117" i="6" l="1"/>
  <c r="I118" i="6" l="1"/>
  <c r="I119" i="6" l="1"/>
  <c r="I120" i="6" l="1"/>
  <c r="I15" i="7" l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I44" i="7" s="1"/>
  <c r="I45" i="7" s="1"/>
  <c r="I46" i="7" s="1"/>
  <c r="I47" i="7" s="1"/>
  <c r="I48" i="7" s="1"/>
  <c r="I49" i="7" s="1"/>
  <c r="I50" i="7" s="1"/>
  <c r="I51" i="7" s="1"/>
  <c r="I52" i="7" s="1"/>
  <c r="I53" i="7" s="1"/>
  <c r="I54" i="7" s="1"/>
  <c r="I55" i="7" s="1"/>
  <c r="I56" i="7" s="1"/>
  <c r="I57" i="7" s="1"/>
  <c r="I58" i="7" s="1"/>
  <c r="I59" i="7" s="1"/>
  <c r="I60" i="7" s="1"/>
  <c r="I61" i="7" s="1"/>
  <c r="I62" i="7" s="1"/>
  <c r="I63" i="7" s="1"/>
  <c r="I64" i="7" s="1"/>
  <c r="I65" i="7" s="1"/>
  <c r="I66" i="7" s="1"/>
  <c r="I67" i="7" s="1"/>
  <c r="I68" i="7" s="1"/>
  <c r="I69" i="7" s="1"/>
  <c r="I70" i="7" s="1"/>
  <c r="I71" i="7" s="1"/>
  <c r="I72" i="7" s="1"/>
  <c r="I73" i="7" s="1"/>
  <c r="I74" i="7" s="1"/>
  <c r="I75" i="7" s="1"/>
  <c r="I76" i="7" s="1"/>
  <c r="I77" i="7" s="1"/>
  <c r="I78" i="7" s="1"/>
  <c r="I79" i="7" s="1"/>
  <c r="I80" i="7" s="1"/>
  <c r="I81" i="7" s="1"/>
  <c r="I82" i="7" s="1"/>
  <c r="I83" i="7" s="1"/>
  <c r="I84" i="7" s="1"/>
  <c r="I85" i="7" s="1"/>
  <c r="I86" i="7" s="1"/>
  <c r="I87" i="7" s="1"/>
  <c r="I88" i="7" s="1"/>
  <c r="I3" i="6"/>
  <c r="I89" i="7" l="1"/>
  <c r="I90" i="7" s="1"/>
  <c r="I91" i="7" s="1"/>
  <c r="I92" i="7" s="1"/>
  <c r="I93" i="7" s="1"/>
  <c r="I94" i="7" s="1"/>
  <c r="I95" i="7" s="1"/>
  <c r="I96" i="7" s="1"/>
  <c r="I97" i="7" l="1"/>
  <c r="I98" i="7" s="1"/>
  <c r="I99" i="7" s="1"/>
  <c r="I100" i="7" s="1"/>
  <c r="I101" i="7" s="1"/>
  <c r="I102" i="7" s="1"/>
  <c r="I103" i="7" s="1"/>
  <c r="I104" i="7" s="1"/>
  <c r="I105" i="7" l="1"/>
  <c r="I106" i="7" s="1"/>
  <c r="I107" i="7" s="1"/>
  <c r="I108" i="7" s="1"/>
  <c r="I109" i="7" s="1"/>
  <c r="I110" i="7" l="1"/>
  <c r="I111" i="7" s="1"/>
  <c r="I112" i="7" s="1"/>
  <c r="I113" i="7" s="1"/>
  <c r="I114" i="7" s="1"/>
  <c r="I115" i="7" s="1"/>
  <c r="I116" i="7" s="1"/>
  <c r="I117" i="7" s="1"/>
  <c r="I118" i="7" s="1"/>
  <c r="I119" i="7" s="1"/>
  <c r="I120" i="7" s="1"/>
  <c r="I121" i="7" s="1"/>
  <c r="I122" i="7" s="1"/>
  <c r="I123" i="7" s="1"/>
  <c r="I124" i="7" s="1"/>
  <c r="I125" i="7" s="1"/>
  <c r="I126" i="7" s="1"/>
  <c r="I127" i="7" s="1"/>
  <c r="I128" i="7" s="1"/>
  <c r="I129" i="7" s="1"/>
  <c r="I130" i="7" s="1"/>
  <c r="I131" i="7" s="1"/>
  <c r="I132" i="7" s="1"/>
  <c r="I133" i="7" s="1"/>
  <c r="I134" i="7" s="1"/>
  <c r="I135" i="7" s="1"/>
  <c r="I136" i="7" s="1"/>
  <c r="I137" i="7" s="1"/>
  <c r="I8" i="8" l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3" i="7"/>
  <c r="I19" i="8" l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I38" i="8" s="1"/>
  <c r="I39" i="8" s="1"/>
  <c r="I40" i="8" s="1"/>
  <c r="I41" i="8" s="1"/>
  <c r="I42" i="8" s="1"/>
  <c r="I43" i="8" s="1"/>
  <c r="I44" i="8" s="1"/>
  <c r="I45" i="8" s="1"/>
  <c r="I46" i="8" s="1"/>
  <c r="I47" i="8" s="1"/>
  <c r="I48" i="8" l="1"/>
  <c r="I49" i="8" s="1"/>
  <c r="I50" i="8" s="1"/>
  <c r="I51" i="8" s="1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l="1"/>
  <c r="I67" i="8" s="1"/>
  <c r="I68" i="8" s="1"/>
  <c r="I69" i="8" s="1"/>
  <c r="I70" i="8" s="1"/>
  <c r="I71" i="8" s="1"/>
  <c r="I72" i="8" s="1"/>
  <c r="I73" i="8" s="1"/>
  <c r="I74" i="8" l="1"/>
  <c r="I75" i="8" s="1"/>
  <c r="I76" i="8" s="1"/>
  <c r="I77" i="8" s="1"/>
  <c r="I78" i="8" s="1"/>
  <c r="I79" i="8" s="1"/>
  <c r="I80" i="8" s="1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I98" i="8" s="1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I110" i="8" s="1"/>
  <c r="I111" i="8" s="1"/>
  <c r="I112" i="8" s="1"/>
  <c r="I113" i="8" s="1"/>
  <c r="I114" i="8" s="1"/>
  <c r="I115" i="8" s="1"/>
  <c r="I116" i="8" s="1"/>
  <c r="I117" i="8" s="1"/>
  <c r="I118" i="8" s="1"/>
  <c r="I119" i="8" s="1"/>
  <c r="I120" i="8" l="1"/>
  <c r="I121" i="8" s="1"/>
  <c r="I122" i="8" s="1"/>
  <c r="I123" i="8" l="1"/>
  <c r="I124" i="8" s="1"/>
  <c r="I125" i="8" l="1"/>
  <c r="I8" i="9"/>
  <c r="I9" i="9" l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I75" i="9" s="1"/>
  <c r="I76" i="9" s="1"/>
  <c r="I77" i="9" s="1"/>
  <c r="I78" i="9" s="1"/>
  <c r="I79" i="9" s="1"/>
  <c r="I80" i="9" s="1"/>
  <c r="I81" i="9" s="1"/>
  <c r="I82" i="9" s="1"/>
  <c r="I83" i="9" s="1"/>
  <c r="I84" i="9" s="1"/>
  <c r="I85" i="9" s="1"/>
  <c r="I86" i="9" s="1"/>
  <c r="I87" i="9" s="1"/>
  <c r="I88" i="9" s="1"/>
  <c r="I89" i="9" s="1"/>
  <c r="I90" i="9" s="1"/>
  <c r="I91" i="9" s="1"/>
  <c r="I92" i="9" s="1"/>
  <c r="I93" i="9" s="1"/>
  <c r="I94" i="9" s="1"/>
  <c r="I95" i="9" s="1"/>
  <c r="I96" i="9" s="1"/>
  <c r="I97" i="9" s="1"/>
  <c r="I98" i="9" s="1"/>
  <c r="I99" i="9" s="1"/>
  <c r="I100" i="9" s="1"/>
  <c r="I101" i="9" s="1"/>
  <c r="I102" i="9" s="1"/>
  <c r="I103" i="9" s="1"/>
  <c r="I104" i="9" s="1"/>
  <c r="I105" i="9" s="1"/>
  <c r="I106" i="9" s="1"/>
  <c r="I107" i="9" s="1"/>
  <c r="I108" i="9" s="1"/>
  <c r="I109" i="9" s="1"/>
  <c r="I110" i="9" s="1"/>
  <c r="I111" i="9" s="1"/>
  <c r="I112" i="9" s="1"/>
  <c r="I126" i="8"/>
  <c r="I127" i="8" s="1"/>
  <c r="I128" i="8" s="1"/>
  <c r="I129" i="8" s="1"/>
  <c r="I130" i="8" s="1"/>
  <c r="I131" i="8" s="1"/>
  <c r="I132" i="8" s="1"/>
  <c r="I133" i="8" s="1"/>
  <c r="I134" i="8" s="1"/>
  <c r="I135" i="8" s="1"/>
  <c r="I113" i="9" l="1"/>
  <c r="I114" i="9" s="1"/>
  <c r="I3" i="8"/>
  <c r="I115" i="9" l="1"/>
  <c r="I116" i="9" s="1"/>
  <c r="I117" i="9" s="1"/>
  <c r="I118" i="9" s="1"/>
  <c r="I119" i="9" s="1"/>
  <c r="I120" i="9" s="1"/>
  <c r="I121" i="9" s="1"/>
  <c r="I122" i="9" s="1"/>
  <c r="I123" i="9" s="1"/>
  <c r="I124" i="9" s="1"/>
  <c r="I8" i="10"/>
  <c r="I125" i="9"/>
  <c r="I126" i="9" s="1"/>
  <c r="I9" i="10" l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" i="9"/>
  <c r="I32" i="10" l="1"/>
  <c r="I33" i="10" s="1"/>
  <c r="I34" i="10" s="1"/>
  <c r="I35" i="10" s="1"/>
  <c r="I36" i="10" s="1"/>
  <c r="I37" i="10" s="1"/>
  <c r="I38" i="10" s="1"/>
  <c r="I39" i="10" s="1"/>
  <c r="I40" i="10" s="1"/>
  <c r="I41" i="10" s="1"/>
  <c r="I42" i="10" s="1"/>
  <c r="I43" i="10" s="1"/>
  <c r="I44" i="10" s="1"/>
  <c r="I45" i="10" s="1"/>
  <c r="I46" i="10" s="1"/>
  <c r="I47" i="10" s="1"/>
  <c r="I48" i="10" s="1"/>
  <c r="I49" i="10" s="1"/>
  <c r="I50" i="10" s="1"/>
  <c r="I51" i="10" s="1"/>
  <c r="I52" i="10" s="1"/>
  <c r="I53" i="10" s="1"/>
  <c r="I54" i="10" s="1"/>
  <c r="I55" i="10" s="1"/>
  <c r="I56" i="10" s="1"/>
  <c r="I57" i="10" s="1"/>
  <c r="I58" i="10" s="1"/>
  <c r="I59" i="10" s="1"/>
  <c r="I60" i="10" s="1"/>
  <c r="I61" i="10" s="1"/>
  <c r="I62" i="10" s="1"/>
  <c r="I63" i="10" s="1"/>
  <c r="I64" i="10" s="1"/>
  <c r="I65" i="10" s="1"/>
  <c r="I66" i="10" s="1"/>
  <c r="I67" i="10" s="1"/>
  <c r="I68" i="10" s="1"/>
  <c r="I69" i="10" s="1"/>
  <c r="I70" i="10" l="1"/>
  <c r="I71" i="10" s="1"/>
  <c r="I72" i="10" s="1"/>
  <c r="I73" i="10" s="1"/>
  <c r="I74" i="10" s="1"/>
  <c r="I75" i="10" s="1"/>
  <c r="I76" i="10" s="1"/>
  <c r="I77" i="10" s="1"/>
  <c r="I78" i="10" s="1"/>
  <c r="I79" i="10" s="1"/>
  <c r="I80" i="10" s="1"/>
  <c r="I81" i="10" s="1"/>
  <c r="I82" i="10" s="1"/>
  <c r="I83" i="10" s="1"/>
  <c r="I84" i="10" s="1"/>
  <c r="I85" i="10" s="1"/>
  <c r="I86" i="10" s="1"/>
  <c r="I87" i="10" s="1"/>
  <c r="I88" i="10" s="1"/>
  <c r="I89" i="10" s="1"/>
  <c r="I90" i="10" s="1"/>
  <c r="I91" i="10" s="1"/>
  <c r="I92" i="10" s="1"/>
  <c r="I93" i="10" l="1"/>
  <c r="I94" i="10" s="1"/>
  <c r="I95" i="10" s="1"/>
  <c r="I96" i="10" s="1"/>
  <c r="I97" i="10" s="1"/>
  <c r="I98" i="10" s="1"/>
  <c r="I99" i="10" s="1"/>
  <c r="I100" i="10" s="1"/>
  <c r="I101" i="10" s="1"/>
  <c r="I102" i="10" s="1"/>
  <c r="I103" i="10" s="1"/>
  <c r="I104" i="10" s="1"/>
  <c r="I105" i="10" s="1"/>
  <c r="I106" i="10" s="1"/>
  <c r="I107" i="10" s="1"/>
  <c r="I108" i="10" s="1"/>
  <c r="I109" i="10" s="1"/>
  <c r="I110" i="10" s="1"/>
  <c r="I111" i="10" s="1"/>
  <c r="I112" i="10" l="1"/>
  <c r="I113" i="10" l="1"/>
  <c r="I114" i="10" s="1"/>
  <c r="I115" i="10" s="1"/>
  <c r="I116" i="10" s="1"/>
  <c r="I117" i="10" s="1"/>
  <c r="I118" i="10" s="1"/>
  <c r="I119" i="10" s="1"/>
  <c r="I120" i="10" s="1"/>
  <c r="I121" i="10" s="1"/>
  <c r="I122" i="10" s="1"/>
  <c r="I123" i="10" s="1"/>
  <c r="I124" i="10" s="1"/>
  <c r="I125" i="10" s="1"/>
  <c r="I126" i="10" s="1"/>
  <c r="I119" i="11"/>
  <c r="I120" i="11" s="1"/>
  <c r="I121" i="11" s="1"/>
  <c r="I122" i="11" s="1"/>
  <c r="I123" i="11" s="1"/>
  <c r="I124" i="11" s="1"/>
  <c r="I127" i="10" l="1"/>
  <c r="I128" i="10" l="1"/>
  <c r="I8" i="11" s="1"/>
  <c r="I9" i="11" s="1"/>
  <c r="I10" i="11" s="1"/>
  <c r="I11" i="11" s="1"/>
  <c r="I12" i="11" s="1"/>
  <c r="I13" i="11" s="1"/>
  <c r="I14" i="11" s="1"/>
  <c r="I15" i="11" s="1"/>
  <c r="I16" i="11" s="1"/>
  <c r="I17" i="11" s="1"/>
  <c r="I18" i="11" s="1"/>
  <c r="I19" i="11" s="1"/>
  <c r="I20" i="11" s="1"/>
  <c r="I21" i="11" s="1"/>
  <c r="I22" i="11" s="1"/>
  <c r="I23" i="11" s="1"/>
  <c r="I24" i="11" s="1"/>
  <c r="I25" i="11" s="1"/>
  <c r="I26" i="11" s="1"/>
  <c r="I27" i="11" s="1"/>
  <c r="I28" i="11" s="1"/>
  <c r="I29" i="11" s="1"/>
  <c r="I30" i="11" s="1"/>
  <c r="I31" i="11" s="1"/>
  <c r="I32" i="11" s="1"/>
  <c r="I33" i="11" s="1"/>
  <c r="I34" i="11" s="1"/>
  <c r="I35" i="11" s="1"/>
  <c r="I36" i="11" s="1"/>
  <c r="I37" i="11" s="1"/>
  <c r="I38" i="11" s="1"/>
  <c r="I39" i="11" s="1"/>
  <c r="I40" i="11" s="1"/>
  <c r="I41" i="11" s="1"/>
  <c r="I42" i="11" s="1"/>
  <c r="I43" i="11" s="1"/>
  <c r="I44" i="11" l="1"/>
  <c r="I45" i="11" s="1"/>
  <c r="I46" i="11" s="1"/>
  <c r="I47" i="11" s="1"/>
  <c r="I48" i="11" s="1"/>
  <c r="I49" i="11" s="1"/>
  <c r="I50" i="11" s="1"/>
  <c r="I51" i="11" s="1"/>
  <c r="I52" i="11" s="1"/>
  <c r="I53" i="11" s="1"/>
  <c r="I54" i="11" s="1"/>
  <c r="I55" i="11" s="1"/>
  <c r="I56" i="11" s="1"/>
  <c r="I57" i="11" s="1"/>
  <c r="I58" i="11" s="1"/>
  <c r="I59" i="11" s="1"/>
  <c r="I60" i="11" s="1"/>
  <c r="I61" i="11" s="1"/>
  <c r="I62" i="11" s="1"/>
  <c r="I63" i="11" s="1"/>
  <c r="I64" i="11" s="1"/>
  <c r="I65" i="11" s="1"/>
  <c r="I66" i="11" s="1"/>
  <c r="I67" i="11" s="1"/>
  <c r="I68" i="11" s="1"/>
  <c r="I69" i="11" s="1"/>
  <c r="I70" i="11" s="1"/>
  <c r="I71" i="11" s="1"/>
  <c r="I72" i="11" s="1"/>
  <c r="I73" i="11" s="1"/>
  <c r="I74" i="11" s="1"/>
  <c r="I75" i="11" s="1"/>
  <c r="I76" i="11" s="1"/>
  <c r="I77" i="11" s="1"/>
  <c r="I78" i="11" s="1"/>
  <c r="I79" i="11" s="1"/>
  <c r="I80" i="11" s="1"/>
  <c r="I81" i="11" s="1"/>
  <c r="I82" i="11" s="1"/>
  <c r="I83" i="11" s="1"/>
  <c r="I84" i="11" s="1"/>
  <c r="I85" i="11" s="1"/>
  <c r="I86" i="11" s="1"/>
  <c r="I87" i="11" s="1"/>
  <c r="I88" i="11" s="1"/>
  <c r="I89" i="11" s="1"/>
  <c r="I90" i="11" s="1"/>
  <c r="I91" i="11" s="1"/>
  <c r="I92" i="11" s="1"/>
  <c r="I93" i="11" s="1"/>
  <c r="I94" i="11" s="1"/>
  <c r="I95" i="11" s="1"/>
  <c r="I96" i="11" s="1"/>
  <c r="I97" i="11" s="1"/>
  <c r="I98" i="11" s="1"/>
  <c r="I99" i="11" s="1"/>
  <c r="I100" i="11" s="1"/>
  <c r="I101" i="11" s="1"/>
  <c r="I102" i="11" s="1"/>
  <c r="I103" i="11" s="1"/>
  <c r="I104" i="11" s="1"/>
  <c r="I105" i="11" s="1"/>
  <c r="I106" i="11" s="1"/>
  <c r="I107" i="11" s="1"/>
  <c r="I108" i="11" s="1"/>
  <c r="I109" i="11" s="1"/>
  <c r="I110" i="11" s="1"/>
  <c r="I111" i="11" s="1"/>
  <c r="I112" i="11" s="1"/>
  <c r="I113" i="11" s="1"/>
  <c r="I114" i="11" s="1"/>
  <c r="I115" i="11" s="1"/>
  <c r="I116" i="11" s="1"/>
  <c r="I117" i="11" s="1"/>
  <c r="I118" i="11" s="1"/>
  <c r="I8" i="12" s="1"/>
  <c r="I9" i="12" s="1"/>
  <c r="I10" i="12" s="1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34" i="12" s="1"/>
  <c r="I35" i="12" s="1"/>
  <c r="I36" i="12" s="1"/>
  <c r="I37" i="12" s="1"/>
  <c r="I38" i="12" s="1"/>
  <c r="I39" i="12" s="1"/>
  <c r="I40" i="12" s="1"/>
  <c r="I3" i="10"/>
  <c r="L126" i="10"/>
  <c r="I41" i="12" l="1"/>
  <c r="I3" i="11"/>
  <c r="L119" i="11"/>
  <c r="I42" i="12" l="1"/>
  <c r="I43" i="12" s="1"/>
  <c r="I44" i="12" s="1"/>
  <c r="I45" i="12" s="1"/>
  <c r="I46" i="12" s="1"/>
  <c r="I47" i="12" s="1"/>
  <c r="I48" i="12" s="1"/>
  <c r="I49" i="12" s="1"/>
  <c r="I50" i="12" s="1"/>
  <c r="I51" i="12" s="1"/>
  <c r="I52" i="12" s="1"/>
  <c r="I53" i="12" s="1"/>
  <c r="I54" i="12" s="1"/>
  <c r="I55" i="12" s="1"/>
  <c r="I56" i="12" s="1"/>
  <c r="I57" i="12" s="1"/>
  <c r="I58" i="12" s="1"/>
  <c r="I59" i="12" s="1"/>
  <c r="I60" i="12" s="1"/>
  <c r="I61" i="12" s="1"/>
  <c r="I62" i="12" s="1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I88" i="12" s="1"/>
  <c r="I89" i="12" s="1"/>
  <c r="I90" i="12" s="1"/>
  <c r="I91" i="12" s="1"/>
  <c r="I92" i="12" s="1"/>
  <c r="I93" i="12" s="1"/>
  <c r="I94" i="12" s="1"/>
  <c r="I95" i="12" s="1"/>
  <c r="I96" i="12" l="1"/>
  <c r="I97" i="12" s="1"/>
  <c r="I98" i="12" s="1"/>
  <c r="I99" i="12" s="1"/>
  <c r="I100" i="12" s="1"/>
  <c r="I101" i="12" s="1"/>
  <c r="I102" i="12" l="1"/>
  <c r="I103" i="12" s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s="1"/>
  <c r="I121" i="12" s="1"/>
  <c r="I122" i="12" s="1"/>
  <c r="I123" i="12" s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s="1"/>
  <c r="I137" i="12" s="1"/>
  <c r="I138" i="12" s="1"/>
  <c r="I139" i="12" s="1"/>
  <c r="I140" i="12" s="1"/>
  <c r="I141" i="12" s="1"/>
  <c r="I142" i="12" s="1"/>
  <c r="I143" i="12" s="1"/>
  <c r="I144" i="12" l="1"/>
  <c r="I145" i="12" s="1"/>
  <c r="I146" i="12" s="1"/>
  <c r="I147" i="12" s="1"/>
  <c r="I148" i="12" s="1"/>
  <c r="I149" i="12" s="1"/>
  <c r="I150" i="12" s="1"/>
  <c r="I151" i="12" s="1"/>
  <c r="I152" i="12" s="1"/>
  <c r="I153" i="12" s="1"/>
  <c r="I154" i="12" s="1"/>
  <c r="I155" i="12" s="1"/>
  <c r="I156" i="12" s="1"/>
  <c r="I157" i="12" s="1"/>
  <c r="I158" i="12" s="1"/>
  <c r="I159" i="12" s="1"/>
  <c r="I160" i="12" s="1"/>
  <c r="I161" i="12" s="1"/>
  <c r="I162" i="12" s="1"/>
  <c r="I163" i="12" s="1"/>
  <c r="I164" i="12" s="1"/>
  <c r="I165" i="12" s="1"/>
  <c r="I166" i="12" s="1"/>
  <c r="I167" i="12" s="1"/>
  <c r="I168" i="12" s="1"/>
  <c r="I169" i="12" s="1"/>
  <c r="I170" i="12" s="1"/>
  <c r="I171" i="12" s="1"/>
  <c r="I172" i="12" s="1"/>
  <c r="I173" i="12" s="1"/>
  <c r="I174" i="12" s="1"/>
  <c r="I175" i="12" s="1"/>
  <c r="I176" i="12" s="1"/>
  <c r="I177" i="12" s="1"/>
  <c r="I178" i="12" s="1"/>
  <c r="I179" i="12" s="1"/>
  <c r="I180" i="12" s="1"/>
  <c r="I181" i="12" s="1"/>
  <c r="I182" i="12" s="1"/>
  <c r="I183" i="12" s="1"/>
  <c r="I184" i="12" s="1"/>
  <c r="I185" i="12" s="1"/>
  <c r="I186" i="12" s="1"/>
  <c r="I203" i="12" l="1"/>
  <c r="I3" i="12"/>
</calcChain>
</file>

<file path=xl/sharedStrings.xml><?xml version="1.0" encoding="utf-8"?>
<sst xmlns="http://schemas.openxmlformats.org/spreadsheetml/2006/main" count="2999" uniqueCount="1792">
  <si>
    <t>Penang Global Tourism Sdn Bhd</t>
  </si>
  <si>
    <t xml:space="preserve">Bank Book </t>
  </si>
  <si>
    <t>Current Balance:</t>
  </si>
  <si>
    <t>Cleared Balance:</t>
  </si>
  <si>
    <t>Warn when balance is below:</t>
  </si>
  <si>
    <t>Date</t>
  </si>
  <si>
    <t>Week</t>
  </si>
  <si>
    <t>Cheque /EFT Number</t>
  </si>
  <si>
    <t>Payee / Description</t>
  </si>
  <si>
    <t>Category</t>
  </si>
  <si>
    <t>R</t>
  </si>
  <si>
    <t>Withdrawal,
Payment (-)</t>
  </si>
  <si>
    <t>Deposit,
Credit (+)</t>
  </si>
  <si>
    <t>Balance</t>
  </si>
  <si>
    <t>Remarks</t>
  </si>
  <si>
    <t>PPB Group Berhad</t>
  </si>
  <si>
    <t>Ketua Pengarah Hasil Dalam Negeri</t>
  </si>
  <si>
    <t>Liang Chow Ming</t>
  </si>
  <si>
    <t>Norizeight Ventures</t>
  </si>
  <si>
    <t>ROD Creative Sdn Bhd</t>
  </si>
  <si>
    <t>TT</t>
  </si>
  <si>
    <t>Cheong Seng Chan Sdn Bhd</t>
  </si>
  <si>
    <t>Toh Kim Hock</t>
  </si>
  <si>
    <t>Yeap Kam Moey</t>
  </si>
  <si>
    <t>PT Citilink Indonesia</t>
  </si>
  <si>
    <t>Thai Airasia Company Limited</t>
  </si>
  <si>
    <t>ID Inc</t>
  </si>
  <si>
    <t>TTG Asia Media Pte Ltd</t>
  </si>
  <si>
    <t>[ Balance As of 01/1/2019 ]</t>
  </si>
  <si>
    <t>PGTEFT3781</t>
  </si>
  <si>
    <t>PGTEFT3782</t>
  </si>
  <si>
    <t>PGTEFT3783</t>
  </si>
  <si>
    <t>PGTEFT3784</t>
  </si>
  <si>
    <t>PGTEFT3785</t>
  </si>
  <si>
    <t xml:space="preserve">J&amp;A Prodcutions </t>
  </si>
  <si>
    <t>PGTEFT3786</t>
  </si>
  <si>
    <t>PGTEFT3787</t>
  </si>
  <si>
    <t>Majlis Kebudayaan Negeri Pulau Pinang</t>
  </si>
  <si>
    <t>PGTEFT3788</t>
  </si>
  <si>
    <t>PGTEFT3789</t>
  </si>
  <si>
    <t>Ong Yen Meng</t>
  </si>
  <si>
    <t>PGTEFT3790</t>
  </si>
  <si>
    <t>PGTEFT3791</t>
  </si>
  <si>
    <t>TG Solutions</t>
  </si>
  <si>
    <t>PGTEFT3792</t>
  </si>
  <si>
    <t>PGTEFT3793</t>
  </si>
  <si>
    <t>Yong Suh Yen</t>
  </si>
  <si>
    <t>PGTEFT3794</t>
  </si>
  <si>
    <t>688342</t>
  </si>
  <si>
    <t>Trustees of Leong San Tong Khoo Kongsi (Penang) Registered</t>
  </si>
  <si>
    <t>OR</t>
  </si>
  <si>
    <t>Incentive - Green</t>
  </si>
  <si>
    <t>PCET - IPK</t>
  </si>
  <si>
    <t>Qatar Airways</t>
  </si>
  <si>
    <t>PGTEFT3795</t>
  </si>
  <si>
    <t>Azfalyza Binti Abd Aziz</t>
  </si>
  <si>
    <t>PGTEFT3796</t>
  </si>
  <si>
    <t>Corporatenet Sdn Bhd</t>
  </si>
  <si>
    <t>PGTEFT3797</t>
  </si>
  <si>
    <t>Corporatenet Advisory Sdn Bhd</t>
  </si>
  <si>
    <t>PGTEFT3798</t>
  </si>
  <si>
    <t>Creathink Solutions</t>
  </si>
  <si>
    <t>PGTEFT3799</t>
  </si>
  <si>
    <t>Convep Mobillogy Sdn Bhd</t>
  </si>
  <si>
    <t>PGTEFT3800</t>
  </si>
  <si>
    <t>Celcom Mobile Sdn Bhd</t>
  </si>
  <si>
    <t>PGTEFT3801</t>
  </si>
  <si>
    <t>Clarity Publishing Sdn Bhd</t>
  </si>
  <si>
    <t>PGTEFT3802</t>
  </si>
  <si>
    <t>Fuji Xerox Asia Pacific Pte Ltd</t>
  </si>
  <si>
    <t>PGTEFT3803</t>
  </si>
  <si>
    <t>Hwa Yik Tour &amp; Travel (PG) Sdn Bhd</t>
  </si>
  <si>
    <t>PGTEFT3804</t>
  </si>
  <si>
    <t>Kaki Creation</t>
  </si>
  <si>
    <t>PGTEFT3805</t>
  </si>
  <si>
    <t>Lim Yee Harng</t>
  </si>
  <si>
    <t>PGTEFT3806</t>
  </si>
  <si>
    <t>PGTEFT3807</t>
  </si>
  <si>
    <t>Loo Chee Khuan</t>
  </si>
  <si>
    <t>PGTEFT3808</t>
  </si>
  <si>
    <t>Mohammad Ashraf Mohammad Tahir</t>
  </si>
  <si>
    <t>PGTEFT3809</t>
  </si>
  <si>
    <t>Optimal Media Sdn Bhd</t>
  </si>
  <si>
    <t>PGTEFT3810</t>
  </si>
  <si>
    <t>Performance Plus Marketing</t>
  </si>
  <si>
    <t>PGTEFT3811</t>
  </si>
  <si>
    <t>PGCC Sales &amp; Services Sdn Bhd</t>
  </si>
  <si>
    <t>PGTEFT3812</t>
  </si>
  <si>
    <t>R. Kanesan</t>
  </si>
  <si>
    <t>PGTEFT3813</t>
  </si>
  <si>
    <t>PGTEFT3814</t>
  </si>
  <si>
    <t>Se Vena Networks Sdn Bhd</t>
  </si>
  <si>
    <t>PGTEFT3815</t>
  </si>
  <si>
    <t>Tan Shurong</t>
  </si>
  <si>
    <t>PGTEFT3816</t>
  </si>
  <si>
    <t>Tax Advisory Plt</t>
  </si>
  <si>
    <t>PGTEFT3817</t>
  </si>
  <si>
    <t>PGTEFT3818</t>
  </si>
  <si>
    <t>Tenaga Nasional Behad</t>
  </si>
  <si>
    <t>PGTEFT3819</t>
  </si>
  <si>
    <t>PGTEFT3820</t>
  </si>
  <si>
    <t>PGTEFT3821</t>
  </si>
  <si>
    <t>PGTEFT3822</t>
  </si>
  <si>
    <t>Gemilang Pesona Fasiliti (M) Sdn Bhd</t>
  </si>
  <si>
    <t>688343</t>
  </si>
  <si>
    <t>CIMB Credit Card (Ooi Chok Yan)</t>
  </si>
  <si>
    <t>688344</t>
  </si>
  <si>
    <t>AKA Balloon Sdn Bhd</t>
  </si>
  <si>
    <t>688345</t>
  </si>
  <si>
    <t>Edaran Tan Chong Motor (Utara) Sdn Bhd</t>
  </si>
  <si>
    <t>PGTEFT3823</t>
  </si>
  <si>
    <t>TLM Event Sdn Bhd</t>
  </si>
  <si>
    <t>Payment cancelled</t>
  </si>
  <si>
    <t>PCET - Sentral</t>
  </si>
  <si>
    <t>???</t>
  </si>
  <si>
    <t>Tour &amp; Incentive</t>
  </si>
  <si>
    <t>PGTEFT3824</t>
  </si>
  <si>
    <t>Brande-New Bannershop Sdn Bhd</t>
  </si>
  <si>
    <t>PGTEFT3825</t>
  </si>
  <si>
    <t>Caritech Sdn Bhd</t>
  </si>
  <si>
    <t>PGTEFT3826</t>
  </si>
  <si>
    <t>PGTEFT3827</t>
  </si>
  <si>
    <t>PGTEFT3828</t>
  </si>
  <si>
    <t>Katak Creation</t>
  </si>
  <si>
    <t>PGTEFT3829</t>
  </si>
  <si>
    <t>Lim Hooi Leng</t>
  </si>
  <si>
    <t>PGTEFT3830</t>
  </si>
  <si>
    <t>PGTEFT3831</t>
  </si>
  <si>
    <t>PGTEFT3832</t>
  </si>
  <si>
    <t>PGTEFT3833</t>
  </si>
  <si>
    <t>St John Ambulans Malaysia</t>
  </si>
  <si>
    <t>PGTEFT3834</t>
  </si>
  <si>
    <t>Schenker Logistic (Malaysia) Sdn Bhd</t>
  </si>
  <si>
    <t>PGTEFT3835</t>
  </si>
  <si>
    <t>Toong Li Stationery &amp; Supply</t>
  </si>
  <si>
    <t>PGTEFT3836</t>
  </si>
  <si>
    <t>PGTEFT3837</t>
  </si>
  <si>
    <t>TNT Express Worldwide (M) Sdn Bhd</t>
  </si>
  <si>
    <t>PGTEFT3838</t>
  </si>
  <si>
    <t>Vcreate Sdn Bhd</t>
  </si>
  <si>
    <t>688346</t>
  </si>
  <si>
    <t>Withdrawal of STMMD</t>
  </si>
  <si>
    <t>PGTEFT3839</t>
  </si>
  <si>
    <t>Salary</t>
  </si>
  <si>
    <t>PGTEFT3840</t>
  </si>
  <si>
    <t>Kumpulan Wang Simpanan Pekerja</t>
  </si>
  <si>
    <t>PGTEFT3841</t>
  </si>
  <si>
    <t>Pertubuhan Keselamatan Sosial</t>
  </si>
  <si>
    <t>688347</t>
  </si>
  <si>
    <t>PGTEFT3842</t>
  </si>
  <si>
    <t>PGTEFT3843</t>
  </si>
  <si>
    <t>Beyond Multimedia Plt</t>
  </si>
  <si>
    <t>PGTEFT3844</t>
  </si>
  <si>
    <t>BBWeb Solutions</t>
  </si>
  <si>
    <t>PGTEFT3845</t>
  </si>
  <si>
    <t>PGTEFT3846</t>
  </si>
  <si>
    <t>PGTEFT3847</t>
  </si>
  <si>
    <t>PGTEFT3848</t>
  </si>
  <si>
    <t>DSOP Office System &amp; Supplies Sdn Bhd</t>
  </si>
  <si>
    <t>PGTEFT3849</t>
  </si>
  <si>
    <t>Kelvin Ong Ghee Tien</t>
  </si>
  <si>
    <t>PGTEFT3850</t>
  </si>
  <si>
    <t>Discovery Overland Holidays Sdn Bhd</t>
  </si>
  <si>
    <t>PGTEFT3851</t>
  </si>
  <si>
    <t>Jaykodi Resources</t>
  </si>
  <si>
    <t>PGTEFT3852</t>
  </si>
  <si>
    <t>PGTEFT3853</t>
  </si>
  <si>
    <t>Metro View Eneterprise</t>
  </si>
  <si>
    <t>PGTEFT3854</t>
  </si>
  <si>
    <t>PGTEFT3855</t>
  </si>
  <si>
    <t>Rickveen Singh A/L Harbindar Singh</t>
  </si>
  <si>
    <t>PGTEFT3856</t>
  </si>
  <si>
    <t>PGTEFT3857</t>
  </si>
  <si>
    <t>PGTEFT3858</t>
  </si>
  <si>
    <t>688348</t>
  </si>
  <si>
    <t>688349</t>
  </si>
  <si>
    <t>Telekom Malaysia Berhad</t>
  </si>
  <si>
    <t>688350</t>
  </si>
  <si>
    <t>Usains Holding Sdn Bhd</t>
  </si>
  <si>
    <t>688351</t>
  </si>
  <si>
    <t>Rapid Bus Sdn Bhd</t>
  </si>
  <si>
    <t>PGTEFT3862</t>
  </si>
  <si>
    <t>Tan Seang Aun</t>
  </si>
  <si>
    <t>Chailek Sae-Teng</t>
  </si>
  <si>
    <t>[ Balance As of 01/2/2019 ]</t>
  </si>
  <si>
    <t>PGTEFT3859</t>
  </si>
  <si>
    <t>PGTEFT3860</t>
  </si>
  <si>
    <t>PGTEFT3861</t>
  </si>
  <si>
    <t>688352</t>
  </si>
  <si>
    <t>PGTEFT3864</t>
  </si>
  <si>
    <t>PGTEFT3865</t>
  </si>
  <si>
    <t>Evercool Air-Conditioner &amp; Refrigerator Service</t>
  </si>
  <si>
    <t>PGTEFT3866</t>
  </si>
  <si>
    <t>PGTEFT3867</t>
  </si>
  <si>
    <t>FTZ Travel &amp; Tours Sdn Bhd</t>
  </si>
  <si>
    <t>PGTEFT3868</t>
  </si>
  <si>
    <t>Harpers Travel (M) Sdn Bhd</t>
  </si>
  <si>
    <t>PGTEFT3869</t>
  </si>
  <si>
    <t>CIMB Credit Card Centre (Ooi Chok Yan)</t>
  </si>
  <si>
    <t>PGTEFT3870</t>
  </si>
  <si>
    <t>PGTEFT3871</t>
  </si>
  <si>
    <t>PGTEFT3872</t>
  </si>
  <si>
    <t>My Horizon Media Sdn Bhd</t>
  </si>
  <si>
    <t>PGTEFT3873</t>
  </si>
  <si>
    <t>PGTEFT3874</t>
  </si>
  <si>
    <t>PGTEFT3875</t>
  </si>
  <si>
    <t>PGTEFT3876</t>
  </si>
  <si>
    <t xml:space="preserve">Kelvin Ong Ghee Tien </t>
  </si>
  <si>
    <t>PGTEFT3877</t>
  </si>
  <si>
    <t>PGTEFT3878</t>
  </si>
  <si>
    <t>PGTEFT3879</t>
  </si>
  <si>
    <t>Two Pro Print Services</t>
  </si>
  <si>
    <t>PGTEFT3880</t>
  </si>
  <si>
    <t>PGTEFT3881</t>
  </si>
  <si>
    <t>Tenaga Nasional Berhad</t>
  </si>
  <si>
    <t>PGTEFT3882</t>
  </si>
  <si>
    <t>PGTEFT3883</t>
  </si>
  <si>
    <t>PGTEFT3884</t>
  </si>
  <si>
    <t>PGTEFT3885</t>
  </si>
  <si>
    <t>Yoon Pauline</t>
  </si>
  <si>
    <t>PGTEFT3886</t>
  </si>
  <si>
    <t xml:space="preserve">Yeap Kam Moey </t>
  </si>
  <si>
    <t>PGTEFT3887</t>
  </si>
  <si>
    <t>688354</t>
  </si>
  <si>
    <t>FK Global Enterprise</t>
  </si>
  <si>
    <t>688355</t>
  </si>
  <si>
    <t>J&amp;A Productions</t>
  </si>
  <si>
    <t>688356</t>
  </si>
  <si>
    <t>Lembaga Penggalakan Pelancongan Malaysia</t>
  </si>
  <si>
    <t>688357</t>
  </si>
  <si>
    <t>Perk Idea Sdn Bhd</t>
  </si>
  <si>
    <t>688358</t>
  </si>
  <si>
    <t>Vanda Dynamic Enterprise</t>
  </si>
  <si>
    <t>Thai International Travel Fair</t>
  </si>
  <si>
    <t>Dr Adv</t>
  </si>
  <si>
    <t xml:space="preserve">Salary </t>
  </si>
  <si>
    <t>PGTEFT3888</t>
  </si>
  <si>
    <t>PGTEFT3889</t>
  </si>
  <si>
    <t>PGTEFT3890</t>
  </si>
  <si>
    <t>PGTEFT3891</t>
  </si>
  <si>
    <t>PMED - Spine Joing &amp; Muscle</t>
  </si>
  <si>
    <t>PCET - GCCA</t>
  </si>
  <si>
    <t xml:space="preserve">PMED - Spinecare Chiro </t>
  </si>
  <si>
    <t>PMED - PS Healthcare</t>
  </si>
  <si>
    <t>IJM - HAB Sponsorship</t>
  </si>
  <si>
    <t>PCET -Silicon Tech</t>
  </si>
  <si>
    <t>JV</t>
  </si>
  <si>
    <t>PCET &amp; PMED - CHCM</t>
  </si>
  <si>
    <t>Audit Confirmation charges</t>
  </si>
  <si>
    <t xml:space="preserve">Refund - Azafalyz </t>
  </si>
  <si>
    <t>Refund - Lim Yee Harng</t>
  </si>
  <si>
    <t>Cash Deposit - TIC</t>
  </si>
  <si>
    <t>OR 00942</t>
  </si>
  <si>
    <t>OR 00943</t>
  </si>
  <si>
    <t>OR 00944</t>
  </si>
  <si>
    <t>OR 00947</t>
  </si>
  <si>
    <t>OR 00946</t>
  </si>
  <si>
    <t>PMED - Island Hospital</t>
  </si>
  <si>
    <t>OR 00948</t>
  </si>
  <si>
    <t>PMED - Loh Guan Lye &amp; Sons</t>
  </si>
  <si>
    <t>OR 00949</t>
  </si>
  <si>
    <t>OR 00950</t>
  </si>
  <si>
    <t>PMED - HAMC Health Solution Centre</t>
  </si>
  <si>
    <t>OR 00951</t>
  </si>
  <si>
    <t>PCET - Pg Medical College</t>
  </si>
  <si>
    <t>OR 00952</t>
  </si>
  <si>
    <t>PCET - KDU</t>
  </si>
  <si>
    <t>OR 00953</t>
  </si>
  <si>
    <t>PCET - Phoenix Asia</t>
  </si>
  <si>
    <t>OR 00954</t>
  </si>
  <si>
    <t>OR 00955</t>
  </si>
  <si>
    <t>OR 00956</t>
  </si>
  <si>
    <t>OR 00957</t>
  </si>
  <si>
    <t>OR 00958</t>
  </si>
  <si>
    <t>OR 00959</t>
  </si>
  <si>
    <t>OR 00960</t>
  </si>
  <si>
    <t>OR 00961</t>
  </si>
  <si>
    <t>PCET - Equator College</t>
  </si>
  <si>
    <t xml:space="preserve">PCET - Penasula College </t>
  </si>
  <si>
    <t>OR 00962</t>
  </si>
  <si>
    <t>OR 00963</t>
  </si>
  <si>
    <t>688359</t>
  </si>
  <si>
    <t>PTS Travel &amp; Tours Sdn Bhd</t>
  </si>
  <si>
    <t>PGTEFT3892</t>
  </si>
  <si>
    <t>PGTEFT3893</t>
  </si>
  <si>
    <t>Azfalyza Binti Abdul Aziz</t>
  </si>
  <si>
    <t>PGTEFT3894</t>
  </si>
  <si>
    <t>Low Yen Peng</t>
  </si>
  <si>
    <t>PGTEFT3895</t>
  </si>
  <si>
    <t>PGTEFT3896</t>
  </si>
  <si>
    <t>PGTEFT3897</t>
  </si>
  <si>
    <t>Ooi Chok Yan</t>
  </si>
  <si>
    <t>PGTEFT3898</t>
  </si>
  <si>
    <t>Thoy Siew Ping</t>
  </si>
  <si>
    <t>PGTEFT3899</t>
  </si>
  <si>
    <t>Eja Venture</t>
  </si>
  <si>
    <t>PGTEFT3900</t>
  </si>
  <si>
    <t>Transfer from MBB</t>
  </si>
  <si>
    <t>PGTEFT3901</t>
  </si>
  <si>
    <t>Malathi A/P Muniandy</t>
  </si>
  <si>
    <t>PGTEFT3902</t>
  </si>
  <si>
    <t>PGTEFT3903</t>
  </si>
  <si>
    <t>DHL Express (Malaysia) Sdn Bhd</t>
  </si>
  <si>
    <t>PGTEFT3904</t>
  </si>
  <si>
    <t>Elite Translations Asia (M) Sdn Bhd</t>
  </si>
  <si>
    <t>PGTEFT3905</t>
  </si>
  <si>
    <t>Eden Catering Sdn Bhd</t>
  </si>
  <si>
    <t>PGTEFT3906</t>
  </si>
  <si>
    <t>PGTEFT3907</t>
  </si>
  <si>
    <t>PGTEFT3908</t>
  </si>
  <si>
    <t>Koleksi Wasayang</t>
  </si>
  <si>
    <t>PGTEFT3909</t>
  </si>
  <si>
    <t>PGTEFT3910</t>
  </si>
  <si>
    <t>PGTEFT3911</t>
  </si>
  <si>
    <t>Roslin Bin Saidin</t>
  </si>
  <si>
    <t>PGTEFT3912</t>
  </si>
  <si>
    <t>Ross Stephenson</t>
  </si>
  <si>
    <t>PGTEFT3913</t>
  </si>
  <si>
    <t>Sim Mei Wan</t>
  </si>
  <si>
    <t>PGTEFT3914</t>
  </si>
  <si>
    <t>PGTEFT3915</t>
  </si>
  <si>
    <t>PGTEFT3916</t>
  </si>
  <si>
    <t>Tour &amp; Incentive Travel Sdn Bhd</t>
  </si>
  <si>
    <t>PGTEFT3917</t>
  </si>
  <si>
    <t>PGTEFT3918</t>
  </si>
  <si>
    <t>PGTEFT3919</t>
  </si>
  <si>
    <t>PGTEFT3920</t>
  </si>
  <si>
    <t>688360</t>
  </si>
  <si>
    <t>Aidil Travel &amp; Tours Sdn Bhd</t>
  </si>
  <si>
    <t>688361</t>
  </si>
  <si>
    <t>688362</t>
  </si>
  <si>
    <t>Google Malaysia Sdn Bhd</t>
  </si>
  <si>
    <t>688363</t>
  </si>
  <si>
    <t>688364</t>
  </si>
  <si>
    <t>Sterling Insurnace Brokers Sdn Bhd</t>
  </si>
  <si>
    <t>PGTEFT3921</t>
  </si>
  <si>
    <t>PGTEFT3922</t>
  </si>
  <si>
    <t>Jaykodi Resoucres</t>
  </si>
  <si>
    <t>PGTEFT3923</t>
  </si>
  <si>
    <t>PGTEFT3924</t>
  </si>
  <si>
    <t>Media Hub International LLC</t>
  </si>
  <si>
    <t>Redtone Telecommunications</t>
  </si>
  <si>
    <t>PMED - Adventist</t>
  </si>
  <si>
    <t>Refund - ROD Creative</t>
  </si>
  <si>
    <t>PMED - Mount Miriam</t>
  </si>
  <si>
    <t>PCET - Inti College</t>
  </si>
  <si>
    <t>[ Balance As of 01/3/2019 ]</t>
  </si>
  <si>
    <t>PGTEFT3925</t>
  </si>
  <si>
    <t>PGTEFT3926</t>
  </si>
  <si>
    <t>PGTEFT3927</t>
  </si>
  <si>
    <t>688365</t>
  </si>
  <si>
    <t>Anovia Bridal Sdn Bhd</t>
  </si>
  <si>
    <t>688366</t>
  </si>
  <si>
    <t>Redberry Outdoors Sdn Bhd</t>
  </si>
  <si>
    <t>688367</t>
  </si>
  <si>
    <t>688368</t>
  </si>
  <si>
    <t>Marketing And Awarness Solutions Co Ltd</t>
  </si>
  <si>
    <t>Part of You UG-Ulrich Bieber</t>
  </si>
  <si>
    <t>PGTEFT3928</t>
  </si>
  <si>
    <t>PGTEFT3929</t>
  </si>
  <si>
    <t>PGTEFT3930</t>
  </si>
  <si>
    <t>Cheah Hock Lye</t>
  </si>
  <si>
    <t>PGTEFT3931</t>
  </si>
  <si>
    <t>PGTEFT3932</t>
  </si>
  <si>
    <t>PGTEFT3933</t>
  </si>
  <si>
    <t>Dewayani A/P Ramoo</t>
  </si>
  <si>
    <t>PGTEFT3934</t>
  </si>
  <si>
    <t>Kelvin Ong Ghee Tian</t>
  </si>
  <si>
    <t>PGTEFT3935</t>
  </si>
  <si>
    <t>PGTEFT3936</t>
  </si>
  <si>
    <t>PGTEFT3937</t>
  </si>
  <si>
    <t>PGTEFT3938</t>
  </si>
  <si>
    <t>Mon Reve Talent And Event Management</t>
  </si>
  <si>
    <t>PGTEFT3939</t>
  </si>
  <si>
    <t>PGTEFT3940</t>
  </si>
  <si>
    <t>Penelope Yuen Li Jynn</t>
  </si>
  <si>
    <t>PGTEFT3941</t>
  </si>
  <si>
    <t>PGTEFT3942</t>
  </si>
  <si>
    <t>PGTEFT3943</t>
  </si>
  <si>
    <t>PGTEFT3944</t>
  </si>
  <si>
    <t>Web Asp Sdn Bhd</t>
  </si>
  <si>
    <t>PGTEFT3945</t>
  </si>
  <si>
    <t>PGTEFT3946</t>
  </si>
  <si>
    <t>PGTEFT3947</t>
  </si>
  <si>
    <t>Discover Vacations Sdn Bhd</t>
  </si>
  <si>
    <t>Horizon Travel Marketing Consulting Guangzhou Co Ltd</t>
  </si>
  <si>
    <t>Grant from State Gov</t>
  </si>
  <si>
    <t>Refund - Azfalyza</t>
  </si>
  <si>
    <t>PCET - Segi College</t>
  </si>
  <si>
    <t>PGTEFT3948</t>
  </si>
  <si>
    <t>Cahaya Utara Sdn Bhd</t>
  </si>
  <si>
    <t>PGTEFT3949</t>
  </si>
  <si>
    <t>ET Hospitality Ventures Sdn Bhd</t>
  </si>
  <si>
    <t>PGTEFT3950</t>
  </si>
  <si>
    <t>PGTEFT3951</t>
  </si>
  <si>
    <t>Pen Ads (M) Sdn Bhd</t>
  </si>
  <si>
    <t>PGTEFT3952</t>
  </si>
  <si>
    <t>PGTEFT3953</t>
  </si>
  <si>
    <t>PGTEFT3954</t>
  </si>
  <si>
    <t>PGTEFT3955</t>
  </si>
  <si>
    <t>PGTEFT3956</t>
  </si>
  <si>
    <t>688369</t>
  </si>
  <si>
    <t>Elite Translation Asia (M) Sdn Bhd</t>
  </si>
  <si>
    <t>688370</t>
  </si>
  <si>
    <t>688371</t>
  </si>
  <si>
    <t>JV International Joint Stock Company</t>
  </si>
  <si>
    <t>PGTEFT3957</t>
  </si>
  <si>
    <t>Artistari Production</t>
  </si>
  <si>
    <t>PGTEFT3958</t>
  </si>
  <si>
    <t>Brand-New Bannershop Sdn Bhd</t>
  </si>
  <si>
    <t>PGTEFT3959</t>
  </si>
  <si>
    <t>PGTEFT3960</t>
  </si>
  <si>
    <t>PGTEFT3961</t>
  </si>
  <si>
    <t>CIMB Credit Card Centre</t>
  </si>
  <si>
    <t>PGTEFT3962</t>
  </si>
  <si>
    <t>PGTEFT3963</t>
  </si>
  <si>
    <t>Dream Art Centre</t>
  </si>
  <si>
    <t>PGTEFT3964</t>
  </si>
  <si>
    <t>PGTEFT3965</t>
  </si>
  <si>
    <t>Goh Yen Ting</t>
  </si>
  <si>
    <t>PGTEFT3966</t>
  </si>
  <si>
    <t>Gooi Hean Kar</t>
  </si>
  <si>
    <t>PGTEFT3967</t>
  </si>
  <si>
    <t>PGTEFT3968</t>
  </si>
  <si>
    <t>PGTEFT3969</t>
  </si>
  <si>
    <t>PGTEFT3970</t>
  </si>
  <si>
    <t>Semangat Kini Sdn Bhd</t>
  </si>
  <si>
    <t>PGTEFT3971</t>
  </si>
  <si>
    <t>PGTEFT3972</t>
  </si>
  <si>
    <t>PGTEFT3973</t>
  </si>
  <si>
    <t>Omega Sparkles Sdn Bhd</t>
  </si>
  <si>
    <t>PGTEFT3974</t>
  </si>
  <si>
    <t>PGTEFT3975</t>
  </si>
  <si>
    <t>PGTEFT3976</t>
  </si>
  <si>
    <t>PGTEFT3977</t>
  </si>
  <si>
    <t>PGTEFT3978</t>
  </si>
  <si>
    <t>PGTEFT3979</t>
  </si>
  <si>
    <t>Toi Toi Services Sdn Bhd</t>
  </si>
  <si>
    <t>PGTEFT3980</t>
  </si>
  <si>
    <t>PGTEFT3981</t>
  </si>
  <si>
    <t>PGTEFT3982</t>
  </si>
  <si>
    <t>PGTEFT3983</t>
  </si>
  <si>
    <t>Top One Digital Shop</t>
  </si>
  <si>
    <t>PGTEFT3984</t>
  </si>
  <si>
    <t>PGTEFT3985</t>
  </si>
  <si>
    <t>PGTEFT3986</t>
  </si>
  <si>
    <t>PGTEFT3987</t>
  </si>
  <si>
    <t>PGTEFT3988</t>
  </si>
  <si>
    <t>PGTEFT3989</t>
  </si>
  <si>
    <t>PGTEFT3990</t>
  </si>
  <si>
    <t>PGTEFT3991</t>
  </si>
  <si>
    <t>688372</t>
  </si>
  <si>
    <t>Astro Radio Sdn Bhd</t>
  </si>
  <si>
    <t>688373</t>
  </si>
  <si>
    <t>688374</t>
  </si>
  <si>
    <t>688375</t>
  </si>
  <si>
    <t>688376</t>
  </si>
  <si>
    <t>PGTEFT3992</t>
  </si>
  <si>
    <t>PGTEFT3993</t>
  </si>
  <si>
    <t>PGTEFT3994</t>
  </si>
  <si>
    <t>PGTEFT3995</t>
  </si>
  <si>
    <t>688377</t>
  </si>
  <si>
    <t>LotteHotel</t>
  </si>
  <si>
    <t>Sung Yunmo</t>
  </si>
  <si>
    <t>Ink Publishing Pte Limited</t>
  </si>
  <si>
    <t>The Plan Communication Co Ltd</t>
  </si>
  <si>
    <t>Busan Lotte Hotel</t>
  </si>
  <si>
    <t>Jeeyoun Kim</t>
  </si>
  <si>
    <t>PT Indonesia AirAsia</t>
  </si>
  <si>
    <t>N/A</t>
  </si>
  <si>
    <t>Payment Cancelled</t>
  </si>
  <si>
    <t>PGTEFT3996</t>
  </si>
  <si>
    <t>PGTEFT3997</t>
  </si>
  <si>
    <t>PGTEFT3998</t>
  </si>
  <si>
    <t>PGTEFT3999</t>
  </si>
  <si>
    <t>PGTEFT4000</t>
  </si>
  <si>
    <t>Design Ark Sdn Bhd</t>
  </si>
  <si>
    <t>PGTEFT4001</t>
  </si>
  <si>
    <t>PGTEFT4002</t>
  </si>
  <si>
    <t>PGTEFT4003</t>
  </si>
  <si>
    <t>PGTEFT4004</t>
  </si>
  <si>
    <t>Malathi D/O Muniandy</t>
  </si>
  <si>
    <t>PGTEFT4005</t>
  </si>
  <si>
    <t>PGTEFT4006</t>
  </si>
  <si>
    <t>Tong Poh Kheng</t>
  </si>
  <si>
    <t>PGTEFT4007</t>
  </si>
  <si>
    <t>PGTEFT4008</t>
  </si>
  <si>
    <t>PGTEFT4009</t>
  </si>
  <si>
    <t>PGTEFT4010</t>
  </si>
  <si>
    <t>PGTEFT4011</t>
  </si>
  <si>
    <t>688378</t>
  </si>
  <si>
    <t>688379</t>
  </si>
  <si>
    <t>PGTEFT4012</t>
  </si>
  <si>
    <t xml:space="preserve">Tan Seang Aun </t>
  </si>
  <si>
    <t>OR 00964</t>
  </si>
  <si>
    <t>OR 00965</t>
  </si>
  <si>
    <t>OR 00966</t>
  </si>
  <si>
    <t>OR 00968</t>
  </si>
  <si>
    <t>OR 00969</t>
  </si>
  <si>
    <t>OR 00970</t>
  </si>
  <si>
    <t>PCET - Disted</t>
  </si>
  <si>
    <t>OR 00971</t>
  </si>
  <si>
    <t>Bank Charges</t>
  </si>
  <si>
    <t>OR 00975</t>
  </si>
  <si>
    <t>OR 00976</t>
  </si>
  <si>
    <t>OR 00974</t>
  </si>
  <si>
    <t>OR 00973</t>
  </si>
  <si>
    <t>OR 00972</t>
  </si>
  <si>
    <t>Refund - Malathi</t>
  </si>
  <si>
    <t>OR 00977</t>
  </si>
  <si>
    <t>Hotel Fee - Asian Food &amp; Cultural</t>
  </si>
  <si>
    <t>OR 00978</t>
  </si>
  <si>
    <t>PCET - CAC Academy</t>
  </si>
  <si>
    <t>OR 00979</t>
  </si>
  <si>
    <t>OR 00980</t>
  </si>
  <si>
    <t>Hotel Fee - China Roadshow</t>
  </si>
  <si>
    <t>Hotel Fee - Pop Up Containers</t>
  </si>
  <si>
    <t>OR 00981</t>
  </si>
  <si>
    <t>OR 00982</t>
  </si>
  <si>
    <t>Refund - Sterling Insurance</t>
  </si>
  <si>
    <t>PCET - Han Chiang</t>
  </si>
  <si>
    <t>OR 00983</t>
  </si>
  <si>
    <t>Refund - Taxation</t>
  </si>
  <si>
    <t>OR 00984</t>
  </si>
  <si>
    <t>OR 00985</t>
  </si>
  <si>
    <t>PMED - Klinik Pergigian A. Marina</t>
  </si>
  <si>
    <t>PMED - KPJ</t>
  </si>
  <si>
    <t>[ Balance As of 01/4/2019 ]</t>
  </si>
  <si>
    <t>PGTEFT4013</t>
  </si>
  <si>
    <t>PGTEFT4014</t>
  </si>
  <si>
    <t>PGTEFT4015</t>
  </si>
  <si>
    <t>688387</t>
  </si>
  <si>
    <t>Xiamen C&amp;D International Travel Service Group Co Ltd</t>
  </si>
  <si>
    <t>PGTEFT4016</t>
  </si>
  <si>
    <t>PGTEFT4017</t>
  </si>
  <si>
    <t>PGTEFT4018</t>
  </si>
  <si>
    <t>Brand-new Bannershop Sdn Bhd</t>
  </si>
  <si>
    <t>PGTEFT4019</t>
  </si>
  <si>
    <t>Convep Mobilogy Sdn Bhd</t>
  </si>
  <si>
    <t>PGTEFT4020</t>
  </si>
  <si>
    <t>PGTEFT4021</t>
  </si>
  <si>
    <t>PGTEFT4022</t>
  </si>
  <si>
    <t>PGTEFT4023</t>
  </si>
  <si>
    <t>Hooi Ceramics &amp; Gift Enterprise</t>
  </si>
  <si>
    <t>PGTEFT4024</t>
  </si>
  <si>
    <t>PGTEFT4025</t>
  </si>
  <si>
    <t>PGTEFT4026</t>
  </si>
  <si>
    <t>PGTEFT4027</t>
  </si>
  <si>
    <t>Noor Azman bin Ahmad</t>
  </si>
  <si>
    <t>PGTEFT4028</t>
  </si>
  <si>
    <t>Ooi &amp; Associates Tax &amp; Services Sdn Bhd</t>
  </si>
  <si>
    <t>PGTEFT4029</t>
  </si>
  <si>
    <t>PGTEFT4030</t>
  </si>
  <si>
    <t>Studio Howard</t>
  </si>
  <si>
    <t>PGTEFT4031</t>
  </si>
  <si>
    <t>PGTEFT4032</t>
  </si>
  <si>
    <t>PGTEFT4033</t>
  </si>
  <si>
    <t>Schenker Logistics (Malaysia) Sdn Bhd</t>
  </si>
  <si>
    <t>PGTEFT4034</t>
  </si>
  <si>
    <t>PGTEFT4035</t>
  </si>
  <si>
    <t>PGTEFT4036</t>
  </si>
  <si>
    <t>PGTEFT4037</t>
  </si>
  <si>
    <t>Top One Digitprint Sdn Bhd</t>
  </si>
  <si>
    <t>PGTEFT4038</t>
  </si>
  <si>
    <t>PGTEFT4039</t>
  </si>
  <si>
    <t>PGTEFT4040</t>
  </si>
  <si>
    <t>PGTEFT4041</t>
  </si>
  <si>
    <t>PGTEFT4042</t>
  </si>
  <si>
    <t>PGTEFT4043</t>
  </si>
  <si>
    <t>PGTEFT4044</t>
  </si>
  <si>
    <t>PGTEFT4045</t>
  </si>
  <si>
    <t>PGTEFT4046</t>
  </si>
  <si>
    <t>PGTEFT4047</t>
  </si>
  <si>
    <t>PGTEFT4048</t>
  </si>
  <si>
    <t>PGTEFT4049</t>
  </si>
  <si>
    <t>688380</t>
  </si>
  <si>
    <t>688381</t>
  </si>
  <si>
    <t>688382</t>
  </si>
  <si>
    <t>688383</t>
  </si>
  <si>
    <t>Xiamen Weichuang Exhibition Design Co Ltd</t>
  </si>
  <si>
    <t>Xiamen Penavico Customs Brocker Co Ltd</t>
  </si>
  <si>
    <t>MB Exhibitions (Shanghai) Co Ltd</t>
  </si>
  <si>
    <t>PGTEFT4050</t>
  </si>
  <si>
    <t>A. Sani KW Sdn Bhd</t>
  </si>
  <si>
    <t>PGTEFT4051</t>
  </si>
  <si>
    <t>Cheong Yang Guang</t>
  </si>
  <si>
    <t>PGTEFT4052</t>
  </si>
  <si>
    <t>PGTEFT4053</t>
  </si>
  <si>
    <t>PGTEFT4054</t>
  </si>
  <si>
    <t>PGTEFT4055</t>
  </si>
  <si>
    <t>PGTEFT4056</t>
  </si>
  <si>
    <t>Hwa Yik Tour &amp; Travel (Pg) Sdn Bhd</t>
  </si>
  <si>
    <t>PGTEFT4057</t>
  </si>
  <si>
    <t>K Two Trading</t>
  </si>
  <si>
    <t>PGTEFT4058</t>
  </si>
  <si>
    <t>Kok Chun Khai</t>
  </si>
  <si>
    <t>PGTEFT4059</t>
  </si>
  <si>
    <t>PGTEFT4060</t>
  </si>
  <si>
    <t>PGTEFT4061</t>
  </si>
  <si>
    <t>Perbadanan Pembangunan Pulau Pinang</t>
  </si>
  <si>
    <t>PGTEFT4062</t>
  </si>
  <si>
    <t>PGTEFT4063</t>
  </si>
  <si>
    <t>Premium Minds Sdn Bhd</t>
  </si>
  <si>
    <t>PGTEFT4064</t>
  </si>
  <si>
    <t>Sterling Insurance Brokers Sdn Bhd</t>
  </si>
  <si>
    <t>PGTEFT4065</t>
  </si>
  <si>
    <t>PGTEFT4066</t>
  </si>
  <si>
    <t>Tan Yit Ming</t>
  </si>
  <si>
    <t>PGTEFT4067</t>
  </si>
  <si>
    <t>PGTEFT4068</t>
  </si>
  <si>
    <t>PGTEFT4069</t>
  </si>
  <si>
    <t>Teoh Lay Pheng</t>
  </si>
  <si>
    <t>PGTEFT4070</t>
  </si>
  <si>
    <t>688386</t>
  </si>
  <si>
    <t>PGTEFT4071</t>
  </si>
  <si>
    <t>PGTEFT4072</t>
  </si>
  <si>
    <t>PGTEFT4073</t>
  </si>
  <si>
    <t>PGTEFT4074</t>
  </si>
  <si>
    <t>PGTEFT4075</t>
  </si>
  <si>
    <t>Azfalyza Abdul Binti Aziz</t>
  </si>
  <si>
    <t>PGTEFT4076</t>
  </si>
  <si>
    <t>PGTEFT4077</t>
  </si>
  <si>
    <t>PGTEFT4078</t>
  </si>
  <si>
    <t>PGTEFT4079</t>
  </si>
  <si>
    <t>PGTEFT4080</t>
  </si>
  <si>
    <t>EQTD Consulting Sdn Bhd</t>
  </si>
  <si>
    <t>PGTEFT4081</t>
  </si>
  <si>
    <t>PGTEFT4082</t>
  </si>
  <si>
    <t>MarketSource Sdn Bhd</t>
  </si>
  <si>
    <t>PGTEFT4083</t>
  </si>
  <si>
    <t>Ng Chun How</t>
  </si>
  <si>
    <t>PGTEFT4084</t>
  </si>
  <si>
    <t>PGTEFT4085</t>
  </si>
  <si>
    <t>PGTEFT4086</t>
  </si>
  <si>
    <t>PGTEFT4087</t>
  </si>
  <si>
    <t>PGTEFT4088</t>
  </si>
  <si>
    <t>PGTEFT4089</t>
  </si>
  <si>
    <t>PGTEFT4090</t>
  </si>
  <si>
    <t>PGTEFT4091</t>
  </si>
  <si>
    <t>PGTEFT4092</t>
  </si>
  <si>
    <t>PGTEFT4093</t>
  </si>
  <si>
    <t>Wayee Group Sdn Bhd</t>
  </si>
  <si>
    <t>PGTEFT4094</t>
  </si>
  <si>
    <t>PGTEFT4095</t>
  </si>
  <si>
    <t>PGTEFT4096</t>
  </si>
  <si>
    <t>688388</t>
  </si>
  <si>
    <t>688389</t>
  </si>
  <si>
    <t>688390</t>
  </si>
  <si>
    <t>PGTEFT4097</t>
  </si>
  <si>
    <t>PGTEFT4098</t>
  </si>
  <si>
    <t>OR 00986</t>
  </si>
  <si>
    <t>KOAY BENG HONG</t>
  </si>
  <si>
    <t>OR 00987</t>
  </si>
  <si>
    <t>PCET - TARC</t>
  </si>
  <si>
    <t>JV19/04/05</t>
  </si>
  <si>
    <t>Being deposit of cash to CIMB</t>
  </si>
  <si>
    <t>OR 00988</t>
  </si>
  <si>
    <t>JV19/04/06</t>
  </si>
  <si>
    <t>[ Balance As of 01/5/2019 ]</t>
  </si>
  <si>
    <t>PGTEFT4099</t>
  </si>
  <si>
    <t>PGTEFT4100</t>
  </si>
  <si>
    <t>PGTEFT4101</t>
  </si>
  <si>
    <t>PGTEFT4102</t>
  </si>
  <si>
    <t>PGTEFT4103</t>
  </si>
  <si>
    <t>PGTEFT4104</t>
  </si>
  <si>
    <t>PGTEFT4105</t>
  </si>
  <si>
    <t>PGTEFT4106</t>
  </si>
  <si>
    <t>PGTEFT4107</t>
  </si>
  <si>
    <t>PGTEFT4108</t>
  </si>
  <si>
    <t>PGTEFT4109</t>
  </si>
  <si>
    <t>PGTEFT4110</t>
  </si>
  <si>
    <t>PGTEFT4111</t>
  </si>
  <si>
    <t>Emilia Binti Ismail</t>
  </si>
  <si>
    <t>PGTEFT4112</t>
  </si>
  <si>
    <t>Jenexus Holding Sdn Bhd</t>
  </si>
  <si>
    <t>PGTEFT4113</t>
  </si>
  <si>
    <t>PGTEFT4114</t>
  </si>
  <si>
    <t>Hekty Publishing Sdn Bhd</t>
  </si>
  <si>
    <t>PGTEFT4115</t>
  </si>
  <si>
    <t xml:space="preserve">Mount Miriam Cancer Hospital </t>
  </si>
  <si>
    <t>PGTEFT4116</t>
  </si>
  <si>
    <t>PGTEFT4117</t>
  </si>
  <si>
    <t>PGTEFT4118</t>
  </si>
  <si>
    <t>MICEM Sdn Bhd</t>
  </si>
  <si>
    <t>PGTEFT4119</t>
  </si>
  <si>
    <t>PGTEFT4120</t>
  </si>
  <si>
    <t>PGTEFT4121</t>
  </si>
  <si>
    <t>Risegroupe Sdn Bhd</t>
  </si>
  <si>
    <t>PGTEFT4122</t>
  </si>
  <si>
    <t>PGTEFT4123</t>
  </si>
  <si>
    <t>PGTEFT4124</t>
  </si>
  <si>
    <t>PGTEFT4125</t>
  </si>
  <si>
    <t>PGTEFT4126</t>
  </si>
  <si>
    <t>PGTEFT4127</t>
  </si>
  <si>
    <t>PGTEFT4128</t>
  </si>
  <si>
    <t>PGTEFT4129</t>
  </si>
  <si>
    <t>PGTEFT4130</t>
  </si>
  <si>
    <t>PGTEFT4131</t>
  </si>
  <si>
    <t>Yeap Peng Hoe</t>
  </si>
  <si>
    <t>PGTEFT4132</t>
  </si>
  <si>
    <t>PGTEFT4133</t>
  </si>
  <si>
    <t>PGTEFT4134</t>
  </si>
  <si>
    <t>688394</t>
  </si>
  <si>
    <t>Karisma Kreatif Worldwide Sdn Bhd</t>
  </si>
  <si>
    <t>688393</t>
  </si>
  <si>
    <t>688396</t>
  </si>
  <si>
    <t>Uniholiday</t>
  </si>
  <si>
    <t>Qatar</t>
  </si>
  <si>
    <t>Natthineethiti Phinyapincha</t>
  </si>
  <si>
    <t>Shanghai Orange Restaurant Management Co Ltd</t>
  </si>
  <si>
    <t>688398</t>
  </si>
  <si>
    <t>AFAB Media Sdn Bhd</t>
  </si>
  <si>
    <t>688399</t>
  </si>
  <si>
    <t>Good Foodies Media Sdn Bhd</t>
  </si>
  <si>
    <t>PGTEFT4135</t>
  </si>
  <si>
    <t>PGTEFT4136</t>
  </si>
  <si>
    <t>PGTEFT4137</t>
  </si>
  <si>
    <t>PGTEFT4138</t>
  </si>
  <si>
    <t>PGTEFT4139</t>
  </si>
  <si>
    <t>PGTEFT4140</t>
  </si>
  <si>
    <t xml:space="preserve">Bantuan Khas Kewangan </t>
  </si>
  <si>
    <t>PGTEFT4141</t>
  </si>
  <si>
    <t>PGTEFT4142</t>
  </si>
  <si>
    <t xml:space="preserve">CatEagle Translation &amp; Training </t>
  </si>
  <si>
    <t>PGTEFT4143</t>
  </si>
  <si>
    <t>PGTEFT4144</t>
  </si>
  <si>
    <t>PGTEFT4145</t>
  </si>
  <si>
    <t>Hong Guan Sports Gymnasium</t>
  </si>
  <si>
    <t>PGTEFT4146</t>
  </si>
  <si>
    <t>PGTEFT4147</t>
  </si>
  <si>
    <t>PGTEFT4148</t>
  </si>
  <si>
    <t>PGTEFT4149</t>
  </si>
  <si>
    <t>PGTEFT4150</t>
  </si>
  <si>
    <t>PGTEFT4151</t>
  </si>
  <si>
    <t>PGTEFT4152</t>
  </si>
  <si>
    <t>PGTEFT4153</t>
  </si>
  <si>
    <t>PGTEFT4154</t>
  </si>
  <si>
    <t>PGTEFT4155</t>
  </si>
  <si>
    <t>688400</t>
  </si>
  <si>
    <t>PGTEFT4156</t>
  </si>
  <si>
    <t>Aljeffri Dean</t>
  </si>
  <si>
    <t>PGTEFT4157</t>
  </si>
  <si>
    <t>PGTEFT4158</t>
  </si>
  <si>
    <t>PGTEFT4159</t>
  </si>
  <si>
    <t>PGTEFT4160</t>
  </si>
  <si>
    <t>PGTEFT4161</t>
  </si>
  <si>
    <t>Rickeveen Singh A/L Harbindar Singh</t>
  </si>
  <si>
    <t>PGTEFT4162</t>
  </si>
  <si>
    <t>PGTEFT4163</t>
  </si>
  <si>
    <t>PGTEFT4164</t>
  </si>
  <si>
    <t>PGTEFT4165</t>
  </si>
  <si>
    <t>PGTEFT4166</t>
  </si>
  <si>
    <t>Kua Janice Tze Phing</t>
  </si>
  <si>
    <t>PGTEFT4167</t>
  </si>
  <si>
    <t>PGTEFT4168</t>
  </si>
  <si>
    <t>Ooi Zi Ting</t>
  </si>
  <si>
    <t>688401</t>
  </si>
  <si>
    <t>688402</t>
  </si>
  <si>
    <t>688403</t>
  </si>
  <si>
    <t>688404</t>
  </si>
  <si>
    <t>OR 00990</t>
  </si>
  <si>
    <t>OR 00991</t>
  </si>
  <si>
    <t>OR 00992</t>
  </si>
  <si>
    <t>OR 00993</t>
  </si>
  <si>
    <t>PMED - GMC</t>
  </si>
  <si>
    <t>ITB China - G Hotel</t>
  </si>
  <si>
    <t>ITB China - Flagstaff / Habitat</t>
  </si>
  <si>
    <t>OR 00994</t>
  </si>
  <si>
    <t>OR 00995</t>
  </si>
  <si>
    <t>Deposits - Penang Port</t>
  </si>
  <si>
    <t>PMED - Poliklinik Mediasia</t>
  </si>
  <si>
    <t>JV19/05/04</t>
  </si>
  <si>
    <t>Being short payment for V2019/463</t>
  </si>
  <si>
    <t>[ Balance As of 01/6/2019 ]</t>
  </si>
  <si>
    <t>PGTEFT4169</t>
  </si>
  <si>
    <t>PGTEFT4170</t>
  </si>
  <si>
    <t>PGTEFT4171</t>
  </si>
  <si>
    <t>PGTEFT4172</t>
  </si>
  <si>
    <t>PGTEFT4173</t>
  </si>
  <si>
    <t>PGTEFT4174</t>
  </si>
  <si>
    <t>PGTEFT4175</t>
  </si>
  <si>
    <t>PGTEFT4176</t>
  </si>
  <si>
    <t>PGTEFT4177</t>
  </si>
  <si>
    <t xml:space="preserve">Evercool Air-Conditioner &amp; Refrigerator Service </t>
  </si>
  <si>
    <t>PGTEFT4178</t>
  </si>
  <si>
    <t>PGTEFT4179</t>
  </si>
  <si>
    <t>PGTEFT4180</t>
  </si>
  <si>
    <t>Golden Adventure Tours &amp; Travel Sdn Bhd</t>
  </si>
  <si>
    <t>PGTEFT4181</t>
  </si>
  <si>
    <t>KSL Travel &amp; Tours Sdn Bhd</t>
  </si>
  <si>
    <t>PGTEFT4182</t>
  </si>
  <si>
    <t xml:space="preserve">J&amp;A Productions </t>
  </si>
  <si>
    <t>PGTEFT4183</t>
  </si>
  <si>
    <t>Linear Online Sdn Bhd</t>
  </si>
  <si>
    <t>PGTEFT4184</t>
  </si>
  <si>
    <t>PGTEFT4185</t>
  </si>
  <si>
    <t>PGTEFT4186</t>
  </si>
  <si>
    <t>PGTEFT4187</t>
  </si>
  <si>
    <t>PGTEFT4188</t>
  </si>
  <si>
    <t>PGTEFT4189</t>
  </si>
  <si>
    <t>PGTEFT4190</t>
  </si>
  <si>
    <t>PGTEFT4191</t>
  </si>
  <si>
    <t>PGTEFT4192</t>
  </si>
  <si>
    <t>PGTEFT4193</t>
  </si>
  <si>
    <t>PGTEFT4194</t>
  </si>
  <si>
    <t>PGTEFT4195</t>
  </si>
  <si>
    <t>PGTEFT4196</t>
  </si>
  <si>
    <t>PGTEFT4197</t>
  </si>
  <si>
    <t>PGTEFT4198</t>
  </si>
  <si>
    <t>688397</t>
  </si>
  <si>
    <t>Cake Experiential Communications (Asia) S/B</t>
  </si>
  <si>
    <t>688405</t>
  </si>
  <si>
    <t>688408</t>
  </si>
  <si>
    <t>Horizon Travel Marketing Consulting Guangzhou</t>
  </si>
  <si>
    <t>HotelnAir.com</t>
  </si>
  <si>
    <t>PGTEFT4199</t>
  </si>
  <si>
    <t>688409</t>
  </si>
  <si>
    <t>PGTEFT4200</t>
  </si>
  <si>
    <t>PGTEFT4201</t>
  </si>
  <si>
    <t>PGTEFT4202</t>
  </si>
  <si>
    <t>PGTEFT4203</t>
  </si>
  <si>
    <t>PGTEFT4204</t>
  </si>
  <si>
    <t>Asialife Media (Thailand) Co Ltd</t>
  </si>
  <si>
    <t>Conceptual Events Worldwide Co. Ltd</t>
  </si>
  <si>
    <t>Ink Publishing Pte Ltd</t>
  </si>
  <si>
    <t>688410</t>
  </si>
  <si>
    <t>688411</t>
  </si>
  <si>
    <t>688412</t>
  </si>
  <si>
    <t>688413</t>
  </si>
  <si>
    <t>688414</t>
  </si>
  <si>
    <t>688415</t>
  </si>
  <si>
    <t>PGTEFT4205</t>
  </si>
  <si>
    <t>PGTEFT4206</t>
  </si>
  <si>
    <t>PGTEFT4207</t>
  </si>
  <si>
    <t>PGTEFT4208</t>
  </si>
  <si>
    <t>PGTEFT4209</t>
  </si>
  <si>
    <t>PGTEFT4210</t>
  </si>
  <si>
    <t>PGTEFT4211</t>
  </si>
  <si>
    <t>PGTEFT4212</t>
  </si>
  <si>
    <t>PGTEFT4213</t>
  </si>
  <si>
    <t>PGTEFT4214</t>
  </si>
  <si>
    <t>PGTEFT4215</t>
  </si>
  <si>
    <t>PGTEFT4216</t>
  </si>
  <si>
    <t>Pinnacle Nexus Sdn Bhd</t>
  </si>
  <si>
    <t>PGTEFT4217</t>
  </si>
  <si>
    <t>PPH Plaza Sdn Bhd</t>
  </si>
  <si>
    <t>PGTEFT4218</t>
  </si>
  <si>
    <t>PGTEFT4219</t>
  </si>
  <si>
    <t>PGTEFT4220</t>
  </si>
  <si>
    <t>PGTEFT4221</t>
  </si>
  <si>
    <t>PGTEFT4222</t>
  </si>
  <si>
    <t>Wing Hup Frame Maker</t>
  </si>
  <si>
    <t>PGTEFT4223</t>
  </si>
  <si>
    <t>PGTEFT4224</t>
  </si>
  <si>
    <t>688416</t>
  </si>
  <si>
    <t>688417</t>
  </si>
  <si>
    <t>688418</t>
  </si>
  <si>
    <t>688419</t>
  </si>
  <si>
    <t>PGTEFT4225</t>
  </si>
  <si>
    <t>PGTEFT4226</t>
  </si>
  <si>
    <t>PGTEFT4227</t>
  </si>
  <si>
    <t>PGTEFT4228</t>
  </si>
  <si>
    <t>PGTEFT4229</t>
  </si>
  <si>
    <t>PGTEFT4230</t>
  </si>
  <si>
    <t>PGTEFT4231</t>
  </si>
  <si>
    <t>Mary Ann Harris</t>
  </si>
  <si>
    <t>PGTEFT4232</t>
  </si>
  <si>
    <t>PGTEFT4233</t>
  </si>
  <si>
    <t>Ezone Computer Centre</t>
  </si>
  <si>
    <t>PGTEFT4234</t>
  </si>
  <si>
    <t>PGTEFT4235</t>
  </si>
  <si>
    <t>PGTEFT4236</t>
  </si>
  <si>
    <t>OR 00996</t>
  </si>
  <si>
    <t>ITB China - Butterfly House</t>
  </si>
  <si>
    <t>OR 00997</t>
  </si>
  <si>
    <t>ITB Asia - The Prestige Hotel</t>
  </si>
  <si>
    <t>OR 00998</t>
  </si>
  <si>
    <t>OR 00999</t>
  </si>
  <si>
    <t>PMED - Carl Corrington</t>
  </si>
  <si>
    <t>ITB Asia - Shangri-La</t>
  </si>
  <si>
    <t>OR01000</t>
  </si>
  <si>
    <t>OR01001</t>
  </si>
  <si>
    <t>ITB Asia - Holiday Inn</t>
  </si>
  <si>
    <t>Hotel Fee - In Flight Magazine Ads</t>
  </si>
  <si>
    <t>OR 00102</t>
  </si>
  <si>
    <t>PMED - Bagan Specialist</t>
  </si>
  <si>
    <t>OR 01003</t>
  </si>
  <si>
    <t>OR 01004</t>
  </si>
  <si>
    <t>OR 01006</t>
  </si>
  <si>
    <t>OR 01005</t>
  </si>
  <si>
    <t>OR 01007</t>
  </si>
  <si>
    <t>OR 01008</t>
  </si>
  <si>
    <t>PMED - Genesis IVF</t>
  </si>
  <si>
    <t>ITB Asia - Pacific World</t>
  </si>
  <si>
    <t>ITB Asia - Lone Pine</t>
  </si>
  <si>
    <t>Refund - Pauline</t>
  </si>
  <si>
    <t>Grant from State Government</t>
  </si>
  <si>
    <t>JV19/06/03</t>
  </si>
  <si>
    <t>Being payment cancelled due to account clsoe</t>
  </si>
  <si>
    <t>[ Balance As of 01/07/2019 ]</t>
  </si>
  <si>
    <t>PGTEFT4237</t>
  </si>
  <si>
    <t>PGTEFT4238</t>
  </si>
  <si>
    <t>PGTEFT4239</t>
  </si>
  <si>
    <t>PGTEFT4240</t>
  </si>
  <si>
    <t>PGTEFT4241</t>
  </si>
  <si>
    <t>PGTEFT4242</t>
  </si>
  <si>
    <t>Leisure Guide Publishing Sdn Bhd</t>
  </si>
  <si>
    <t>PGTEFT4243</t>
  </si>
  <si>
    <t>PGTEFT4244</t>
  </si>
  <si>
    <t>Lee Ick Joo</t>
  </si>
  <si>
    <t>PGTEFT4245</t>
  </si>
  <si>
    <t>PGTEFT4246</t>
  </si>
  <si>
    <t>PGTEFT4247</t>
  </si>
  <si>
    <t>Sure Commerce Sdn Bhd</t>
  </si>
  <si>
    <t>PGTEFT4248</t>
  </si>
  <si>
    <t>Teoh Ley Pheng</t>
  </si>
  <si>
    <t>PGTEFT4249</t>
  </si>
  <si>
    <t>Star Media Group Berhad</t>
  </si>
  <si>
    <t>PGTEFT4250</t>
  </si>
  <si>
    <t>PGTEFT4251</t>
  </si>
  <si>
    <t>PGTEFT4252</t>
  </si>
  <si>
    <t>PGTEFT4253</t>
  </si>
  <si>
    <t>PGTEFT4254</t>
  </si>
  <si>
    <t>688420</t>
  </si>
  <si>
    <t>688421</t>
  </si>
  <si>
    <t>PGTEFT4255</t>
  </si>
  <si>
    <t>PGTEFT4256</t>
  </si>
  <si>
    <t>PGTEFT4257</t>
  </si>
  <si>
    <t>PGTEFT4258</t>
  </si>
  <si>
    <t>PGTEFT4259</t>
  </si>
  <si>
    <t>Carolyn Ooi Ai Choo</t>
  </si>
  <si>
    <t>PGTEFT4260</t>
  </si>
  <si>
    <t>PGTEFT4261</t>
  </si>
  <si>
    <t>PGTEFT4262</t>
  </si>
  <si>
    <t>Ernst &amp; Young Tax Consultants Sdn Bhd</t>
  </si>
  <si>
    <t>PGTEFT4263</t>
  </si>
  <si>
    <t>PGTEFT4264</t>
  </si>
  <si>
    <t xml:space="preserve">IPK College </t>
  </si>
  <si>
    <t>PGTEFT4265</t>
  </si>
  <si>
    <t>KDU University College (PG) Sdn Bhd</t>
  </si>
  <si>
    <t>PGTEFT4266</t>
  </si>
  <si>
    <t>PGTEFT4267</t>
  </si>
  <si>
    <t>Mon Rave Talent and Event Management</t>
  </si>
  <si>
    <t>PGTEFT4268</t>
  </si>
  <si>
    <t>PGTEFT4269</t>
  </si>
  <si>
    <t>PGTEFT4270</t>
  </si>
  <si>
    <t>PGTEFT4271</t>
  </si>
  <si>
    <t xml:space="preserve">R. Kanesan </t>
  </si>
  <si>
    <t>PGTEFT4272</t>
  </si>
  <si>
    <t>PGTEFT4273</t>
  </si>
  <si>
    <t>688422</t>
  </si>
  <si>
    <t xml:space="preserve">YZD Planning &amp; Consult </t>
  </si>
  <si>
    <t>Conveptual Events Worldwide Co. Ltd</t>
  </si>
  <si>
    <t>PGTEFT4274</t>
  </si>
  <si>
    <t>PGTEFT4275</t>
  </si>
  <si>
    <t>PGTEFT4276</t>
  </si>
  <si>
    <t>PGTEFT4277</t>
  </si>
  <si>
    <t>Image Farm Productions Sdn Bhd</t>
  </si>
  <si>
    <t>PGTEFT4278</t>
  </si>
  <si>
    <t>PGTEFT4279</t>
  </si>
  <si>
    <t>PGTEFT4280</t>
  </si>
  <si>
    <t>Lim Woi Hong</t>
  </si>
  <si>
    <t>PGTEFT4281</t>
  </si>
  <si>
    <t>PGTEFT4282</t>
  </si>
  <si>
    <t>Great Eastern Life Assurance (M) Berhad</t>
  </si>
  <si>
    <t>PGTEFT4283</t>
  </si>
  <si>
    <t>PGTEFT4284</t>
  </si>
  <si>
    <t>PGTEFT4285</t>
  </si>
  <si>
    <t>PGTEFT4286</t>
  </si>
  <si>
    <t>PGTEFT4287</t>
  </si>
  <si>
    <t>PGTEFT4288</t>
  </si>
  <si>
    <t>PGTEFT4289</t>
  </si>
  <si>
    <t>CIMB Creadit Card Centre (Ooi Chok Yan)</t>
  </si>
  <si>
    <t>PGTEFT4290</t>
  </si>
  <si>
    <t>China Airlines Limited</t>
  </si>
  <si>
    <t>PGTEFT4291</t>
  </si>
  <si>
    <t>PGTEFT4292</t>
  </si>
  <si>
    <t>PGTEFT4293</t>
  </si>
  <si>
    <t>PGTEFT4294</t>
  </si>
  <si>
    <t>688423</t>
  </si>
  <si>
    <t>Phar Partnership (Malaysia) Sdn Bhd</t>
  </si>
  <si>
    <t>688424</t>
  </si>
  <si>
    <t>688425</t>
  </si>
  <si>
    <t>Sozo Pte Ltd</t>
  </si>
  <si>
    <t>688426</t>
  </si>
  <si>
    <t>688427</t>
  </si>
  <si>
    <t>688428</t>
  </si>
  <si>
    <t>Asialife Media (Thailand) Co. Ltd</t>
  </si>
  <si>
    <t>Minh Bui Jones</t>
  </si>
  <si>
    <t>Universal Communications</t>
  </si>
  <si>
    <t>PGTEFT4295</t>
  </si>
  <si>
    <t>Cancelled</t>
  </si>
  <si>
    <t>PGTEFT4296</t>
  </si>
  <si>
    <t>PGTEFT4297</t>
  </si>
  <si>
    <t>PGTEFT4298</t>
  </si>
  <si>
    <t>PGTEFT4299</t>
  </si>
  <si>
    <t>688429</t>
  </si>
  <si>
    <t>PGTEFT4300</t>
  </si>
  <si>
    <t>Celcom Sdn Bhd</t>
  </si>
  <si>
    <t>PGTEFT4301</t>
  </si>
  <si>
    <t>688430</t>
  </si>
  <si>
    <t>PGTEFT4302</t>
  </si>
  <si>
    <t>PGTEFT4303</t>
  </si>
  <si>
    <t>PGTEFT4304</t>
  </si>
  <si>
    <t>PGTEFT4305</t>
  </si>
  <si>
    <t>PGTEFT4306</t>
  </si>
  <si>
    <t>PGTEFT4307</t>
  </si>
  <si>
    <t>PGTEFT4308</t>
  </si>
  <si>
    <t>PGTEFT4309</t>
  </si>
  <si>
    <t>PGTEFT4310</t>
  </si>
  <si>
    <t>PGTEFT4311</t>
  </si>
  <si>
    <t>Titanium Hibicus Sdn Bhd</t>
  </si>
  <si>
    <t>PGTEFT4312</t>
  </si>
  <si>
    <t>PGTEFT4313</t>
  </si>
  <si>
    <t xml:space="preserve">TG Solutions </t>
  </si>
  <si>
    <t>PGTEFT4314</t>
  </si>
  <si>
    <t>PGTEFT4315</t>
  </si>
  <si>
    <t>PGTEFT4316</t>
  </si>
  <si>
    <t>688431</t>
  </si>
  <si>
    <t>Good Foodie Media Sdn Bhd</t>
  </si>
  <si>
    <t>688432</t>
  </si>
  <si>
    <t>J &amp; A Productions</t>
  </si>
  <si>
    <t>688433</t>
  </si>
  <si>
    <t>688434</t>
  </si>
  <si>
    <t>PGTEFT4317</t>
  </si>
  <si>
    <t>PGTEFT4318</t>
  </si>
  <si>
    <t>PGTEFT4319</t>
  </si>
  <si>
    <t>Asialife Digital Co. Ltd</t>
  </si>
  <si>
    <t>PGTEFT4320</t>
  </si>
  <si>
    <t>PGTEFT4321</t>
  </si>
  <si>
    <t>Oh Chin Nee</t>
  </si>
  <si>
    <t>PGTEFT4322</t>
  </si>
  <si>
    <t>PGTEFT4323</t>
  </si>
  <si>
    <t>SL Electrical Engineering Sdn Bhd</t>
  </si>
  <si>
    <t>PGTEFT4325</t>
  </si>
  <si>
    <t>PGTEFT4326</t>
  </si>
  <si>
    <t>PGTEFT4327</t>
  </si>
  <si>
    <t>PGTEFT4328</t>
  </si>
  <si>
    <t>OR 01009</t>
  </si>
  <si>
    <t>Refund - Sterling Insurance Brokers S/B</t>
  </si>
  <si>
    <t>OR 01010</t>
  </si>
  <si>
    <t>ITB Asia - Boustead Weld Quay Sdn Bhd</t>
  </si>
  <si>
    <t>OR 01011</t>
  </si>
  <si>
    <t>PMED - Utopia Health Sdn Bhd</t>
  </si>
  <si>
    <t>OR 01012</t>
  </si>
  <si>
    <t>PMED - Pro Tec Wellness S/B</t>
  </si>
  <si>
    <t>OR 01013</t>
  </si>
  <si>
    <t>ITB Asia - Flagstaff Holdings Sdn Bhd</t>
  </si>
  <si>
    <t>OR 01014</t>
  </si>
  <si>
    <t>PMED - Optimax Eye Specialist Centre S/B</t>
  </si>
  <si>
    <t>[ Balance As of 01/08/2019 ]</t>
  </si>
  <si>
    <t>PGTEFT4328A</t>
  </si>
  <si>
    <t>PGTEFT4329</t>
  </si>
  <si>
    <t>PGTEFT4330</t>
  </si>
  <si>
    <t>PT. Multi Kreasi Abadi Selaras</t>
  </si>
  <si>
    <t>PGTEFT4331</t>
  </si>
  <si>
    <t>688435</t>
  </si>
  <si>
    <t>PGTEFT4332</t>
  </si>
  <si>
    <t>PGTEFT4333</t>
  </si>
  <si>
    <t>DHL Express (Malaysia)Sdn Bhd</t>
  </si>
  <si>
    <t>PGTEFT4334</t>
  </si>
  <si>
    <t>Deisgn Ark Sdn Bhd</t>
  </si>
  <si>
    <t>PGTEFT4335</t>
  </si>
  <si>
    <t>PGTEFT4336</t>
  </si>
  <si>
    <t>PGTEFT4337</t>
  </si>
  <si>
    <t>PGTEFT4338</t>
  </si>
  <si>
    <t>PGTEFT4339</t>
  </si>
  <si>
    <t>PGTEFT4340</t>
  </si>
  <si>
    <t>MSIG Insurance (Malaysia) Bhd</t>
  </si>
  <si>
    <t>PGTEFT4341</t>
  </si>
  <si>
    <t>PGTEFT4342</t>
  </si>
  <si>
    <t>PGTEFT4343</t>
  </si>
  <si>
    <t>PGTEFT4344</t>
  </si>
  <si>
    <t>PIBG Sek Ren Perempuan Jln Residensi</t>
  </si>
  <si>
    <t>PGTEFT4345</t>
  </si>
  <si>
    <t>PGTEFT4346</t>
  </si>
  <si>
    <t>PGTEFT4347</t>
  </si>
  <si>
    <t>Tan Young Hean</t>
  </si>
  <si>
    <t>PGTEFT4348</t>
  </si>
  <si>
    <t>PGTEFT4349</t>
  </si>
  <si>
    <t>PGTEFT4350</t>
  </si>
  <si>
    <t>688436</t>
  </si>
  <si>
    <t>PGTEFT4351</t>
  </si>
  <si>
    <t>PGTEFT4352</t>
  </si>
  <si>
    <t>PGTEFT4353</t>
  </si>
  <si>
    <t>688437</t>
  </si>
  <si>
    <t>Phar Partnership (Malayssia) Sdn Bhd</t>
  </si>
  <si>
    <t>PGTEFT4354</t>
  </si>
  <si>
    <t xml:space="preserve">Jaykodi Resources </t>
  </si>
  <si>
    <t>PGTEFT4355</t>
  </si>
  <si>
    <t>PGTEFT4356</t>
  </si>
  <si>
    <t>PGTEFT4357</t>
  </si>
  <si>
    <t>PGTEFT4358</t>
  </si>
  <si>
    <t>PGTEFT4359</t>
  </si>
  <si>
    <t>Flagstaff Holdings Sdn Bhd</t>
  </si>
  <si>
    <t>PGTEFT4360</t>
  </si>
  <si>
    <t>PGTEFT4361</t>
  </si>
  <si>
    <t>PGTEFT4362</t>
  </si>
  <si>
    <t>PGTEFT4363</t>
  </si>
  <si>
    <t>PGTEFT4364</t>
  </si>
  <si>
    <t>PGTEFT4365</t>
  </si>
  <si>
    <t>PGTEFT4366</t>
  </si>
  <si>
    <t>PGTEFT4367</t>
  </si>
  <si>
    <t>PGTEFT4368</t>
  </si>
  <si>
    <t>PGTEFT4369</t>
  </si>
  <si>
    <t>PGTEFT4370</t>
  </si>
  <si>
    <t>President Hotel Sdn Bhd</t>
  </si>
  <si>
    <t>PGTEFT4371</t>
  </si>
  <si>
    <t>PGTEFT4372</t>
  </si>
  <si>
    <t>PGTEFT4373</t>
  </si>
  <si>
    <t>PGTEFT4374</t>
  </si>
  <si>
    <t>PGTEFT4375</t>
  </si>
  <si>
    <t>688438</t>
  </si>
  <si>
    <t>Cake Experiential Communications (Asia) Sdn Bhd</t>
  </si>
  <si>
    <t>688439</t>
  </si>
  <si>
    <t>P.T. MSW Global</t>
  </si>
  <si>
    <t>688440</t>
  </si>
  <si>
    <t>Unique Fiesta Sdn Bhd</t>
  </si>
  <si>
    <t>688441</t>
  </si>
  <si>
    <t>688442</t>
  </si>
  <si>
    <t>688443</t>
  </si>
  <si>
    <t>688444</t>
  </si>
  <si>
    <t>PGTEFT4376</t>
  </si>
  <si>
    <t>PGTEFT4377</t>
  </si>
  <si>
    <t>PGTEFT4378</t>
  </si>
  <si>
    <t>PGTEFT4379</t>
  </si>
  <si>
    <t>PGTEFT4380</t>
  </si>
  <si>
    <t>PGTEFT4381</t>
  </si>
  <si>
    <t>PGTEFT4382</t>
  </si>
  <si>
    <t>Maxim Holidays Sdn Bhd</t>
  </si>
  <si>
    <t>PGTEFT4383</t>
  </si>
  <si>
    <t>PGTEFT4384</t>
  </si>
  <si>
    <t>PGTEFT4385</t>
  </si>
  <si>
    <t>SK Vacation Sdn Bhd</t>
  </si>
  <si>
    <t>PGTEFT4386</t>
  </si>
  <si>
    <t>PGTEFT4387</t>
  </si>
  <si>
    <t>PGTEFT4388</t>
  </si>
  <si>
    <t>PGTEFT4389</t>
  </si>
  <si>
    <t xml:space="preserve">YK Curtain </t>
  </si>
  <si>
    <t>688445</t>
  </si>
  <si>
    <t>PGTEFT4390</t>
  </si>
  <si>
    <t>PGTEFT4391</t>
  </si>
  <si>
    <t>PGTEFT4392</t>
  </si>
  <si>
    <t>Ken Ray Communications Sdn Bhd</t>
  </si>
  <si>
    <t>PGTEFT4393</t>
  </si>
  <si>
    <t>PGTEFT4394</t>
  </si>
  <si>
    <t>PGTEFT4395</t>
  </si>
  <si>
    <t>Lye Imm Manufacturing Sdn Bhd</t>
  </si>
  <si>
    <t>PGTEFT4396</t>
  </si>
  <si>
    <t>PGTEFT4397</t>
  </si>
  <si>
    <t>PGTEFT4398</t>
  </si>
  <si>
    <t>PIBG SMJK Perempuan St. George</t>
  </si>
  <si>
    <t>PGTEFT4399</t>
  </si>
  <si>
    <t>PGTEFT4400</t>
  </si>
  <si>
    <t>PGTEFT4401</t>
  </si>
  <si>
    <t>PGTEFT4402</t>
  </si>
  <si>
    <t>PGTEFT4403</t>
  </si>
  <si>
    <t>PGTEFT4404</t>
  </si>
  <si>
    <t>PGTEFT4405</t>
  </si>
  <si>
    <t>PGTEFT4406</t>
  </si>
  <si>
    <t>688446</t>
  </si>
  <si>
    <t>688447</t>
  </si>
  <si>
    <t>688448</t>
  </si>
  <si>
    <t>PGTEFT4407</t>
  </si>
  <si>
    <t>PGTEFT4408</t>
  </si>
  <si>
    <t>PGTEFT4409</t>
  </si>
  <si>
    <t>Sim Chun Hsien</t>
  </si>
  <si>
    <t>PGTEFT4410</t>
  </si>
  <si>
    <t>PGTEFT4411</t>
  </si>
  <si>
    <t>PGTEFT4412</t>
  </si>
  <si>
    <t>PGTEFT4413</t>
  </si>
  <si>
    <t>PGTEFT4414</t>
  </si>
  <si>
    <t>PGTEFT4415</t>
  </si>
  <si>
    <t>PGTEFT4416</t>
  </si>
  <si>
    <t>OR 01015</t>
  </si>
  <si>
    <t>Bendahari Negeri P.Pinang - PACCM Rental</t>
  </si>
  <si>
    <t>OR 01016</t>
  </si>
  <si>
    <t>Refund - Azfalyza Abd Aziz</t>
  </si>
  <si>
    <t>OR 01017</t>
  </si>
  <si>
    <t>ITB Asia - Iconic Hotel Suites &amp; Pods Hotel</t>
  </si>
  <si>
    <t>OR 01018</t>
  </si>
  <si>
    <t>PMED - Eco Terraces Development S/B</t>
  </si>
  <si>
    <t>OR 01019</t>
  </si>
  <si>
    <t>Bendahari Negeri P.Pinang - PTMP</t>
  </si>
  <si>
    <t>Being short payment for July'19 (V2019/740)</t>
  </si>
  <si>
    <t>[ Balance As of 01/09/2019 ]</t>
  </si>
  <si>
    <t>PGTEFT4417</t>
  </si>
  <si>
    <t>PGTEFT4418</t>
  </si>
  <si>
    <t>PGTEFT4419</t>
  </si>
  <si>
    <t>PGTEFT4420</t>
  </si>
  <si>
    <t>Ntour</t>
  </si>
  <si>
    <t>PGTEFT4422</t>
  </si>
  <si>
    <t>Artiz Vision Sdn Bhd</t>
  </si>
  <si>
    <t>PGTEFT4423</t>
  </si>
  <si>
    <t>PGTEFT4424</t>
  </si>
  <si>
    <t>PGTEFT4425</t>
  </si>
  <si>
    <t>PGTEFT4426</t>
  </si>
  <si>
    <t>PGTEFT4427</t>
  </si>
  <si>
    <t>PGTEFT4428</t>
  </si>
  <si>
    <t>PGTEFT4429</t>
  </si>
  <si>
    <t>PGTEFT4430</t>
  </si>
  <si>
    <t>Kee Seok Poh</t>
  </si>
  <si>
    <t>PGTEFT4431</t>
  </si>
  <si>
    <t>PGTEFT4432</t>
  </si>
  <si>
    <t>Mohamad Ashraf Mohammad Tahir</t>
  </si>
  <si>
    <t>PGTEFT4433</t>
  </si>
  <si>
    <t>PGTEFT4434</t>
  </si>
  <si>
    <t>MSIG Insurance (Malaysia) Sdn Bhd</t>
  </si>
  <si>
    <t>PGTEFT4435</t>
  </si>
  <si>
    <t>PGTEFT4436</t>
  </si>
  <si>
    <t>PGTEFT4437</t>
  </si>
  <si>
    <t>PGTEFT4438</t>
  </si>
  <si>
    <t>PGTEFT4439</t>
  </si>
  <si>
    <t>PGTEFT4440</t>
  </si>
  <si>
    <t>Leong Wei Leng</t>
  </si>
  <si>
    <t>PGTEFT4441</t>
  </si>
  <si>
    <t>PGTEFT4442</t>
  </si>
  <si>
    <t>PGTEFT4443</t>
  </si>
  <si>
    <t>PGTEFT4444</t>
  </si>
  <si>
    <t>PGTEFT4445</t>
  </si>
  <si>
    <t>Salient Glory City Sdn Bhd</t>
  </si>
  <si>
    <t>PGTEFT4446</t>
  </si>
  <si>
    <t>PGTEFT4447</t>
  </si>
  <si>
    <t>PGTEFT4448</t>
  </si>
  <si>
    <t>PGTEFT4449</t>
  </si>
  <si>
    <t>PGTEFT4450</t>
  </si>
  <si>
    <t>PGTEFT4451</t>
  </si>
  <si>
    <t>PGTEFT4452</t>
  </si>
  <si>
    <t>Tsuyoi Connectivity Sdn Bhd</t>
  </si>
  <si>
    <t>PGTEFT4453</t>
  </si>
  <si>
    <t>PGTEFT4454</t>
  </si>
  <si>
    <t>PGTEFT4455</t>
  </si>
  <si>
    <t>PGTEFT4456</t>
  </si>
  <si>
    <t>PGTEFT4457</t>
  </si>
  <si>
    <t>PGTEFT4458</t>
  </si>
  <si>
    <t>688449</t>
  </si>
  <si>
    <t>688450</t>
  </si>
  <si>
    <t>688451</t>
  </si>
  <si>
    <t>688452</t>
  </si>
  <si>
    <t>688453</t>
  </si>
  <si>
    <t>YZD Planning &amp; Consult</t>
  </si>
  <si>
    <t>688454</t>
  </si>
  <si>
    <t>Lim Guan Eng</t>
  </si>
  <si>
    <t>PGTEFT4460</t>
  </si>
  <si>
    <t>Yeoh Soon Hin</t>
  </si>
  <si>
    <t>PGTEFT4461</t>
  </si>
  <si>
    <t>Law Heng Kiang</t>
  </si>
  <si>
    <t>PGTEFT4462</t>
  </si>
  <si>
    <t>Dato' Abdul Malik bin Abdul Kassim</t>
  </si>
  <si>
    <t>PGTEFT4463</t>
  </si>
  <si>
    <t>Dato' Mustafa Kamal bin Mohd Yusoff</t>
  </si>
  <si>
    <t>PGTEFT4464</t>
  </si>
  <si>
    <t>Dato' Tan Sam Soon</t>
  </si>
  <si>
    <t>PGTEFT4465</t>
  </si>
  <si>
    <t>Dato' Seri Arunasalam</t>
  </si>
  <si>
    <t>PGTEFT4466</t>
  </si>
  <si>
    <t>Dato' Danny Goon Siew Cheang</t>
  </si>
  <si>
    <t>PGTEFT4467</t>
  </si>
  <si>
    <t>Khoo Boo Lim</t>
  </si>
  <si>
    <t>PGTEFT4468</t>
  </si>
  <si>
    <t>Gooi Zi Sen</t>
  </si>
  <si>
    <t>PGTEFT4469</t>
  </si>
  <si>
    <t>Ong Ah Teong</t>
  </si>
  <si>
    <t>688455</t>
  </si>
  <si>
    <t>688456</t>
  </si>
  <si>
    <t>PGTEFT4473</t>
  </si>
  <si>
    <t>PGTEFT4474</t>
  </si>
  <si>
    <t>PGTEFT4475</t>
  </si>
  <si>
    <t>PGTEFT4476</t>
  </si>
  <si>
    <t>PGTEFT4477</t>
  </si>
  <si>
    <t>Elite Asia Localiation (MY) Sdn Bhd</t>
  </si>
  <si>
    <t>PGTEFT4478</t>
  </si>
  <si>
    <t>Emilia binti Ismail</t>
  </si>
  <si>
    <t>PGTEFT4479</t>
  </si>
  <si>
    <t>Flatplan Publisher</t>
  </si>
  <si>
    <t>688457</t>
  </si>
  <si>
    <t>PGTEFT4481</t>
  </si>
  <si>
    <t>PGTEFT4482</t>
  </si>
  <si>
    <t>PGTEFT4483</t>
  </si>
  <si>
    <t>PGTEFT4484</t>
  </si>
  <si>
    <t>PGTEFT4485</t>
  </si>
  <si>
    <t xml:space="preserve">Performance Plus Marketing </t>
  </si>
  <si>
    <t>PGTEFT4486</t>
  </si>
  <si>
    <t>PST Travel Services Sdn Bhd</t>
  </si>
  <si>
    <t>PGTEFT4487</t>
  </si>
  <si>
    <t>Shangri-La Hotels (Malaysia) Berhad</t>
  </si>
  <si>
    <t>PGTEFT4488</t>
  </si>
  <si>
    <t>PGTEFT4489</t>
  </si>
  <si>
    <t>PGTEFT4490</t>
  </si>
  <si>
    <t>688458</t>
  </si>
  <si>
    <t>688459</t>
  </si>
  <si>
    <t>688460</t>
  </si>
  <si>
    <t>Tourism Section, Consulate General of Malaysia Guangzhou</t>
  </si>
  <si>
    <t>Dr Ad</t>
  </si>
  <si>
    <t>PGTEFT4494</t>
  </si>
  <si>
    <t>PGTEFT4495</t>
  </si>
  <si>
    <t>PGTEFT4496</t>
  </si>
  <si>
    <t>PGTEFT4497</t>
  </si>
  <si>
    <t>PGTEFT4498</t>
  </si>
  <si>
    <t>Advance Creative Technology Sdn Bhd</t>
  </si>
  <si>
    <t>PGTEFT4499</t>
  </si>
  <si>
    <t>Boustead Weld Quay Sdn Bhd</t>
  </si>
  <si>
    <t>PGTEFT4500</t>
  </si>
  <si>
    <t>688461</t>
  </si>
  <si>
    <t>PGTEFT4502</t>
  </si>
  <si>
    <t>PGTEFT4503</t>
  </si>
  <si>
    <t>PGTEFT4504</t>
  </si>
  <si>
    <t>PGTEFT4505</t>
  </si>
  <si>
    <t>688462</t>
  </si>
  <si>
    <t>Point Cast (M) Sdn Bhd</t>
  </si>
  <si>
    <t>PGTEFT4506</t>
  </si>
  <si>
    <t>PGTEFT4507</t>
  </si>
  <si>
    <t>PGTEFT4508</t>
  </si>
  <si>
    <t>PGTEFT4509</t>
  </si>
  <si>
    <t>Jaykodi Resouces</t>
  </si>
  <si>
    <t>PGTEFT4510</t>
  </si>
  <si>
    <t>Aishah Binti Mohd Shah Nizam Sherman</t>
  </si>
  <si>
    <t>OR 01020</t>
  </si>
  <si>
    <t>LHDN - Refund of Tax Credit 2018</t>
  </si>
  <si>
    <t>OR 01021</t>
  </si>
  <si>
    <t>ITB Asia - Discovery Overland Holidays S/B</t>
  </si>
  <si>
    <t>Being bank charges for change of authorised signatory</t>
  </si>
  <si>
    <t>[ Balance As of 01/10/2019 ]</t>
  </si>
  <si>
    <t>PGTEFT4470</t>
  </si>
  <si>
    <t>PGTEFT4471</t>
  </si>
  <si>
    <t>PGTEFT4472</t>
  </si>
  <si>
    <t>Ink Pubilshing Pte Ltd</t>
  </si>
  <si>
    <t>PGTEFT4512</t>
  </si>
  <si>
    <t>C.T. Technology (PG) Sdn Bhd</t>
  </si>
  <si>
    <t>PGTEFT4513</t>
  </si>
  <si>
    <t>PGTEFT4514</t>
  </si>
  <si>
    <t>Me Sketch Enterprise</t>
  </si>
  <si>
    <t>PGTEFT4515</t>
  </si>
  <si>
    <t>PGTEFT4516</t>
  </si>
  <si>
    <t>PGTEFT4517</t>
  </si>
  <si>
    <t>PGTEFT4518</t>
  </si>
  <si>
    <t>PGTEFT4519</t>
  </si>
  <si>
    <t>PGTEFT4520</t>
  </si>
  <si>
    <t>688463</t>
  </si>
  <si>
    <t>Silver Ant Activate Sdn Bhd</t>
  </si>
  <si>
    <t>688464</t>
  </si>
  <si>
    <t>Pico Art International Pte Ltd</t>
  </si>
  <si>
    <t>Messe Berlin (Singapore) Pte Ltd</t>
  </si>
  <si>
    <t>Pan Pacific Hotels Group Limited</t>
  </si>
  <si>
    <t>PGTEFT4521</t>
  </si>
  <si>
    <t>PGTEFT4522</t>
  </si>
  <si>
    <t>PGTEFT4523</t>
  </si>
  <si>
    <t>PGTEFT4524</t>
  </si>
  <si>
    <t>PGTEFT4525</t>
  </si>
  <si>
    <t>PGTEFT4526</t>
  </si>
  <si>
    <t>PGTEFT4527</t>
  </si>
  <si>
    <t>PGTEFT4528</t>
  </si>
  <si>
    <t>PGTEFT4529</t>
  </si>
  <si>
    <t>PGTEFT4530</t>
  </si>
  <si>
    <t>PGTEFT4531</t>
  </si>
  <si>
    <t>PGTEFT4532</t>
  </si>
  <si>
    <t>PGTEFT4533</t>
  </si>
  <si>
    <t>PGTEFT4534</t>
  </si>
  <si>
    <t>PGTEFT4535</t>
  </si>
  <si>
    <t>PGTEFT4536</t>
  </si>
  <si>
    <t>PGTEFT4537</t>
  </si>
  <si>
    <t>PGTEFT4538</t>
  </si>
  <si>
    <t>PGTEFT4539</t>
  </si>
  <si>
    <t>PGTEFT4540</t>
  </si>
  <si>
    <t>PGTEFT4541</t>
  </si>
  <si>
    <t>PGTEFT4542</t>
  </si>
  <si>
    <t>688465</t>
  </si>
  <si>
    <t>688466</t>
  </si>
  <si>
    <t>Carees Co Ltd</t>
  </si>
  <si>
    <t xml:space="preserve">Trustwin </t>
  </si>
  <si>
    <t>688467</t>
  </si>
  <si>
    <t>PGTEFT4543</t>
  </si>
  <si>
    <t>PGTEFT4544</t>
  </si>
  <si>
    <t>PGTEFT4545</t>
  </si>
  <si>
    <t>PGTEFT4546</t>
  </si>
  <si>
    <t>PGTEFT4547</t>
  </si>
  <si>
    <t>PGTEFT4548</t>
  </si>
  <si>
    <t>Friendship Holidays Sdn Bhd</t>
  </si>
  <si>
    <t>PGTEFT4549</t>
  </si>
  <si>
    <t>PGTEFT4550</t>
  </si>
  <si>
    <t>PGTEFT4551</t>
  </si>
  <si>
    <t>PGTEFT4552</t>
  </si>
  <si>
    <t>PGTEFT4553</t>
  </si>
  <si>
    <t>PGTEFT4554</t>
  </si>
  <si>
    <t>688468</t>
  </si>
  <si>
    <t>Pacific World Destination East Sdn Bhd</t>
  </si>
  <si>
    <t>Be Inspired kb</t>
  </si>
  <si>
    <t>688469</t>
  </si>
  <si>
    <t>Can Can Public Art Plt</t>
  </si>
  <si>
    <t>688470</t>
  </si>
  <si>
    <t>Goche Corporation Sdn Bhd</t>
  </si>
  <si>
    <t>PGTEFT4555</t>
  </si>
  <si>
    <t>PGTEFT4556</t>
  </si>
  <si>
    <t>Redberry Sdn Bhd</t>
  </si>
  <si>
    <t>PGTEFT4557</t>
  </si>
  <si>
    <t>Texline Lino Sdn Bhd</t>
  </si>
  <si>
    <t>PGTEFT4558</t>
  </si>
  <si>
    <t>PGTEFT4559</t>
  </si>
  <si>
    <t>PGTEFT4560</t>
  </si>
  <si>
    <t>PGTEFT4561</t>
  </si>
  <si>
    <t>PGTEFT4562</t>
  </si>
  <si>
    <t>688471</t>
  </si>
  <si>
    <t>Silver Ant Activate Pte Ltd</t>
  </si>
  <si>
    <t>688473</t>
  </si>
  <si>
    <t>PGTEFT4563</t>
  </si>
  <si>
    <t>PGTEFT4564</t>
  </si>
  <si>
    <t>PGTEFT4565</t>
  </si>
  <si>
    <t>PGTEFT4566</t>
  </si>
  <si>
    <t>PGTEFT4567</t>
  </si>
  <si>
    <t>PGTEFT4568</t>
  </si>
  <si>
    <t>PGTEFT4569</t>
  </si>
  <si>
    <t>PGTEFT4570</t>
  </si>
  <si>
    <t>PGTEFT4571</t>
  </si>
  <si>
    <t>PGTEFT4572</t>
  </si>
  <si>
    <t>PGTEFT4573</t>
  </si>
  <si>
    <t>PGTEFT4574</t>
  </si>
  <si>
    <t>PGTEFT4575</t>
  </si>
  <si>
    <t>688474</t>
  </si>
  <si>
    <t>Northstar Travel Media Singapore Pte Ltd</t>
  </si>
  <si>
    <t>Singapore Airlines Limited</t>
  </si>
  <si>
    <t>PGTEFT4576</t>
  </si>
  <si>
    <t>PGTEFT4577</t>
  </si>
  <si>
    <t>PGTEFT4578</t>
  </si>
  <si>
    <t>PGTEFT4579</t>
  </si>
  <si>
    <t>PGTEFT4580</t>
  </si>
  <si>
    <t>PGTEFT4581</t>
  </si>
  <si>
    <t>PGTEFT4582</t>
  </si>
  <si>
    <t>PGTEFT4583</t>
  </si>
  <si>
    <t>PGTEFT4584</t>
  </si>
  <si>
    <t>PGTEFT4585</t>
  </si>
  <si>
    <t>PGTEFT4586</t>
  </si>
  <si>
    <t>PGTEFT4587</t>
  </si>
  <si>
    <t>PGTEFT4588</t>
  </si>
  <si>
    <t>PGTEFT4589</t>
  </si>
  <si>
    <t>PGTEFT4590</t>
  </si>
  <si>
    <t>Tour East (2009) Sdn Bhd</t>
  </si>
  <si>
    <t>PGTEFT4591</t>
  </si>
  <si>
    <t>688475</t>
  </si>
  <si>
    <t>OR 01022</t>
  </si>
  <si>
    <t>ITB Asia - Tour &amp; Incentive</t>
  </si>
  <si>
    <t>OR 01023</t>
  </si>
  <si>
    <t>OR 01024</t>
  </si>
  <si>
    <t>ITB Asia - Leader Asia Pacific S/B</t>
  </si>
  <si>
    <t>OR 01025</t>
  </si>
  <si>
    <t>OR 01026</t>
  </si>
  <si>
    <t>Hotel Fee - Grant ITB Asia</t>
  </si>
  <si>
    <t>Hotel Fee - Grant for PSFF</t>
  </si>
  <si>
    <t>[ Balance As of 01/11/2019 ]</t>
  </si>
  <si>
    <t>PGTEFT4592</t>
  </si>
  <si>
    <t>PGTEFT4593</t>
  </si>
  <si>
    <t>PGTEFT4594</t>
  </si>
  <si>
    <t>688476</t>
  </si>
  <si>
    <t>PGTEFT4595</t>
  </si>
  <si>
    <t>PGTEFT4596</t>
  </si>
  <si>
    <t>PGTEFT4597</t>
  </si>
  <si>
    <t>Exabytes Networks Sdn Bhd</t>
  </si>
  <si>
    <t>PGTEFT4598</t>
  </si>
  <si>
    <t>PGTEFT4599</t>
  </si>
  <si>
    <t>Johnny Chee Boon Heng</t>
  </si>
  <si>
    <t>PGTEFT4600</t>
  </si>
  <si>
    <t>PGTEFT4601</t>
  </si>
  <si>
    <t>PGTEFT4602</t>
  </si>
  <si>
    <t>PGTEFT4603</t>
  </si>
  <si>
    <t>Matahari Cycle Tours &amp; Travel Sdn Bhd</t>
  </si>
  <si>
    <t>PGTEFT4604</t>
  </si>
  <si>
    <t>Playdestinations Sdn Bhd</t>
  </si>
  <si>
    <t>PGTEFT4605</t>
  </si>
  <si>
    <t>PGTEFT4606</t>
  </si>
  <si>
    <t>PGTEFT4607</t>
  </si>
  <si>
    <t>Toh Poh Kheng</t>
  </si>
  <si>
    <t>PGTEFT4608</t>
  </si>
  <si>
    <t>PGTEFT4609</t>
  </si>
  <si>
    <t>PGTEFT4610</t>
  </si>
  <si>
    <t>The Eksentrika</t>
  </si>
  <si>
    <t>PGTEFT4611</t>
  </si>
  <si>
    <t>PGTEFT4612</t>
  </si>
  <si>
    <t>PGTEFT4613</t>
  </si>
  <si>
    <t>688477</t>
  </si>
  <si>
    <t>PGTEFT4614</t>
  </si>
  <si>
    <t>PGTEFT4615</t>
  </si>
  <si>
    <t>PGTEFT4616</t>
  </si>
  <si>
    <t>PGTEFT4617</t>
  </si>
  <si>
    <t>PGTEFT4618</t>
  </si>
  <si>
    <t>PGTEFT4619</t>
  </si>
  <si>
    <t>PGTEFT4620</t>
  </si>
  <si>
    <t>Hur Gi Naam</t>
  </si>
  <si>
    <t>PGTEFT4621</t>
  </si>
  <si>
    <t>Asian Overland Services Tours &amp; Travel Sdn Bhd</t>
  </si>
  <si>
    <t>PGTEFT4622</t>
  </si>
  <si>
    <t>PGTEFT4623</t>
  </si>
  <si>
    <t>PGTEFT4624</t>
  </si>
  <si>
    <t>PGTEFT4625</t>
  </si>
  <si>
    <t>PGTEFT4626</t>
  </si>
  <si>
    <t>PGTEFT4627</t>
  </si>
  <si>
    <t>PGTEFT4628</t>
  </si>
  <si>
    <t>PGTEFT4629</t>
  </si>
  <si>
    <t>My Passion Travel Sdn Bhd</t>
  </si>
  <si>
    <t>PGTEFT4630</t>
  </si>
  <si>
    <t>PGTEFT4631</t>
  </si>
  <si>
    <t>Persatuan Ibu Bapa Guru-Guru SMK Tunku Puan Habsah</t>
  </si>
  <si>
    <t>PGTEFT4632</t>
  </si>
  <si>
    <t>PGTEFT4633</t>
  </si>
  <si>
    <t>PGTEFT4634</t>
  </si>
  <si>
    <t>PGTEFT4635</t>
  </si>
  <si>
    <t>Persatuan Ibu Bapa dan Guru SMK Padang Polo</t>
  </si>
  <si>
    <t>PGTEFT4636</t>
  </si>
  <si>
    <t>PGTEFT4637</t>
  </si>
  <si>
    <t>PGTEFT4638</t>
  </si>
  <si>
    <t>PGTEFT4639</t>
  </si>
  <si>
    <t>PGTEFT4640</t>
  </si>
  <si>
    <t>PGTEFT4641</t>
  </si>
  <si>
    <t>PGTEFT4642</t>
  </si>
  <si>
    <t>PGTEFT4643</t>
  </si>
  <si>
    <t>PGTEFT4644</t>
  </si>
  <si>
    <t>688478</t>
  </si>
  <si>
    <t>688479</t>
  </si>
  <si>
    <t>688480</t>
  </si>
  <si>
    <t>688481</t>
  </si>
  <si>
    <t>PGTEFT4645</t>
  </si>
  <si>
    <t>PGTEFT4646</t>
  </si>
  <si>
    <t>PGTEFT4647</t>
  </si>
  <si>
    <t>PGTEFT4648</t>
  </si>
  <si>
    <t>Chong Kar Yuan</t>
  </si>
  <si>
    <t>PGTEFT4649</t>
  </si>
  <si>
    <t>PGTEFT4650</t>
  </si>
  <si>
    <t>PGTEFT4651</t>
  </si>
  <si>
    <t>PGTEFT4652</t>
  </si>
  <si>
    <t>PGTEFT4653</t>
  </si>
  <si>
    <t>PGTEFT4654</t>
  </si>
  <si>
    <t>Mon Reve Talent and Event Management</t>
  </si>
  <si>
    <t>FVW Median GmBH</t>
  </si>
  <si>
    <t>PGTEFT4655</t>
  </si>
  <si>
    <t>Hastadi Muljono</t>
  </si>
  <si>
    <t>PGTEFT4656</t>
  </si>
  <si>
    <t>PGTEFT4657</t>
  </si>
  <si>
    <t>PGTEFT4658</t>
  </si>
  <si>
    <t>PGTEFT4659</t>
  </si>
  <si>
    <t>PGTEFT4660</t>
  </si>
  <si>
    <t>PGTEFT4661</t>
  </si>
  <si>
    <t>PGTEFT4662</t>
  </si>
  <si>
    <t>PGTEFT4663</t>
  </si>
  <si>
    <t>PGTEFT4664</t>
  </si>
  <si>
    <t>Tong Yan Travel &amp; Tours Sdn Bhd</t>
  </si>
  <si>
    <t>PGTEFT4665</t>
  </si>
  <si>
    <t>PGTEFT4666</t>
  </si>
  <si>
    <t>688482</t>
  </si>
  <si>
    <t>Tourist Information Service</t>
  </si>
  <si>
    <t>PGTEFT4667</t>
  </si>
  <si>
    <t>PGTEFT4668</t>
  </si>
  <si>
    <t>AHR Venture</t>
  </si>
  <si>
    <t>688484</t>
  </si>
  <si>
    <t>PGTEFT4669</t>
  </si>
  <si>
    <t>Louse Goss-Custard</t>
  </si>
  <si>
    <t>PGTEFT4670</t>
  </si>
  <si>
    <t>Tropical Spice Garden Sdn Bhd</t>
  </si>
  <si>
    <t>PGTEFT4671</t>
  </si>
  <si>
    <t>PGTEFT4672</t>
  </si>
  <si>
    <t>PGTEFT4673</t>
  </si>
  <si>
    <t>PGTEFT4674</t>
  </si>
  <si>
    <t>PGTEFT4675</t>
  </si>
  <si>
    <t>688485</t>
  </si>
  <si>
    <t>PGTEFT4676</t>
  </si>
  <si>
    <t>PGTEFT4677</t>
  </si>
  <si>
    <t>PGTEFT4678</t>
  </si>
  <si>
    <t>PGTEFT4679</t>
  </si>
  <si>
    <t>PGTEFT4680</t>
  </si>
  <si>
    <t>PGTEFT4681</t>
  </si>
  <si>
    <t>PGTEFT4682</t>
  </si>
  <si>
    <t>PGTEFT4683</t>
  </si>
  <si>
    <t>688486</t>
  </si>
  <si>
    <t>GHT Malaysia Sdn Bhd</t>
  </si>
  <si>
    <t>Dr</t>
  </si>
  <si>
    <t>[ Balance As of 01/12/2019 ]</t>
  </si>
  <si>
    <t>PGTEFT4684</t>
  </si>
  <si>
    <t>PGTEFT4685</t>
  </si>
  <si>
    <t>PGTEFT4686</t>
  </si>
  <si>
    <t>PGTEFT4687</t>
  </si>
  <si>
    <t>PGTEFT4688</t>
  </si>
  <si>
    <t>PGTEFT4689</t>
  </si>
  <si>
    <t>PGTEFT4690</t>
  </si>
  <si>
    <t>PGTEFT4691</t>
  </si>
  <si>
    <t>PGTEFT4692</t>
  </si>
  <si>
    <t>Wak Long Music &amp; Art Centre</t>
  </si>
  <si>
    <t>PGTEFT4693</t>
  </si>
  <si>
    <t>PGTEFT4694</t>
  </si>
  <si>
    <t>PGTEFT4695</t>
  </si>
  <si>
    <t>PGTEFT4696</t>
  </si>
  <si>
    <t>PGTEFT4697</t>
  </si>
  <si>
    <t>PGTEFT4698</t>
  </si>
  <si>
    <t>PGTEFT4699</t>
  </si>
  <si>
    <t>Seven Terraces Sdn Bhd</t>
  </si>
  <si>
    <t>PGTEFT4700</t>
  </si>
  <si>
    <t>PGTEFT4701</t>
  </si>
  <si>
    <t>Tours &amp; Incentive Travel Sdn Bhd</t>
  </si>
  <si>
    <t>PGTEFT4702</t>
  </si>
  <si>
    <t>688489</t>
  </si>
  <si>
    <t>688490</t>
  </si>
  <si>
    <t>688491</t>
  </si>
  <si>
    <t>688492</t>
  </si>
  <si>
    <t>Motivate Group</t>
  </si>
  <si>
    <t>PGTEFT4703</t>
  </si>
  <si>
    <t>PGTEFT4704</t>
  </si>
  <si>
    <t>Corporatenet Advisory Sdd Bhd</t>
  </si>
  <si>
    <t>PGTEFT4705</t>
  </si>
  <si>
    <t>PGTEFT4706</t>
  </si>
  <si>
    <t>PGTEFT4707</t>
  </si>
  <si>
    <t>PGTEFT4708</t>
  </si>
  <si>
    <t>PGTEFT4709</t>
  </si>
  <si>
    <t>PGTEFT4710</t>
  </si>
  <si>
    <t>PGTEFT4711</t>
  </si>
  <si>
    <t>PGTEFT4712</t>
  </si>
  <si>
    <t>Kathy Rowland</t>
  </si>
  <si>
    <t>PGTEFT4713</t>
  </si>
  <si>
    <t>PGTEFT4714</t>
  </si>
  <si>
    <t>PGTEFT4715</t>
  </si>
  <si>
    <t>PGTEFT4716</t>
  </si>
  <si>
    <t>PGTEFT4717</t>
  </si>
  <si>
    <t>Muntri Mews Sdn Bhd</t>
  </si>
  <si>
    <t>PGTEFT4718</t>
  </si>
  <si>
    <t>PGTEFT4719</t>
  </si>
  <si>
    <t>PGTEFT4720</t>
  </si>
  <si>
    <t>PGTEFT4721</t>
  </si>
  <si>
    <t>PGTEFT4722</t>
  </si>
  <si>
    <t>PGTEFT4723</t>
  </si>
  <si>
    <t>PGTEFT4724</t>
  </si>
  <si>
    <t>PGTEFT4725</t>
  </si>
  <si>
    <t>PGTEFT4726</t>
  </si>
  <si>
    <t>PGTEFT4727</t>
  </si>
  <si>
    <t>PGTEFT4728</t>
  </si>
  <si>
    <t>Sunway Biz Hotel Sdn Bhd</t>
  </si>
  <si>
    <t>PGTEFT4729</t>
  </si>
  <si>
    <t>PGTEFT4730</t>
  </si>
  <si>
    <t>PGTEFT4731</t>
  </si>
  <si>
    <t>PGTEFT4732</t>
  </si>
  <si>
    <t>Trip4asia Holiday Sdn Bhd</t>
  </si>
  <si>
    <t>PGTEFT4733</t>
  </si>
  <si>
    <t>PGTEFT4734</t>
  </si>
  <si>
    <t>PGTEFT4735</t>
  </si>
  <si>
    <t>PGTEFT4736</t>
  </si>
  <si>
    <t>PGTEFT4737</t>
  </si>
  <si>
    <t>688493</t>
  </si>
  <si>
    <t>AirAsia Berhad</t>
  </si>
  <si>
    <t>688494</t>
  </si>
  <si>
    <t>688495</t>
  </si>
  <si>
    <t>688496</t>
  </si>
  <si>
    <t>688497</t>
  </si>
  <si>
    <t>688498</t>
  </si>
  <si>
    <t>Phar Partnerships (Malaysia) Sdn Bhd</t>
  </si>
  <si>
    <t>688499</t>
  </si>
  <si>
    <t>688500</t>
  </si>
  <si>
    <t>Malaysia Airlines Berhad</t>
  </si>
  <si>
    <t>688501</t>
  </si>
  <si>
    <t>Nortstar Travel Media Singapore Pte Ltd</t>
  </si>
  <si>
    <t>Highbury UK Services Limited</t>
  </si>
  <si>
    <t>Knight PR and Communications Co Ltd</t>
  </si>
  <si>
    <t>Lion Travel Service Co Ltd</t>
  </si>
  <si>
    <t>Motivate Media Group</t>
  </si>
  <si>
    <t>Shanghai Ctrip Commerce Co Ltd</t>
  </si>
  <si>
    <t>Unity Media Pte Ltd</t>
  </si>
  <si>
    <t>PGTEFT4738</t>
  </si>
  <si>
    <t>PGTEFT4739</t>
  </si>
  <si>
    <t>Elite Asia Localisation (MY) Sdn Bhd</t>
  </si>
  <si>
    <t>PGTEFT4740</t>
  </si>
  <si>
    <t>PGTEFT4741</t>
  </si>
  <si>
    <t>Tan Chong Ekpress Auto Servis Sdn Bhd</t>
  </si>
  <si>
    <t>688502</t>
  </si>
  <si>
    <t>Majlis Bandaraya Pulau Pinang</t>
  </si>
  <si>
    <t>Bantuan Khas Kewangan</t>
  </si>
  <si>
    <t>PGTEFT4742</t>
  </si>
  <si>
    <t>PGTEFT4743</t>
  </si>
  <si>
    <t>Bold Inspiration Sdn Bhd</t>
  </si>
  <si>
    <t>PGTEFT4744</t>
  </si>
  <si>
    <t>Boon Seng Wholesales Enterprise</t>
  </si>
  <si>
    <t>PGTEFT4745</t>
  </si>
  <si>
    <t>PGTEFT4746</t>
  </si>
  <si>
    <t>PGTEFT4747</t>
  </si>
  <si>
    <t>PGTEFT4748</t>
  </si>
  <si>
    <t>PGTEFT4749</t>
  </si>
  <si>
    <t>PGTEFT4750</t>
  </si>
  <si>
    <t>Magnificent Empire Sdn Bhd</t>
  </si>
  <si>
    <t>PGTEFT4751</t>
  </si>
  <si>
    <t>PGTEFT4752</t>
  </si>
  <si>
    <t>PGTEFT4753</t>
  </si>
  <si>
    <t>PGTEFT4754</t>
  </si>
  <si>
    <t>PGTEFT4755</t>
  </si>
  <si>
    <t>PGTEFT4756</t>
  </si>
  <si>
    <t>PGTEFT4757</t>
  </si>
  <si>
    <t>PGTEFT4758</t>
  </si>
  <si>
    <t>PGTEFT4759</t>
  </si>
  <si>
    <t>PGTEFT4760</t>
  </si>
  <si>
    <t>688503</t>
  </si>
  <si>
    <t>Asialife Digital Co Ltd</t>
  </si>
  <si>
    <t>Tek Travels DMCC</t>
  </si>
  <si>
    <t>PGTEFT4761</t>
  </si>
  <si>
    <t>BFM Media Sdn Bhd</t>
  </si>
  <si>
    <t>PGTEFT4762</t>
  </si>
  <si>
    <t>PGTEFT4763</t>
  </si>
  <si>
    <t>PGTEFT4764</t>
  </si>
  <si>
    <t>PGTEFT4765</t>
  </si>
  <si>
    <t>PGTEFT4766</t>
  </si>
  <si>
    <t>PGTEFT4767</t>
  </si>
  <si>
    <t>PGTEFT4768</t>
  </si>
  <si>
    <t>PGTEFT4769</t>
  </si>
  <si>
    <t>PGTEFT4770</t>
  </si>
  <si>
    <t>PGTEFT4771</t>
  </si>
  <si>
    <t>PGTEFT4772</t>
  </si>
  <si>
    <t>PGTEFT4773</t>
  </si>
  <si>
    <t>PGTEFT4774</t>
  </si>
  <si>
    <t>PGTEFT4775</t>
  </si>
  <si>
    <t>PGTEFT4776</t>
  </si>
  <si>
    <t>PGTEFT4777</t>
  </si>
  <si>
    <t>PGTEFT4778</t>
  </si>
  <si>
    <t>Muhammad Haiqal bin Mohd Pauzi</t>
  </si>
  <si>
    <t>PGTEFT4779</t>
  </si>
  <si>
    <t>OR 01027</t>
  </si>
  <si>
    <t>PMED - Pantai Hospital</t>
  </si>
  <si>
    <t>OR 01028</t>
  </si>
  <si>
    <t>Insurance - Refund</t>
  </si>
  <si>
    <t>Change of signatories charges</t>
  </si>
  <si>
    <t>JV19/10/02</t>
  </si>
  <si>
    <t>Being TT Rejected - Carees Co Ltd</t>
  </si>
  <si>
    <t>Being overpaid to Ng Chun How (V2019/931)</t>
  </si>
  <si>
    <t>JV19/10/08</t>
  </si>
  <si>
    <t xml:space="preserve">         738,064.82</t>
  </si>
  <si>
    <t>OR01029</t>
  </si>
  <si>
    <t>OR01030</t>
  </si>
  <si>
    <t>PMED 2020 - Gtown Pharmacy</t>
  </si>
  <si>
    <t>PMED 2020 - Sage Chiropractic</t>
  </si>
  <si>
    <t>Hotel Fee - Juneyao Airlines</t>
  </si>
  <si>
    <t>Grant from State Govt</t>
  </si>
  <si>
    <t>PGTEFT4780</t>
  </si>
  <si>
    <t>PGTEFT4781</t>
  </si>
  <si>
    <t>PGTEFT4782</t>
  </si>
  <si>
    <t>PGTEFT4783</t>
  </si>
  <si>
    <t>PGTEFT4784</t>
  </si>
  <si>
    <t>PGTEFT4785</t>
  </si>
  <si>
    <t>PGTEFT4786</t>
  </si>
  <si>
    <t>PGTEFT4787</t>
  </si>
  <si>
    <t>Illusion Auto Accessories Centre</t>
  </si>
  <si>
    <t>PGTEFT4788</t>
  </si>
  <si>
    <t>PGTEFT4789</t>
  </si>
  <si>
    <t>PGTEFT4790</t>
  </si>
  <si>
    <t>Monkey Ideas Event</t>
  </si>
  <si>
    <t>PGTEFT4791</t>
  </si>
  <si>
    <t>PGTEFT4792</t>
  </si>
  <si>
    <t>PGTEFT4793</t>
  </si>
  <si>
    <t>PGTEFT4794</t>
  </si>
  <si>
    <t>PGTEFT4795</t>
  </si>
  <si>
    <t>Rainbow Leisure Sdn Bhd</t>
  </si>
  <si>
    <t>PGTEFT4796</t>
  </si>
  <si>
    <t>Sure Commece Sdn Bhd</t>
  </si>
  <si>
    <t>PGTEFT4797</t>
  </si>
  <si>
    <t>Tan JiShen</t>
  </si>
  <si>
    <t>PGTEFT4798</t>
  </si>
  <si>
    <t>PGTEFT4799</t>
  </si>
  <si>
    <t>PGTEFT4800</t>
  </si>
  <si>
    <t>PGTEFT4801</t>
  </si>
  <si>
    <t>PGTEFT4802</t>
  </si>
  <si>
    <t>PGTEFT4803</t>
  </si>
  <si>
    <t>688504</t>
  </si>
  <si>
    <t>688506</t>
  </si>
  <si>
    <t>PGTEFT4804</t>
  </si>
  <si>
    <t>AirTrip Betsukchi</t>
  </si>
  <si>
    <t>St World Inc</t>
  </si>
  <si>
    <t>Smart Way Travel Co. Ltd</t>
  </si>
  <si>
    <t>PT Radio Salvatore Surabaya</t>
  </si>
  <si>
    <t>OR 01031</t>
  </si>
  <si>
    <t>PMED - Therapadic Sdn Bhd</t>
  </si>
  <si>
    <t>OR 01032</t>
  </si>
  <si>
    <t>PMED - PS Healthcare Plt</t>
  </si>
  <si>
    <t>OR 01033</t>
  </si>
  <si>
    <t>PMED - Lim Skin Specialist Clinic</t>
  </si>
  <si>
    <t>OR 01034</t>
  </si>
  <si>
    <t>OR 01035</t>
  </si>
  <si>
    <t>PMED - Gleneagles Hospital Penang</t>
  </si>
  <si>
    <t>OR 01036</t>
  </si>
  <si>
    <t>PMED - Therapaedic Sdn Bhd</t>
  </si>
  <si>
    <t>OR 01037</t>
  </si>
  <si>
    <t>PMED - Fix Chiropractic Centre</t>
  </si>
  <si>
    <t>OR 01038</t>
  </si>
  <si>
    <t>PMED - Carl Corrynton Medical</t>
  </si>
  <si>
    <t>OR 01040</t>
  </si>
  <si>
    <t>OR 01041</t>
  </si>
  <si>
    <t>PMED - Utopia</t>
  </si>
  <si>
    <t>OR 01042</t>
  </si>
  <si>
    <t>OR 01043</t>
  </si>
  <si>
    <t>ITB Asia - Bagan Specialist Centre S/B</t>
  </si>
  <si>
    <t>OR 01044</t>
  </si>
  <si>
    <t>OR 01045</t>
  </si>
  <si>
    <t>PMED - Optimax Eye Specialist</t>
  </si>
  <si>
    <t>OR 01046</t>
  </si>
  <si>
    <t>PMED - Loh Guan 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</si>
</sst>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14409]d/m/yyyy;@"/>
    <numFmt numFmtId="165" formatCode="m/dd/yy;@"/>
    <numFmt numFmtId="166" formatCode="dd/mm/yyyy;@"/>
  </numFmts>
  <fonts count="31" x14ac:knownFonts="1">
    <font>
      <sz val="11"/>
      <name val="Arial"/>
      <family val="2"/>
    </font>
    <font>
      <sz val="11"/>
      <name val="Arial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10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8"/>
      <name val="Verdana"/>
      <family val="2"/>
    </font>
    <font>
      <sz val="8"/>
      <name val="Arial"/>
      <family val="2"/>
    </font>
    <font>
      <sz val="9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/>
  </cellStyleXfs>
  <cellXfs count="135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43" fontId="5" fillId="0" borderId="0" xfId="1" applyFont="1" applyFill="1" applyBorder="1" applyAlignment="1"/>
    <xf numFmtId="43" fontId="6" fillId="0" borderId="0" xfId="1" applyFont="1" applyFill="1" applyBorder="1" applyAlignment="1"/>
    <xf numFmtId="17" fontId="5" fillId="0" borderId="1" xfId="1" applyNumberFormat="1" applyFont="1" applyFill="1" applyBorder="1" applyAlignment="1"/>
    <xf numFmtId="0" fontId="7" fillId="0" borderId="0" xfId="0" applyFont="1"/>
    <xf numFmtId="43" fontId="7" fillId="0" borderId="0" xfId="1" applyFont="1"/>
    <xf numFmtId="0" fontId="7" fillId="0" borderId="0" xfId="0" applyFont="1" applyAlignment="1">
      <alignment horizontal="center"/>
    </xf>
    <xf numFmtId="43" fontId="8" fillId="0" borderId="0" xfId="1" applyFont="1" applyAlignment="1">
      <alignment horizontal="right" indent="1"/>
    </xf>
    <xf numFmtId="43" fontId="9" fillId="0" borderId="0" xfId="1" applyFont="1" applyFill="1" applyBorder="1"/>
    <xf numFmtId="43" fontId="10" fillId="0" borderId="0" xfId="1" applyFont="1" applyAlignment="1">
      <alignment horizontal="right" indent="1"/>
    </xf>
    <xf numFmtId="43" fontId="11" fillId="0" borderId="0" xfId="1" applyFont="1" applyFill="1" applyBorder="1"/>
    <xf numFmtId="43" fontId="7" fillId="0" borderId="0" xfId="1" applyFont="1" applyAlignment="1">
      <alignment horizontal="right" inden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right" vertical="center" indent="1"/>
    </xf>
    <xf numFmtId="43" fontId="14" fillId="0" borderId="2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3" fontId="15" fillId="0" borderId="0" xfId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16" fillId="0" borderId="2" xfId="0" applyNumberFormat="1" applyFont="1" applyFill="1" applyBorder="1" applyAlignment="1">
      <alignment horizontal="right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43" fontId="16" fillId="0" borderId="2" xfId="1" applyFont="1" applyFill="1" applyBorder="1" applyAlignment="1">
      <alignment vertical="center"/>
    </xf>
    <xf numFmtId="43" fontId="16" fillId="0" borderId="2" xfId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14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wrapText="1"/>
    </xf>
    <xf numFmtId="4" fontId="16" fillId="0" borderId="2" xfId="0" applyNumberFormat="1" applyFont="1" applyFill="1" applyBorder="1" applyAlignment="1">
      <alignment vertical="center"/>
    </xf>
    <xf numFmtId="0" fontId="16" fillId="0" borderId="0" xfId="0" applyFont="1" applyFill="1"/>
    <xf numFmtId="14" fontId="7" fillId="0" borderId="2" xfId="0" applyNumberFormat="1" applyFont="1" applyFill="1" applyBorder="1" applyAlignment="1">
      <alignment horizontal="center"/>
    </xf>
    <xf numFmtId="43" fontId="16" fillId="0" borderId="2" xfId="1" applyNumberFormat="1" applyFont="1" applyFill="1" applyBorder="1" applyAlignment="1">
      <alignment vertical="center"/>
    </xf>
    <xf numFmtId="43" fontId="16" fillId="2" borderId="2" xfId="1" applyFont="1" applyFill="1" applyBorder="1" applyAlignment="1">
      <alignment horizontal="right" vertical="center"/>
    </xf>
    <xf numFmtId="164" fontId="16" fillId="0" borderId="2" xfId="0" applyNumberFormat="1" applyFont="1" applyFill="1" applyBorder="1" applyAlignment="1">
      <alignment horizontal="center"/>
    </xf>
    <xf numFmtId="0" fontId="16" fillId="0" borderId="2" xfId="0" quotePrefix="1" applyFont="1" applyFill="1" applyBorder="1" applyAlignment="1">
      <alignment horizontal="center"/>
    </xf>
    <xf numFmtId="4" fontId="16" fillId="0" borderId="2" xfId="0" applyNumberFormat="1" applyFont="1" applyFill="1" applyBorder="1" applyAlignment="1">
      <alignment wrapText="1"/>
    </xf>
    <xf numFmtId="164" fontId="16" fillId="0" borderId="2" xfId="0" applyNumberFormat="1" applyFont="1" applyFill="1" applyBorder="1" applyAlignment="1">
      <alignment horizontal="center" vertical="center"/>
    </xf>
    <xf numFmtId="165" fontId="16" fillId="0" borderId="2" xfId="0" applyNumberFormat="1" applyFont="1" applyFill="1" applyBorder="1" applyAlignment="1">
      <alignment horizontal="right"/>
    </xf>
    <xf numFmtId="166" fontId="16" fillId="0" borderId="2" xfId="0" applyNumberFormat="1" applyFont="1" applyFill="1" applyBorder="1" applyAlignment="1">
      <alignment horizontal="center"/>
    </xf>
    <xf numFmtId="43" fontId="16" fillId="0" borderId="2" xfId="1" applyNumberFormat="1" applyFont="1" applyFill="1" applyBorder="1"/>
    <xf numFmtId="166" fontId="17" fillId="0" borderId="2" xfId="0" applyNumberFormat="1" applyFont="1" applyFill="1" applyBorder="1" applyAlignment="1">
      <alignment horizontal="center" vertical="center"/>
    </xf>
    <xf numFmtId="14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/>
    <xf numFmtId="43" fontId="17" fillId="0" borderId="2" xfId="1" applyFont="1" applyFill="1" applyBorder="1" applyAlignment="1">
      <alignment vertical="center"/>
    </xf>
    <xf numFmtId="0" fontId="16" fillId="0" borderId="2" xfId="0" applyFont="1" applyFill="1" applyBorder="1"/>
    <xf numFmtId="43" fontId="16" fillId="0" borderId="2" xfId="1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/>
    <xf numFmtId="43" fontId="7" fillId="0" borderId="2" xfId="1" applyFont="1" applyFill="1" applyBorder="1"/>
    <xf numFmtId="43" fontId="7" fillId="0" borderId="2" xfId="1" applyFont="1" applyFill="1" applyBorder="1" applyAlignment="1">
      <alignment vertical="center"/>
    </xf>
    <xf numFmtId="0" fontId="7" fillId="0" borderId="0" xfId="0" applyFont="1" applyFill="1"/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43" fontId="7" fillId="0" borderId="2" xfId="1" applyNumberFormat="1" applyFont="1" applyFill="1" applyBorder="1"/>
    <xf numFmtId="14" fontId="18" fillId="0" borderId="2" xfId="0" applyNumberFormat="1" applyFont="1" applyFill="1" applyBorder="1" applyAlignment="1">
      <alignment horizontal="center"/>
    </xf>
    <xf numFmtId="165" fontId="16" fillId="0" borderId="3" xfId="0" applyNumberFormat="1" applyFont="1" applyFill="1" applyBorder="1" applyAlignment="1">
      <alignment horizontal="right"/>
    </xf>
    <xf numFmtId="14" fontId="7" fillId="0" borderId="3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wrapText="1"/>
    </xf>
    <xf numFmtId="0" fontId="16" fillId="0" borderId="3" xfId="0" applyFont="1" applyFill="1" applyBorder="1"/>
    <xf numFmtId="43" fontId="16" fillId="0" borderId="3" xfId="0" applyNumberFormat="1" applyFont="1" applyFill="1" applyBorder="1"/>
    <xf numFmtId="43" fontId="16" fillId="2" borderId="3" xfId="0" applyNumberFormat="1" applyFont="1" applyFill="1" applyBorder="1"/>
    <xf numFmtId="43" fontId="16" fillId="3" borderId="2" xfId="1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wrapText="1"/>
    </xf>
    <xf numFmtId="49" fontId="20" fillId="0" borderId="4" xfId="2" quotePrefix="1" applyNumberFormat="1" applyFont="1" applyFill="1" applyBorder="1" applyAlignment="1">
      <alignment horizontal="center" vertical="center"/>
    </xf>
    <xf numFmtId="14" fontId="22" fillId="0" borderId="2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wrapText="1"/>
    </xf>
    <xf numFmtId="0" fontId="21" fillId="0" borderId="2" xfId="0" applyFont="1" applyFill="1" applyBorder="1" applyAlignment="1">
      <alignment vertical="center"/>
    </xf>
    <xf numFmtId="43" fontId="21" fillId="0" borderId="2" xfId="1" applyNumberFormat="1" applyFont="1" applyFill="1" applyBorder="1" applyAlignment="1">
      <alignment vertical="center"/>
    </xf>
    <xf numFmtId="43" fontId="21" fillId="2" borderId="2" xfId="1" applyFont="1" applyFill="1" applyBorder="1" applyAlignment="1">
      <alignment horizontal="right" vertical="center"/>
    </xf>
    <xf numFmtId="0" fontId="21" fillId="0" borderId="0" xfId="0" applyFont="1" applyFill="1" applyAlignment="1">
      <alignment vertical="center"/>
    </xf>
    <xf numFmtId="43" fontId="21" fillId="3" borderId="2" xfId="1" applyNumberFormat="1" applyFont="1" applyFill="1" applyBorder="1" applyAlignment="1">
      <alignment vertical="center"/>
    </xf>
    <xf numFmtId="49" fontId="21" fillId="0" borderId="2" xfId="2" quotePrefix="1" applyNumberFormat="1" applyFont="1" applyFill="1" applyBorder="1" applyAlignment="1">
      <alignment horizontal="center"/>
    </xf>
    <xf numFmtId="165" fontId="23" fillId="0" borderId="2" xfId="0" applyNumberFormat="1" applyFont="1" applyFill="1" applyBorder="1" applyAlignment="1">
      <alignment horizontal="right"/>
    </xf>
    <xf numFmtId="14" fontId="24" fillId="0" borderId="2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wrapText="1"/>
    </xf>
    <xf numFmtId="4" fontId="23" fillId="0" borderId="2" xfId="0" applyNumberFormat="1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43" fontId="23" fillId="0" borderId="2" xfId="1" applyFont="1" applyFill="1" applyBorder="1" applyAlignment="1">
      <alignment vertical="center"/>
    </xf>
    <xf numFmtId="43" fontId="16" fillId="3" borderId="2" xfId="1" applyNumberFormat="1" applyFont="1" applyFill="1" applyBorder="1" applyAlignment="1">
      <alignment vertical="center"/>
    </xf>
    <xf numFmtId="4" fontId="16" fillId="3" borderId="2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wrapText="1"/>
    </xf>
    <xf numFmtId="14" fontId="26" fillId="0" borderId="2" xfId="0" applyNumberFormat="1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vertical="center"/>
    </xf>
    <xf numFmtId="43" fontId="25" fillId="0" borderId="2" xfId="1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43" fontId="25" fillId="3" borderId="2" xfId="1" applyNumberFormat="1" applyFont="1" applyFill="1" applyBorder="1" applyAlignment="1">
      <alignment vertical="center"/>
    </xf>
    <xf numFmtId="43" fontId="23" fillId="3" borderId="2" xfId="1" applyFont="1" applyFill="1" applyBorder="1" applyAlignment="1">
      <alignment vertical="center"/>
    </xf>
    <xf numFmtId="49" fontId="25" fillId="0" borderId="2" xfId="2" quotePrefix="1" applyNumberFormat="1" applyFont="1" applyFill="1" applyBorder="1" applyAlignment="1">
      <alignment horizontal="center"/>
    </xf>
    <xf numFmtId="43" fontId="16" fillId="0" borderId="0" xfId="0" applyNumberFormat="1" applyFont="1" applyFill="1"/>
    <xf numFmtId="43" fontId="16" fillId="0" borderId="0" xfId="1" applyFont="1" applyFill="1"/>
    <xf numFmtId="49" fontId="27" fillId="0" borderId="4" xfId="2" quotePrefix="1" applyNumberFormat="1" applyFont="1" applyFill="1" applyBorder="1" applyAlignment="1">
      <alignment horizontal="center" vertical="center"/>
    </xf>
    <xf numFmtId="4" fontId="16" fillId="0" borderId="0" xfId="0" applyNumberFormat="1" applyFont="1" applyFill="1"/>
    <xf numFmtId="49" fontId="16" fillId="0" borderId="2" xfId="2" quotePrefix="1" applyNumberFormat="1" applyFont="1" applyFill="1" applyBorder="1" applyAlignment="1">
      <alignment horizontal="center"/>
    </xf>
    <xf numFmtId="43" fontId="16" fillId="0" borderId="2" xfId="1" applyFont="1" applyFill="1" applyBorder="1" applyAlignment="1">
      <alignment horizontal="center"/>
    </xf>
    <xf numFmtId="43" fontId="16" fillId="0" borderId="2" xfId="1" applyFont="1" applyFill="1" applyBorder="1" applyAlignment="1">
      <alignment wrapText="1"/>
    </xf>
    <xf numFmtId="43" fontId="16" fillId="0" borderId="0" xfId="1" applyFont="1" applyFill="1" applyAlignment="1">
      <alignment vertical="center"/>
    </xf>
    <xf numFmtId="14" fontId="16" fillId="0" borderId="2" xfId="1" applyNumberFormat="1" applyFont="1" applyFill="1" applyBorder="1" applyAlignment="1">
      <alignment horizontal="center" vertical="center"/>
    </xf>
    <xf numFmtId="43" fontId="7" fillId="0" borderId="0" xfId="0" applyNumberFormat="1" applyFont="1"/>
    <xf numFmtId="43" fontId="21" fillId="0" borderId="2" xfId="1" applyFont="1" applyFill="1" applyBorder="1" applyAlignment="1">
      <alignment vertical="center"/>
    </xf>
    <xf numFmtId="43" fontId="25" fillId="0" borderId="2" xfId="1" applyFont="1" applyFill="1" applyBorder="1" applyAlignment="1">
      <alignment vertical="center"/>
    </xf>
    <xf numFmtId="43" fontId="16" fillId="0" borderId="3" xfId="1" applyFont="1" applyFill="1" applyBorder="1"/>
    <xf numFmtId="165" fontId="29" fillId="0" borderId="2" xfId="0" applyNumberFormat="1" applyFont="1" applyFill="1" applyBorder="1" applyAlignment="1">
      <alignment horizontal="right"/>
    </xf>
    <xf numFmtId="14" fontId="30" fillId="0" borderId="2" xfId="0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wrapText="1"/>
    </xf>
    <xf numFmtId="4" fontId="29" fillId="0" borderId="2" xfId="0" applyNumberFormat="1" applyFont="1" applyFill="1" applyBorder="1" applyAlignment="1">
      <alignment vertical="center"/>
    </xf>
    <xf numFmtId="43" fontId="29" fillId="0" borderId="2" xfId="1" applyNumberFormat="1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14" fontId="29" fillId="0" borderId="2" xfId="0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vertical="center"/>
    </xf>
    <xf numFmtId="43" fontId="29" fillId="2" borderId="2" xfId="1" applyFont="1" applyFill="1" applyBorder="1" applyAlignment="1">
      <alignment horizontal="right" vertical="center"/>
    </xf>
    <xf numFmtId="0" fontId="29" fillId="0" borderId="0" xfId="0" applyFont="1" applyFill="1"/>
    <xf numFmtId="4" fontId="29" fillId="0" borderId="2" xfId="0" applyNumberFormat="1" applyFont="1" applyFill="1" applyBorder="1" applyAlignment="1">
      <alignment wrapText="1"/>
    </xf>
    <xf numFmtId="43" fontId="10" fillId="0" borderId="0" xfId="1" applyFont="1" applyFill="1" applyAlignment="1">
      <alignment vertical="center"/>
    </xf>
  </cellXfs>
  <cellStyles count="3">
    <cellStyle name="Comma" xfId="1" builtinId="3"/>
    <cellStyle name="Normal" xfId="0" builtinId="0"/>
    <cellStyle name="Normal 2" xfId="2" xr:uid="{8D64D643-4F47-41D5-8D5C-1F9DE56CEB2F}"/>
  </cellStyles>
  <dxfs count="287"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Settings"/>
      <sheetName val="Help"/>
      <sheetName val="©"/>
    </sheetNames>
    <sheetDataSet>
      <sheetData sheetId="0">
        <row r="1">
          <cell r="N1" t="str">
            <v>Num</v>
          </cell>
        </row>
        <row r="2">
          <cell r="N2"/>
        </row>
        <row r="3">
          <cell r="N3">
            <v>1</v>
          </cell>
        </row>
        <row r="4">
          <cell r="N4">
            <v>0</v>
          </cell>
        </row>
        <row r="5">
          <cell r="N5">
            <v>-1</v>
          </cell>
        </row>
        <row r="6">
          <cell r="N6">
            <v>-2</v>
          </cell>
        </row>
        <row r="7">
          <cell r="N7">
            <v>-3</v>
          </cell>
        </row>
        <row r="8">
          <cell r="N8" t="str">
            <v>EFT</v>
          </cell>
        </row>
        <row r="9">
          <cell r="N9" t="str">
            <v>DEP</v>
          </cell>
        </row>
        <row r="10">
          <cell r="N10" t="str">
            <v>TXFR</v>
          </cell>
        </row>
        <row r="11">
          <cell r="N11" t="str">
            <v>CARD</v>
          </cell>
        </row>
        <row r="12">
          <cell r="N12" t="str">
            <v>FEE</v>
          </cell>
        </row>
        <row r="13">
          <cell r="N13"/>
        </row>
        <row r="14">
          <cell r="N14"/>
        </row>
        <row r="15">
          <cell r="N15"/>
        </row>
        <row r="16">
          <cell r="N16"/>
        </row>
        <row r="17">
          <cell r="N17"/>
        </row>
        <row r="18">
          <cell r="N18"/>
        </row>
        <row r="19">
          <cell r="N19"/>
        </row>
        <row r="20">
          <cell r="N20"/>
        </row>
        <row r="21">
          <cell r="N21"/>
        </row>
        <row r="22">
          <cell r="N22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27">
          <cell r="N27"/>
        </row>
        <row r="28">
          <cell r="N28"/>
        </row>
        <row r="29">
          <cell r="N29"/>
        </row>
        <row r="30">
          <cell r="N30"/>
        </row>
        <row r="31">
          <cell r="N31"/>
        </row>
        <row r="32">
          <cell r="N32"/>
        </row>
        <row r="33">
          <cell r="N33"/>
        </row>
        <row r="34">
          <cell r="N34"/>
        </row>
        <row r="35">
          <cell r="N35"/>
        </row>
        <row r="36">
          <cell r="N36"/>
        </row>
        <row r="37">
          <cell r="N37"/>
        </row>
        <row r="38">
          <cell r="N38"/>
        </row>
        <row r="39">
          <cell r="N39"/>
        </row>
        <row r="40">
          <cell r="N40"/>
        </row>
        <row r="41">
          <cell r="N41"/>
        </row>
        <row r="42">
          <cell r="N42"/>
        </row>
        <row r="43">
          <cell r="N43"/>
        </row>
        <row r="44">
          <cell r="N44"/>
        </row>
        <row r="45">
          <cell r="N45"/>
        </row>
        <row r="46">
          <cell r="N46"/>
        </row>
        <row r="47">
          <cell r="N47"/>
        </row>
        <row r="48">
          <cell r="N48"/>
        </row>
        <row r="49">
          <cell r="N49"/>
        </row>
        <row r="50">
          <cell r="N50"/>
        </row>
        <row r="51">
          <cell r="N51"/>
        </row>
        <row r="52">
          <cell r="N52"/>
        </row>
        <row r="53">
          <cell r="N53"/>
        </row>
        <row r="54">
          <cell r="N54"/>
        </row>
        <row r="55">
          <cell r="N55"/>
        </row>
        <row r="56">
          <cell r="N56"/>
        </row>
        <row r="57">
          <cell r="N57"/>
        </row>
        <row r="58">
          <cell r="N58"/>
        </row>
        <row r="59">
          <cell r="N59"/>
        </row>
        <row r="60">
          <cell r="N60"/>
        </row>
        <row r="61">
          <cell r="N61"/>
        </row>
        <row r="62">
          <cell r="N62"/>
        </row>
        <row r="63">
          <cell r="N63"/>
        </row>
        <row r="64">
          <cell r="N64"/>
        </row>
        <row r="65">
          <cell r="N65"/>
        </row>
        <row r="66">
          <cell r="N66"/>
        </row>
        <row r="67">
          <cell r="N67"/>
        </row>
        <row r="68">
          <cell r="N68"/>
        </row>
        <row r="69">
          <cell r="N69"/>
        </row>
        <row r="70">
          <cell r="N70"/>
        </row>
        <row r="71">
          <cell r="N71"/>
        </row>
        <row r="72">
          <cell r="N72"/>
        </row>
        <row r="73">
          <cell r="N73"/>
        </row>
        <row r="74">
          <cell r="N74"/>
        </row>
        <row r="75">
          <cell r="N75"/>
        </row>
        <row r="76">
          <cell r="N76"/>
        </row>
        <row r="77">
          <cell r="N77"/>
        </row>
        <row r="78">
          <cell r="N78"/>
        </row>
        <row r="79">
          <cell r="N79"/>
        </row>
        <row r="80">
          <cell r="N80"/>
        </row>
        <row r="81">
          <cell r="N81"/>
        </row>
        <row r="82">
          <cell r="N82"/>
        </row>
        <row r="83">
          <cell r="N83"/>
        </row>
        <row r="84">
          <cell r="N84"/>
        </row>
        <row r="85">
          <cell r="N85"/>
        </row>
        <row r="86">
          <cell r="N86"/>
        </row>
        <row r="87">
          <cell r="N87"/>
        </row>
        <row r="88">
          <cell r="N88"/>
        </row>
        <row r="89">
          <cell r="N89"/>
        </row>
        <row r="90">
          <cell r="N90"/>
        </row>
        <row r="91">
          <cell r="N91"/>
        </row>
        <row r="92">
          <cell r="N92"/>
        </row>
        <row r="93">
          <cell r="N93"/>
        </row>
        <row r="94">
          <cell r="N94"/>
        </row>
        <row r="95">
          <cell r="N95"/>
        </row>
        <row r="96">
          <cell r="N96"/>
        </row>
        <row r="97">
          <cell r="N97"/>
        </row>
        <row r="98">
          <cell r="N98"/>
        </row>
        <row r="99">
          <cell r="N99"/>
        </row>
        <row r="100">
          <cell r="N100"/>
        </row>
        <row r="101">
          <cell r="N101"/>
        </row>
        <row r="102">
          <cell r="N102"/>
        </row>
        <row r="103">
          <cell r="N103"/>
        </row>
        <row r="104">
          <cell r="N104"/>
        </row>
        <row r="105">
          <cell r="N105"/>
        </row>
        <row r="106">
          <cell r="N106"/>
        </row>
        <row r="107">
          <cell r="N107"/>
        </row>
        <row r="108">
          <cell r="N108"/>
        </row>
        <row r="109">
          <cell r="N109"/>
        </row>
        <row r="110">
          <cell r="N110"/>
        </row>
        <row r="111">
          <cell r="N111"/>
        </row>
        <row r="112">
          <cell r="N112"/>
        </row>
        <row r="113">
          <cell r="N113"/>
        </row>
        <row r="114">
          <cell r="N114"/>
        </row>
        <row r="115">
          <cell r="N115"/>
        </row>
        <row r="116">
          <cell r="N116"/>
        </row>
        <row r="117">
          <cell r="N117"/>
        </row>
        <row r="118">
          <cell r="N118"/>
        </row>
        <row r="119">
          <cell r="N1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Categories</v>
          </cell>
          <cell r="C1" t="str">
            <v>Payees</v>
          </cell>
          <cell r="E1" t="str">
            <v>Date</v>
          </cell>
          <cell r="G1" t="str">
            <v>R</v>
          </cell>
        </row>
        <row r="2">
          <cell r="A2" t="str">
            <v>Operating Expenditure</v>
          </cell>
          <cell r="C2"/>
          <cell r="E2"/>
          <cell r="G2" t="str">
            <v>C</v>
          </cell>
        </row>
        <row r="3">
          <cell r="A3" t="str">
            <v>Tourism Expenditure</v>
          </cell>
          <cell r="C3"/>
          <cell r="E3"/>
          <cell r="G3" t="str">
            <v>R</v>
          </cell>
        </row>
        <row r="4">
          <cell r="A4" t="str">
            <v>Other Payment</v>
          </cell>
          <cell r="C4"/>
          <cell r="E4"/>
          <cell r="G4"/>
        </row>
        <row r="5">
          <cell r="A5" t="str">
            <v>Accrual</v>
          </cell>
          <cell r="C5"/>
          <cell r="E5"/>
          <cell r="G5"/>
        </row>
        <row r="6">
          <cell r="A6"/>
          <cell r="C6"/>
          <cell r="E6"/>
          <cell r="G6"/>
        </row>
        <row r="7">
          <cell r="A7"/>
          <cell r="C7"/>
          <cell r="E7"/>
          <cell r="G7"/>
        </row>
        <row r="8">
          <cell r="A8"/>
          <cell r="C8"/>
          <cell r="E8"/>
          <cell r="G8"/>
        </row>
        <row r="9">
          <cell r="A9"/>
          <cell r="C9"/>
          <cell r="E9"/>
          <cell r="G9"/>
        </row>
        <row r="10">
          <cell r="A10"/>
          <cell r="C10"/>
          <cell r="E10"/>
          <cell r="G10"/>
        </row>
        <row r="11">
          <cell r="A11"/>
          <cell r="C11"/>
          <cell r="E11"/>
          <cell r="G11"/>
        </row>
        <row r="12">
          <cell r="A12"/>
          <cell r="C12"/>
          <cell r="E12"/>
          <cell r="G12"/>
        </row>
        <row r="13">
          <cell r="A13"/>
          <cell r="C13"/>
          <cell r="E13"/>
          <cell r="G13"/>
        </row>
        <row r="14">
          <cell r="A14"/>
          <cell r="C14"/>
          <cell r="E14"/>
          <cell r="G14"/>
        </row>
        <row r="15">
          <cell r="A15"/>
          <cell r="C15"/>
          <cell r="E15"/>
          <cell r="G15"/>
        </row>
        <row r="16">
          <cell r="A16"/>
          <cell r="C16"/>
          <cell r="E16"/>
          <cell r="G16"/>
        </row>
        <row r="17">
          <cell r="A17"/>
          <cell r="C17"/>
          <cell r="E17"/>
        </row>
        <row r="18">
          <cell r="A18"/>
          <cell r="C18"/>
          <cell r="E18"/>
        </row>
        <row r="19">
          <cell r="A19"/>
          <cell r="C19"/>
          <cell r="E19"/>
        </row>
        <row r="20">
          <cell r="A20"/>
          <cell r="C20"/>
          <cell r="E20"/>
        </row>
        <row r="21">
          <cell r="A21"/>
          <cell r="C21"/>
          <cell r="E21"/>
        </row>
        <row r="22">
          <cell r="A22"/>
          <cell r="C22"/>
          <cell r="E22"/>
        </row>
        <row r="23">
          <cell r="A23"/>
          <cell r="C23"/>
          <cell r="E23"/>
        </row>
        <row r="24">
          <cell r="A24"/>
          <cell r="C24"/>
          <cell r="E24"/>
        </row>
        <row r="25">
          <cell r="A25"/>
          <cell r="C25"/>
        </row>
        <row r="26">
          <cell r="A26"/>
          <cell r="C26"/>
        </row>
        <row r="27">
          <cell r="A27"/>
          <cell r="C27"/>
        </row>
        <row r="28">
          <cell r="A28"/>
          <cell r="C28"/>
        </row>
        <row r="29">
          <cell r="A29"/>
          <cell r="C29"/>
        </row>
        <row r="30">
          <cell r="A30"/>
          <cell r="C30"/>
        </row>
        <row r="31">
          <cell r="A31"/>
          <cell r="C31"/>
        </row>
        <row r="32">
          <cell r="A32"/>
          <cell r="C32"/>
        </row>
        <row r="33">
          <cell r="A33"/>
          <cell r="C33"/>
        </row>
        <row r="34">
          <cell r="A34"/>
          <cell r="C34"/>
        </row>
        <row r="35">
          <cell r="A35"/>
          <cell r="C35"/>
        </row>
        <row r="36">
          <cell r="A36"/>
          <cell r="C36"/>
        </row>
        <row r="37">
          <cell r="A37"/>
          <cell r="C37"/>
        </row>
        <row r="38">
          <cell r="A38"/>
          <cell r="C38"/>
        </row>
        <row r="39">
          <cell r="A39"/>
          <cell r="C39"/>
        </row>
        <row r="40">
          <cell r="A40"/>
          <cell r="C40"/>
        </row>
        <row r="41">
          <cell r="A41"/>
          <cell r="C41"/>
        </row>
        <row r="42">
          <cell r="A42"/>
          <cell r="C42"/>
        </row>
        <row r="43">
          <cell r="A43"/>
          <cell r="C43"/>
        </row>
        <row r="44">
          <cell r="A44"/>
          <cell r="C44"/>
        </row>
        <row r="45">
          <cell r="A45"/>
          <cell r="C45"/>
        </row>
        <row r="46">
          <cell r="A46"/>
          <cell r="C46"/>
        </row>
        <row r="47">
          <cell r="A47"/>
          <cell r="C47"/>
        </row>
        <row r="48">
          <cell r="A48"/>
          <cell r="C48"/>
        </row>
        <row r="49">
          <cell r="A49"/>
          <cell r="C49"/>
        </row>
        <row r="50">
          <cell r="A50"/>
          <cell r="C50"/>
        </row>
        <row r="51">
          <cell r="A51"/>
          <cell r="C51"/>
        </row>
        <row r="52">
          <cell r="A52"/>
          <cell r="C52"/>
        </row>
        <row r="53">
          <cell r="A53"/>
          <cell r="C53"/>
        </row>
        <row r="54">
          <cell r="A54"/>
          <cell r="C54"/>
        </row>
        <row r="55">
          <cell r="A55"/>
          <cell r="C55"/>
        </row>
        <row r="56">
          <cell r="A56"/>
          <cell r="C56"/>
        </row>
        <row r="57">
          <cell r="A57"/>
          <cell r="C57"/>
        </row>
        <row r="58">
          <cell r="A58"/>
          <cell r="C58"/>
        </row>
        <row r="59">
          <cell r="A59"/>
          <cell r="C59"/>
        </row>
        <row r="60">
          <cell r="A60"/>
          <cell r="C60"/>
        </row>
        <row r="61">
          <cell r="A61"/>
          <cell r="C61"/>
        </row>
        <row r="62">
          <cell r="A62"/>
          <cell r="C62"/>
        </row>
        <row r="63">
          <cell r="A63"/>
          <cell r="C63"/>
        </row>
        <row r="64">
          <cell r="A64"/>
          <cell r="C64"/>
        </row>
        <row r="65">
          <cell r="A65"/>
          <cell r="C65"/>
        </row>
        <row r="66">
          <cell r="A66"/>
          <cell r="C66"/>
        </row>
        <row r="67">
          <cell r="A67"/>
          <cell r="C67"/>
        </row>
        <row r="68">
          <cell r="A68"/>
          <cell r="C68"/>
        </row>
        <row r="69">
          <cell r="A69"/>
          <cell r="C69"/>
        </row>
        <row r="70">
          <cell r="A70"/>
          <cell r="C70"/>
        </row>
        <row r="71">
          <cell r="A71"/>
          <cell r="C71"/>
        </row>
        <row r="72">
          <cell r="A72"/>
          <cell r="C72"/>
        </row>
        <row r="73">
          <cell r="A73"/>
          <cell r="C73"/>
        </row>
        <row r="74">
          <cell r="A74"/>
          <cell r="C74"/>
        </row>
        <row r="75">
          <cell r="A75"/>
          <cell r="C75"/>
        </row>
        <row r="76">
          <cell r="A76"/>
          <cell r="C76"/>
        </row>
        <row r="77">
          <cell r="A77"/>
          <cell r="C77"/>
        </row>
        <row r="78">
          <cell r="A78"/>
          <cell r="C78"/>
        </row>
        <row r="79">
          <cell r="A79"/>
          <cell r="C79"/>
        </row>
        <row r="80">
          <cell r="A80"/>
          <cell r="C80"/>
        </row>
        <row r="81">
          <cell r="A81"/>
          <cell r="C81"/>
        </row>
        <row r="82">
          <cell r="A82"/>
          <cell r="C82"/>
        </row>
        <row r="83">
          <cell r="A83"/>
          <cell r="C83"/>
        </row>
        <row r="84">
          <cell r="A84"/>
          <cell r="C84"/>
        </row>
        <row r="85">
          <cell r="A85"/>
          <cell r="C85"/>
        </row>
        <row r="86">
          <cell r="A86"/>
          <cell r="C86"/>
        </row>
        <row r="87">
          <cell r="A87"/>
          <cell r="C87"/>
        </row>
        <row r="88">
          <cell r="A88"/>
          <cell r="C88"/>
        </row>
        <row r="89">
          <cell r="A89"/>
          <cell r="C89"/>
        </row>
        <row r="90">
          <cell r="A90"/>
          <cell r="C90"/>
        </row>
        <row r="91">
          <cell r="A91"/>
          <cell r="C91"/>
        </row>
        <row r="92">
          <cell r="A92"/>
          <cell r="C92"/>
        </row>
        <row r="93">
          <cell r="A93"/>
          <cell r="C93"/>
        </row>
        <row r="94">
          <cell r="A94"/>
          <cell r="C94"/>
        </row>
        <row r="95">
          <cell r="A95"/>
          <cell r="C95"/>
        </row>
        <row r="96">
          <cell r="A96"/>
          <cell r="C96"/>
        </row>
        <row r="97">
          <cell r="A97"/>
          <cell r="C97"/>
        </row>
        <row r="98">
          <cell r="A98"/>
          <cell r="C98"/>
        </row>
        <row r="99">
          <cell r="A99"/>
          <cell r="C99"/>
        </row>
        <row r="100">
          <cell r="A100"/>
          <cell r="C100"/>
        </row>
        <row r="101">
          <cell r="A101"/>
          <cell r="C101"/>
        </row>
        <row r="102">
          <cell r="A102"/>
          <cell r="C102"/>
        </row>
        <row r="103">
          <cell r="A103"/>
          <cell r="C103"/>
        </row>
        <row r="104">
          <cell r="A104"/>
          <cell r="C104"/>
        </row>
        <row r="105">
          <cell r="A105"/>
          <cell r="C105"/>
        </row>
        <row r="106">
          <cell r="A106"/>
          <cell r="C106"/>
        </row>
        <row r="107">
          <cell r="A107"/>
          <cell r="C107"/>
        </row>
        <row r="108">
          <cell r="A108"/>
          <cell r="C108"/>
        </row>
        <row r="109">
          <cell r="A109"/>
          <cell r="C109"/>
        </row>
        <row r="110">
          <cell r="A110"/>
          <cell r="C110"/>
        </row>
        <row r="111">
          <cell r="A111"/>
          <cell r="C111"/>
        </row>
        <row r="112">
          <cell r="A112"/>
          <cell r="C112"/>
        </row>
        <row r="113">
          <cell r="A113"/>
          <cell r="C113"/>
        </row>
        <row r="114">
          <cell r="A114"/>
          <cell r="C114"/>
        </row>
        <row r="115">
          <cell r="A115"/>
          <cell r="C115"/>
        </row>
        <row r="116">
          <cell r="A116"/>
          <cell r="C116"/>
        </row>
        <row r="117">
          <cell r="A117"/>
          <cell r="C117"/>
        </row>
        <row r="118">
          <cell r="A118"/>
          <cell r="C118"/>
        </row>
        <row r="119">
          <cell r="A119"/>
          <cell r="C119"/>
        </row>
        <row r="120">
          <cell r="A120"/>
          <cell r="C120"/>
        </row>
        <row r="121">
          <cell r="A121"/>
          <cell r="C121"/>
        </row>
        <row r="122">
          <cell r="A122"/>
          <cell r="C122"/>
        </row>
        <row r="123">
          <cell r="A123"/>
          <cell r="C123"/>
        </row>
        <row r="124">
          <cell r="A124"/>
          <cell r="C124"/>
        </row>
        <row r="125">
          <cell r="A125"/>
          <cell r="C125"/>
        </row>
        <row r="126">
          <cell r="A126"/>
          <cell r="C126"/>
        </row>
        <row r="127">
          <cell r="A127"/>
          <cell r="C127"/>
        </row>
        <row r="128">
          <cell r="A128"/>
          <cell r="C128"/>
        </row>
        <row r="129">
          <cell r="A129"/>
          <cell r="C129"/>
        </row>
        <row r="130">
          <cell r="A130"/>
          <cell r="C130"/>
        </row>
        <row r="131">
          <cell r="A131"/>
          <cell r="C131"/>
        </row>
        <row r="132">
          <cell r="A132"/>
          <cell r="C132"/>
        </row>
        <row r="133">
          <cell r="A133"/>
          <cell r="C133"/>
        </row>
        <row r="134">
          <cell r="A134"/>
          <cell r="C134"/>
        </row>
        <row r="135">
          <cell r="A135"/>
          <cell r="C135"/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37">
          <cell r="I137">
            <v>579346.85417095758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BCF776-0FF3-4DFA-8E20-8D042118E06B}" name="Table1345678910111213345678910111213345678910111213678910111213" displayName="Table1345678910111213345678910111213345678910111213678910111213" ref="A14:J322" totalsRowCount="1" headerRowDxfId="284" dataDxfId="283" tableBorderDxfId="282">
  <autoFilter ref="A14:J321" xr:uid="{00000000-0009-0000-0100-000001000000}"/>
  <tableColumns count="10">
    <tableColumn id="1" xr3:uid="{74DA06E9-3DA9-42E2-9797-4268CE23C29E}" name="Date" dataDxfId="281" totalsRowDxfId="280"/>
    <tableColumn id="9" xr3:uid="{EA34549F-5AF9-4F2E-AD89-AC9AD2617B33}" name="Week" dataDxfId="279" totalsRowDxfId="278"/>
    <tableColumn id="2" xr3:uid="{6A934D01-8D97-4079-B5F4-C41A997A525C}" name="Cheque /EFT Number" dataDxfId="277" totalsRowDxfId="276"/>
    <tableColumn id="3" xr3:uid="{F702CC1A-6DB6-416A-A514-E5A4E387396E}" name="Payee / Description" dataDxfId="275" totalsRowDxfId="274"/>
    <tableColumn id="4" xr3:uid="{14D9138D-7E75-4141-9D70-1DC224A473C3}" name="Category" dataDxfId="273" totalsRowDxfId="272"/>
    <tableColumn id="5" xr3:uid="{D2F0F97B-8198-4BD6-920C-4A632406038C}" name="R" dataDxfId="271" totalsRowDxfId="270"/>
    <tableColumn id="6" xr3:uid="{0B4F5001-5E5A-4A5D-9D35-4786E0F4BF32}" name="Withdrawal,_x000a_Payment (-)" dataDxfId="269" totalsRowDxfId="268" dataCellStyle="Comma">
      <calculatedColumnFormula>50000*3.976</calculatedColumnFormula>
    </tableColumn>
    <tableColumn id="7" xr3:uid="{7F8F61FC-9704-4D70-B1A9-F3F2259AD0F8}" name="Deposit,_x000a_Credit (+)" dataDxfId="267" totalsRowDxfId="266" dataCellStyle="Comma">
      <calculatedColumnFormula>1366.66+1366.66+1367+91.52</calculatedColumnFormula>
    </tableColumn>
    <tableColumn id="8" xr3:uid="{B37F9581-9F83-4AE2-84B6-CA555C1A699D}" name="Balance" dataDxfId="265" totalsRowDxfId="264" dataCellStyle="Comma">
      <calculatedColumnFormula>IF(AND(ISBLANK(G15),ISBLANK(H15)),"",OFFSET(I15,-1,0,1,1)+H15-G15)</calculatedColumnFormula>
    </tableColumn>
    <tableColumn id="10" xr3:uid="{2E0BDA9B-1286-43C5-B360-BB363D0936DD}" name="Remarks" dataDxfId="26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CC4D150-FD03-42CB-A895-A1571BB6F1E7}" name="Table134567891011121334567891011121334567891011121367891011121334567891011" displayName="Table134567891011121334567891011121334567891011121367891011121334567891011" ref="A7:I150" totalsRowCount="1" headerRowDxfId="68" dataDxfId="67" tableBorderDxfId="66">
  <autoFilter ref="A7:I149" xr:uid="{00000000-0009-0000-0100-000001000000}"/>
  <tableColumns count="9">
    <tableColumn id="1" xr3:uid="{7D48D728-1DF5-4BED-9AC4-35775F29496D}" name="Date" dataDxfId="65" totalsRowDxfId="64"/>
    <tableColumn id="9" xr3:uid="{07579905-6CDC-4F98-B294-67A0A9668105}" name="Week" dataDxfId="63" totalsRowDxfId="62"/>
    <tableColumn id="2" xr3:uid="{50AE2AEC-F1C8-4F45-873C-9D8927956FB9}" name="Cheque /EFT Number" dataDxfId="61" totalsRowDxfId="60"/>
    <tableColumn id="3" xr3:uid="{0437AD1F-2820-4AD0-A2F1-D0821185BC18}" name="Payee / Description" dataDxfId="59" totalsRowDxfId="58"/>
    <tableColumn id="4" xr3:uid="{FA20969B-0BD6-42A5-9C0A-A17F947E2AA7}" name="Category" dataDxfId="57" totalsRowDxfId="56"/>
    <tableColumn id="5" xr3:uid="{7B181507-327B-4AF7-BF7B-4591EC4CEC74}" name="R" dataDxfId="55" totalsRowDxfId="54"/>
    <tableColumn id="6" xr3:uid="{2371A4D0-66FD-455D-8773-14C36D77C681}" name="Withdrawal,_x000a_Payment (-)" dataDxfId="53" totalsRowDxfId="52" dataCellStyle="Comma" totalsRowCellStyle="Comma">
      <calculatedColumnFormula>50000*3.976</calculatedColumnFormula>
    </tableColumn>
    <tableColumn id="7" xr3:uid="{5DD1BAE3-1731-4A4D-B6EF-EFC05E1F575A}" name="Deposit,_x000a_Credit (+)" dataDxfId="51" totalsRowDxfId="50" dataCellStyle="Comma">
      <calculatedColumnFormula>1366.66+1366.66+1367+91.52</calculatedColumnFormula>
    </tableColumn>
    <tableColumn id="8" xr3:uid="{8C543586-C8D9-411A-84E9-037510E07F47}" name="Balance" dataDxfId="49" totalsRowDxfId="48" dataCellStyle="Comma">
      <calculatedColumnFormula>IF(AND(ISBLANK(G8),ISBLANK(H8)),"",OFFSET(I8,-1,0,1,1)+H8-G8)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6B2E72-8AC5-49CF-98FD-78CF9780606E}" name="Table13456789101112133456789101112133456789101112136789101112133456789101112" displayName="Table13456789101112133456789101112133456789101112136789101112133456789101112" ref="A7:J148" totalsRowCount="1" headerRowDxfId="45" dataDxfId="44" tableBorderDxfId="43">
  <autoFilter ref="A7:J147" xr:uid="{00000000-0009-0000-0100-000001000000}"/>
  <tableColumns count="10">
    <tableColumn id="1" xr3:uid="{778FCBF4-DB10-4AA3-9E22-975712DD9889}" name="Date" dataDxfId="42" totalsRowDxfId="41"/>
    <tableColumn id="9" xr3:uid="{CBF1A275-27FB-4510-86E7-2A454B95A3C0}" name="Week" dataDxfId="40" totalsRowDxfId="39"/>
    <tableColumn id="2" xr3:uid="{9D414FE5-1DE6-4B89-BD23-8941C97C4614}" name="Cheque /EFT Number" dataDxfId="38" totalsRowDxfId="37"/>
    <tableColumn id="3" xr3:uid="{6F4469EE-8661-453D-AC6F-81BDF1B9C180}" name="Payee / Description" dataDxfId="36" totalsRowDxfId="35"/>
    <tableColumn id="4" xr3:uid="{073D4177-EBCC-4742-A4F2-20682AD7D000}" name="Category" dataDxfId="34" totalsRowDxfId="33"/>
    <tableColumn id="5" xr3:uid="{76D1B92B-05D7-45F0-8FDA-64DE8CEFCA9F}" name="R" dataDxfId="32" totalsRowDxfId="31"/>
    <tableColumn id="6" xr3:uid="{E5934D94-C295-4B01-A5C5-998F9291375E}" name="Withdrawal,_x000a_Payment (-)" dataDxfId="30" totalsRowDxfId="29" dataCellStyle="Comma">
      <calculatedColumnFormula>50000*3.976</calculatedColumnFormula>
    </tableColumn>
    <tableColumn id="7" xr3:uid="{CE7BD914-3CAF-4502-A1A7-BB33AD2EB866}" name="Deposit,_x000a_Credit (+)" dataDxfId="28" totalsRowDxfId="27" dataCellStyle="Comma">
      <calculatedColumnFormula>1366.66+1366.66+1367+91.52</calculatedColumnFormula>
    </tableColumn>
    <tableColumn id="8" xr3:uid="{138C496C-A5A2-4FF0-AB93-CE662BEBE7E9}" name="Balance" dataDxfId="26" totalsRowDxfId="25" dataCellStyle="Comma">
      <calculatedColumnFormula>IF(AND(ISBLANK(G8),ISBLANK(H8)),"",OFFSET(I8,-1,0,1,1)+H8-G8)</calculatedColumnFormula>
    </tableColumn>
    <tableColumn id="10" xr3:uid="{EA002AE3-E6BD-4097-BD72-C3CF8146EB9A}" name="Remarks" dataDxfId="2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8E4E8AC-05BE-4BFE-B625-DEF7C40FFB8B}" name="Table1345678910111213345678910111213345678910111213678910111213345678910111213" displayName="Table1345678910111213345678910111213345678910111213678910111213345678910111213" ref="A7:J199" totalsRowCount="1" headerRowDxfId="21" dataDxfId="20" tableBorderDxfId="19">
  <autoFilter ref="A7:J198" xr:uid="{00000000-0009-0000-0100-000001000000}"/>
  <tableColumns count="10">
    <tableColumn id="1" xr3:uid="{DF2171D7-9DF3-4BB3-8C4A-860A236E9A51}" name="Date" dataDxfId="18" totalsRowDxfId="17"/>
    <tableColumn id="9" xr3:uid="{BA9D1E01-1ACE-4A7F-8E5D-12941F51DD1E}" name="Week" dataDxfId="16" totalsRowDxfId="15"/>
    <tableColumn id="2" xr3:uid="{176E4BC6-A8FF-4482-8344-CFF14E1C058E}" name="Cheque /EFT Number" dataDxfId="14" totalsRowDxfId="13"/>
    <tableColumn id="3" xr3:uid="{C6DBED0B-AB09-4B2E-8993-8AD21A6BBF3E}" name="Payee / Description" dataDxfId="12" totalsRowDxfId="11"/>
    <tableColumn id="4" xr3:uid="{8CF57DDC-ABDA-41C2-A14E-D2D3B4CD1DEB}" name="Category" dataDxfId="10" totalsRowDxfId="9"/>
    <tableColumn id="5" xr3:uid="{BC883864-D974-4EDB-A204-250930665E78}" name="R" dataDxfId="8" totalsRowDxfId="7"/>
    <tableColumn id="6" xr3:uid="{10D5DCC0-62DB-41A7-BC16-193582B56070}" name="Withdrawal,_x000a_Payment (-)" dataDxfId="6" totalsRowDxfId="5" dataCellStyle="Comma">
      <calculatedColumnFormula>50000*3.976</calculatedColumnFormula>
    </tableColumn>
    <tableColumn id="7" xr3:uid="{8FB55424-8EDB-467B-8846-8984853D9EF3}" name="Deposit,_x000a_Credit (+)" dataDxfId="4" totalsRowDxfId="3" dataCellStyle="Comma">
      <calculatedColumnFormula>1366.66+1366.66+1367+91.52</calculatedColumnFormula>
    </tableColumn>
    <tableColumn id="8" xr3:uid="{F0A9B4B2-2F12-46DC-AAE0-5FA948C60B2A}" name="Balance" dataDxfId="2" totalsRowDxfId="1" dataCellStyle="Comma">
      <calculatedColumnFormula>IF(AND(ISBLANK(G8),ISBLANK(H8)),"",OFFSET(I8,-1,0,1,1)+H8-G8)</calculatedColumnFormula>
    </tableColumn>
    <tableColumn id="10" xr3:uid="{2F89B4FE-F34F-4AC1-B25A-CC1771044B6F}" name="Remark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BF9684-93EB-4773-8797-131CCD761E51}" name="Table13456789101112133456789101112133456789101112136789101112133" displayName="Table13456789101112133456789101112133456789101112136789101112133" ref="A14:J330" totalsRowCount="1" headerRowDxfId="260" dataDxfId="259" tableBorderDxfId="258">
  <autoFilter ref="A14:J329" xr:uid="{00000000-0009-0000-0100-000001000000}"/>
  <tableColumns count="10">
    <tableColumn id="1" xr3:uid="{7B73F0B9-796D-4308-AB92-8197E13034E8}" name="Date" dataDxfId="257" totalsRowDxfId="256"/>
    <tableColumn id="9" xr3:uid="{90532266-7B74-472C-BB7D-347D229853E7}" name="Week" dataDxfId="255" totalsRowDxfId="254"/>
    <tableColumn id="2" xr3:uid="{88D57A02-11FC-4F45-98CC-EAB9EA82DCDB}" name="Cheque /EFT Number" dataDxfId="253" totalsRowDxfId="252"/>
    <tableColumn id="3" xr3:uid="{E6B93846-EBC7-450A-8F6F-E258B3D3AA74}" name="Payee / Description" dataDxfId="251" totalsRowDxfId="250"/>
    <tableColumn id="4" xr3:uid="{BD3C6858-15FB-4A46-AE8E-EF996318B471}" name="Category" dataDxfId="249" totalsRowDxfId="248"/>
    <tableColumn id="5" xr3:uid="{AD6C68B6-4C17-4003-A9E7-82B878A7B561}" name="R" dataDxfId="247" totalsRowDxfId="246"/>
    <tableColumn id="6" xr3:uid="{5A93BBCA-1DB0-4F94-B1CA-1E707766A49C}" name="Withdrawal,_x000a_Payment (-)" dataDxfId="245" totalsRowDxfId="244" dataCellStyle="Comma">
      <calculatedColumnFormula>50000*3.976</calculatedColumnFormula>
    </tableColumn>
    <tableColumn id="7" xr3:uid="{C2312ACA-C3CC-4084-981E-34539D57DCFB}" name="Deposit,_x000a_Credit (+)" dataDxfId="243" totalsRowDxfId="242" dataCellStyle="Comma">
      <calculatedColumnFormula>1366.66+1366.66+1367+91.52</calculatedColumnFormula>
    </tableColumn>
    <tableColumn id="8" xr3:uid="{A0F9F187-205F-4FAB-80F0-BC445F4A4525}" name="Balance" dataDxfId="241" totalsRowDxfId="240" dataCellStyle="Comma">
      <calculatedColumnFormula>IF(AND(ISBLANK(G15),ISBLANK(H15)),"",OFFSET(I15,-1,0,1,1)+H15-G15)</calculatedColumnFormula>
    </tableColumn>
    <tableColumn id="10" xr3:uid="{DF318273-C677-4DC1-8142-FD3B15604930}" name="Remarks" dataDxfId="2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B4F9F6-87DF-453F-87F5-1A368748B20A}" name="Table134567891011121334567891011121334567891011121367891011121334" displayName="Table134567891011121334567891011121334567891011121367891011121334" ref="A14:J342" totalsRowCount="1" headerRowDxfId="236" dataDxfId="235" tableBorderDxfId="234">
  <autoFilter ref="A14:J341" xr:uid="{00000000-0009-0000-0100-000001000000}"/>
  <tableColumns count="10">
    <tableColumn id="1" xr3:uid="{9FBAE630-C1F9-42F1-B868-79B7A95AE486}" name="Date" dataDxfId="233" totalsRowDxfId="232"/>
    <tableColumn id="9" xr3:uid="{EE539CF9-13CF-4453-8126-7FBD5A8B704C}" name="Week" dataDxfId="231" totalsRowDxfId="230"/>
    <tableColumn id="2" xr3:uid="{F20D9B39-B567-4567-927B-312F458579A7}" name="Cheque /EFT Number" dataDxfId="229" totalsRowDxfId="228"/>
    <tableColumn id="3" xr3:uid="{6EF3C677-929B-4D71-A639-D7295C57F5A9}" name="Payee / Description" dataDxfId="227" totalsRowDxfId="226"/>
    <tableColumn id="4" xr3:uid="{52E99AA9-77B3-4166-A856-2983DC088AAE}" name="Category" dataDxfId="225" totalsRowDxfId="224"/>
    <tableColumn id="5" xr3:uid="{6EAED2AF-B34F-4B3D-80FD-67C0D97F480C}" name="R" dataDxfId="223" totalsRowDxfId="222"/>
    <tableColumn id="6" xr3:uid="{CB06B2CD-D069-4F43-9DE9-F4687555B133}" name="Withdrawal,_x000a_Payment (-)" dataDxfId="221" totalsRowDxfId="220" dataCellStyle="Comma">
      <calculatedColumnFormula>50000*3.976</calculatedColumnFormula>
    </tableColumn>
    <tableColumn id="7" xr3:uid="{17986F74-8469-4276-8311-F4C852292657}" name="Deposit,_x000a_Credit (+)" dataDxfId="219" totalsRowDxfId="218" dataCellStyle="Comma">
      <calculatedColumnFormula>1366.66+1366.66+1367+91.52</calculatedColumnFormula>
    </tableColumn>
    <tableColumn id="8" xr3:uid="{A333D669-E724-4336-878D-9D4B6FB16A35}" name="Balance" dataDxfId="217" totalsRowDxfId="216" dataCellStyle="Comma">
      <calculatedColumnFormula>IF(AND(ISBLANK(G15),ISBLANK(H15)),"",OFFSET(I15,-1,0,1,1)+H15-G15)</calculatedColumnFormula>
    </tableColumn>
    <tableColumn id="10" xr3:uid="{E56E4C16-A82D-4841-AE41-37E1B9E460E2}" name="Remarks" dataDxfId="2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C987988-7F99-497C-8201-11059FDEC228}" name="Table1345678910111213345678910111213345678910111213678910111213345" displayName="Table1345678910111213345678910111213345678910111213678910111213345" ref="A14:J347" totalsRowCount="1" headerRowDxfId="212" dataDxfId="211" tableBorderDxfId="210">
  <autoFilter ref="A14:J346" xr:uid="{00000000-0009-0000-0100-000001000000}"/>
  <tableColumns count="10">
    <tableColumn id="1" xr3:uid="{5C814DDF-B5FB-4DEB-9238-3F723B4D9C44}" name="Date" dataDxfId="209" totalsRowDxfId="208"/>
    <tableColumn id="9" xr3:uid="{F4E972F0-98DD-4775-B0F1-1AEDECAD18E7}" name="Week" dataDxfId="207" totalsRowDxfId="206"/>
    <tableColumn id="2" xr3:uid="{6733E1BD-AE25-4839-BB80-77B4CB4E45AA}" name="Cheque /EFT Number" dataDxfId="205" totalsRowDxfId="204"/>
    <tableColumn id="3" xr3:uid="{6F6D9BD8-A8A5-47B3-8A85-34C7A7206890}" name="Payee / Description" dataDxfId="203" totalsRowDxfId="202"/>
    <tableColumn id="4" xr3:uid="{B85BA60F-5BF7-4DAC-B93B-45931007EB7B}" name="Category" dataDxfId="201" totalsRowDxfId="200"/>
    <tableColumn id="5" xr3:uid="{28793481-8C8E-49F3-B4F7-4AD686289BE8}" name="R" dataDxfId="199" totalsRowDxfId="198"/>
    <tableColumn id="6" xr3:uid="{BB06F57E-FF99-4E21-ADF4-422978D12BEC}" name="Withdrawal,_x000a_Payment (-)" dataDxfId="197" totalsRowDxfId="196" dataCellStyle="Comma">
      <calculatedColumnFormula>50000*3.976</calculatedColumnFormula>
    </tableColumn>
    <tableColumn id="7" xr3:uid="{265021F8-6F1E-4BC7-A1B7-55FF10A58817}" name="Deposit,_x000a_Credit (+)" dataDxfId="195" totalsRowDxfId="194" dataCellStyle="Comma">
      <calculatedColumnFormula>1366.66+1366.66+1367+91.52</calculatedColumnFormula>
    </tableColumn>
    <tableColumn id="8" xr3:uid="{5A7BE04E-4F89-4657-A79A-345ABC7BDE0A}" name="Balance" dataDxfId="193" totalsRowDxfId="192" dataCellStyle="Comma">
      <calculatedColumnFormula>IF(AND(ISBLANK(G15),ISBLANK(H15)),"",OFFSET(I15,-1,0,1,1)+H15-G15)</calculatedColumnFormula>
    </tableColumn>
    <tableColumn id="10" xr3:uid="{FAAB069F-CE36-4CD3-A86B-AC19BBB97A8B}" name="Remarks" dataDxfId="19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456666-08DD-4212-B678-D1BADAB81261}" name="Table13456789101112133456789101112133456789101112136789101112133456" displayName="Table13456789101112133456789101112133456789101112136789101112133456" ref="A14:J351" totalsRowCount="1" headerRowDxfId="188" dataDxfId="187" tableBorderDxfId="186">
  <autoFilter ref="A14:J350" xr:uid="{00000000-0009-0000-0100-000001000000}"/>
  <tableColumns count="10">
    <tableColumn id="1" xr3:uid="{3F79562C-F4BC-4AE6-8984-4FA3FAD2BC6E}" name="Date" dataDxfId="185" totalsRowDxfId="184"/>
    <tableColumn id="9" xr3:uid="{3ABEA7FB-C6D6-4609-8A12-1F85BA8EC257}" name="Week" dataDxfId="183" totalsRowDxfId="182"/>
    <tableColumn id="2" xr3:uid="{219ABA8B-F7AE-42F6-896F-5A3853C04E4D}" name="Cheque /EFT Number" dataDxfId="181" totalsRowDxfId="180"/>
    <tableColumn id="3" xr3:uid="{A1150F88-C269-4175-B2E4-47C704341237}" name="Payee / Description" dataDxfId="179" totalsRowDxfId="178"/>
    <tableColumn id="4" xr3:uid="{E26484EC-A690-496A-86BB-C26B34B47FD6}" name="Category" dataDxfId="177" totalsRowDxfId="176"/>
    <tableColumn id="5" xr3:uid="{4B3DF3D8-721F-4A3C-849F-3E19C8EBAAE3}" name="R" dataDxfId="175" totalsRowDxfId="174"/>
    <tableColumn id="6" xr3:uid="{6C0D5BFE-88E1-49A5-96FE-584FBD2D210D}" name="Withdrawal,_x000a_Payment (-)" dataDxfId="173" totalsRowDxfId="172" dataCellStyle="Comma">
      <calculatedColumnFormula>50000*3.976</calculatedColumnFormula>
    </tableColumn>
    <tableColumn id="7" xr3:uid="{CAA6AA0B-6548-4960-9BBE-DE0851101A8B}" name="Deposit,_x000a_Credit (+)" dataDxfId="171" totalsRowDxfId="170" dataCellStyle="Comma">
      <calculatedColumnFormula>1366.66+1366.66+1367+91.52</calculatedColumnFormula>
    </tableColumn>
    <tableColumn id="8" xr3:uid="{55A1FAED-40AE-47AF-A4A7-B7EBD9E3CA87}" name="Balance" dataDxfId="169" totalsRowDxfId="168" dataCellStyle="Comma">
      <calculatedColumnFormula>IF(AND(ISBLANK(G15),ISBLANK(H15)),"",OFFSET(I15,-1,0,1,1)+H15-G15)</calculatedColumnFormula>
    </tableColumn>
    <tableColumn id="10" xr3:uid="{A5C66D99-0BB7-43D3-BDC5-C124164E1371}" name="Remarks" dataDxfId="16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09A7BE1-97BD-4C21-8BAF-2B60BD19E74F}" name="Table134567891011121334567891011121334567891011121367891011121334567" displayName="Table134567891011121334567891011121334567891011121367891011121334567" ref="A14:J135" totalsRowCount="1" headerRowDxfId="164" dataDxfId="163" tableBorderDxfId="162">
  <autoFilter ref="A14:J134" xr:uid="{00000000-0009-0000-0100-000001000000}"/>
  <tableColumns count="10">
    <tableColumn id="1" xr3:uid="{593661AC-57A1-48B9-9872-6A1E081CC7FD}" name="Date" dataDxfId="161" totalsRowDxfId="160"/>
    <tableColumn id="9" xr3:uid="{B69004FD-2FD8-4E29-B3EC-5FAA7A59D6D5}" name="Week" dataDxfId="159" totalsRowDxfId="158"/>
    <tableColumn id="2" xr3:uid="{BBD690A3-16CB-4AD5-A776-47DC95651083}" name="Cheque /EFT Number" dataDxfId="157" totalsRowDxfId="156"/>
    <tableColumn id="3" xr3:uid="{6F06D087-AC2B-4ACF-ACAF-C69F98E9D6FB}" name="Payee / Description" dataDxfId="155" totalsRowDxfId="154"/>
    <tableColumn id="4" xr3:uid="{8E445B88-C604-48B3-8630-ED26096500CA}" name="Category" dataDxfId="153" totalsRowDxfId="152"/>
    <tableColumn id="5" xr3:uid="{73B681CA-A356-461D-B3EA-D487C0008F34}" name="R" dataDxfId="151" totalsRowDxfId="150"/>
    <tableColumn id="6" xr3:uid="{3D11C6E4-F3C0-471F-9DCB-CF7128B8A4EB}" name="Withdrawal,_x000a_Payment (-)" dataDxfId="149" totalsRowDxfId="148" dataCellStyle="Comma">
      <calculatedColumnFormula>50000*3.976</calculatedColumnFormula>
    </tableColumn>
    <tableColumn id="7" xr3:uid="{D55195A7-06C1-4810-93D4-289BC352F168}" name="Deposit,_x000a_Credit (+)" dataDxfId="147" totalsRowDxfId="146" dataCellStyle="Comma">
      <calculatedColumnFormula>1366.66+1366.66+1367+91.52</calculatedColumnFormula>
    </tableColumn>
    <tableColumn id="8" xr3:uid="{3339CE1A-4862-4C74-923C-BD46FAC1954D}" name="Balance" dataDxfId="145" totalsRowDxfId="144" dataCellStyle="Comma">
      <calculatedColumnFormula>IF(AND(ISBLANK(G15),ISBLANK(H15)),"",OFFSET(I15,-1,0,1,1)+H15-G15)</calculatedColumnFormula>
    </tableColumn>
    <tableColumn id="10" xr3:uid="{0BA88806-26A0-459E-9E98-FA1F03A52FFB}" name="Remarks" dataDxfId="14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652F9F-9F36-4F4F-9856-B67CC1AB0338}" name="Table1345678910111213345678910111213345678910111213678910111213345678" displayName="Table1345678910111213345678910111213345678910111213678910111213345678" ref="A14:J141" totalsRowCount="1" headerRowDxfId="140" dataDxfId="139" tableBorderDxfId="138">
  <autoFilter ref="A14:J140" xr:uid="{00000000-0009-0000-0100-000001000000}"/>
  <tableColumns count="10">
    <tableColumn id="1" xr3:uid="{D815119C-4BFE-4E00-8060-B0AA04211818}" name="Date" dataDxfId="137" totalsRowDxfId="136"/>
    <tableColumn id="9" xr3:uid="{70FAC022-1241-40E0-81EE-DB859B226F4A}" name="Week" dataDxfId="135" totalsRowDxfId="134"/>
    <tableColumn id="2" xr3:uid="{5069961F-CA53-4308-AF0B-544B58BAF3D2}" name="Cheque /EFT Number" dataDxfId="133" totalsRowDxfId="132"/>
    <tableColumn id="3" xr3:uid="{F94403D2-653B-4568-BA74-DA04E4321080}" name="Payee / Description" dataDxfId="131" totalsRowDxfId="130"/>
    <tableColumn id="4" xr3:uid="{A97CBC12-8842-484A-A573-7D563614AC30}" name="Category" dataDxfId="129" totalsRowDxfId="128"/>
    <tableColumn id="5" xr3:uid="{D20EC9DA-C167-431F-9C01-CFC38051B3CD}" name="R" dataDxfId="127" totalsRowDxfId="126"/>
    <tableColumn id="6" xr3:uid="{4F418E29-76A7-40CA-9EEE-63A9E1EDDFD4}" name="Withdrawal,_x000a_Payment (-)" dataDxfId="125" totalsRowDxfId="124" dataCellStyle="Comma">
      <calculatedColumnFormula>50000*3.976</calculatedColumnFormula>
    </tableColumn>
    <tableColumn id="7" xr3:uid="{A4122391-A7CC-469B-9AF5-25717885AF49}" name="Deposit,_x000a_Credit (+)" dataDxfId="123" totalsRowDxfId="122" dataCellStyle="Comma">
      <calculatedColumnFormula>1366.66+1366.66+1367+91.52</calculatedColumnFormula>
    </tableColumn>
    <tableColumn id="8" xr3:uid="{DF1E0534-059C-49E4-95A2-C6356B11BFF9}" name="Balance" dataDxfId="121" totalsRowDxfId="120" dataCellStyle="Comma">
      <calculatedColumnFormula>IF(AND(ISBLANK(G15),ISBLANK(H15)),"",OFFSET(I15,-1,0,1,1)+H15-G15)</calculatedColumnFormula>
    </tableColumn>
    <tableColumn id="10" xr3:uid="{BF101B0F-97D8-4D0F-B136-E62E43BBB19F}" name="Remarks" dataDxfId="11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D06AC6E-1284-41D4-A966-0791534E9377}" name="Table13456789101112133456789101112133456789101112136789101112133456789" displayName="Table13456789101112133456789101112133456789101112136789101112133456789" ref="A7:J139" totalsRowCount="1" headerRowDxfId="116" dataDxfId="115" tableBorderDxfId="114">
  <autoFilter ref="A7:J138" xr:uid="{00000000-0009-0000-0100-000001000000}"/>
  <tableColumns count="10">
    <tableColumn id="1" xr3:uid="{CCEE4DF1-29AA-45B3-B878-583DF266232B}" name="Date" dataDxfId="113" totalsRowDxfId="112"/>
    <tableColumn id="9" xr3:uid="{3384684F-EEC5-4C90-BA57-4E15AD2EB160}" name="Week" dataDxfId="111" totalsRowDxfId="110"/>
    <tableColumn id="2" xr3:uid="{D3D3FBD8-1802-4D30-BBE8-13FBF10446C9}" name="Cheque /EFT Number" dataDxfId="109" totalsRowDxfId="108"/>
    <tableColumn id="3" xr3:uid="{2CB2476E-8398-48E7-A37A-40F1C6095A5F}" name="Payee / Description" dataDxfId="107" totalsRowDxfId="106"/>
    <tableColumn id="4" xr3:uid="{8A120E98-9B9D-4A9F-8622-187693191B81}" name="Category" dataDxfId="105" totalsRowDxfId="104"/>
    <tableColumn id="5" xr3:uid="{99B904FC-9941-4079-989D-B0B82473C48F}" name="R" dataDxfId="103" totalsRowDxfId="102"/>
    <tableColumn id="6" xr3:uid="{190C7C02-349D-4A6C-9219-17D42CFC5748}" name="Withdrawal,_x000a_Payment (-)" dataDxfId="101" totalsRowDxfId="100" dataCellStyle="Comma">
      <calculatedColumnFormula>50000*3.976</calculatedColumnFormula>
    </tableColumn>
    <tableColumn id="7" xr3:uid="{0D3B7C91-BC62-4B99-804B-BBA75E4873D8}" name="Deposit,_x000a_Credit (+)" dataDxfId="99" totalsRowDxfId="98" dataCellStyle="Comma">
      <calculatedColumnFormula>1366.66+1366.66+1367+91.52</calculatedColumnFormula>
    </tableColumn>
    <tableColumn id="8" xr3:uid="{ABD0E18E-6C04-4AC1-8C34-18D635C71A5A}" name="Balance" dataDxfId="97" totalsRowDxfId="96" dataCellStyle="Comma">
      <calculatedColumnFormula>IF(AND(ISBLANK(G8),ISBLANK(H8)),"",OFFSET(I8,-1,0,1,1)+H8-G8)</calculatedColumnFormula>
    </tableColumn>
    <tableColumn id="10" xr3:uid="{8BB8CEDC-98A9-417A-961C-DE693422F1F7}" name="Remarks" dataDxfId="9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F9D598C-3B5F-48D3-A833-6922650C1E64}" name="Table1345678910111213345678910111213345678910111213678910111213345678910" displayName="Table1345678910111213345678910111213345678910111213678910111213345678910" ref="A7:J141" totalsRowCount="1" headerRowDxfId="92" dataDxfId="91" tableBorderDxfId="90">
  <autoFilter ref="A7:J140" xr:uid="{00000000-0009-0000-0100-000001000000}"/>
  <tableColumns count="10">
    <tableColumn id="1" xr3:uid="{8E418526-2D20-430D-8F54-C952FB096BAF}" name="Date" dataDxfId="89" totalsRowDxfId="88"/>
    <tableColumn id="9" xr3:uid="{0DF5E840-1086-4F23-AEE6-15CBC973C410}" name="Week" dataDxfId="87" totalsRowDxfId="86"/>
    <tableColumn id="2" xr3:uid="{5A2F7F60-9557-498C-899C-A8EDA76B6153}" name="Cheque /EFT Number" dataDxfId="85" totalsRowDxfId="84"/>
    <tableColumn id="3" xr3:uid="{E52827F7-793B-4780-BEBD-9058D9273EF4}" name="Payee / Description" dataDxfId="83" totalsRowDxfId="82"/>
    <tableColumn id="4" xr3:uid="{CE32C967-3E2F-4B63-896D-C9E5C2A19C00}" name="Category" dataDxfId="81" totalsRowDxfId="80"/>
    <tableColumn id="5" xr3:uid="{0DF53084-EBEF-42A0-B518-23F2FCA3A90B}" name="R" dataDxfId="79" totalsRowDxfId="78"/>
    <tableColumn id="6" xr3:uid="{2BB43E47-6E42-4C01-AFD0-7884630591F6}" name="Withdrawal,_x000a_Payment (-)" dataDxfId="77" totalsRowDxfId="76" dataCellStyle="Comma">
      <calculatedColumnFormula>50000*3.976</calculatedColumnFormula>
    </tableColumn>
    <tableColumn id="7" xr3:uid="{0FD1DDF8-D76C-4F04-ABF0-55C89745FD81}" name="Deposit,_x000a_Credit (+)" dataDxfId="75" totalsRowDxfId="74" dataCellStyle="Comma">
      <calculatedColumnFormula>1366.66+1366.66+1367+91.52</calculatedColumnFormula>
    </tableColumn>
    <tableColumn id="8" xr3:uid="{B09B698F-AA8B-49AF-89B6-DD2421F5E668}" name="Balance" dataDxfId="73" totalsRowDxfId="72" dataCellStyle="Comma">
      <calculatedColumnFormula>IF(AND(ISBLANK(G8),ISBLANK(H8)),"",OFFSET(I8,-1,0,1,1)+H8-G8)</calculatedColumnFormula>
    </tableColumn>
    <tableColumn id="10" xr3:uid="{7C3290A6-0AFC-459B-AD0E-0603F871AE57}" name="Remarks" dataDxfId="7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31FC-20C3-4DD3-8ECA-7F4B09EFD13A}">
  <sheetPr>
    <pageSetUpPr fitToPage="1"/>
  </sheetPr>
  <dimension ref="A1:L333"/>
  <sheetViews>
    <sheetView showGridLines="0" topLeftCell="C1" zoomScale="115" zoomScaleNormal="115" workbookViewId="0">
      <pane ySplit="14" topLeftCell="A128" activePane="bottomLeft" state="frozen"/>
      <selection activeCell="B18" sqref="B18"/>
      <selection pane="bottomLeft" activeCell="I133" sqref="I133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43466</v>
      </c>
    </row>
    <row r="2" spans="1:10" ht="18.75" hidden="1" x14ac:dyDescent="0.2">
      <c r="A2" s="1" t="s">
        <v>1</v>
      </c>
      <c r="B2" s="2"/>
    </row>
    <row r="3" spans="1:10" ht="15" hidden="1" x14ac:dyDescent="0.25">
      <c r="H3" s="11" t="s">
        <v>2</v>
      </c>
      <c r="I3" s="12">
        <f ca="1">VLOOKUP(9E+100,Table1345678910111213345678910111213345678910111213678910111213[Balance],1)</f>
        <v>54122.024170957513</v>
      </c>
    </row>
    <row r="4" spans="1:10" ht="15" hidden="1" x14ac:dyDescent="0.25">
      <c r="H4" s="13" t="s">
        <v>3</v>
      </c>
      <c r="I4" s="14">
        <f>SUMIF(Table1345678910111213345678910111213345678910111213678910111213[R],"=r",Table1345678910111213345678910111213345678910111213678910111213[Deposit,
Credit (+)])+SUMIF(Table1345678910111213345678910111213345678910111213678910111213[R],"=c",Table1345678910111213345678910111213345678910111213678910111213[Deposit,
Credit (+)])-SUMIF(Table1345678910111213345678910111213345678910111213678910111213[R],"=R",Table1345678910111213345678910111213345678910111213678910111213[Withdrawal,
Payment (-)])-SUMIF(Table1345678910111213345678910111213345678910111213678910111213[R],"=C",Table1345678910111213345678910111213345678910111213678910111213[Withdrawal,
Payment (-)])</f>
        <v>0</v>
      </c>
    </row>
    <row r="5" spans="1:10" hidden="1" x14ac:dyDescent="0.2">
      <c r="H5" s="15"/>
    </row>
    <row r="6" spans="1:10" hidden="1" x14ac:dyDescent="0.2">
      <c r="H6" s="15"/>
    </row>
    <row r="7" spans="1:10" hidden="1" x14ac:dyDescent="0.2">
      <c r="H7" s="15"/>
    </row>
    <row r="8" spans="1:10" hidden="1" x14ac:dyDescent="0.2">
      <c r="H8" s="15"/>
    </row>
    <row r="9" spans="1:10" hidden="1" x14ac:dyDescent="0.2">
      <c r="H9" s="15"/>
    </row>
    <row r="10" spans="1:10" hidden="1" x14ac:dyDescent="0.2">
      <c r="H10" s="15"/>
    </row>
    <row r="11" spans="1:10" hidden="1" x14ac:dyDescent="0.2">
      <c r="H11" s="15"/>
    </row>
    <row r="12" spans="1:10" hidden="1" x14ac:dyDescent="0.2">
      <c r="H12" s="15"/>
    </row>
    <row r="13" spans="1:10" s="18" customFormat="1" ht="17.25" hidden="1" customHeight="1" x14ac:dyDescent="0.2">
      <c r="A13" s="16"/>
      <c r="B13" s="17"/>
      <c r="C13" s="16"/>
      <c r="D13" s="16"/>
      <c r="F13" s="19"/>
      <c r="G13" s="20"/>
      <c r="H13" s="21" t="s">
        <v>4</v>
      </c>
      <c r="I13" s="22">
        <v>500000</v>
      </c>
    </row>
    <row r="14" spans="1:10" s="28" customFormat="1" ht="30" x14ac:dyDescent="0.2">
      <c r="A14" s="23" t="s">
        <v>5</v>
      </c>
      <c r="B14" s="23" t="s">
        <v>6</v>
      </c>
      <c r="C14" s="24" t="s">
        <v>7</v>
      </c>
      <c r="D14" s="25" t="s">
        <v>8</v>
      </c>
      <c r="E14" s="25" t="s">
        <v>9</v>
      </c>
      <c r="F14" s="23" t="s">
        <v>10</v>
      </c>
      <c r="G14" s="26" t="s">
        <v>11</v>
      </c>
      <c r="H14" s="26" t="s">
        <v>12</v>
      </c>
      <c r="I14" s="27" t="s">
        <v>13</v>
      </c>
      <c r="J14" s="28" t="s">
        <v>14</v>
      </c>
    </row>
    <row r="15" spans="1:10" s="36" customFormat="1" ht="12" x14ac:dyDescent="0.2">
      <c r="A15" s="29"/>
      <c r="B15" s="30"/>
      <c r="C15" s="31"/>
      <c r="D15" s="32" t="s">
        <v>28</v>
      </c>
      <c r="E15" s="33"/>
      <c r="F15" s="31"/>
      <c r="G15" s="34"/>
      <c r="H15" s="34"/>
      <c r="I15" s="35">
        <f>[2]Dec!$I$137</f>
        <v>579346.85417095758</v>
      </c>
    </row>
    <row r="16" spans="1:10" s="36" customFormat="1" ht="12.75" customHeight="1" x14ac:dyDescent="0.2">
      <c r="A16" s="30">
        <v>43468</v>
      </c>
      <c r="B16" s="37"/>
      <c r="C16" s="38" t="s">
        <v>29</v>
      </c>
      <c r="D16" s="39" t="s">
        <v>15</v>
      </c>
      <c r="E16" s="33"/>
      <c r="F16" s="38"/>
      <c r="G16" s="78">
        <v>10064</v>
      </c>
      <c r="H16" s="34"/>
      <c r="I16" s="35">
        <f t="shared" ref="I16:I106" ca="1" si="0">IF(AND(ISBLANK(G16),ISBLANK(H16))," - ",OFFSET(I16,-1,0,1,1)+H16-G16)</f>
        <v>569282.85417095758</v>
      </c>
    </row>
    <row r="17" spans="1:10" s="36" customFormat="1" ht="12.75" customHeight="1" x14ac:dyDescent="0.2">
      <c r="A17" s="30">
        <v>43468</v>
      </c>
      <c r="B17" s="37"/>
      <c r="C17" s="38" t="s">
        <v>30</v>
      </c>
      <c r="D17" s="39" t="s">
        <v>112</v>
      </c>
      <c r="E17" s="40"/>
      <c r="F17" s="38"/>
      <c r="G17" s="34">
        <v>0</v>
      </c>
      <c r="H17" s="34"/>
      <c r="I17" s="35">
        <f t="shared" ca="1" si="0"/>
        <v>569282.85417095758</v>
      </c>
    </row>
    <row r="18" spans="1:10" s="36" customFormat="1" ht="12.75" customHeight="1" x14ac:dyDescent="0.2">
      <c r="A18" s="30">
        <v>43468</v>
      </c>
      <c r="B18" s="37"/>
      <c r="C18" s="38" t="s">
        <v>31</v>
      </c>
      <c r="D18" s="39" t="s">
        <v>16</v>
      </c>
      <c r="E18" s="33"/>
      <c r="F18" s="38"/>
      <c r="G18" s="78">
        <v>165</v>
      </c>
      <c r="H18" s="34"/>
      <c r="I18" s="35">
        <f t="shared" ca="1" si="0"/>
        <v>569117.85417095758</v>
      </c>
      <c r="J18" s="41"/>
    </row>
    <row r="19" spans="1:10" s="36" customFormat="1" ht="12.75" customHeight="1" x14ac:dyDescent="0.2">
      <c r="A19" s="30">
        <v>43469</v>
      </c>
      <c r="B19" s="42"/>
      <c r="C19" s="38" t="s">
        <v>20</v>
      </c>
      <c r="D19" s="39" t="s">
        <v>24</v>
      </c>
      <c r="E19" s="33"/>
      <c r="F19" s="38"/>
      <c r="G19" s="78">
        <v>38576</v>
      </c>
      <c r="H19" s="34"/>
      <c r="I19" s="35">
        <f t="shared" ca="1" si="0"/>
        <v>530541.85417095758</v>
      </c>
      <c r="J19" s="41"/>
    </row>
    <row r="20" spans="1:10" s="36" customFormat="1" ht="12.75" customHeight="1" x14ac:dyDescent="0.2">
      <c r="A20" s="30">
        <v>43469</v>
      </c>
      <c r="B20" s="42"/>
      <c r="C20" s="38" t="s">
        <v>20</v>
      </c>
      <c r="D20" s="39" t="s">
        <v>25</v>
      </c>
      <c r="E20" s="33"/>
      <c r="F20" s="38"/>
      <c r="G20" s="78">
        <v>29137.19</v>
      </c>
      <c r="H20" s="43"/>
      <c r="I20" s="35">
        <f t="shared" ca="1" si="0"/>
        <v>501404.66417095758</v>
      </c>
      <c r="J20" s="41"/>
    </row>
    <row r="21" spans="1:10" s="36" customFormat="1" ht="12.75" customHeight="1" x14ac:dyDescent="0.2">
      <c r="A21" s="30">
        <v>43469</v>
      </c>
      <c r="B21" s="42"/>
      <c r="C21" s="38" t="s">
        <v>20</v>
      </c>
      <c r="D21" s="39" t="s">
        <v>24</v>
      </c>
      <c r="E21" s="33"/>
      <c r="F21" s="38"/>
      <c r="G21" s="78">
        <v>77132</v>
      </c>
      <c r="H21" s="34"/>
      <c r="I21" s="35">
        <f t="shared" ca="1" si="0"/>
        <v>424272.66417095758</v>
      </c>
      <c r="J21" s="41"/>
    </row>
    <row r="22" spans="1:10" s="36" customFormat="1" ht="12.75" customHeight="1" x14ac:dyDescent="0.2">
      <c r="A22" s="30">
        <v>43469</v>
      </c>
      <c r="B22" s="37"/>
      <c r="C22" s="38" t="s">
        <v>20</v>
      </c>
      <c r="D22" s="39" t="s">
        <v>26</v>
      </c>
      <c r="E22" s="33"/>
      <c r="F22" s="38"/>
      <c r="G22" s="78">
        <v>11735.4</v>
      </c>
      <c r="H22" s="34"/>
      <c r="I22" s="35">
        <f t="shared" ca="1" si="0"/>
        <v>412537.26417095755</v>
      </c>
      <c r="J22" s="41"/>
    </row>
    <row r="23" spans="1:10" s="36" customFormat="1" ht="12.75" customHeight="1" x14ac:dyDescent="0.2">
      <c r="A23" s="30">
        <v>43469</v>
      </c>
      <c r="B23" s="37"/>
      <c r="C23" s="38" t="s">
        <v>20</v>
      </c>
      <c r="D23" s="39" t="s">
        <v>27</v>
      </c>
      <c r="E23" s="33"/>
      <c r="F23" s="38"/>
      <c r="G23" s="78">
        <v>86519.48</v>
      </c>
      <c r="H23" s="34"/>
      <c r="I23" s="35">
        <f t="shared" ca="1" si="0"/>
        <v>326017.78417095757</v>
      </c>
      <c r="J23" s="41"/>
    </row>
    <row r="24" spans="1:10" s="36" customFormat="1" ht="12.75" customHeight="1" x14ac:dyDescent="0.2">
      <c r="A24" s="30">
        <v>43469</v>
      </c>
      <c r="B24" s="42"/>
      <c r="C24" s="38" t="s">
        <v>252</v>
      </c>
      <c r="D24" s="39" t="s">
        <v>51</v>
      </c>
      <c r="E24" s="33"/>
      <c r="F24" s="38"/>
      <c r="G24" s="43"/>
      <c r="H24" s="97">
        <v>2000</v>
      </c>
      <c r="I24" s="35">
        <f t="shared" ca="1" si="0"/>
        <v>328017.78417095757</v>
      </c>
      <c r="J24" s="41"/>
    </row>
    <row r="25" spans="1:10" s="36" customFormat="1" ht="12.75" customHeight="1" x14ac:dyDescent="0.2">
      <c r="A25" s="30">
        <v>43472</v>
      </c>
      <c r="B25" s="37"/>
      <c r="C25" s="38" t="s">
        <v>32</v>
      </c>
      <c r="D25" s="39" t="s">
        <v>21</v>
      </c>
      <c r="E25" s="33"/>
      <c r="F25" s="38"/>
      <c r="G25" s="78">
        <v>9450</v>
      </c>
      <c r="H25" s="34"/>
      <c r="I25" s="35">
        <f t="shared" ca="1" si="0"/>
        <v>318567.78417095757</v>
      </c>
      <c r="J25" s="41"/>
    </row>
    <row r="26" spans="1:10" s="36" customFormat="1" ht="12.75" customHeight="1" x14ac:dyDescent="0.2">
      <c r="A26" s="30">
        <v>43472</v>
      </c>
      <c r="B26" s="37"/>
      <c r="C26" s="38" t="s">
        <v>33</v>
      </c>
      <c r="D26" s="39" t="s">
        <v>34</v>
      </c>
      <c r="E26" s="33"/>
      <c r="F26" s="38"/>
      <c r="G26" s="78">
        <v>8750</v>
      </c>
      <c r="H26" s="34"/>
      <c r="I26" s="35">
        <f t="shared" ca="1" si="0"/>
        <v>309817.78417095757</v>
      </c>
      <c r="J26" s="41"/>
    </row>
    <row r="27" spans="1:10" s="36" customFormat="1" ht="12.75" customHeight="1" x14ac:dyDescent="0.2">
      <c r="A27" s="30">
        <v>43472</v>
      </c>
      <c r="B27" s="37"/>
      <c r="C27" s="38" t="s">
        <v>35</v>
      </c>
      <c r="D27" s="39" t="s">
        <v>17</v>
      </c>
      <c r="E27" s="33"/>
      <c r="F27" s="38"/>
      <c r="G27" s="78">
        <v>90</v>
      </c>
      <c r="H27" s="34"/>
      <c r="I27" s="35">
        <f t="shared" ca="1" si="0"/>
        <v>309727.78417095757</v>
      </c>
      <c r="J27" s="41"/>
    </row>
    <row r="28" spans="1:10" s="36" customFormat="1" ht="12.75" customHeight="1" x14ac:dyDescent="0.2">
      <c r="A28" s="30">
        <v>43472</v>
      </c>
      <c r="B28" s="37"/>
      <c r="C28" s="38" t="s">
        <v>36</v>
      </c>
      <c r="D28" s="39" t="s">
        <v>37</v>
      </c>
      <c r="E28" s="33"/>
      <c r="F28" s="38"/>
      <c r="G28" s="78">
        <v>3000</v>
      </c>
      <c r="H28" s="34"/>
      <c r="I28" s="35">
        <f t="shared" ca="1" si="0"/>
        <v>306727.78417095757</v>
      </c>
      <c r="J28" s="41"/>
    </row>
    <row r="29" spans="1:10" s="36" customFormat="1" ht="12.75" customHeight="1" x14ac:dyDescent="0.2">
      <c r="A29" s="30">
        <v>43472</v>
      </c>
      <c r="B29" s="42"/>
      <c r="C29" s="38" t="s">
        <v>38</v>
      </c>
      <c r="D29" s="39" t="s">
        <v>18</v>
      </c>
      <c r="E29" s="33"/>
      <c r="F29" s="38"/>
      <c r="G29" s="78">
        <v>7000</v>
      </c>
      <c r="H29" s="34"/>
      <c r="I29" s="35">
        <f t="shared" ca="1" si="0"/>
        <v>299727.78417095757</v>
      </c>
      <c r="J29" s="41"/>
    </row>
    <row r="30" spans="1:10" s="41" customFormat="1" ht="12.75" customHeight="1" x14ac:dyDescent="0.2">
      <c r="A30" s="30">
        <v>43472</v>
      </c>
      <c r="B30" s="37"/>
      <c r="C30" s="38" t="s">
        <v>39</v>
      </c>
      <c r="D30" s="39" t="s">
        <v>40</v>
      </c>
      <c r="E30" s="33"/>
      <c r="F30" s="38"/>
      <c r="G30" s="78">
        <v>360</v>
      </c>
      <c r="H30" s="34"/>
      <c r="I30" s="35">
        <f t="shared" ca="1" si="0"/>
        <v>299367.78417095757</v>
      </c>
      <c r="J30" s="36"/>
    </row>
    <row r="31" spans="1:10" s="41" customFormat="1" ht="12.75" customHeight="1" x14ac:dyDescent="0.2">
      <c r="A31" s="30">
        <v>43472</v>
      </c>
      <c r="B31" s="37"/>
      <c r="C31" s="38" t="s">
        <v>41</v>
      </c>
      <c r="D31" s="39" t="s">
        <v>19</v>
      </c>
      <c r="E31" s="40"/>
      <c r="F31" s="38"/>
      <c r="G31" s="78">
        <v>5445</v>
      </c>
      <c r="H31" s="34"/>
      <c r="I31" s="35">
        <f t="shared" ca="1" si="0"/>
        <v>293922.78417095757</v>
      </c>
      <c r="J31" s="36"/>
    </row>
    <row r="32" spans="1:10" s="41" customFormat="1" ht="23.25" customHeight="1" x14ac:dyDescent="0.2">
      <c r="A32" s="30">
        <v>43472</v>
      </c>
      <c r="B32" s="37"/>
      <c r="C32" s="38" t="s">
        <v>42</v>
      </c>
      <c r="D32" s="39" t="s">
        <v>43</v>
      </c>
      <c r="E32" s="40"/>
      <c r="F32" s="38"/>
      <c r="G32" s="78">
        <v>2400</v>
      </c>
      <c r="H32" s="34"/>
      <c r="I32" s="35">
        <f t="shared" ca="1" si="0"/>
        <v>291522.78417095757</v>
      </c>
      <c r="J32" s="36"/>
    </row>
    <row r="33" spans="1:10" s="41" customFormat="1" ht="12.75" customHeight="1" x14ac:dyDescent="0.2">
      <c r="A33" s="30">
        <v>43472</v>
      </c>
      <c r="B33" s="37"/>
      <c r="C33" s="38" t="s">
        <v>44</v>
      </c>
      <c r="D33" s="39" t="s">
        <v>22</v>
      </c>
      <c r="E33" s="33"/>
      <c r="F33" s="38"/>
      <c r="G33" s="78">
        <v>270</v>
      </c>
      <c r="H33" s="34"/>
      <c r="I33" s="35">
        <f t="shared" ca="1" si="0"/>
        <v>291252.78417095757</v>
      </c>
      <c r="J33" s="36"/>
    </row>
    <row r="34" spans="1:10" s="41" customFormat="1" ht="12.75" customHeight="1" x14ac:dyDescent="0.2">
      <c r="A34" s="30">
        <v>43472</v>
      </c>
      <c r="B34" s="37"/>
      <c r="C34" s="38" t="s">
        <v>45</v>
      </c>
      <c r="D34" s="39" t="s">
        <v>46</v>
      </c>
      <c r="E34" s="40"/>
      <c r="F34" s="38"/>
      <c r="G34" s="78">
        <v>840</v>
      </c>
      <c r="H34" s="34"/>
      <c r="I34" s="35">
        <f t="shared" ca="1" si="0"/>
        <v>290412.78417095757</v>
      </c>
      <c r="J34" s="36"/>
    </row>
    <row r="35" spans="1:10" s="41" customFormat="1" ht="12.75" customHeight="1" x14ac:dyDescent="0.2">
      <c r="A35" s="30">
        <v>43472</v>
      </c>
      <c r="B35" s="37"/>
      <c r="C35" s="38" t="s">
        <v>47</v>
      </c>
      <c r="D35" s="39" t="s">
        <v>23</v>
      </c>
      <c r="E35" s="40"/>
      <c r="F35" s="38"/>
      <c r="G35" s="78">
        <v>480</v>
      </c>
      <c r="H35" s="34"/>
      <c r="I35" s="35">
        <f t="shared" ca="1" si="0"/>
        <v>289932.78417095757</v>
      </c>
      <c r="J35" s="36"/>
    </row>
    <row r="36" spans="1:10" s="41" customFormat="1" ht="23.25" customHeight="1" x14ac:dyDescent="0.2">
      <c r="A36" s="30">
        <v>43472</v>
      </c>
      <c r="B36" s="37"/>
      <c r="C36" s="38" t="s">
        <v>48</v>
      </c>
      <c r="D36" s="39" t="s">
        <v>49</v>
      </c>
      <c r="E36" s="40"/>
      <c r="F36" s="38"/>
      <c r="G36" s="78">
        <v>500</v>
      </c>
      <c r="H36" s="34"/>
      <c r="I36" s="35">
        <f t="shared" ca="1" si="0"/>
        <v>289432.78417095757</v>
      </c>
      <c r="J36" s="36"/>
    </row>
    <row r="37" spans="1:10" s="41" customFormat="1" ht="12.75" customHeight="1" x14ac:dyDescent="0.2">
      <c r="A37" s="30">
        <v>43472</v>
      </c>
      <c r="B37" s="37"/>
      <c r="C37" s="38" t="s">
        <v>253</v>
      </c>
      <c r="D37" s="39" t="s">
        <v>52</v>
      </c>
      <c r="E37" s="33"/>
      <c r="F37" s="38"/>
      <c r="G37" s="34"/>
      <c r="H37" s="78">
        <v>750</v>
      </c>
      <c r="I37" s="35">
        <f t="shared" ca="1" si="0"/>
        <v>290182.78417095757</v>
      </c>
      <c r="J37" s="36"/>
    </row>
    <row r="38" spans="1:10" s="41" customFormat="1" ht="12.75" customHeight="1" x14ac:dyDescent="0.2">
      <c r="A38" s="30">
        <v>43476</v>
      </c>
      <c r="B38" s="81"/>
      <c r="C38" s="82" t="s">
        <v>20</v>
      </c>
      <c r="D38" s="83" t="s">
        <v>27</v>
      </c>
      <c r="E38" s="84"/>
      <c r="F38" s="82"/>
      <c r="G38" s="88">
        <v>12149.83</v>
      </c>
      <c r="H38" s="85"/>
      <c r="I38" s="35">
        <f t="shared" ca="1" si="0"/>
        <v>278032.95417095756</v>
      </c>
      <c r="J38" s="87"/>
    </row>
    <row r="39" spans="1:10" s="41" customFormat="1" ht="12.75" customHeight="1" x14ac:dyDescent="0.2">
      <c r="A39" s="30">
        <v>43474</v>
      </c>
      <c r="B39" s="81"/>
      <c r="C39" s="38" t="s">
        <v>254</v>
      </c>
      <c r="D39" s="83" t="s">
        <v>113</v>
      </c>
      <c r="E39" s="84"/>
      <c r="F39" s="82"/>
      <c r="G39" s="85"/>
      <c r="H39" s="88">
        <v>750</v>
      </c>
      <c r="I39" s="35">
        <f t="shared" ca="1" si="0"/>
        <v>278782.95417095756</v>
      </c>
      <c r="J39" s="87"/>
    </row>
    <row r="40" spans="1:10" s="41" customFormat="1" ht="12.75" customHeight="1" x14ac:dyDescent="0.2">
      <c r="A40" s="30">
        <v>43474</v>
      </c>
      <c r="B40" s="37"/>
      <c r="C40" s="80" t="s">
        <v>20</v>
      </c>
      <c r="D40" s="39" t="s">
        <v>53</v>
      </c>
      <c r="E40" s="33"/>
      <c r="F40" s="38"/>
      <c r="G40" s="78">
        <v>82726.52</v>
      </c>
      <c r="H40" s="34"/>
      <c r="I40" s="35">
        <f t="shared" ca="1" si="0"/>
        <v>196056.43417095754</v>
      </c>
      <c r="J40" s="36"/>
    </row>
    <row r="41" spans="1:10" s="41" customFormat="1" ht="12.75" customHeight="1" x14ac:dyDescent="0.2">
      <c r="A41" s="30">
        <v>43474</v>
      </c>
      <c r="B41" s="37"/>
      <c r="C41" s="80" t="s">
        <v>20</v>
      </c>
      <c r="D41" s="39" t="s">
        <v>53</v>
      </c>
      <c r="E41" s="33"/>
      <c r="F41" s="38"/>
      <c r="G41" s="78">
        <v>145535.5</v>
      </c>
      <c r="H41" s="34"/>
      <c r="I41" s="35">
        <f t="shared" ca="1" si="0"/>
        <v>50520.934170957538</v>
      </c>
      <c r="J41" s="36"/>
    </row>
    <row r="42" spans="1:10" s="41" customFormat="1" ht="12.75" customHeight="1" x14ac:dyDescent="0.2">
      <c r="A42" s="30">
        <v>43474</v>
      </c>
      <c r="B42" s="81"/>
      <c r="C42" s="89" t="s">
        <v>50</v>
      </c>
      <c r="D42" s="99" t="s">
        <v>114</v>
      </c>
      <c r="E42" s="84"/>
      <c r="F42" s="82"/>
      <c r="G42" s="85"/>
      <c r="H42" s="88">
        <v>2000</v>
      </c>
      <c r="I42" s="35">
        <f t="shared" ca="1" si="0"/>
        <v>52520.934170957538</v>
      </c>
      <c r="J42" s="87"/>
    </row>
    <row r="43" spans="1:10" s="41" customFormat="1" ht="12.75" customHeight="1" x14ac:dyDescent="0.2">
      <c r="A43" s="30">
        <v>43479</v>
      </c>
      <c r="B43" s="37"/>
      <c r="C43" s="79" t="s">
        <v>54</v>
      </c>
      <c r="D43" s="33" t="s">
        <v>55</v>
      </c>
      <c r="E43" s="33"/>
      <c r="F43" s="38"/>
      <c r="G43" s="78">
        <v>1600</v>
      </c>
      <c r="H43" s="34"/>
      <c r="I43" s="35">
        <f t="shared" ca="1" si="0"/>
        <v>50920.934170957538</v>
      </c>
      <c r="J43" s="36"/>
    </row>
    <row r="44" spans="1:10" s="41" customFormat="1" ht="12.75" customHeight="1" x14ac:dyDescent="0.2">
      <c r="A44" s="30">
        <v>43479</v>
      </c>
      <c r="B44" s="37"/>
      <c r="C44" s="79" t="s">
        <v>56</v>
      </c>
      <c r="D44" s="40" t="s">
        <v>57</v>
      </c>
      <c r="E44" s="40"/>
      <c r="F44" s="38"/>
      <c r="G44" s="78">
        <v>360.4</v>
      </c>
      <c r="H44" s="34"/>
      <c r="I44" s="35">
        <f t="shared" ca="1" si="0"/>
        <v>50560.534170957537</v>
      </c>
      <c r="J44" s="36"/>
    </row>
    <row r="45" spans="1:10" s="41" customFormat="1" ht="12.75" customHeight="1" x14ac:dyDescent="0.2">
      <c r="A45" s="30">
        <v>43479</v>
      </c>
      <c r="B45" s="37"/>
      <c r="C45" s="79" t="s">
        <v>58</v>
      </c>
      <c r="D45" s="33" t="s">
        <v>59</v>
      </c>
      <c r="E45" s="33"/>
      <c r="F45" s="38"/>
      <c r="G45" s="78">
        <v>390</v>
      </c>
      <c r="H45" s="34"/>
      <c r="I45" s="35">
        <f t="shared" ca="1" si="0"/>
        <v>50170.534170957537</v>
      </c>
      <c r="J45" s="36"/>
    </row>
    <row r="46" spans="1:10" s="41" customFormat="1" ht="12.75" customHeight="1" x14ac:dyDescent="0.2">
      <c r="A46" s="30">
        <v>43479</v>
      </c>
      <c r="B46" s="37"/>
      <c r="C46" s="79" t="s">
        <v>60</v>
      </c>
      <c r="D46" s="33" t="s">
        <v>61</v>
      </c>
      <c r="E46" s="33"/>
      <c r="F46" s="38"/>
      <c r="G46" s="78">
        <v>380</v>
      </c>
      <c r="H46" s="34"/>
      <c r="I46" s="35">
        <f t="shared" ca="1" si="0"/>
        <v>49790.534170957537</v>
      </c>
      <c r="J46" s="36"/>
    </row>
    <row r="47" spans="1:10" s="41" customFormat="1" ht="12.75" customHeight="1" x14ac:dyDescent="0.2">
      <c r="A47" s="30">
        <v>43479</v>
      </c>
      <c r="B47" s="37"/>
      <c r="C47" s="79" t="s">
        <v>62</v>
      </c>
      <c r="D47" s="40" t="s">
        <v>63</v>
      </c>
      <c r="E47" s="40"/>
      <c r="F47" s="38"/>
      <c r="G47" s="78">
        <v>3180</v>
      </c>
      <c r="H47" s="34"/>
      <c r="I47" s="35">
        <f t="shared" ca="1" si="0"/>
        <v>46610.534170957537</v>
      </c>
      <c r="J47" s="36"/>
    </row>
    <row r="48" spans="1:10" s="41" customFormat="1" ht="12.75" customHeight="1" x14ac:dyDescent="0.2">
      <c r="A48" s="30">
        <v>43479</v>
      </c>
      <c r="B48" s="37"/>
      <c r="C48" s="38" t="s">
        <v>64</v>
      </c>
      <c r="D48" s="40" t="s">
        <v>65</v>
      </c>
      <c r="E48" s="40"/>
      <c r="F48" s="38"/>
      <c r="G48" s="78">
        <v>597.85</v>
      </c>
      <c r="H48" s="34"/>
      <c r="I48" s="35">
        <f t="shared" ca="1" si="0"/>
        <v>46012.684170957538</v>
      </c>
      <c r="J48" s="36"/>
    </row>
    <row r="49" spans="1:10" s="41" customFormat="1" ht="12.75" customHeight="1" x14ac:dyDescent="0.2">
      <c r="A49" s="30">
        <v>43479</v>
      </c>
      <c r="B49" s="37"/>
      <c r="C49" s="79" t="s">
        <v>66</v>
      </c>
      <c r="D49" s="40" t="s">
        <v>67</v>
      </c>
      <c r="E49" s="40"/>
      <c r="F49" s="38"/>
      <c r="G49" s="78">
        <v>240</v>
      </c>
      <c r="H49" s="34"/>
      <c r="I49" s="35">
        <f t="shared" ca="1" si="0"/>
        <v>45772.684170957538</v>
      </c>
      <c r="J49" s="36"/>
    </row>
    <row r="50" spans="1:10" s="41" customFormat="1" ht="12.75" customHeight="1" x14ac:dyDescent="0.2">
      <c r="A50" s="30">
        <v>43479</v>
      </c>
      <c r="B50" s="37"/>
      <c r="C50" s="79" t="s">
        <v>68</v>
      </c>
      <c r="D50" s="33" t="s">
        <v>69</v>
      </c>
      <c r="E50" s="33"/>
      <c r="F50" s="38"/>
      <c r="G50" s="78">
        <v>320</v>
      </c>
      <c r="H50" s="34"/>
      <c r="I50" s="35">
        <f t="shared" ca="1" si="0"/>
        <v>45452.684170957538</v>
      </c>
      <c r="J50" s="36"/>
    </row>
    <row r="51" spans="1:10" s="41" customFormat="1" ht="12.75" customHeight="1" x14ac:dyDescent="0.2">
      <c r="A51" s="30">
        <v>43479</v>
      </c>
      <c r="B51" s="37"/>
      <c r="C51" s="79" t="s">
        <v>70</v>
      </c>
      <c r="D51" s="33" t="s">
        <v>71</v>
      </c>
      <c r="E51" s="33"/>
      <c r="F51" s="38"/>
      <c r="G51" s="78">
        <v>300</v>
      </c>
      <c r="H51" s="34"/>
      <c r="I51" s="35">
        <f t="shared" ca="1" si="0"/>
        <v>45152.684170957538</v>
      </c>
      <c r="J51" s="36"/>
    </row>
    <row r="52" spans="1:10" s="41" customFormat="1" ht="12.75" customHeight="1" x14ac:dyDescent="0.2">
      <c r="A52" s="30">
        <v>43479</v>
      </c>
      <c r="B52" s="37"/>
      <c r="C52" s="79" t="s">
        <v>72</v>
      </c>
      <c r="D52" s="40" t="s">
        <v>73</v>
      </c>
      <c r="E52" s="40"/>
      <c r="F52" s="38"/>
      <c r="G52" s="78">
        <v>62.85</v>
      </c>
      <c r="H52" s="34"/>
      <c r="I52" s="35">
        <f t="shared" ca="1" si="0"/>
        <v>45089.83417095754</v>
      </c>
      <c r="J52" s="36"/>
    </row>
    <row r="53" spans="1:10" s="41" customFormat="1" ht="12.75" customHeight="1" x14ac:dyDescent="0.2">
      <c r="A53" s="30">
        <v>43479</v>
      </c>
      <c r="B53" s="37"/>
      <c r="C53" s="79" t="s">
        <v>74</v>
      </c>
      <c r="D53" s="40" t="s">
        <v>75</v>
      </c>
      <c r="E53" s="40"/>
      <c r="F53" s="38"/>
      <c r="G53" s="78">
        <v>2500</v>
      </c>
      <c r="H53" s="34"/>
      <c r="I53" s="35">
        <f t="shared" ca="1" si="0"/>
        <v>42589.83417095754</v>
      </c>
      <c r="J53" s="36"/>
    </row>
    <row r="54" spans="1:10" s="41" customFormat="1" ht="12.75" customHeight="1" x14ac:dyDescent="0.2">
      <c r="A54" s="30">
        <v>43479</v>
      </c>
      <c r="B54" s="37"/>
      <c r="C54" s="79" t="s">
        <v>76</v>
      </c>
      <c r="D54" s="33" t="s">
        <v>17</v>
      </c>
      <c r="E54" s="33"/>
      <c r="F54" s="38"/>
      <c r="G54" s="78">
        <v>90</v>
      </c>
      <c r="H54" s="34"/>
      <c r="I54" s="35">
        <f t="shared" ca="1" si="0"/>
        <v>42499.83417095754</v>
      </c>
      <c r="J54" s="36"/>
    </row>
    <row r="55" spans="1:10" s="41" customFormat="1" ht="12.75" customHeight="1" x14ac:dyDescent="0.2">
      <c r="A55" s="30">
        <v>43479</v>
      </c>
      <c r="B55" s="37"/>
      <c r="C55" s="79" t="s">
        <v>77</v>
      </c>
      <c r="D55" s="33" t="s">
        <v>78</v>
      </c>
      <c r="E55" s="33"/>
      <c r="F55" s="38"/>
      <c r="G55" s="78">
        <v>1000</v>
      </c>
      <c r="H55" s="34"/>
      <c r="I55" s="35">
        <f t="shared" ca="1" si="0"/>
        <v>41499.83417095754</v>
      </c>
      <c r="J55" s="36"/>
    </row>
    <row r="56" spans="1:10" s="41" customFormat="1" ht="12.75" customHeight="1" x14ac:dyDescent="0.2">
      <c r="A56" s="30">
        <v>43479</v>
      </c>
      <c r="B56" s="37"/>
      <c r="C56" s="79" t="s">
        <v>79</v>
      </c>
      <c r="D56" s="33" t="s">
        <v>80</v>
      </c>
      <c r="E56" s="33"/>
      <c r="F56" s="38"/>
      <c r="G56" s="78">
        <v>400</v>
      </c>
      <c r="H56" s="34"/>
      <c r="I56" s="35">
        <f t="shared" ca="1" si="0"/>
        <v>41099.83417095754</v>
      </c>
      <c r="J56" s="36"/>
    </row>
    <row r="57" spans="1:10" s="41" customFormat="1" ht="12.75" customHeight="1" x14ac:dyDescent="0.2">
      <c r="A57" s="30">
        <v>43479</v>
      </c>
      <c r="B57" s="37"/>
      <c r="C57" s="79" t="s">
        <v>81</v>
      </c>
      <c r="D57" s="33" t="s">
        <v>82</v>
      </c>
      <c r="E57" s="33"/>
      <c r="F57" s="38"/>
      <c r="G57" s="78">
        <v>3710</v>
      </c>
      <c r="H57" s="34"/>
      <c r="I57" s="35">
        <f t="shared" ca="1" si="0"/>
        <v>37389.83417095754</v>
      </c>
      <c r="J57" s="36"/>
    </row>
    <row r="58" spans="1:10" s="41" customFormat="1" ht="12.75" customHeight="1" x14ac:dyDescent="0.2">
      <c r="A58" s="30">
        <v>43479</v>
      </c>
      <c r="B58" s="37"/>
      <c r="C58" s="79" t="s">
        <v>83</v>
      </c>
      <c r="D58" s="40" t="s">
        <v>84</v>
      </c>
      <c r="E58" s="40"/>
      <c r="F58" s="38"/>
      <c r="G58" s="78">
        <v>5300</v>
      </c>
      <c r="H58" s="34"/>
      <c r="I58" s="35">
        <f t="shared" ca="1" si="0"/>
        <v>32089.83417095754</v>
      </c>
      <c r="J58" s="36"/>
    </row>
    <row r="59" spans="1:10" s="41" customFormat="1" ht="12.75" customHeight="1" x14ac:dyDescent="0.2">
      <c r="A59" s="30">
        <v>43479</v>
      </c>
      <c r="B59" s="37"/>
      <c r="C59" s="79" t="s">
        <v>85</v>
      </c>
      <c r="D59" s="40" t="s">
        <v>86</v>
      </c>
      <c r="E59" s="40"/>
      <c r="F59" s="38"/>
      <c r="G59" s="78">
        <v>200</v>
      </c>
      <c r="H59" s="34"/>
      <c r="I59" s="35">
        <f t="shared" ca="1" si="0"/>
        <v>31889.83417095754</v>
      </c>
      <c r="J59" s="36"/>
    </row>
    <row r="60" spans="1:10" s="41" customFormat="1" ht="12.75" customHeight="1" x14ac:dyDescent="0.2">
      <c r="A60" s="30">
        <v>43479</v>
      </c>
      <c r="B60" s="37"/>
      <c r="C60" s="79" t="s">
        <v>87</v>
      </c>
      <c r="D60" s="33" t="s">
        <v>88</v>
      </c>
      <c r="E60" s="33"/>
      <c r="F60" s="38"/>
      <c r="G60" s="78">
        <v>798.9</v>
      </c>
      <c r="H60" s="34"/>
      <c r="I60" s="35">
        <f t="shared" ca="1" si="0"/>
        <v>31090.934170957538</v>
      </c>
      <c r="J60" s="36"/>
    </row>
    <row r="61" spans="1:10" s="41" customFormat="1" ht="12.75" customHeight="1" x14ac:dyDescent="0.2">
      <c r="A61" s="30">
        <v>43479</v>
      </c>
      <c r="B61" s="37"/>
      <c r="C61" s="79" t="s">
        <v>89</v>
      </c>
      <c r="D61" s="33" t="s">
        <v>19</v>
      </c>
      <c r="E61" s="33"/>
      <c r="F61" s="38"/>
      <c r="G61" s="78">
        <v>535</v>
      </c>
      <c r="H61" s="34"/>
      <c r="I61" s="35">
        <f t="shared" ca="1" si="0"/>
        <v>30555.934170957538</v>
      </c>
      <c r="J61" s="36"/>
    </row>
    <row r="62" spans="1:10" s="41" customFormat="1" ht="12.75" customHeight="1" x14ac:dyDescent="0.2">
      <c r="A62" s="30">
        <v>43479</v>
      </c>
      <c r="B62" s="37"/>
      <c r="C62" s="79" t="s">
        <v>90</v>
      </c>
      <c r="D62" s="33" t="s">
        <v>91</v>
      </c>
      <c r="E62" s="33"/>
      <c r="F62" s="38"/>
      <c r="G62" s="78">
        <v>4770</v>
      </c>
      <c r="H62" s="34"/>
      <c r="I62" s="35">
        <f t="shared" ca="1" si="0"/>
        <v>25785.934170957538</v>
      </c>
      <c r="J62" s="36"/>
    </row>
    <row r="63" spans="1:10" s="41" customFormat="1" ht="12.75" customHeight="1" x14ac:dyDescent="0.2">
      <c r="A63" s="30">
        <v>43479</v>
      </c>
      <c r="B63" s="37"/>
      <c r="C63" s="79" t="s">
        <v>92</v>
      </c>
      <c r="D63" s="33" t="s">
        <v>93</v>
      </c>
      <c r="E63" s="33"/>
      <c r="F63" s="38"/>
      <c r="G63" s="78">
        <v>350</v>
      </c>
      <c r="H63" s="34"/>
      <c r="I63" s="35">
        <f t="shared" ca="1" si="0"/>
        <v>25435.934170957538</v>
      </c>
      <c r="J63" s="36"/>
    </row>
    <row r="64" spans="1:10" s="41" customFormat="1" ht="12.75" customHeight="1" x14ac:dyDescent="0.2">
      <c r="A64" s="30">
        <v>43479</v>
      </c>
      <c r="B64" s="37"/>
      <c r="C64" s="79" t="s">
        <v>94</v>
      </c>
      <c r="D64" s="33" t="s">
        <v>95</v>
      </c>
      <c r="E64" s="33"/>
      <c r="F64" s="38"/>
      <c r="G64" s="78">
        <v>159</v>
      </c>
      <c r="H64" s="34"/>
      <c r="I64" s="35">
        <f t="shared" ca="1" si="0"/>
        <v>25276.934170957538</v>
      </c>
      <c r="J64" s="36"/>
    </row>
    <row r="65" spans="1:10" s="41" customFormat="1" ht="12.75" customHeight="1" x14ac:dyDescent="0.2">
      <c r="A65" s="30">
        <v>43479</v>
      </c>
      <c r="B65" s="37"/>
      <c r="C65" s="79" t="s">
        <v>96</v>
      </c>
      <c r="D65" s="33" t="s">
        <v>22</v>
      </c>
      <c r="E65" s="33"/>
      <c r="F65" s="38"/>
      <c r="G65" s="78">
        <v>360</v>
      </c>
      <c r="H65" s="34"/>
      <c r="I65" s="35">
        <f t="shared" ca="1" si="0"/>
        <v>24916.934170957538</v>
      </c>
      <c r="J65" s="36"/>
    </row>
    <row r="66" spans="1:10" s="41" customFormat="1" ht="12.75" customHeight="1" x14ac:dyDescent="0.2">
      <c r="A66" s="30">
        <v>43479</v>
      </c>
      <c r="B66" s="37"/>
      <c r="C66" s="79" t="s">
        <v>97</v>
      </c>
      <c r="D66" s="33" t="s">
        <v>98</v>
      </c>
      <c r="E66" s="33"/>
      <c r="F66" s="38"/>
      <c r="G66" s="78">
        <v>708.26</v>
      </c>
      <c r="H66" s="34"/>
      <c r="I66" s="35">
        <f t="shared" ca="1" si="0"/>
        <v>24208.67417095754</v>
      </c>
      <c r="J66" s="36"/>
    </row>
    <row r="67" spans="1:10" s="41" customFormat="1" ht="12.75" customHeight="1" x14ac:dyDescent="0.2">
      <c r="A67" s="30">
        <v>43479</v>
      </c>
      <c r="B67" s="37"/>
      <c r="C67" s="79" t="s">
        <v>99</v>
      </c>
      <c r="D67" s="33" t="s">
        <v>98</v>
      </c>
      <c r="E67" s="33"/>
      <c r="F67" s="38"/>
      <c r="G67" s="78">
        <v>1118.95</v>
      </c>
      <c r="H67" s="34"/>
      <c r="I67" s="35">
        <f t="shared" ca="1" si="0"/>
        <v>23089.724170957539</v>
      </c>
      <c r="J67" s="36"/>
    </row>
    <row r="68" spans="1:10" s="41" customFormat="1" ht="12.75" customHeight="1" x14ac:dyDescent="0.2">
      <c r="A68" s="30">
        <v>43479</v>
      </c>
      <c r="B68" s="37"/>
      <c r="C68" s="79" t="s">
        <v>100</v>
      </c>
      <c r="D68" s="40" t="s">
        <v>98</v>
      </c>
      <c r="E68" s="40"/>
      <c r="F68" s="38"/>
      <c r="G68" s="78">
        <v>24.6</v>
      </c>
      <c r="H68" s="34"/>
      <c r="I68" s="35">
        <f t="shared" ca="1" si="0"/>
        <v>23065.124170957541</v>
      </c>
      <c r="J68" s="36"/>
    </row>
    <row r="69" spans="1:10" s="41" customFormat="1" ht="12.75" customHeight="1" x14ac:dyDescent="0.2">
      <c r="A69" s="30">
        <v>43479</v>
      </c>
      <c r="B69" s="37"/>
      <c r="C69" s="79" t="s">
        <v>101</v>
      </c>
      <c r="D69" s="40" t="s">
        <v>23</v>
      </c>
      <c r="E69" s="40"/>
      <c r="F69" s="38"/>
      <c r="G69" s="78">
        <v>360</v>
      </c>
      <c r="H69" s="34"/>
      <c r="I69" s="35">
        <f t="shared" ca="1" si="0"/>
        <v>22705.124170957541</v>
      </c>
      <c r="J69" s="36"/>
    </row>
    <row r="70" spans="1:10" s="41" customFormat="1" ht="12.75" customHeight="1" x14ac:dyDescent="0.2">
      <c r="A70" s="30">
        <v>43479</v>
      </c>
      <c r="B70" s="37"/>
      <c r="C70" s="79" t="s">
        <v>102</v>
      </c>
      <c r="D70" s="33" t="s">
        <v>103</v>
      </c>
      <c r="E70" s="33"/>
      <c r="F70" s="38"/>
      <c r="G70" s="78">
        <v>500</v>
      </c>
      <c r="H70" s="34"/>
      <c r="I70" s="35">
        <f t="shared" ca="1" si="0"/>
        <v>22205.124170957541</v>
      </c>
      <c r="J70" s="36"/>
    </row>
    <row r="71" spans="1:10" s="41" customFormat="1" ht="12.75" customHeight="1" x14ac:dyDescent="0.2">
      <c r="A71" s="30">
        <v>43479</v>
      </c>
      <c r="B71" s="42"/>
      <c r="C71" s="79" t="s">
        <v>104</v>
      </c>
      <c r="D71" s="33" t="s">
        <v>105</v>
      </c>
      <c r="E71" s="33"/>
      <c r="F71" s="38"/>
      <c r="G71" s="78">
        <v>10425.120000000001</v>
      </c>
      <c r="H71" s="34"/>
      <c r="I71" s="35">
        <f t="shared" ca="1" si="0"/>
        <v>11780.00417095754</v>
      </c>
      <c r="J71" s="36"/>
    </row>
    <row r="72" spans="1:10" s="41" customFormat="1" ht="12.75" customHeight="1" x14ac:dyDescent="0.2">
      <c r="A72" s="30">
        <v>43479</v>
      </c>
      <c r="B72" s="42"/>
      <c r="C72" s="79" t="s">
        <v>106</v>
      </c>
      <c r="D72" s="33" t="s">
        <v>107</v>
      </c>
      <c r="E72" s="33"/>
      <c r="F72" s="38"/>
      <c r="G72" s="78">
        <v>241683</v>
      </c>
      <c r="H72" s="34"/>
      <c r="I72" s="35">
        <f t="shared" ca="1" si="0"/>
        <v>-229902.99582904245</v>
      </c>
      <c r="J72" s="36"/>
    </row>
    <row r="73" spans="1:10" s="41" customFormat="1" ht="12.75" customHeight="1" x14ac:dyDescent="0.2">
      <c r="A73" s="30">
        <v>43479</v>
      </c>
      <c r="B73" s="37"/>
      <c r="C73" s="79" t="s">
        <v>108</v>
      </c>
      <c r="D73" s="40" t="s">
        <v>109</v>
      </c>
      <c r="E73" s="40"/>
      <c r="F73" s="38"/>
      <c r="G73" s="78">
        <v>134803.20000000001</v>
      </c>
      <c r="H73" s="34"/>
      <c r="I73" s="35">
        <f t="shared" ca="1" si="0"/>
        <v>-364706.19582904247</v>
      </c>
      <c r="J73" s="36"/>
    </row>
    <row r="74" spans="1:10" s="41" customFormat="1" ht="12.75" customHeight="1" x14ac:dyDescent="0.2">
      <c r="A74" s="30">
        <v>43479</v>
      </c>
      <c r="B74" s="42"/>
      <c r="C74" s="79" t="s">
        <v>110</v>
      </c>
      <c r="D74" s="33" t="s">
        <v>111</v>
      </c>
      <c r="E74" s="33"/>
      <c r="F74" s="38"/>
      <c r="G74" s="78">
        <v>9388.75</v>
      </c>
      <c r="H74" s="34"/>
      <c r="I74" s="35">
        <f t="shared" ca="1" si="0"/>
        <v>-374094.94582904247</v>
      </c>
      <c r="J74" s="36"/>
    </row>
    <row r="75" spans="1:10" s="41" customFormat="1" ht="12.75" customHeight="1" x14ac:dyDescent="0.2">
      <c r="A75" s="30">
        <v>43479</v>
      </c>
      <c r="B75" s="37"/>
      <c r="C75" s="38" t="s">
        <v>256</v>
      </c>
      <c r="D75" s="39" t="s">
        <v>115</v>
      </c>
      <c r="E75" s="40"/>
      <c r="F75" s="38"/>
      <c r="G75" s="34"/>
      <c r="H75" s="78">
        <v>2000</v>
      </c>
      <c r="I75" s="35">
        <f t="shared" ca="1" si="0"/>
        <v>-372094.94582904247</v>
      </c>
      <c r="J75" s="36"/>
    </row>
    <row r="76" spans="1:10" s="41" customFormat="1" ht="12.75" customHeight="1" x14ac:dyDescent="0.2">
      <c r="A76" s="90"/>
      <c r="B76" s="91"/>
      <c r="C76" s="92"/>
      <c r="D76" s="93" t="s">
        <v>141</v>
      </c>
      <c r="E76" s="94"/>
      <c r="F76" s="92"/>
      <c r="G76" s="96"/>
      <c r="H76" s="78">
        <v>700000</v>
      </c>
      <c r="I76" s="35">
        <f t="shared" ca="1" si="0"/>
        <v>327905.05417095753</v>
      </c>
      <c r="J76" s="95"/>
    </row>
    <row r="77" spans="1:10" s="41" customFormat="1" ht="12.75" customHeight="1" x14ac:dyDescent="0.2">
      <c r="A77" s="30">
        <v>43481</v>
      </c>
      <c r="B77" s="42"/>
      <c r="C77" s="38" t="s">
        <v>255</v>
      </c>
      <c r="D77" s="39" t="s">
        <v>257</v>
      </c>
      <c r="E77" s="40"/>
      <c r="F77" s="38"/>
      <c r="G77" s="43"/>
      <c r="H77" s="97">
        <v>2000</v>
      </c>
      <c r="I77" s="35">
        <f t="shared" ca="1" si="0"/>
        <v>329905.05417095753</v>
      </c>
      <c r="J77" s="36"/>
    </row>
    <row r="78" spans="1:10" s="41" customFormat="1" ht="12.75" customHeight="1" x14ac:dyDescent="0.2">
      <c r="A78" s="30">
        <v>43483</v>
      </c>
      <c r="B78" s="42"/>
      <c r="C78" s="38" t="s">
        <v>258</v>
      </c>
      <c r="D78" s="39" t="s">
        <v>259</v>
      </c>
      <c r="E78" s="40"/>
      <c r="F78" s="38"/>
      <c r="G78" s="43"/>
      <c r="H78" s="97">
        <v>2000</v>
      </c>
      <c r="I78" s="35">
        <f t="shared" ca="1" si="0"/>
        <v>331905.05417095753</v>
      </c>
      <c r="J78" s="36"/>
    </row>
    <row r="79" spans="1:10" s="41" customFormat="1" ht="12.75" customHeight="1" x14ac:dyDescent="0.2">
      <c r="A79" s="30">
        <v>43483</v>
      </c>
      <c r="B79" s="42"/>
      <c r="C79" s="38" t="s">
        <v>260</v>
      </c>
      <c r="D79" s="39" t="s">
        <v>244</v>
      </c>
      <c r="E79" s="40"/>
      <c r="F79" s="38"/>
      <c r="G79" s="43"/>
      <c r="H79" s="97">
        <v>30000</v>
      </c>
      <c r="I79" s="35">
        <f t="shared" ca="1" si="0"/>
        <v>361905.05417095753</v>
      </c>
      <c r="J79" s="36"/>
    </row>
    <row r="80" spans="1:10" s="41" customFormat="1" ht="12.75" customHeight="1" x14ac:dyDescent="0.2">
      <c r="A80" s="30">
        <v>43487</v>
      </c>
      <c r="B80" s="42"/>
      <c r="C80" s="38" t="s">
        <v>261</v>
      </c>
      <c r="D80" s="39" t="s">
        <v>262</v>
      </c>
      <c r="E80" s="40"/>
      <c r="F80" s="38"/>
      <c r="G80" s="43"/>
      <c r="H80" s="97">
        <v>1000</v>
      </c>
      <c r="I80" s="35">
        <f t="shared" ca="1" si="0"/>
        <v>362905.05417095753</v>
      </c>
      <c r="J80" s="36"/>
    </row>
    <row r="81" spans="1:10" s="41" customFormat="1" ht="12.75" customHeight="1" x14ac:dyDescent="0.2">
      <c r="A81" s="30">
        <v>43489</v>
      </c>
      <c r="B81" s="37"/>
      <c r="C81" s="38" t="s">
        <v>116</v>
      </c>
      <c r="D81" s="39" t="s">
        <v>117</v>
      </c>
      <c r="E81" s="40"/>
      <c r="F81" s="38"/>
      <c r="G81" s="78">
        <v>2930</v>
      </c>
      <c r="H81" s="34"/>
      <c r="I81" s="35">
        <f t="shared" ca="1" si="0"/>
        <v>359975.05417095753</v>
      </c>
      <c r="J81" s="36"/>
    </row>
    <row r="82" spans="1:10" s="41" customFormat="1" ht="12.75" customHeight="1" x14ac:dyDescent="0.2">
      <c r="A82" s="45">
        <v>43489</v>
      </c>
      <c r="B82" s="37"/>
      <c r="C82" s="38" t="s">
        <v>118</v>
      </c>
      <c r="D82" s="39" t="s">
        <v>119</v>
      </c>
      <c r="E82" s="40"/>
      <c r="F82" s="38"/>
      <c r="G82" s="78">
        <v>1730</v>
      </c>
      <c r="H82" s="34"/>
      <c r="I82" s="35">
        <f t="shared" ca="1" si="0"/>
        <v>358245.05417095753</v>
      </c>
      <c r="J82" s="36"/>
    </row>
    <row r="83" spans="1:10" s="41" customFormat="1" ht="12.75" customHeight="1" x14ac:dyDescent="0.2">
      <c r="A83" s="45">
        <v>43489</v>
      </c>
      <c r="B83" s="37"/>
      <c r="C83" s="38" t="s">
        <v>120</v>
      </c>
      <c r="D83" s="39" t="s">
        <v>21</v>
      </c>
      <c r="E83" s="33"/>
      <c r="F83" s="38"/>
      <c r="G83" s="78">
        <v>2300</v>
      </c>
      <c r="H83" s="34"/>
      <c r="I83" s="35">
        <f t="shared" ca="1" si="0"/>
        <v>355945.05417095753</v>
      </c>
      <c r="J83" s="36"/>
    </row>
    <row r="84" spans="1:10" s="41" customFormat="1" ht="12" x14ac:dyDescent="0.2">
      <c r="A84" s="45">
        <v>43489</v>
      </c>
      <c r="B84" s="37"/>
      <c r="C84" s="38" t="s">
        <v>121</v>
      </c>
      <c r="D84" s="39" t="s">
        <v>69</v>
      </c>
      <c r="E84" s="33"/>
      <c r="F84" s="38"/>
      <c r="G84" s="78">
        <v>755.6</v>
      </c>
      <c r="H84" s="34"/>
      <c r="I84" s="35">
        <f t="shared" ca="1" si="0"/>
        <v>355189.45417095756</v>
      </c>
      <c r="J84" s="36"/>
    </row>
    <row r="85" spans="1:10" s="41" customFormat="1" ht="12.75" customHeight="1" x14ac:dyDescent="0.2">
      <c r="A85" s="45">
        <v>43489</v>
      </c>
      <c r="B85" s="37"/>
      <c r="C85" s="38" t="s">
        <v>122</v>
      </c>
      <c r="D85" s="39" t="s">
        <v>123</v>
      </c>
      <c r="E85" s="40"/>
      <c r="F85" s="38"/>
      <c r="G85" s="78">
        <v>14</v>
      </c>
      <c r="H85" s="33"/>
      <c r="I85" s="35">
        <f t="shared" ca="1" si="0"/>
        <v>355175.45417095756</v>
      </c>
      <c r="J85" s="36"/>
    </row>
    <row r="86" spans="1:10" s="41" customFormat="1" ht="12.75" customHeight="1" x14ac:dyDescent="0.2">
      <c r="A86" s="45">
        <v>43489</v>
      </c>
      <c r="B86" s="37"/>
      <c r="C86" s="38" t="s">
        <v>124</v>
      </c>
      <c r="D86" s="39" t="s">
        <v>125</v>
      </c>
      <c r="E86" s="33"/>
      <c r="F86" s="38"/>
      <c r="G86" s="78">
        <v>515.20000000000005</v>
      </c>
      <c r="H86" s="33"/>
      <c r="I86" s="35">
        <f t="shared" ca="1" si="0"/>
        <v>354660.25417095755</v>
      </c>
      <c r="J86" s="36"/>
    </row>
    <row r="87" spans="1:10" s="41" customFormat="1" ht="12.75" customHeight="1" x14ac:dyDescent="0.2">
      <c r="A87" s="45">
        <v>43489</v>
      </c>
      <c r="B87" s="37"/>
      <c r="C87" s="38" t="s">
        <v>126</v>
      </c>
      <c r="D87" s="39" t="s">
        <v>17</v>
      </c>
      <c r="E87" s="33"/>
      <c r="F87" s="38"/>
      <c r="G87" s="78">
        <v>360</v>
      </c>
      <c r="H87" s="33"/>
      <c r="I87" s="35">
        <f t="shared" ca="1" si="0"/>
        <v>354300.25417095755</v>
      </c>
      <c r="J87" s="36"/>
    </row>
    <row r="88" spans="1:10" s="41" customFormat="1" ht="12.75" customHeight="1" x14ac:dyDescent="0.2">
      <c r="A88" s="45">
        <v>43489</v>
      </c>
      <c r="B88" s="37"/>
      <c r="C88" s="38" t="s">
        <v>127</v>
      </c>
      <c r="D88" s="39" t="s">
        <v>86</v>
      </c>
      <c r="E88" s="33"/>
      <c r="F88" s="38"/>
      <c r="G88" s="78">
        <v>668</v>
      </c>
      <c r="H88" s="33"/>
      <c r="I88" s="35">
        <f t="shared" ca="1" si="0"/>
        <v>353632.25417095755</v>
      </c>
      <c r="J88" s="36"/>
    </row>
    <row r="89" spans="1:10" s="41" customFormat="1" ht="12.75" customHeight="1" x14ac:dyDescent="0.2">
      <c r="A89" s="45">
        <v>43489</v>
      </c>
      <c r="B89" s="37"/>
      <c r="C89" s="38" t="s">
        <v>128</v>
      </c>
      <c r="D89" s="39" t="s">
        <v>19</v>
      </c>
      <c r="E89" s="33"/>
      <c r="F89" s="38"/>
      <c r="G89" s="78">
        <v>978</v>
      </c>
      <c r="H89" s="33"/>
      <c r="I89" s="35">
        <f t="shared" ca="1" si="0"/>
        <v>352654.25417095755</v>
      </c>
      <c r="J89" s="36"/>
    </row>
    <row r="90" spans="1:10" s="41" customFormat="1" ht="12.75" customHeight="1" x14ac:dyDescent="0.2">
      <c r="A90" s="45">
        <v>43489</v>
      </c>
      <c r="B90" s="37"/>
      <c r="C90" s="38" t="s">
        <v>129</v>
      </c>
      <c r="D90" s="39" t="s">
        <v>130</v>
      </c>
      <c r="E90" s="33"/>
      <c r="F90" s="38"/>
      <c r="G90" s="78">
        <v>4880</v>
      </c>
      <c r="H90" s="33"/>
      <c r="I90" s="35">
        <f t="shared" ca="1" si="0"/>
        <v>347774.25417095755</v>
      </c>
      <c r="J90" s="36"/>
    </row>
    <row r="91" spans="1:10" s="41" customFormat="1" ht="12.75" customHeight="1" x14ac:dyDescent="0.2">
      <c r="A91" s="45">
        <v>43489</v>
      </c>
      <c r="B91" s="37"/>
      <c r="C91" s="46" t="s">
        <v>131</v>
      </c>
      <c r="D91" s="39" t="s">
        <v>132</v>
      </c>
      <c r="E91" s="33"/>
      <c r="F91" s="38"/>
      <c r="G91" s="78">
        <v>3631.3</v>
      </c>
      <c r="H91" s="33"/>
      <c r="I91" s="35">
        <f t="shared" ca="1" si="0"/>
        <v>344142.95417095756</v>
      </c>
      <c r="J91" s="36"/>
    </row>
    <row r="92" spans="1:10" s="41" customFormat="1" ht="12.75" customHeight="1" x14ac:dyDescent="0.2">
      <c r="A92" s="45">
        <v>43489</v>
      </c>
      <c r="B92" s="37"/>
      <c r="C92" s="38" t="s">
        <v>133</v>
      </c>
      <c r="D92" s="47" t="s">
        <v>134</v>
      </c>
      <c r="E92" s="33"/>
      <c r="F92" s="38"/>
      <c r="G92" s="78">
        <v>191.7</v>
      </c>
      <c r="H92" s="43"/>
      <c r="I92" s="35">
        <f t="shared" ca="1" si="0"/>
        <v>343951.25417095755</v>
      </c>
      <c r="J92" s="36"/>
    </row>
    <row r="93" spans="1:10" s="41" customFormat="1" ht="12.75" customHeight="1" x14ac:dyDescent="0.2">
      <c r="A93" s="45">
        <v>43489</v>
      </c>
      <c r="B93" s="37"/>
      <c r="C93" s="38" t="s">
        <v>135</v>
      </c>
      <c r="D93" s="47" t="s">
        <v>22</v>
      </c>
      <c r="E93" s="33"/>
      <c r="F93" s="38"/>
      <c r="G93" s="78">
        <v>90</v>
      </c>
      <c r="H93" s="43"/>
      <c r="I93" s="35">
        <f t="shared" ca="1" si="0"/>
        <v>343861.25417095755</v>
      </c>
      <c r="J93" s="36"/>
    </row>
    <row r="94" spans="1:10" s="41" customFormat="1" ht="12.75" customHeight="1" x14ac:dyDescent="0.2">
      <c r="A94" s="45">
        <v>43489</v>
      </c>
      <c r="B94" s="37"/>
      <c r="C94" s="38" t="s">
        <v>136</v>
      </c>
      <c r="D94" s="47" t="s">
        <v>137</v>
      </c>
      <c r="E94" s="33"/>
      <c r="F94" s="38"/>
      <c r="G94" s="78">
        <v>1085.3800000000001</v>
      </c>
      <c r="H94" s="43"/>
      <c r="I94" s="35">
        <f t="shared" ca="1" si="0"/>
        <v>342775.87417095754</v>
      </c>
      <c r="J94" s="36"/>
    </row>
    <row r="95" spans="1:10" s="41" customFormat="1" ht="12.75" customHeight="1" x14ac:dyDescent="0.2">
      <c r="A95" s="45">
        <v>43489</v>
      </c>
      <c r="B95" s="37"/>
      <c r="C95" s="38" t="s">
        <v>138</v>
      </c>
      <c r="D95" s="39" t="s">
        <v>139</v>
      </c>
      <c r="E95" s="33"/>
      <c r="F95" s="38"/>
      <c r="G95" s="78">
        <v>763.2</v>
      </c>
      <c r="H95" s="43"/>
      <c r="I95" s="35">
        <f t="shared" ca="1" si="0"/>
        <v>342012.67417095753</v>
      </c>
      <c r="J95" s="36"/>
    </row>
    <row r="96" spans="1:10" s="41" customFormat="1" ht="12.75" customHeight="1" x14ac:dyDescent="0.2">
      <c r="A96" s="45">
        <v>43489</v>
      </c>
      <c r="B96" s="37"/>
      <c r="C96" s="38" t="s">
        <v>140</v>
      </c>
      <c r="D96" s="47" t="s">
        <v>25</v>
      </c>
      <c r="E96" s="33"/>
      <c r="F96" s="38"/>
      <c r="G96" s="78">
        <v>40914</v>
      </c>
      <c r="H96" s="43"/>
      <c r="I96" s="35">
        <f t="shared" ca="1" si="0"/>
        <v>301098.67417095753</v>
      </c>
      <c r="J96" s="36"/>
    </row>
    <row r="97" spans="1:10" s="41" customFormat="1" ht="12.75" customHeight="1" x14ac:dyDescent="0.2">
      <c r="A97" s="45">
        <v>43490</v>
      </c>
      <c r="B97" s="42"/>
      <c r="C97" s="38" t="s">
        <v>263</v>
      </c>
      <c r="D97" s="47" t="s">
        <v>264</v>
      </c>
      <c r="E97" s="33"/>
      <c r="F97" s="38"/>
      <c r="G97" s="43"/>
      <c r="H97" s="97">
        <v>750</v>
      </c>
      <c r="I97" s="35">
        <f t="shared" ca="1" si="0"/>
        <v>301848.67417095753</v>
      </c>
      <c r="J97" s="36"/>
    </row>
    <row r="98" spans="1:10" s="41" customFormat="1" ht="12.75" customHeight="1" x14ac:dyDescent="0.2">
      <c r="A98" s="45">
        <v>43490</v>
      </c>
      <c r="B98" s="42"/>
      <c r="C98" s="38" t="s">
        <v>265</v>
      </c>
      <c r="D98" s="47" t="s">
        <v>266</v>
      </c>
      <c r="E98" s="33"/>
      <c r="F98" s="38"/>
      <c r="G98" s="43"/>
      <c r="H98" s="97">
        <v>750</v>
      </c>
      <c r="I98" s="35">
        <f t="shared" ca="1" si="0"/>
        <v>302598.67417095753</v>
      </c>
      <c r="J98" s="36"/>
    </row>
    <row r="99" spans="1:10" s="41" customFormat="1" ht="12.75" customHeight="1" x14ac:dyDescent="0.2">
      <c r="A99" s="45">
        <v>43490</v>
      </c>
      <c r="B99" s="42"/>
      <c r="C99" s="38" t="s">
        <v>267</v>
      </c>
      <c r="D99" s="47" t="s">
        <v>268</v>
      </c>
      <c r="E99" s="33"/>
      <c r="F99" s="38"/>
      <c r="G99" s="43"/>
      <c r="H99" s="97">
        <v>500</v>
      </c>
      <c r="I99" s="35">
        <f t="shared" ca="1" si="0"/>
        <v>303098.67417095753</v>
      </c>
      <c r="J99" s="36"/>
    </row>
    <row r="100" spans="1:10" s="41" customFormat="1" ht="12.75" customHeight="1" x14ac:dyDescent="0.2">
      <c r="A100" s="45">
        <v>43494</v>
      </c>
      <c r="B100" s="42"/>
      <c r="C100" s="38" t="s">
        <v>269</v>
      </c>
      <c r="D100" s="47" t="s">
        <v>240</v>
      </c>
      <c r="E100" s="33"/>
      <c r="F100" s="38"/>
      <c r="G100" s="43"/>
      <c r="H100" s="97">
        <v>1000</v>
      </c>
      <c r="I100" s="35">
        <f t="shared" ca="1" si="0"/>
        <v>304098.67417095753</v>
      </c>
      <c r="J100" s="36"/>
    </row>
    <row r="101" spans="1:10" s="41" customFormat="1" ht="12.75" customHeight="1" x14ac:dyDescent="0.2">
      <c r="A101" s="45">
        <v>43495</v>
      </c>
      <c r="B101" s="42"/>
      <c r="C101" s="38" t="s">
        <v>270</v>
      </c>
      <c r="D101" s="47" t="s">
        <v>241</v>
      </c>
      <c r="E101" s="33"/>
      <c r="F101" s="38"/>
      <c r="G101" s="43"/>
      <c r="H101" s="97">
        <v>750</v>
      </c>
      <c r="I101" s="35">
        <f t="shared" ca="1" si="0"/>
        <v>304848.67417095753</v>
      </c>
      <c r="J101" s="36"/>
    </row>
    <row r="102" spans="1:10" s="41" customFormat="1" ht="12.75" customHeight="1" x14ac:dyDescent="0.2">
      <c r="A102" s="45">
        <v>43496</v>
      </c>
      <c r="B102" s="42"/>
      <c r="C102" s="38" t="s">
        <v>271</v>
      </c>
      <c r="D102" s="47" t="s">
        <v>242</v>
      </c>
      <c r="E102" s="33"/>
      <c r="F102" s="38"/>
      <c r="G102" s="43"/>
      <c r="H102" s="97">
        <v>1000</v>
      </c>
      <c r="I102" s="35">
        <f t="shared" ca="1" si="0"/>
        <v>305848.67417095753</v>
      </c>
      <c r="J102" s="36"/>
    </row>
    <row r="103" spans="1:10" s="41" customFormat="1" ht="12.75" customHeight="1" x14ac:dyDescent="0.2">
      <c r="A103" s="45">
        <v>43496</v>
      </c>
      <c r="B103" s="37"/>
      <c r="C103" s="38" t="s">
        <v>142</v>
      </c>
      <c r="D103" s="39" t="s">
        <v>143</v>
      </c>
      <c r="E103" s="33"/>
      <c r="F103" s="38"/>
      <c r="G103" s="78">
        <v>82561.75</v>
      </c>
      <c r="H103" s="43"/>
      <c r="I103" s="35">
        <f t="shared" ca="1" si="0"/>
        <v>223286.92417095753</v>
      </c>
      <c r="J103" s="36"/>
    </row>
    <row r="104" spans="1:10" s="41" customFormat="1" ht="12.75" customHeight="1" x14ac:dyDescent="0.2">
      <c r="A104" s="45">
        <v>43496</v>
      </c>
      <c r="B104" s="37"/>
      <c r="C104" s="38" t="s">
        <v>144</v>
      </c>
      <c r="D104" s="39" t="s">
        <v>145</v>
      </c>
      <c r="E104" s="33"/>
      <c r="F104" s="38"/>
      <c r="G104" s="78">
        <v>21258</v>
      </c>
      <c r="H104" s="43"/>
      <c r="I104" s="35">
        <f t="shared" ca="1" si="0"/>
        <v>202028.92417095753</v>
      </c>
      <c r="J104" s="36"/>
    </row>
    <row r="105" spans="1:10" s="41" customFormat="1" ht="12.75" customHeight="1" x14ac:dyDescent="0.2">
      <c r="A105" s="45">
        <v>43496</v>
      </c>
      <c r="B105" s="37"/>
      <c r="C105" s="38" t="s">
        <v>146</v>
      </c>
      <c r="D105" s="47" t="s">
        <v>147</v>
      </c>
      <c r="E105" s="33"/>
      <c r="F105" s="38"/>
      <c r="G105" s="78">
        <v>1493.7</v>
      </c>
      <c r="H105" s="43"/>
      <c r="I105" s="35">
        <f t="shared" ca="1" si="0"/>
        <v>200535.22417095752</v>
      </c>
      <c r="J105" s="36"/>
    </row>
    <row r="106" spans="1:10" s="41" customFormat="1" ht="12.75" customHeight="1" x14ac:dyDescent="0.2">
      <c r="A106" s="45">
        <v>43496</v>
      </c>
      <c r="B106" s="42"/>
      <c r="C106" s="38" t="s">
        <v>148</v>
      </c>
      <c r="D106" s="47" t="s">
        <v>147</v>
      </c>
      <c r="E106" s="33"/>
      <c r="F106" s="38"/>
      <c r="G106" s="78">
        <v>253.4</v>
      </c>
      <c r="H106" s="43"/>
      <c r="I106" s="35">
        <f t="shared" ca="1" si="0"/>
        <v>200281.82417095752</v>
      </c>
      <c r="J106" s="36"/>
    </row>
    <row r="107" spans="1:10" s="41" customFormat="1" ht="12.75" customHeight="1" x14ac:dyDescent="0.2">
      <c r="A107" s="45">
        <v>43496</v>
      </c>
      <c r="B107" s="42"/>
      <c r="C107" s="38" t="s">
        <v>149</v>
      </c>
      <c r="D107" s="47" t="s">
        <v>16</v>
      </c>
      <c r="E107" s="33"/>
      <c r="F107" s="38"/>
      <c r="G107" s="78">
        <v>4951.95</v>
      </c>
      <c r="H107" s="43"/>
      <c r="I107" s="35">
        <f t="shared" ref="I107:I177" ca="1" si="1">IF(AND(ISBLANK(G107),ISBLANK(H107))," - ",OFFSET(I107,-1,0,1,1)+H107-G107)</f>
        <v>195329.87417095751</v>
      </c>
      <c r="J107" s="36"/>
    </row>
    <row r="108" spans="1:10" s="41" customFormat="1" ht="12.75" customHeight="1" x14ac:dyDescent="0.2">
      <c r="A108" s="45">
        <v>43495</v>
      </c>
      <c r="B108" s="42"/>
      <c r="C108" s="38" t="s">
        <v>150</v>
      </c>
      <c r="D108" s="47" t="s">
        <v>151</v>
      </c>
      <c r="E108" s="33"/>
      <c r="F108" s="38"/>
      <c r="G108" s="78">
        <v>2500</v>
      </c>
      <c r="H108" s="43"/>
      <c r="I108" s="35">
        <f t="shared" ca="1" si="1"/>
        <v>192829.87417095751</v>
      </c>
      <c r="J108" s="36"/>
    </row>
    <row r="109" spans="1:10" s="41" customFormat="1" ht="12.75" customHeight="1" x14ac:dyDescent="0.2">
      <c r="A109" s="45">
        <v>43495</v>
      </c>
      <c r="B109" s="42"/>
      <c r="C109" s="38" t="s">
        <v>152</v>
      </c>
      <c r="D109" s="47" t="s">
        <v>153</v>
      </c>
      <c r="E109" s="33"/>
      <c r="F109" s="38"/>
      <c r="G109" s="78">
        <v>300</v>
      </c>
      <c r="H109" s="43"/>
      <c r="I109" s="35">
        <f t="shared" ca="1" si="1"/>
        <v>192529.87417095751</v>
      </c>
      <c r="J109" s="36"/>
    </row>
    <row r="110" spans="1:10" s="41" customFormat="1" ht="12.75" customHeight="1" x14ac:dyDescent="0.2">
      <c r="A110" s="45">
        <v>43495</v>
      </c>
      <c r="B110" s="42"/>
      <c r="C110" s="38" t="s">
        <v>154</v>
      </c>
      <c r="D110" s="47" t="s">
        <v>61</v>
      </c>
      <c r="E110" s="33"/>
      <c r="F110" s="38"/>
      <c r="G110" s="78">
        <v>440</v>
      </c>
      <c r="H110" s="43"/>
      <c r="I110" s="35">
        <f t="shared" ca="1" si="1"/>
        <v>192089.87417095751</v>
      </c>
      <c r="J110" s="36"/>
    </row>
    <row r="111" spans="1:10" s="41" customFormat="1" ht="12.75" customHeight="1" x14ac:dyDescent="0.2">
      <c r="A111" s="45">
        <v>43495</v>
      </c>
      <c r="B111" s="42"/>
      <c r="C111" s="38" t="s">
        <v>155</v>
      </c>
      <c r="D111" s="47" t="s">
        <v>119</v>
      </c>
      <c r="E111" s="33"/>
      <c r="F111" s="38"/>
      <c r="G111" s="78">
        <v>3780</v>
      </c>
      <c r="H111" s="43"/>
      <c r="I111" s="35">
        <f t="shared" ca="1" si="1"/>
        <v>188309.87417095751</v>
      </c>
      <c r="J111" s="36"/>
    </row>
    <row r="112" spans="1:10" s="41" customFormat="1" ht="12.75" customHeight="1" x14ac:dyDescent="0.2">
      <c r="A112" s="45">
        <v>43495</v>
      </c>
      <c r="B112" s="42"/>
      <c r="C112" s="38" t="s">
        <v>156</v>
      </c>
      <c r="D112" s="47" t="s">
        <v>59</v>
      </c>
      <c r="E112" s="33"/>
      <c r="F112" s="38"/>
      <c r="G112" s="78">
        <v>900</v>
      </c>
      <c r="H112" s="43"/>
      <c r="I112" s="35">
        <f t="shared" ca="1" si="1"/>
        <v>187409.87417095751</v>
      </c>
      <c r="J112" s="36"/>
    </row>
    <row r="113" spans="1:10" s="41" customFormat="1" ht="12.75" customHeight="1" x14ac:dyDescent="0.2">
      <c r="A113" s="45">
        <v>43495</v>
      </c>
      <c r="B113" s="42"/>
      <c r="C113" s="38" t="s">
        <v>157</v>
      </c>
      <c r="D113" s="47" t="s">
        <v>158</v>
      </c>
      <c r="E113" s="33"/>
      <c r="F113" s="38"/>
      <c r="G113" s="78">
        <v>474</v>
      </c>
      <c r="H113" s="43"/>
      <c r="I113" s="35">
        <f t="shared" ca="1" si="1"/>
        <v>186935.87417095751</v>
      </c>
      <c r="J113" s="36"/>
    </row>
    <row r="114" spans="1:10" s="41" customFormat="1" ht="12.75" customHeight="1" x14ac:dyDescent="0.2">
      <c r="A114" s="45">
        <v>43495</v>
      </c>
      <c r="B114" s="42"/>
      <c r="C114" s="38" t="s">
        <v>159</v>
      </c>
      <c r="D114" s="47" t="s">
        <v>160</v>
      </c>
      <c r="E114" s="33"/>
      <c r="F114" s="38"/>
      <c r="G114" s="78">
        <v>40</v>
      </c>
      <c r="H114" s="43"/>
      <c r="I114" s="35">
        <f t="shared" ca="1" si="1"/>
        <v>186895.87417095751</v>
      </c>
      <c r="J114" s="36"/>
    </row>
    <row r="115" spans="1:10" s="41" customFormat="1" ht="12.75" customHeight="1" x14ac:dyDescent="0.2">
      <c r="A115" s="45">
        <v>43495</v>
      </c>
      <c r="B115" s="42"/>
      <c r="C115" s="38" t="s">
        <v>161</v>
      </c>
      <c r="D115" s="47" t="s">
        <v>162</v>
      </c>
      <c r="E115" s="33"/>
      <c r="F115" s="38"/>
      <c r="G115" s="78">
        <v>9000</v>
      </c>
      <c r="H115" s="43"/>
      <c r="I115" s="35">
        <f t="shared" ca="1" si="1"/>
        <v>177895.87417095751</v>
      </c>
      <c r="J115" s="36"/>
    </row>
    <row r="116" spans="1:10" s="41" customFormat="1" ht="12.75" customHeight="1" x14ac:dyDescent="0.2">
      <c r="A116" s="45">
        <v>43495</v>
      </c>
      <c r="B116" s="42"/>
      <c r="C116" s="38" t="s">
        <v>163</v>
      </c>
      <c r="D116" s="47" t="s">
        <v>164</v>
      </c>
      <c r="E116" s="33"/>
      <c r="F116" s="38"/>
      <c r="G116" s="78">
        <v>850</v>
      </c>
      <c r="H116" s="43"/>
      <c r="I116" s="35">
        <f t="shared" ca="1" si="1"/>
        <v>177045.87417095751</v>
      </c>
      <c r="J116" s="36"/>
    </row>
    <row r="117" spans="1:10" s="41" customFormat="1" ht="12.75" customHeight="1" x14ac:dyDescent="0.2">
      <c r="A117" s="45">
        <v>43495</v>
      </c>
      <c r="B117" s="42"/>
      <c r="C117" s="38" t="s">
        <v>165</v>
      </c>
      <c r="D117" s="47" t="s">
        <v>17</v>
      </c>
      <c r="E117" s="33"/>
      <c r="F117" s="38"/>
      <c r="G117" s="78">
        <v>90</v>
      </c>
      <c r="H117" s="43"/>
      <c r="I117" s="35">
        <f t="shared" ca="1" si="1"/>
        <v>176955.87417095751</v>
      </c>
      <c r="J117" s="36"/>
    </row>
    <row r="118" spans="1:10" s="41" customFormat="1" ht="12.75" customHeight="1" x14ac:dyDescent="0.2">
      <c r="A118" s="45">
        <v>43495</v>
      </c>
      <c r="B118" s="42"/>
      <c r="C118" s="38" t="s">
        <v>166</v>
      </c>
      <c r="D118" s="47" t="s">
        <v>167</v>
      </c>
      <c r="E118" s="33"/>
      <c r="F118" s="38"/>
      <c r="G118" s="78">
        <v>270</v>
      </c>
      <c r="H118" s="43"/>
      <c r="I118" s="35">
        <f t="shared" ca="1" si="1"/>
        <v>176685.87417095751</v>
      </c>
      <c r="J118" s="36"/>
    </row>
    <row r="119" spans="1:10" s="41" customFormat="1" ht="12.75" customHeight="1" x14ac:dyDescent="0.2">
      <c r="A119" s="45">
        <v>43495</v>
      </c>
      <c r="B119" s="42"/>
      <c r="C119" s="38" t="s">
        <v>168</v>
      </c>
      <c r="D119" s="47" t="s">
        <v>80</v>
      </c>
      <c r="E119" s="33"/>
      <c r="F119" s="38"/>
      <c r="G119" s="78">
        <v>430</v>
      </c>
      <c r="H119" s="43"/>
      <c r="I119" s="35">
        <f t="shared" ca="1" si="1"/>
        <v>176255.87417095751</v>
      </c>
      <c r="J119" s="36"/>
    </row>
    <row r="120" spans="1:10" s="41" customFormat="1" ht="12.75" customHeight="1" x14ac:dyDescent="0.2">
      <c r="A120" s="45">
        <v>43495</v>
      </c>
      <c r="B120" s="42"/>
      <c r="C120" s="38" t="s">
        <v>169</v>
      </c>
      <c r="D120" s="47" t="s">
        <v>170</v>
      </c>
      <c r="E120" s="33"/>
      <c r="F120" s="38"/>
      <c r="G120" s="78">
        <v>3000</v>
      </c>
      <c r="H120" s="43"/>
      <c r="I120" s="35">
        <f t="shared" ca="1" si="1"/>
        <v>173255.87417095751</v>
      </c>
      <c r="J120" s="36"/>
    </row>
    <row r="121" spans="1:10" s="41" customFormat="1" ht="12.75" customHeight="1" x14ac:dyDescent="0.2">
      <c r="A121" s="45">
        <v>43495</v>
      </c>
      <c r="B121" s="42"/>
      <c r="C121" s="38" t="s">
        <v>171</v>
      </c>
      <c r="D121" s="47" t="s">
        <v>91</v>
      </c>
      <c r="E121" s="33"/>
      <c r="F121" s="38"/>
      <c r="G121" s="78">
        <v>1431</v>
      </c>
      <c r="H121" s="43"/>
      <c r="I121" s="35">
        <f t="shared" ca="1" si="1"/>
        <v>171824.87417095751</v>
      </c>
      <c r="J121" s="36"/>
    </row>
    <row r="122" spans="1:10" s="41" customFormat="1" ht="12.75" customHeight="1" x14ac:dyDescent="0.2">
      <c r="A122" s="45">
        <v>43495</v>
      </c>
      <c r="B122" s="42"/>
      <c r="C122" s="38" t="s">
        <v>172</v>
      </c>
      <c r="D122" s="47" t="s">
        <v>55</v>
      </c>
      <c r="E122" s="33"/>
      <c r="F122" s="38"/>
      <c r="G122" s="78">
        <v>1600</v>
      </c>
      <c r="H122" s="43"/>
      <c r="I122" s="35">
        <f t="shared" ca="1" si="1"/>
        <v>170224.87417095751</v>
      </c>
      <c r="J122" s="36"/>
    </row>
    <row r="123" spans="1:10" s="41" customFormat="1" ht="12.75" customHeight="1" x14ac:dyDescent="0.2">
      <c r="A123" s="45">
        <v>43495</v>
      </c>
      <c r="B123" s="42"/>
      <c r="C123" s="38" t="s">
        <v>173</v>
      </c>
      <c r="D123" s="47" t="s">
        <v>22</v>
      </c>
      <c r="E123" s="33"/>
      <c r="F123" s="38"/>
      <c r="G123" s="34">
        <v>270</v>
      </c>
      <c r="H123" s="43"/>
      <c r="I123" s="35">
        <f t="shared" ca="1" si="1"/>
        <v>169954.87417095751</v>
      </c>
      <c r="J123" s="36"/>
    </row>
    <row r="124" spans="1:10" s="41" customFormat="1" ht="12.75" customHeight="1" x14ac:dyDescent="0.2">
      <c r="A124" s="45">
        <v>43496</v>
      </c>
      <c r="B124" s="42"/>
      <c r="C124" s="38" t="s">
        <v>174</v>
      </c>
      <c r="D124" s="47" t="s">
        <v>21</v>
      </c>
      <c r="E124" s="33"/>
      <c r="F124" s="38"/>
      <c r="G124" s="78">
        <v>17250</v>
      </c>
      <c r="H124" s="43"/>
      <c r="I124" s="35">
        <f t="shared" ca="1" si="1"/>
        <v>152704.87417095751</v>
      </c>
      <c r="J124" s="36"/>
    </row>
    <row r="125" spans="1:10" s="41" customFormat="1" ht="12.75" customHeight="1" x14ac:dyDescent="0.2">
      <c r="A125" s="45">
        <v>43496</v>
      </c>
      <c r="B125" s="42"/>
      <c r="C125" s="38" t="s">
        <v>175</v>
      </c>
      <c r="D125" s="47" t="s">
        <v>176</v>
      </c>
      <c r="E125" s="33"/>
      <c r="F125" s="38"/>
      <c r="G125" s="78">
        <v>423.15</v>
      </c>
      <c r="H125" s="43"/>
      <c r="I125" s="35">
        <f t="shared" ca="1" si="1"/>
        <v>152281.72417095752</v>
      </c>
      <c r="J125" s="36"/>
    </row>
    <row r="126" spans="1:10" s="41" customFormat="1" ht="12.75" customHeight="1" x14ac:dyDescent="0.2">
      <c r="A126" s="45">
        <v>43496</v>
      </c>
      <c r="B126" s="42"/>
      <c r="C126" s="38" t="s">
        <v>177</v>
      </c>
      <c r="D126" s="47" t="s">
        <v>178</v>
      </c>
      <c r="E126" s="33"/>
      <c r="F126" s="38"/>
      <c r="G126" s="78">
        <v>39856</v>
      </c>
      <c r="H126" s="43"/>
      <c r="I126" s="35">
        <f t="shared" ca="1" si="1"/>
        <v>112425.72417095752</v>
      </c>
      <c r="J126" s="36"/>
    </row>
    <row r="127" spans="1:10" s="41" customFormat="1" ht="12.75" customHeight="1" x14ac:dyDescent="0.2">
      <c r="A127" s="45">
        <v>43496</v>
      </c>
      <c r="B127" s="42"/>
      <c r="C127" s="38" t="s">
        <v>179</v>
      </c>
      <c r="D127" s="47" t="s">
        <v>180</v>
      </c>
      <c r="E127" s="33"/>
      <c r="F127" s="38"/>
      <c r="G127" s="78">
        <v>25841.7</v>
      </c>
      <c r="H127" s="43"/>
      <c r="I127" s="35">
        <f t="shared" ca="1" si="1"/>
        <v>86584.02417095752</v>
      </c>
      <c r="J127" s="36"/>
    </row>
    <row r="128" spans="1:10" s="41" customFormat="1" ht="12.75" customHeight="1" x14ac:dyDescent="0.2">
      <c r="A128" s="45">
        <v>43496</v>
      </c>
      <c r="B128" s="42"/>
      <c r="C128" s="38" t="s">
        <v>181</v>
      </c>
      <c r="D128" s="47" t="s">
        <v>182</v>
      </c>
      <c r="E128" s="33"/>
      <c r="F128" s="38"/>
      <c r="G128" s="78">
        <v>1500</v>
      </c>
      <c r="H128" s="43"/>
      <c r="I128" s="35">
        <f t="shared" ca="1" si="1"/>
        <v>85084.02417095752</v>
      </c>
      <c r="J128" s="36"/>
    </row>
    <row r="129" spans="1:12" s="41" customFormat="1" ht="12.75" customHeight="1" x14ac:dyDescent="0.2">
      <c r="A129" s="45">
        <v>43496</v>
      </c>
      <c r="B129" s="42"/>
      <c r="C129" s="38" t="s">
        <v>20</v>
      </c>
      <c r="D129" s="47" t="s">
        <v>183</v>
      </c>
      <c r="E129" s="33"/>
      <c r="F129" s="38"/>
      <c r="G129" s="78">
        <v>745.85000000000014</v>
      </c>
      <c r="H129" s="43"/>
      <c r="I129" s="35">
        <f t="shared" ca="1" si="1"/>
        <v>84338.174170957514</v>
      </c>
      <c r="J129" s="36"/>
    </row>
    <row r="130" spans="1:12" s="41" customFormat="1" ht="12.75" customHeight="1" x14ac:dyDescent="0.2">
      <c r="A130" s="45">
        <v>43494</v>
      </c>
      <c r="B130" s="42"/>
      <c r="C130" s="38" t="s">
        <v>20</v>
      </c>
      <c r="D130" s="47" t="s">
        <v>53</v>
      </c>
      <c r="E130" s="33"/>
      <c r="F130" s="38"/>
      <c r="G130" s="78">
        <v>31202.25</v>
      </c>
      <c r="H130" s="43"/>
      <c r="I130" s="35">
        <f t="shared" ca="1" si="1"/>
        <v>53135.924170957514</v>
      </c>
      <c r="J130" s="36"/>
    </row>
    <row r="131" spans="1:12" s="41" customFormat="1" ht="12.75" customHeight="1" x14ac:dyDescent="0.2">
      <c r="A131" s="45">
        <v>43496</v>
      </c>
      <c r="B131" s="42"/>
      <c r="C131" s="38" t="s">
        <v>272</v>
      </c>
      <c r="D131" s="47" t="s">
        <v>243</v>
      </c>
      <c r="E131" s="33"/>
      <c r="F131" s="38"/>
      <c r="G131" s="34"/>
      <c r="H131" s="97">
        <v>1000</v>
      </c>
      <c r="I131" s="35">
        <f t="shared" ca="1" si="1"/>
        <v>54135.924170957514</v>
      </c>
      <c r="J131" s="36"/>
    </row>
    <row r="132" spans="1:12" s="41" customFormat="1" ht="12.75" customHeight="1" x14ac:dyDescent="0.2">
      <c r="A132" s="45"/>
      <c r="B132" s="42"/>
      <c r="C132" s="38"/>
      <c r="D132" s="47" t="s">
        <v>502</v>
      </c>
      <c r="E132" s="33"/>
      <c r="F132" s="38"/>
      <c r="G132" s="34">
        <v>13.9</v>
      </c>
      <c r="H132" s="43"/>
      <c r="I132" s="35">
        <f ca="1">IF(AND(ISBLANK(G132),ISBLANK(H132))," - ",OFFSET(I132,-1,0,1,1)+H132-G132)</f>
        <v>54122.024170957513</v>
      </c>
      <c r="J132" s="36"/>
    </row>
    <row r="133" spans="1:12" s="41" customFormat="1" ht="12.75" customHeight="1" x14ac:dyDescent="0.2">
      <c r="A133" s="45"/>
      <c r="B133" s="37"/>
      <c r="C133" s="38"/>
      <c r="D133" s="39"/>
      <c r="E133" s="33"/>
      <c r="F133" s="38"/>
      <c r="G133" s="34"/>
      <c r="H133" s="43"/>
      <c r="I133" s="35" t="str">
        <f t="shared" ca="1" si="1"/>
        <v xml:space="preserve"> - </v>
      </c>
      <c r="J133" s="36"/>
      <c r="L133" s="109"/>
    </row>
    <row r="134" spans="1:12" s="36" customFormat="1" ht="12.75" customHeight="1" x14ac:dyDescent="0.2">
      <c r="A134" s="48"/>
      <c r="B134" s="30"/>
      <c r="C134" s="31"/>
      <c r="D134" s="32"/>
      <c r="E134" s="33"/>
      <c r="F134" s="31"/>
      <c r="G134" s="34"/>
      <c r="H134" s="43"/>
      <c r="I134" s="35" t="str">
        <f t="shared" ca="1" si="1"/>
        <v xml:space="preserve"> - </v>
      </c>
    </row>
    <row r="135" spans="1:12" s="41" customFormat="1" ht="12.75" customHeight="1" x14ac:dyDescent="0.2">
      <c r="A135" s="45"/>
      <c r="B135" s="37"/>
      <c r="C135" s="38"/>
      <c r="D135" s="39"/>
      <c r="E135" s="33"/>
      <c r="F135" s="38"/>
      <c r="G135" s="34"/>
      <c r="H135" s="43"/>
      <c r="I135" s="35" t="str">
        <f t="shared" ca="1" si="1"/>
        <v xml:space="preserve"> - </v>
      </c>
      <c r="J135" s="36"/>
    </row>
    <row r="136" spans="1:12" s="41" customFormat="1" ht="12" x14ac:dyDescent="0.2">
      <c r="A136" s="48"/>
      <c r="B136" s="37"/>
      <c r="C136" s="38"/>
      <c r="D136" s="39"/>
      <c r="E136" s="33"/>
      <c r="F136" s="38"/>
      <c r="G136" s="34"/>
      <c r="H136" s="43"/>
      <c r="I136" s="35" t="str">
        <f t="shared" ca="1" si="1"/>
        <v xml:space="preserve"> - </v>
      </c>
      <c r="J136" s="36"/>
    </row>
    <row r="137" spans="1:12" s="41" customFormat="1" x14ac:dyDescent="0.2">
      <c r="A137" s="48"/>
      <c r="B137" s="42"/>
      <c r="C137" s="38"/>
      <c r="D137" s="39"/>
      <c r="E137" s="33"/>
      <c r="F137" s="38"/>
      <c r="G137" s="34"/>
      <c r="H137" s="43"/>
      <c r="I137" s="35" t="str">
        <f t="shared" ca="1" si="1"/>
        <v xml:space="preserve"> - </v>
      </c>
      <c r="J137" s="36"/>
    </row>
    <row r="138" spans="1:12" s="41" customFormat="1" ht="12" x14ac:dyDescent="0.2">
      <c r="A138" s="45"/>
      <c r="B138" s="37"/>
      <c r="C138" s="38"/>
      <c r="D138" s="39"/>
      <c r="E138" s="33"/>
      <c r="F138" s="38"/>
      <c r="G138" s="34"/>
      <c r="H138" s="43"/>
      <c r="I138" s="35" t="str">
        <f t="shared" ca="1" si="1"/>
        <v xml:space="preserve"> - </v>
      </c>
      <c r="J138" s="36"/>
    </row>
    <row r="139" spans="1:12" s="41" customFormat="1" ht="12" x14ac:dyDescent="0.2">
      <c r="A139" s="45"/>
      <c r="B139" s="37"/>
      <c r="C139" s="38"/>
      <c r="D139" s="39"/>
      <c r="E139" s="33"/>
      <c r="F139" s="38"/>
      <c r="G139" s="34"/>
      <c r="H139" s="34"/>
      <c r="I139" s="35" t="str">
        <f t="shared" ca="1" si="1"/>
        <v xml:space="preserve"> - </v>
      </c>
      <c r="J139" s="36"/>
    </row>
    <row r="140" spans="1:12" s="41" customFormat="1" ht="12" x14ac:dyDescent="0.2">
      <c r="A140" s="45"/>
      <c r="B140" s="37"/>
      <c r="C140" s="38"/>
      <c r="D140" s="39"/>
      <c r="E140" s="33"/>
      <c r="F140" s="38"/>
      <c r="G140" s="34"/>
      <c r="H140" s="43"/>
      <c r="I140" s="35" t="str">
        <f t="shared" ca="1" si="1"/>
        <v xml:space="preserve"> - </v>
      </c>
      <c r="J140" s="36"/>
    </row>
    <row r="141" spans="1:12" s="41" customFormat="1" ht="12" x14ac:dyDescent="0.2">
      <c r="A141" s="45"/>
      <c r="B141" s="37"/>
      <c r="C141" s="38"/>
      <c r="D141" s="39"/>
      <c r="E141" s="33"/>
      <c r="F141" s="38"/>
      <c r="G141" s="34"/>
      <c r="H141" s="43"/>
      <c r="I141" s="35" t="str">
        <f t="shared" ca="1" si="1"/>
        <v xml:space="preserve"> - </v>
      </c>
      <c r="J141" s="36"/>
    </row>
    <row r="142" spans="1:12" s="41" customFormat="1" ht="12" x14ac:dyDescent="0.2">
      <c r="A142" s="45"/>
      <c r="B142" s="37"/>
      <c r="C142" s="38"/>
      <c r="D142" s="39"/>
      <c r="E142" s="33"/>
      <c r="F142" s="38"/>
      <c r="G142" s="34"/>
      <c r="H142" s="43"/>
      <c r="I142" s="35" t="str">
        <f t="shared" ca="1" si="1"/>
        <v xml:space="preserve"> - </v>
      </c>
      <c r="J142" s="36"/>
    </row>
    <row r="143" spans="1:12" s="41" customFormat="1" ht="12" x14ac:dyDescent="0.2">
      <c r="A143" s="45"/>
      <c r="B143" s="37"/>
      <c r="C143" s="38"/>
      <c r="D143" s="39"/>
      <c r="E143" s="33"/>
      <c r="F143" s="38"/>
      <c r="G143" s="34"/>
      <c r="H143" s="43"/>
      <c r="I143" s="35" t="str">
        <f t="shared" ca="1" si="1"/>
        <v xml:space="preserve"> - </v>
      </c>
      <c r="J143" s="36"/>
    </row>
    <row r="144" spans="1:12" s="41" customFormat="1" ht="12" x14ac:dyDescent="0.2">
      <c r="A144" s="45"/>
      <c r="B144" s="37"/>
      <c r="C144" s="38"/>
      <c r="D144" s="39"/>
      <c r="E144" s="33"/>
      <c r="F144" s="38"/>
      <c r="G144" s="34"/>
      <c r="H144" s="43"/>
      <c r="I144" s="35" t="str">
        <f t="shared" ca="1" si="1"/>
        <v xml:space="preserve"> - </v>
      </c>
      <c r="J144" s="36"/>
    </row>
    <row r="145" spans="1:10" s="41" customFormat="1" ht="12" x14ac:dyDescent="0.2">
      <c r="A145" s="45"/>
      <c r="B145" s="37"/>
      <c r="C145" s="38"/>
      <c r="D145" s="39"/>
      <c r="E145" s="33"/>
      <c r="F145" s="38"/>
      <c r="G145" s="34"/>
      <c r="H145" s="43"/>
      <c r="I145" s="35" t="str">
        <f t="shared" ca="1" si="1"/>
        <v xml:space="preserve"> - </v>
      </c>
      <c r="J145" s="36"/>
    </row>
    <row r="146" spans="1:10" s="41" customFormat="1" ht="12" x14ac:dyDescent="0.2">
      <c r="A146" s="45"/>
      <c r="B146" s="37"/>
      <c r="C146" s="38"/>
      <c r="D146" s="39"/>
      <c r="E146" s="33"/>
      <c r="F146" s="38"/>
      <c r="G146" s="34"/>
      <c r="H146" s="43"/>
      <c r="I146" s="35" t="str">
        <f t="shared" ca="1" si="1"/>
        <v xml:space="preserve"> - </v>
      </c>
      <c r="J146" s="36"/>
    </row>
    <row r="147" spans="1:10" s="41" customFormat="1" ht="12" x14ac:dyDescent="0.2">
      <c r="A147" s="45"/>
      <c r="B147" s="37"/>
      <c r="C147" s="38"/>
      <c r="D147" s="39"/>
      <c r="E147" s="33"/>
      <c r="F147" s="38"/>
      <c r="G147" s="34"/>
      <c r="H147" s="43"/>
      <c r="I147" s="35" t="str">
        <f t="shared" ca="1" si="1"/>
        <v xml:space="preserve"> - </v>
      </c>
      <c r="J147" s="36"/>
    </row>
    <row r="148" spans="1:10" s="41" customFormat="1" ht="12" x14ac:dyDescent="0.2">
      <c r="A148" s="45"/>
      <c r="B148" s="37"/>
      <c r="C148" s="38"/>
      <c r="D148" s="39"/>
      <c r="E148" s="33"/>
      <c r="F148" s="38"/>
      <c r="G148" s="34"/>
      <c r="H148" s="43"/>
      <c r="I148" s="35" t="str">
        <f t="shared" ca="1" si="1"/>
        <v xml:space="preserve"> - </v>
      </c>
      <c r="J148" s="36"/>
    </row>
    <row r="149" spans="1:10" s="41" customFormat="1" ht="12" x14ac:dyDescent="0.2">
      <c r="A149" s="45"/>
      <c r="B149" s="37"/>
      <c r="C149" s="38"/>
      <c r="D149" s="39"/>
      <c r="E149" s="33"/>
      <c r="F149" s="38"/>
      <c r="G149" s="34"/>
      <c r="H149" s="43"/>
      <c r="I149" s="35" t="str">
        <f t="shared" ca="1" si="1"/>
        <v xml:space="preserve"> - </v>
      </c>
      <c r="J149" s="36"/>
    </row>
    <row r="150" spans="1:10" s="41" customFormat="1" ht="12" x14ac:dyDescent="0.2">
      <c r="A150" s="45"/>
      <c r="B150" s="37"/>
      <c r="C150" s="38"/>
      <c r="D150" s="39"/>
      <c r="E150" s="33"/>
      <c r="F150" s="38"/>
      <c r="G150" s="34"/>
      <c r="H150" s="43"/>
      <c r="I150" s="35" t="str">
        <f t="shared" ca="1" si="1"/>
        <v xml:space="preserve"> - </v>
      </c>
      <c r="J150" s="36"/>
    </row>
    <row r="151" spans="1:10" s="41" customFormat="1" ht="12" x14ac:dyDescent="0.2">
      <c r="A151" s="45"/>
      <c r="B151" s="37"/>
      <c r="C151" s="38"/>
      <c r="D151" s="39"/>
      <c r="E151" s="33"/>
      <c r="F151" s="38"/>
      <c r="G151" s="34"/>
      <c r="H151" s="43"/>
      <c r="I151" s="35" t="str">
        <f t="shared" ca="1" si="1"/>
        <v xml:space="preserve"> - </v>
      </c>
      <c r="J151" s="36"/>
    </row>
    <row r="152" spans="1:10" s="41" customFormat="1" x14ac:dyDescent="0.2">
      <c r="A152" s="49"/>
      <c r="B152" s="42"/>
      <c r="C152" s="38"/>
      <c r="D152" s="39"/>
      <c r="E152" s="33"/>
      <c r="F152" s="38"/>
      <c r="G152" s="34"/>
      <c r="H152" s="43"/>
      <c r="I152" s="35" t="str">
        <f t="shared" ca="1" si="1"/>
        <v xml:space="preserve"> - </v>
      </c>
      <c r="J152" s="36"/>
    </row>
    <row r="153" spans="1:10" s="41" customFormat="1" x14ac:dyDescent="0.2">
      <c r="A153" s="49"/>
      <c r="B153" s="42"/>
      <c r="C153" s="38"/>
      <c r="D153" s="39"/>
      <c r="E153" s="33"/>
      <c r="F153" s="38"/>
      <c r="G153" s="34"/>
      <c r="H153" s="43"/>
      <c r="I153" s="35" t="str">
        <f t="shared" ca="1" si="1"/>
        <v xml:space="preserve"> - </v>
      </c>
      <c r="J153" s="36"/>
    </row>
    <row r="154" spans="1:10" s="41" customFormat="1" x14ac:dyDescent="0.2">
      <c r="A154" s="49"/>
      <c r="B154" s="42"/>
      <c r="C154" s="38"/>
      <c r="D154" s="39"/>
      <c r="E154" s="33"/>
      <c r="F154" s="38"/>
      <c r="G154" s="34"/>
      <c r="H154" s="43"/>
      <c r="I154" s="35" t="str">
        <f t="shared" ca="1" si="1"/>
        <v xml:space="preserve"> - </v>
      </c>
      <c r="J154" s="36"/>
    </row>
    <row r="155" spans="1:10" s="41" customFormat="1" x14ac:dyDescent="0.2">
      <c r="A155" s="49"/>
      <c r="B155" s="42"/>
      <c r="C155" s="38"/>
      <c r="D155" s="39"/>
      <c r="E155" s="33"/>
      <c r="F155" s="38"/>
      <c r="G155" s="34"/>
      <c r="H155" s="43"/>
      <c r="I155" s="35" t="str">
        <f t="shared" ca="1" si="1"/>
        <v xml:space="preserve"> - </v>
      </c>
      <c r="J155" s="36"/>
    </row>
    <row r="156" spans="1:10" s="41" customFormat="1" x14ac:dyDescent="0.2">
      <c r="A156" s="49"/>
      <c r="B156" s="42"/>
      <c r="C156" s="38"/>
      <c r="D156" s="39"/>
      <c r="E156" s="33"/>
      <c r="F156" s="38"/>
      <c r="G156" s="34"/>
      <c r="H156" s="43"/>
      <c r="I156" s="35" t="str">
        <f t="shared" ca="1" si="1"/>
        <v xml:space="preserve"> - </v>
      </c>
      <c r="J156" s="36"/>
    </row>
    <row r="157" spans="1:10" s="41" customFormat="1" x14ac:dyDescent="0.2">
      <c r="A157" s="49"/>
      <c r="B157" s="42"/>
      <c r="C157" s="38"/>
      <c r="D157" s="39"/>
      <c r="E157" s="33"/>
      <c r="F157" s="38"/>
      <c r="G157" s="43"/>
      <c r="H157" s="43"/>
      <c r="I157" s="35" t="str">
        <f t="shared" ca="1" si="1"/>
        <v xml:space="preserve"> - </v>
      </c>
      <c r="J157" s="36"/>
    </row>
    <row r="158" spans="1:10" s="41" customFormat="1" x14ac:dyDescent="0.2">
      <c r="A158" s="49"/>
      <c r="B158" s="42"/>
      <c r="C158" s="38"/>
      <c r="D158" s="39"/>
      <c r="E158" s="33"/>
      <c r="F158" s="38"/>
      <c r="G158" s="43"/>
      <c r="H158" s="43"/>
      <c r="I158" s="44" t="str">
        <f t="shared" ref="I158" ca="1" si="2">IF(AND(ISBLANK(G158),ISBLANK(H158)),"",OFFSET(I158,-1,0,1,1)+H158-G158)</f>
        <v/>
      </c>
      <c r="J158" s="36"/>
    </row>
    <row r="159" spans="1:10" s="41" customFormat="1" ht="12" x14ac:dyDescent="0.2">
      <c r="A159" s="45"/>
      <c r="B159" s="37"/>
      <c r="C159" s="38"/>
      <c r="D159" s="39"/>
      <c r="E159" s="33"/>
      <c r="F159" s="38"/>
      <c r="G159" s="34"/>
      <c r="H159" s="43"/>
      <c r="I159" s="35" t="str">
        <f t="shared" ca="1" si="1"/>
        <v xml:space="preserve"> - </v>
      </c>
      <c r="J159" s="36"/>
    </row>
    <row r="160" spans="1:10" s="41" customFormat="1" x14ac:dyDescent="0.2">
      <c r="A160" s="45"/>
      <c r="B160" s="42"/>
      <c r="C160" s="38"/>
      <c r="D160" s="39"/>
      <c r="E160" s="33"/>
      <c r="F160" s="38"/>
      <c r="G160" s="34"/>
      <c r="H160" s="43"/>
      <c r="I160" s="35" t="str">
        <f t="shared" ca="1" si="1"/>
        <v xml:space="preserve"> - </v>
      </c>
      <c r="J160" s="36"/>
    </row>
    <row r="161" spans="1:10" s="41" customFormat="1" ht="12" x14ac:dyDescent="0.2">
      <c r="A161" s="45"/>
      <c r="B161" s="37"/>
      <c r="C161" s="38"/>
      <c r="D161" s="39"/>
      <c r="E161" s="33"/>
      <c r="F161" s="38"/>
      <c r="G161" s="34"/>
      <c r="H161" s="43"/>
      <c r="I161" s="35" t="str">
        <f t="shared" ca="1" si="1"/>
        <v xml:space="preserve"> - </v>
      </c>
      <c r="J161" s="36"/>
    </row>
    <row r="162" spans="1:10" s="41" customFormat="1" ht="12" x14ac:dyDescent="0.2">
      <c r="A162" s="45"/>
      <c r="B162" s="37"/>
      <c r="C162" s="38"/>
      <c r="D162" s="39"/>
      <c r="E162" s="33"/>
      <c r="F162" s="38"/>
      <c r="G162" s="34"/>
      <c r="H162" s="43"/>
      <c r="I162" s="35" t="str">
        <f t="shared" ca="1" si="1"/>
        <v xml:space="preserve"> - </v>
      </c>
      <c r="J162" s="36"/>
    </row>
    <row r="163" spans="1:10" s="41" customFormat="1" ht="12" x14ac:dyDescent="0.2">
      <c r="A163" s="45"/>
      <c r="B163" s="37"/>
      <c r="C163" s="38"/>
      <c r="D163" s="39"/>
      <c r="E163" s="33"/>
      <c r="F163" s="38"/>
      <c r="G163" s="34"/>
      <c r="H163" s="43"/>
      <c r="I163" s="35" t="str">
        <f t="shared" ca="1" si="1"/>
        <v xml:space="preserve"> - </v>
      </c>
      <c r="J163" s="36"/>
    </row>
    <row r="164" spans="1:10" s="41" customFormat="1" ht="12" x14ac:dyDescent="0.2">
      <c r="A164" s="45"/>
      <c r="B164" s="37"/>
      <c r="C164" s="38"/>
      <c r="D164" s="39"/>
      <c r="E164" s="33"/>
      <c r="F164" s="38"/>
      <c r="G164" s="34"/>
      <c r="H164" s="43"/>
      <c r="I164" s="35" t="str">
        <f t="shared" ca="1" si="1"/>
        <v xml:space="preserve"> - </v>
      </c>
      <c r="J164" s="36"/>
    </row>
    <row r="165" spans="1:10" s="41" customFormat="1" ht="12" x14ac:dyDescent="0.2">
      <c r="A165" s="45"/>
      <c r="B165" s="37"/>
      <c r="C165" s="38"/>
      <c r="D165" s="39"/>
      <c r="E165" s="33"/>
      <c r="F165" s="38"/>
      <c r="G165" s="34"/>
      <c r="H165" s="43"/>
      <c r="I165" s="35" t="str">
        <f t="shared" ca="1" si="1"/>
        <v xml:space="preserve"> - </v>
      </c>
      <c r="J165" s="36"/>
    </row>
    <row r="166" spans="1:10" s="41" customFormat="1" ht="12" x14ac:dyDescent="0.2">
      <c r="A166" s="45"/>
      <c r="B166" s="37"/>
      <c r="C166" s="38"/>
      <c r="D166" s="39"/>
      <c r="E166" s="33"/>
      <c r="F166" s="38"/>
      <c r="G166" s="34"/>
      <c r="H166" s="43"/>
      <c r="I166" s="35" t="str">
        <f t="shared" ca="1" si="1"/>
        <v xml:space="preserve"> - </v>
      </c>
      <c r="J166" s="36"/>
    </row>
    <row r="167" spans="1:10" s="41" customFormat="1" x14ac:dyDescent="0.2">
      <c r="A167" s="45"/>
      <c r="B167" s="42"/>
      <c r="C167" s="38"/>
      <c r="D167" s="39"/>
      <c r="E167" s="33"/>
      <c r="F167" s="38"/>
      <c r="G167" s="34"/>
      <c r="H167" s="43"/>
      <c r="I167" s="35" t="str">
        <f t="shared" ca="1" si="1"/>
        <v xml:space="preserve"> - </v>
      </c>
      <c r="J167" s="36"/>
    </row>
    <row r="168" spans="1:10" s="41" customFormat="1" ht="12" x14ac:dyDescent="0.2">
      <c r="A168" s="45"/>
      <c r="B168" s="37"/>
      <c r="C168" s="38"/>
      <c r="D168" s="39"/>
      <c r="E168" s="33"/>
      <c r="F168" s="38"/>
      <c r="G168" s="34"/>
      <c r="H168" s="43"/>
      <c r="I168" s="35" t="str">
        <f t="shared" ca="1" si="1"/>
        <v xml:space="preserve"> - </v>
      </c>
      <c r="J168" s="36"/>
    </row>
    <row r="169" spans="1:10" s="41" customFormat="1" ht="12" x14ac:dyDescent="0.2">
      <c r="A169" s="45"/>
      <c r="B169" s="37"/>
      <c r="C169" s="38"/>
      <c r="D169" s="39"/>
      <c r="E169" s="33"/>
      <c r="F169" s="38"/>
      <c r="G169" s="34"/>
      <c r="H169" s="43"/>
      <c r="I169" s="35" t="str">
        <f t="shared" ca="1" si="1"/>
        <v xml:space="preserve"> - </v>
      </c>
      <c r="J169" s="36"/>
    </row>
    <row r="170" spans="1:10" s="41" customFormat="1" ht="12" x14ac:dyDescent="0.2">
      <c r="A170" s="45"/>
      <c r="B170" s="37"/>
      <c r="C170" s="38"/>
      <c r="D170" s="39"/>
      <c r="E170" s="40"/>
      <c r="F170" s="38"/>
      <c r="G170" s="34"/>
      <c r="H170" s="43"/>
      <c r="I170" s="35" t="str">
        <f t="shared" ca="1" si="1"/>
        <v xml:space="preserve"> - </v>
      </c>
      <c r="J170" s="36"/>
    </row>
    <row r="171" spans="1:10" s="41" customFormat="1" ht="12" x14ac:dyDescent="0.2">
      <c r="A171" s="45"/>
      <c r="B171" s="37"/>
      <c r="C171" s="38"/>
      <c r="D171" s="39"/>
      <c r="E171" s="40"/>
      <c r="F171" s="38"/>
      <c r="G171" s="34"/>
      <c r="H171" s="43"/>
      <c r="I171" s="35" t="str">
        <f t="shared" ca="1" si="1"/>
        <v xml:space="preserve"> - </v>
      </c>
      <c r="J171" s="36"/>
    </row>
    <row r="172" spans="1:10" s="41" customFormat="1" ht="12" x14ac:dyDescent="0.2">
      <c r="A172" s="45"/>
      <c r="B172" s="37"/>
      <c r="C172" s="38"/>
      <c r="D172" s="39"/>
      <c r="E172" s="40"/>
      <c r="F172" s="38"/>
      <c r="G172" s="34"/>
      <c r="H172" s="43"/>
      <c r="I172" s="35" t="str">
        <f t="shared" ca="1" si="1"/>
        <v xml:space="preserve"> - </v>
      </c>
      <c r="J172" s="36"/>
    </row>
    <row r="173" spans="1:10" s="41" customFormat="1" ht="12" x14ac:dyDescent="0.2">
      <c r="A173" s="45"/>
      <c r="B173" s="37"/>
      <c r="C173" s="38"/>
      <c r="D173" s="39"/>
      <c r="E173" s="40"/>
      <c r="F173" s="38"/>
      <c r="G173" s="34"/>
      <c r="H173" s="43"/>
      <c r="I173" s="35" t="str">
        <f t="shared" ca="1" si="1"/>
        <v xml:space="preserve"> - </v>
      </c>
      <c r="J173" s="36"/>
    </row>
    <row r="174" spans="1:10" s="41" customFormat="1" ht="12" x14ac:dyDescent="0.2">
      <c r="A174" s="45"/>
      <c r="B174" s="37"/>
      <c r="C174" s="38"/>
      <c r="D174" s="39"/>
      <c r="E174" s="33"/>
      <c r="F174" s="38"/>
      <c r="G174" s="34"/>
      <c r="H174" s="43"/>
      <c r="I174" s="35" t="str">
        <f t="shared" ca="1" si="1"/>
        <v xml:space="preserve"> - </v>
      </c>
      <c r="J174" s="36"/>
    </row>
    <row r="175" spans="1:10" s="41" customFormat="1" ht="12" x14ac:dyDescent="0.2">
      <c r="A175" s="45"/>
      <c r="B175" s="37"/>
      <c r="C175" s="38"/>
      <c r="D175" s="39"/>
      <c r="E175" s="33"/>
      <c r="F175" s="38"/>
      <c r="G175" s="34"/>
      <c r="H175" s="43"/>
      <c r="I175" s="35" t="str">
        <f t="shared" ca="1" si="1"/>
        <v xml:space="preserve"> - </v>
      </c>
      <c r="J175" s="36"/>
    </row>
    <row r="176" spans="1:10" s="41" customFormat="1" ht="12.75" customHeight="1" x14ac:dyDescent="0.2">
      <c r="A176" s="45"/>
      <c r="B176" s="37"/>
      <c r="C176" s="38"/>
      <c r="D176" s="39"/>
      <c r="E176" s="33"/>
      <c r="F176" s="38"/>
      <c r="G176" s="34"/>
      <c r="H176" s="43"/>
      <c r="I176" s="35" t="str">
        <f t="shared" ca="1" si="1"/>
        <v xml:space="preserve"> - </v>
      </c>
      <c r="J176" s="36"/>
    </row>
    <row r="177" spans="1:10" s="41" customFormat="1" ht="12" x14ac:dyDescent="0.2">
      <c r="A177" s="45"/>
      <c r="B177" s="37"/>
      <c r="C177" s="38"/>
      <c r="D177" s="39"/>
      <c r="E177" s="33"/>
      <c r="F177" s="38"/>
      <c r="G177" s="34"/>
      <c r="H177" s="43"/>
      <c r="I177" s="35" t="str">
        <f t="shared" ca="1" si="1"/>
        <v xml:space="preserve"> - </v>
      </c>
      <c r="J177" s="36"/>
    </row>
    <row r="178" spans="1:10" s="41" customFormat="1" ht="15" customHeight="1" x14ac:dyDescent="0.2">
      <c r="A178" s="45"/>
      <c r="B178" s="37"/>
      <c r="C178" s="38"/>
      <c r="D178" s="39"/>
      <c r="E178" s="33"/>
      <c r="F178" s="38"/>
      <c r="G178" s="34"/>
      <c r="H178" s="43"/>
      <c r="I178" s="35" t="str">
        <f t="shared" ref="I178:I241" ca="1" si="3">IF(AND(ISBLANK(G178),ISBLANK(H178))," - ",OFFSET(I178,-1,0,1,1)+H178-G178)</f>
        <v xml:space="preserve"> - </v>
      </c>
      <c r="J178" s="36"/>
    </row>
    <row r="179" spans="1:10" s="41" customFormat="1" ht="12" x14ac:dyDescent="0.2">
      <c r="A179" s="45"/>
      <c r="B179" s="37"/>
      <c r="C179" s="38"/>
      <c r="D179" s="39"/>
      <c r="E179" s="33"/>
      <c r="F179" s="38"/>
      <c r="G179" s="34"/>
      <c r="H179" s="43"/>
      <c r="I179" s="35" t="str">
        <f t="shared" ca="1" si="3"/>
        <v xml:space="preserve"> - </v>
      </c>
      <c r="J179" s="36"/>
    </row>
    <row r="180" spans="1:10" s="41" customFormat="1" ht="12" x14ac:dyDescent="0.2">
      <c r="A180" s="45"/>
      <c r="B180" s="37"/>
      <c r="C180" s="38"/>
      <c r="D180" s="39"/>
      <c r="E180" s="33"/>
      <c r="F180" s="38"/>
      <c r="G180" s="34"/>
      <c r="H180" s="43"/>
      <c r="I180" s="35" t="str">
        <f t="shared" ca="1" si="3"/>
        <v xml:space="preserve"> - </v>
      </c>
      <c r="J180" s="36"/>
    </row>
    <row r="181" spans="1:10" s="41" customFormat="1" ht="12" x14ac:dyDescent="0.2">
      <c r="A181" s="45"/>
      <c r="B181" s="37"/>
      <c r="C181" s="46"/>
      <c r="D181" s="39"/>
      <c r="E181" s="33"/>
      <c r="F181" s="38"/>
      <c r="G181" s="34"/>
      <c r="H181" s="43"/>
      <c r="I181" s="35" t="str">
        <f t="shared" ca="1" si="3"/>
        <v xml:space="preserve"> - </v>
      </c>
      <c r="J181" s="36"/>
    </row>
    <row r="182" spans="1:10" s="41" customFormat="1" ht="12" x14ac:dyDescent="0.2">
      <c r="A182" s="45"/>
      <c r="B182" s="37"/>
      <c r="C182" s="46"/>
      <c r="D182" s="39"/>
      <c r="E182" s="33"/>
      <c r="F182" s="38"/>
      <c r="G182" s="43"/>
      <c r="H182" s="43"/>
      <c r="I182" s="35" t="str">
        <f t="shared" ca="1" si="3"/>
        <v xml:space="preserve"> - </v>
      </c>
      <c r="J182" s="36"/>
    </row>
    <row r="183" spans="1:10" s="41" customFormat="1" ht="12" x14ac:dyDescent="0.2">
      <c r="A183" s="45"/>
      <c r="B183" s="37"/>
      <c r="C183" s="46"/>
      <c r="D183" s="39"/>
      <c r="E183" s="33"/>
      <c r="F183" s="38"/>
      <c r="G183" s="34"/>
      <c r="H183" s="43"/>
      <c r="I183" s="35" t="str">
        <f t="shared" ca="1" si="3"/>
        <v xml:space="preserve"> - </v>
      </c>
      <c r="J183" s="36"/>
    </row>
    <row r="184" spans="1:10" s="41" customFormat="1" ht="12" x14ac:dyDescent="0.2">
      <c r="A184" s="45"/>
      <c r="B184" s="37"/>
      <c r="C184" s="46"/>
      <c r="D184" s="39"/>
      <c r="E184" s="33"/>
      <c r="F184" s="38"/>
      <c r="G184" s="34"/>
      <c r="H184" s="43"/>
      <c r="I184" s="35" t="str">
        <f t="shared" ca="1" si="3"/>
        <v xml:space="preserve"> - </v>
      </c>
      <c r="J184" s="36"/>
    </row>
    <row r="185" spans="1:10" s="41" customFormat="1" ht="12" x14ac:dyDescent="0.2">
      <c r="A185" s="45"/>
      <c r="B185" s="37"/>
      <c r="C185" s="46"/>
      <c r="D185" s="39"/>
      <c r="E185" s="33"/>
      <c r="F185" s="38"/>
      <c r="G185" s="34"/>
      <c r="H185" s="43"/>
      <c r="I185" s="35" t="str">
        <f t="shared" ca="1" si="3"/>
        <v xml:space="preserve"> - </v>
      </c>
      <c r="J185" s="36"/>
    </row>
    <row r="186" spans="1:10" s="41" customFormat="1" ht="12" x14ac:dyDescent="0.2">
      <c r="A186" s="45"/>
      <c r="B186" s="37"/>
      <c r="C186" s="38"/>
      <c r="D186" s="39"/>
      <c r="E186" s="33"/>
      <c r="F186" s="38"/>
      <c r="G186" s="34"/>
      <c r="H186" s="43"/>
      <c r="I186" s="35" t="str">
        <f t="shared" ca="1" si="3"/>
        <v xml:space="preserve"> - </v>
      </c>
      <c r="J186" s="36"/>
    </row>
    <row r="187" spans="1:10" s="41" customFormat="1" ht="12" x14ac:dyDescent="0.2">
      <c r="A187" s="45"/>
      <c r="B187" s="37"/>
      <c r="C187" s="38"/>
      <c r="D187" s="39"/>
      <c r="E187" s="33"/>
      <c r="F187" s="38"/>
      <c r="G187" s="34"/>
      <c r="H187" s="43"/>
      <c r="I187" s="35" t="str">
        <f t="shared" ca="1" si="3"/>
        <v xml:space="preserve"> - </v>
      </c>
      <c r="J187" s="36"/>
    </row>
    <row r="188" spans="1:10" s="41" customFormat="1" ht="12" x14ac:dyDescent="0.2">
      <c r="A188" s="45"/>
      <c r="B188" s="37"/>
      <c r="C188" s="38"/>
      <c r="D188" s="39"/>
      <c r="E188" s="33"/>
      <c r="F188" s="38"/>
      <c r="G188" s="34"/>
      <c r="H188" s="43"/>
      <c r="I188" s="35" t="str">
        <f t="shared" ca="1" si="3"/>
        <v xml:space="preserve"> - </v>
      </c>
      <c r="J188" s="36"/>
    </row>
    <row r="189" spans="1:10" s="41" customFormat="1" ht="12" x14ac:dyDescent="0.2">
      <c r="A189" s="45"/>
      <c r="B189" s="37"/>
      <c r="C189" s="38"/>
      <c r="D189" s="39"/>
      <c r="E189" s="33"/>
      <c r="F189" s="38"/>
      <c r="G189" s="34"/>
      <c r="H189" s="43"/>
      <c r="I189" s="35" t="str">
        <f t="shared" ca="1" si="3"/>
        <v xml:space="preserve"> - </v>
      </c>
      <c r="J189" s="36"/>
    </row>
    <row r="190" spans="1:10" s="41" customFormat="1" ht="12" x14ac:dyDescent="0.2">
      <c r="A190" s="45"/>
      <c r="B190" s="37"/>
      <c r="C190" s="38"/>
      <c r="D190" s="39"/>
      <c r="E190" s="33"/>
      <c r="F190" s="38"/>
      <c r="G190" s="34"/>
      <c r="H190" s="43"/>
      <c r="I190" s="35" t="str">
        <f t="shared" ca="1" si="3"/>
        <v xml:space="preserve"> - </v>
      </c>
      <c r="J190" s="36"/>
    </row>
    <row r="191" spans="1:10" s="41" customFormat="1" ht="12" x14ac:dyDescent="0.2">
      <c r="A191" s="45"/>
      <c r="B191" s="37"/>
      <c r="C191" s="38"/>
      <c r="D191" s="39"/>
      <c r="E191" s="33"/>
      <c r="F191" s="38"/>
      <c r="G191" s="34"/>
      <c r="H191" s="43"/>
      <c r="I191" s="35" t="str">
        <f t="shared" ca="1" si="3"/>
        <v xml:space="preserve"> - </v>
      </c>
      <c r="J191" s="36"/>
    </row>
    <row r="192" spans="1:10" s="41" customFormat="1" ht="12" x14ac:dyDescent="0.2">
      <c r="A192" s="45"/>
      <c r="B192" s="37"/>
      <c r="C192" s="38"/>
      <c r="D192" s="39"/>
      <c r="E192" s="33"/>
      <c r="F192" s="38"/>
      <c r="G192" s="34"/>
      <c r="H192" s="43"/>
      <c r="I192" s="35" t="str">
        <f t="shared" ca="1" si="3"/>
        <v xml:space="preserve"> - </v>
      </c>
      <c r="J192" s="36"/>
    </row>
    <row r="193" spans="1:10" s="41" customFormat="1" ht="12" x14ac:dyDescent="0.2">
      <c r="A193" s="45"/>
      <c r="B193" s="37"/>
      <c r="C193" s="38"/>
      <c r="D193" s="39"/>
      <c r="E193" s="33"/>
      <c r="F193" s="38"/>
      <c r="G193" s="34"/>
      <c r="H193" s="43"/>
      <c r="I193" s="35" t="str">
        <f t="shared" ca="1" si="3"/>
        <v xml:space="preserve"> - </v>
      </c>
      <c r="J193" s="36"/>
    </row>
    <row r="194" spans="1:10" s="41" customFormat="1" ht="12" x14ac:dyDescent="0.2">
      <c r="A194" s="45"/>
      <c r="B194" s="37"/>
      <c r="C194" s="38"/>
      <c r="D194" s="39"/>
      <c r="E194" s="33"/>
      <c r="F194" s="38"/>
      <c r="G194" s="34"/>
      <c r="H194" s="43"/>
      <c r="I194" s="35" t="str">
        <f t="shared" ca="1" si="3"/>
        <v xml:space="preserve"> - </v>
      </c>
      <c r="J194" s="36"/>
    </row>
    <row r="195" spans="1:10" s="41" customFormat="1" ht="12" x14ac:dyDescent="0.2">
      <c r="A195" s="45"/>
      <c r="B195" s="37"/>
      <c r="C195" s="38"/>
      <c r="D195" s="39"/>
      <c r="E195" s="33"/>
      <c r="F195" s="38"/>
      <c r="G195" s="34"/>
      <c r="H195" s="43"/>
      <c r="I195" s="35" t="str">
        <f t="shared" ca="1" si="3"/>
        <v xml:space="preserve"> - </v>
      </c>
      <c r="J195" s="36"/>
    </row>
    <row r="196" spans="1:10" s="41" customFormat="1" ht="12" x14ac:dyDescent="0.2">
      <c r="A196" s="45"/>
      <c r="B196" s="37"/>
      <c r="C196" s="38"/>
      <c r="D196" s="39"/>
      <c r="E196" s="33"/>
      <c r="F196" s="38"/>
      <c r="G196" s="34"/>
      <c r="H196" s="43"/>
      <c r="I196" s="35" t="str">
        <f t="shared" ca="1" si="3"/>
        <v xml:space="preserve"> - </v>
      </c>
      <c r="J196" s="36"/>
    </row>
    <row r="197" spans="1:10" s="41" customFormat="1" ht="12" x14ac:dyDescent="0.2">
      <c r="A197" s="45"/>
      <c r="B197" s="37"/>
      <c r="C197" s="38"/>
      <c r="D197" s="39"/>
      <c r="E197" s="33"/>
      <c r="F197" s="38"/>
      <c r="G197" s="34"/>
      <c r="H197" s="43"/>
      <c r="I197" s="35" t="str">
        <f t="shared" ca="1" si="3"/>
        <v xml:space="preserve"> - </v>
      </c>
      <c r="J197" s="36"/>
    </row>
    <row r="198" spans="1:10" s="41" customFormat="1" ht="12" x14ac:dyDescent="0.2">
      <c r="A198" s="45"/>
      <c r="B198" s="37"/>
      <c r="C198" s="38"/>
      <c r="D198" s="39"/>
      <c r="E198" s="33"/>
      <c r="F198" s="38"/>
      <c r="G198" s="34"/>
      <c r="H198" s="43"/>
      <c r="I198" s="35" t="str">
        <f t="shared" ca="1" si="3"/>
        <v xml:space="preserve"> - </v>
      </c>
      <c r="J198" s="36"/>
    </row>
    <row r="199" spans="1:10" s="41" customFormat="1" ht="12" x14ac:dyDescent="0.2">
      <c r="A199" s="45"/>
      <c r="B199" s="37"/>
      <c r="C199" s="38"/>
      <c r="D199" s="39"/>
      <c r="E199" s="33"/>
      <c r="F199" s="38"/>
      <c r="G199" s="34"/>
      <c r="H199" s="43"/>
      <c r="I199" s="35" t="str">
        <f t="shared" ca="1" si="3"/>
        <v xml:space="preserve"> - </v>
      </c>
      <c r="J199" s="36"/>
    </row>
    <row r="200" spans="1:10" s="41" customFormat="1" ht="12" x14ac:dyDescent="0.2">
      <c r="A200" s="45"/>
      <c r="B200" s="37"/>
      <c r="C200" s="38"/>
      <c r="D200" s="39"/>
      <c r="E200" s="33"/>
      <c r="F200" s="38"/>
      <c r="G200" s="34"/>
      <c r="H200" s="43"/>
      <c r="I200" s="35" t="str">
        <f t="shared" ca="1" si="3"/>
        <v xml:space="preserve"> - </v>
      </c>
      <c r="J200" s="36"/>
    </row>
    <row r="201" spans="1:10" s="41" customFormat="1" ht="12" x14ac:dyDescent="0.2">
      <c r="A201" s="45"/>
      <c r="B201" s="37"/>
      <c r="C201" s="38"/>
      <c r="D201" s="39"/>
      <c r="E201" s="33"/>
      <c r="F201" s="38"/>
      <c r="G201" s="34"/>
      <c r="H201" s="43"/>
      <c r="I201" s="35" t="str">
        <f t="shared" ca="1" si="3"/>
        <v xml:space="preserve"> - </v>
      </c>
      <c r="J201" s="36"/>
    </row>
    <row r="202" spans="1:10" s="41" customFormat="1" ht="12" x14ac:dyDescent="0.2">
      <c r="A202" s="45"/>
      <c r="B202" s="37"/>
      <c r="C202" s="38"/>
      <c r="D202" s="39"/>
      <c r="E202" s="33"/>
      <c r="F202" s="38"/>
      <c r="G202" s="34"/>
      <c r="H202" s="43"/>
      <c r="I202" s="35" t="str">
        <f t="shared" ca="1" si="3"/>
        <v xml:space="preserve"> - </v>
      </c>
      <c r="J202" s="36"/>
    </row>
    <row r="203" spans="1:10" s="41" customFormat="1" ht="12" x14ac:dyDescent="0.2">
      <c r="A203" s="45"/>
      <c r="B203" s="37"/>
      <c r="C203" s="38"/>
      <c r="D203" s="39"/>
      <c r="E203" s="33"/>
      <c r="F203" s="38"/>
      <c r="G203" s="34"/>
      <c r="H203" s="43"/>
      <c r="I203" s="35" t="str">
        <f t="shared" ca="1" si="3"/>
        <v xml:space="preserve"> - </v>
      </c>
      <c r="J203" s="36"/>
    </row>
    <row r="204" spans="1:10" s="41" customFormat="1" ht="12" x14ac:dyDescent="0.2">
      <c r="A204" s="45"/>
      <c r="B204" s="37"/>
      <c r="C204" s="38"/>
      <c r="D204" s="39"/>
      <c r="E204" s="33"/>
      <c r="F204" s="38"/>
      <c r="G204" s="34"/>
      <c r="H204" s="43"/>
      <c r="I204" s="35" t="str">
        <f t="shared" ca="1" si="3"/>
        <v xml:space="preserve"> - </v>
      </c>
      <c r="J204" s="36"/>
    </row>
    <row r="205" spans="1:10" s="41" customFormat="1" ht="12" x14ac:dyDescent="0.2">
      <c r="A205" s="45"/>
      <c r="B205" s="37"/>
      <c r="C205" s="38"/>
      <c r="D205" s="39"/>
      <c r="E205" s="33"/>
      <c r="F205" s="38"/>
      <c r="G205" s="34"/>
      <c r="H205" s="43"/>
      <c r="I205" s="35" t="str">
        <f t="shared" ca="1" si="3"/>
        <v xml:space="preserve"> - </v>
      </c>
      <c r="J205" s="36"/>
    </row>
    <row r="206" spans="1:10" s="41" customFormat="1" ht="12" x14ac:dyDescent="0.2">
      <c r="A206" s="45"/>
      <c r="B206" s="37"/>
      <c r="C206" s="38"/>
      <c r="D206" s="39"/>
      <c r="E206" s="33"/>
      <c r="F206" s="38"/>
      <c r="G206" s="34"/>
      <c r="H206" s="43"/>
      <c r="I206" s="35" t="str">
        <f t="shared" ca="1" si="3"/>
        <v xml:space="preserve"> - </v>
      </c>
      <c r="J206" s="36"/>
    </row>
    <row r="207" spans="1:10" s="41" customFormat="1" ht="12" x14ac:dyDescent="0.2">
      <c r="A207" s="45"/>
      <c r="B207" s="37"/>
      <c r="C207" s="38"/>
      <c r="D207" s="39"/>
      <c r="E207" s="33"/>
      <c r="F207" s="38"/>
      <c r="G207" s="34"/>
      <c r="H207" s="43"/>
      <c r="I207" s="35" t="str">
        <f t="shared" ca="1" si="3"/>
        <v xml:space="preserve"> - </v>
      </c>
      <c r="J207" s="36"/>
    </row>
    <row r="208" spans="1:10" s="41" customFormat="1" ht="12" x14ac:dyDescent="0.2">
      <c r="A208" s="45"/>
      <c r="B208" s="37"/>
      <c r="C208" s="38"/>
      <c r="D208" s="39"/>
      <c r="E208" s="33"/>
      <c r="F208" s="38"/>
      <c r="G208" s="34"/>
      <c r="H208" s="43"/>
      <c r="I208" s="35" t="str">
        <f t="shared" ca="1" si="3"/>
        <v xml:space="preserve"> - </v>
      </c>
      <c r="J208" s="36"/>
    </row>
    <row r="209" spans="1:10" s="41" customFormat="1" ht="12" x14ac:dyDescent="0.2">
      <c r="A209" s="45"/>
      <c r="B209" s="37"/>
      <c r="C209" s="38"/>
      <c r="D209" s="39"/>
      <c r="E209" s="33"/>
      <c r="F209" s="38"/>
      <c r="G209" s="34"/>
      <c r="H209" s="43"/>
      <c r="I209" s="35" t="str">
        <f t="shared" ca="1" si="3"/>
        <v xml:space="preserve"> - </v>
      </c>
      <c r="J209" s="36"/>
    </row>
    <row r="210" spans="1:10" s="41" customFormat="1" ht="12" x14ac:dyDescent="0.2">
      <c r="A210" s="45"/>
      <c r="B210" s="37"/>
      <c r="C210" s="38"/>
      <c r="D210" s="39"/>
      <c r="E210" s="33"/>
      <c r="F210" s="38"/>
      <c r="G210" s="34"/>
      <c r="H210" s="43"/>
      <c r="I210" s="35" t="str">
        <f t="shared" ca="1" si="3"/>
        <v xml:space="preserve"> - </v>
      </c>
      <c r="J210" s="36"/>
    </row>
    <row r="211" spans="1:10" s="41" customFormat="1" ht="12" x14ac:dyDescent="0.2">
      <c r="A211" s="45"/>
      <c r="B211" s="37"/>
      <c r="C211" s="38"/>
      <c r="D211" s="39"/>
      <c r="E211" s="33"/>
      <c r="F211" s="38"/>
      <c r="G211" s="34"/>
      <c r="H211" s="43"/>
      <c r="I211" s="35" t="str">
        <f t="shared" ca="1" si="3"/>
        <v xml:space="preserve"> - </v>
      </c>
      <c r="J211" s="36"/>
    </row>
    <row r="212" spans="1:10" s="41" customFormat="1" ht="12" x14ac:dyDescent="0.2">
      <c r="A212" s="45"/>
      <c r="B212" s="37"/>
      <c r="C212" s="38"/>
      <c r="D212" s="39"/>
      <c r="E212" s="33"/>
      <c r="F212" s="38"/>
      <c r="G212" s="34"/>
      <c r="H212" s="43"/>
      <c r="I212" s="35" t="str">
        <f t="shared" ca="1" si="3"/>
        <v xml:space="preserve"> - </v>
      </c>
      <c r="J212" s="36"/>
    </row>
    <row r="213" spans="1:10" s="41" customFormat="1" ht="13.5" customHeight="1" x14ac:dyDescent="0.2">
      <c r="A213" s="45"/>
      <c r="B213" s="37"/>
      <c r="C213" s="38"/>
      <c r="D213" s="39"/>
      <c r="E213" s="33"/>
      <c r="F213" s="38"/>
      <c r="G213" s="34"/>
      <c r="H213" s="43"/>
      <c r="I213" s="35" t="str">
        <f t="shared" ca="1" si="3"/>
        <v xml:space="preserve"> - </v>
      </c>
      <c r="J213" s="36"/>
    </row>
    <row r="214" spans="1:10" s="41" customFormat="1" ht="12" x14ac:dyDescent="0.2">
      <c r="A214" s="45"/>
      <c r="B214" s="37"/>
      <c r="C214" s="38"/>
      <c r="D214" s="39"/>
      <c r="E214" s="33"/>
      <c r="F214" s="38"/>
      <c r="G214" s="34"/>
      <c r="H214" s="43"/>
      <c r="I214" s="35" t="str">
        <f t="shared" ca="1" si="3"/>
        <v xml:space="preserve"> - </v>
      </c>
      <c r="J214" s="36"/>
    </row>
    <row r="215" spans="1:10" s="41" customFormat="1" ht="12" x14ac:dyDescent="0.2">
      <c r="A215" s="45"/>
      <c r="B215" s="37"/>
      <c r="C215" s="38"/>
      <c r="D215" s="39"/>
      <c r="E215" s="33"/>
      <c r="F215" s="38"/>
      <c r="G215" s="34"/>
      <c r="H215" s="43"/>
      <c r="I215" s="35" t="str">
        <f t="shared" ca="1" si="3"/>
        <v xml:space="preserve"> - </v>
      </c>
      <c r="J215" s="36"/>
    </row>
    <row r="216" spans="1:10" s="41" customFormat="1" ht="12" x14ac:dyDescent="0.2">
      <c r="A216" s="45"/>
      <c r="B216" s="37"/>
      <c r="C216" s="38"/>
      <c r="D216" s="39"/>
      <c r="E216" s="33"/>
      <c r="F216" s="38"/>
      <c r="G216" s="34"/>
      <c r="H216" s="43"/>
      <c r="I216" s="35" t="str">
        <f t="shared" ca="1" si="3"/>
        <v xml:space="preserve"> - </v>
      </c>
      <c r="J216" s="36"/>
    </row>
    <row r="217" spans="1:10" s="41" customFormat="1" ht="12" x14ac:dyDescent="0.2">
      <c r="A217" s="45"/>
      <c r="B217" s="37"/>
      <c r="C217" s="38"/>
      <c r="D217" s="39"/>
      <c r="E217" s="33"/>
      <c r="F217" s="38"/>
      <c r="G217" s="34"/>
      <c r="H217" s="43"/>
      <c r="I217" s="35" t="str">
        <f t="shared" ca="1" si="3"/>
        <v xml:space="preserve"> - </v>
      </c>
      <c r="J217" s="36"/>
    </row>
    <row r="218" spans="1:10" s="41" customFormat="1" ht="12" x14ac:dyDescent="0.2">
      <c r="A218" s="45"/>
      <c r="B218" s="37"/>
      <c r="C218" s="38"/>
      <c r="D218" s="39"/>
      <c r="E218" s="33"/>
      <c r="F218" s="38"/>
      <c r="G218" s="34"/>
      <c r="H218" s="43"/>
      <c r="I218" s="35" t="str">
        <f t="shared" ca="1" si="3"/>
        <v xml:space="preserve"> - </v>
      </c>
      <c r="J218" s="36"/>
    </row>
    <row r="219" spans="1:10" s="41" customFormat="1" ht="12" x14ac:dyDescent="0.2">
      <c r="A219" s="45"/>
      <c r="B219" s="37"/>
      <c r="C219" s="38"/>
      <c r="D219" s="39"/>
      <c r="E219" s="33"/>
      <c r="F219" s="38"/>
      <c r="G219" s="34"/>
      <c r="H219" s="43"/>
      <c r="I219" s="35" t="str">
        <f t="shared" ca="1" si="3"/>
        <v xml:space="preserve"> - </v>
      </c>
      <c r="J219" s="36"/>
    </row>
    <row r="220" spans="1:10" s="41" customFormat="1" ht="12" x14ac:dyDescent="0.2">
      <c r="A220" s="45"/>
      <c r="B220" s="37"/>
      <c r="C220" s="38"/>
      <c r="D220" s="39"/>
      <c r="E220" s="33"/>
      <c r="F220" s="38"/>
      <c r="G220" s="34"/>
      <c r="H220" s="43"/>
      <c r="I220" s="35" t="str">
        <f t="shared" ca="1" si="3"/>
        <v xml:space="preserve"> - </v>
      </c>
      <c r="J220" s="36"/>
    </row>
    <row r="221" spans="1:10" s="41" customFormat="1" ht="12" x14ac:dyDescent="0.2">
      <c r="A221" s="45"/>
      <c r="B221" s="37"/>
      <c r="C221" s="38"/>
      <c r="D221" s="39"/>
      <c r="E221" s="33"/>
      <c r="F221" s="38"/>
      <c r="G221" s="34"/>
      <c r="H221" s="43"/>
      <c r="I221" s="35" t="str">
        <f t="shared" ca="1" si="3"/>
        <v xml:space="preserve"> - </v>
      </c>
      <c r="J221" s="36"/>
    </row>
    <row r="222" spans="1:10" s="41" customFormat="1" ht="12" x14ac:dyDescent="0.2">
      <c r="A222" s="45"/>
      <c r="B222" s="37"/>
      <c r="C222" s="38"/>
      <c r="D222" s="39"/>
      <c r="E222" s="33"/>
      <c r="F222" s="38"/>
      <c r="G222" s="34"/>
      <c r="H222" s="43"/>
      <c r="I222" s="35" t="str">
        <f t="shared" ca="1" si="3"/>
        <v xml:space="preserve"> - </v>
      </c>
      <c r="J222" s="36"/>
    </row>
    <row r="223" spans="1:10" s="41" customFormat="1" ht="12" x14ac:dyDescent="0.2">
      <c r="A223" s="45"/>
      <c r="B223" s="37"/>
      <c r="C223" s="38"/>
      <c r="D223" s="39"/>
      <c r="E223" s="33"/>
      <c r="F223" s="38"/>
      <c r="G223" s="34"/>
      <c r="H223" s="43"/>
      <c r="I223" s="35" t="str">
        <f t="shared" ca="1" si="3"/>
        <v xml:space="preserve"> - </v>
      </c>
      <c r="J223" s="36"/>
    </row>
    <row r="224" spans="1:10" s="41" customFormat="1" ht="12" x14ac:dyDescent="0.2">
      <c r="A224" s="45"/>
      <c r="B224" s="37"/>
      <c r="C224" s="38"/>
      <c r="D224" s="39"/>
      <c r="E224" s="33"/>
      <c r="F224" s="38"/>
      <c r="G224" s="34"/>
      <c r="H224" s="43"/>
      <c r="I224" s="35" t="str">
        <f t="shared" ca="1" si="3"/>
        <v xml:space="preserve"> - </v>
      </c>
      <c r="J224" s="36"/>
    </row>
    <row r="225" spans="1:10" s="41" customFormat="1" ht="12" x14ac:dyDescent="0.2">
      <c r="A225" s="45"/>
      <c r="B225" s="37"/>
      <c r="C225" s="38"/>
      <c r="D225" s="39"/>
      <c r="E225" s="33"/>
      <c r="F225" s="38"/>
      <c r="G225" s="34"/>
      <c r="H225" s="43"/>
      <c r="I225" s="35" t="str">
        <f t="shared" ca="1" si="3"/>
        <v xml:space="preserve"> - </v>
      </c>
      <c r="J225" s="36"/>
    </row>
    <row r="226" spans="1:10" s="41" customFormat="1" ht="12" x14ac:dyDescent="0.2">
      <c r="A226" s="45"/>
      <c r="B226" s="37"/>
      <c r="C226" s="38"/>
      <c r="D226" s="39"/>
      <c r="E226" s="33"/>
      <c r="F226" s="38"/>
      <c r="G226" s="34"/>
      <c r="H226" s="43"/>
      <c r="I226" s="35" t="str">
        <f t="shared" ca="1" si="3"/>
        <v xml:space="preserve"> - </v>
      </c>
      <c r="J226" s="36"/>
    </row>
    <row r="227" spans="1:10" s="41" customFormat="1" ht="12" x14ac:dyDescent="0.2">
      <c r="A227" s="45"/>
      <c r="B227" s="37"/>
      <c r="C227" s="38"/>
      <c r="D227" s="39"/>
      <c r="E227" s="33"/>
      <c r="F227" s="38"/>
      <c r="G227" s="34"/>
      <c r="H227" s="43"/>
      <c r="I227" s="35" t="str">
        <f t="shared" ca="1" si="3"/>
        <v xml:space="preserve"> - </v>
      </c>
      <c r="J227" s="36"/>
    </row>
    <row r="228" spans="1:10" s="41" customFormat="1" ht="12" x14ac:dyDescent="0.2">
      <c r="A228" s="45"/>
      <c r="B228" s="37"/>
      <c r="C228" s="38"/>
      <c r="D228" s="39"/>
      <c r="E228" s="33"/>
      <c r="F228" s="38"/>
      <c r="G228" s="34"/>
      <c r="H228" s="43"/>
      <c r="I228" s="35" t="str">
        <f t="shared" ca="1" si="3"/>
        <v xml:space="preserve"> - </v>
      </c>
      <c r="J228" s="36"/>
    </row>
    <row r="229" spans="1:10" s="41" customFormat="1" ht="12" x14ac:dyDescent="0.2">
      <c r="A229" s="45"/>
      <c r="B229" s="37"/>
      <c r="C229" s="38"/>
      <c r="D229" s="39"/>
      <c r="E229" s="33"/>
      <c r="F229" s="38"/>
      <c r="G229" s="34"/>
      <c r="H229" s="43"/>
      <c r="I229" s="35" t="str">
        <f t="shared" ca="1" si="3"/>
        <v xml:space="preserve"> - </v>
      </c>
      <c r="J229" s="36"/>
    </row>
    <row r="230" spans="1:10" s="41" customFormat="1" ht="12" x14ac:dyDescent="0.2">
      <c r="A230" s="45"/>
      <c r="B230" s="37"/>
      <c r="C230" s="38"/>
      <c r="D230" s="39"/>
      <c r="E230" s="33"/>
      <c r="F230" s="38"/>
      <c r="G230" s="34"/>
      <c r="H230" s="43"/>
      <c r="I230" s="35" t="str">
        <f t="shared" ca="1" si="3"/>
        <v xml:space="preserve"> - </v>
      </c>
      <c r="J230" s="36"/>
    </row>
    <row r="231" spans="1:10" s="41" customFormat="1" ht="12" x14ac:dyDescent="0.2">
      <c r="A231" s="45"/>
      <c r="B231" s="37"/>
      <c r="C231" s="38"/>
      <c r="D231" s="39"/>
      <c r="E231" s="33"/>
      <c r="F231" s="38"/>
      <c r="G231" s="34"/>
      <c r="H231" s="43"/>
      <c r="I231" s="35" t="str">
        <f t="shared" ca="1" si="3"/>
        <v xml:space="preserve"> - </v>
      </c>
      <c r="J231" s="36"/>
    </row>
    <row r="232" spans="1:10" s="41" customFormat="1" ht="12" x14ac:dyDescent="0.2">
      <c r="A232" s="45"/>
      <c r="B232" s="37"/>
      <c r="C232" s="38"/>
      <c r="D232" s="39"/>
      <c r="E232" s="33"/>
      <c r="F232" s="38"/>
      <c r="G232" s="34"/>
      <c r="H232" s="43"/>
      <c r="I232" s="35" t="str">
        <f t="shared" ca="1" si="3"/>
        <v xml:space="preserve"> - </v>
      </c>
      <c r="J232" s="36"/>
    </row>
    <row r="233" spans="1:10" s="41" customFormat="1" ht="12" x14ac:dyDescent="0.2">
      <c r="A233" s="45"/>
      <c r="B233" s="37"/>
      <c r="C233" s="38"/>
      <c r="D233" s="39"/>
      <c r="E233" s="33"/>
      <c r="F233" s="38"/>
      <c r="G233" s="34"/>
      <c r="H233" s="43"/>
      <c r="I233" s="35" t="str">
        <f t="shared" ca="1" si="3"/>
        <v xml:space="preserve"> - </v>
      </c>
      <c r="J233" s="36"/>
    </row>
    <row r="234" spans="1:10" s="41" customFormat="1" ht="12" x14ac:dyDescent="0.2">
      <c r="A234" s="45"/>
      <c r="B234" s="37"/>
      <c r="C234" s="38"/>
      <c r="D234" s="39"/>
      <c r="E234" s="33"/>
      <c r="F234" s="38"/>
      <c r="G234" s="34"/>
      <c r="H234" s="43"/>
      <c r="I234" s="35" t="str">
        <f t="shared" ca="1" si="3"/>
        <v xml:space="preserve"> - </v>
      </c>
      <c r="J234" s="36"/>
    </row>
    <row r="235" spans="1:10" s="41" customFormat="1" ht="12" x14ac:dyDescent="0.2">
      <c r="A235" s="45"/>
      <c r="B235" s="37"/>
      <c r="C235" s="38"/>
      <c r="D235" s="39"/>
      <c r="E235" s="33"/>
      <c r="F235" s="38"/>
      <c r="G235" s="34"/>
      <c r="H235" s="43"/>
      <c r="I235" s="35" t="str">
        <f t="shared" ca="1" si="3"/>
        <v xml:space="preserve"> - </v>
      </c>
      <c r="J235" s="36"/>
    </row>
    <row r="236" spans="1:10" s="41" customFormat="1" ht="12" x14ac:dyDescent="0.2">
      <c r="A236" s="50"/>
      <c r="B236" s="37"/>
      <c r="C236" s="38"/>
      <c r="D236" s="39"/>
      <c r="E236" s="33"/>
      <c r="F236" s="38"/>
      <c r="G236" s="34"/>
      <c r="H236" s="51"/>
      <c r="I236" s="35" t="str">
        <f t="shared" ca="1" si="3"/>
        <v xml:space="preserve"> - </v>
      </c>
      <c r="J236" s="36"/>
    </row>
    <row r="237" spans="1:10" s="41" customFormat="1" ht="12" x14ac:dyDescent="0.2">
      <c r="A237" s="50"/>
      <c r="B237" s="37"/>
      <c r="C237" s="38"/>
      <c r="D237" s="39"/>
      <c r="E237" s="33"/>
      <c r="F237" s="38"/>
      <c r="G237" s="34"/>
      <c r="H237" s="43"/>
      <c r="I237" s="35" t="str">
        <f t="shared" ca="1" si="3"/>
        <v xml:space="preserve"> - </v>
      </c>
      <c r="J237" s="36"/>
    </row>
    <row r="238" spans="1:10" s="41" customFormat="1" ht="12" x14ac:dyDescent="0.2">
      <c r="A238" s="50"/>
      <c r="B238" s="37"/>
      <c r="C238" s="38"/>
      <c r="D238" s="39"/>
      <c r="E238" s="33"/>
      <c r="F238" s="38"/>
      <c r="G238" s="34"/>
      <c r="H238" s="51"/>
      <c r="I238" s="35" t="str">
        <f t="shared" ca="1" si="3"/>
        <v xml:space="preserve"> - </v>
      </c>
      <c r="J238" s="36"/>
    </row>
    <row r="239" spans="1:10" s="41" customFormat="1" ht="12" x14ac:dyDescent="0.2">
      <c r="A239" s="50"/>
      <c r="B239" s="37"/>
      <c r="C239" s="38"/>
      <c r="D239" s="39"/>
      <c r="E239" s="33"/>
      <c r="F239" s="38"/>
      <c r="G239" s="34"/>
      <c r="H239" s="51"/>
      <c r="I239" s="35" t="str">
        <f t="shared" ca="1" si="3"/>
        <v xml:space="preserve"> - </v>
      </c>
      <c r="J239" s="36"/>
    </row>
    <row r="240" spans="1:10" s="41" customFormat="1" ht="12" x14ac:dyDescent="0.2">
      <c r="A240" s="50"/>
      <c r="B240" s="37"/>
      <c r="C240" s="38"/>
      <c r="D240" s="39"/>
      <c r="E240" s="33"/>
      <c r="F240" s="38"/>
      <c r="G240" s="34"/>
      <c r="H240" s="51"/>
      <c r="I240" s="35" t="str">
        <f t="shared" ca="1" si="3"/>
        <v xml:space="preserve"> - </v>
      </c>
      <c r="J240" s="36"/>
    </row>
    <row r="241" spans="1:10" s="41" customFormat="1" ht="12" x14ac:dyDescent="0.2">
      <c r="A241" s="50"/>
      <c r="B241" s="37"/>
      <c r="C241" s="38"/>
      <c r="D241" s="39"/>
      <c r="E241" s="33"/>
      <c r="F241" s="38"/>
      <c r="G241" s="34"/>
      <c r="H241" s="51"/>
      <c r="I241" s="35" t="str">
        <f t="shared" ca="1" si="3"/>
        <v xml:space="preserve"> - </v>
      </c>
      <c r="J241" s="36"/>
    </row>
    <row r="242" spans="1:10" s="41" customFormat="1" ht="12" x14ac:dyDescent="0.2">
      <c r="A242" s="50"/>
      <c r="B242" s="37"/>
      <c r="C242" s="38"/>
      <c r="D242" s="39"/>
      <c r="E242" s="33"/>
      <c r="F242" s="38"/>
      <c r="G242" s="34"/>
      <c r="H242" s="51"/>
      <c r="I242" s="35" t="str">
        <f t="shared" ref="I242:I305" ca="1" si="4">IF(AND(ISBLANK(G242),ISBLANK(H242))," - ",OFFSET(I242,-1,0,1,1)+H242-G242)</f>
        <v xml:space="preserve"> - </v>
      </c>
      <c r="J242" s="36"/>
    </row>
    <row r="243" spans="1:10" s="41" customFormat="1" ht="12" x14ac:dyDescent="0.2">
      <c r="A243" s="50"/>
      <c r="B243" s="37"/>
      <c r="C243" s="38"/>
      <c r="D243" s="39"/>
      <c r="E243" s="33"/>
      <c r="F243" s="38"/>
      <c r="G243" s="34"/>
      <c r="H243" s="51"/>
      <c r="I243" s="35" t="str">
        <f t="shared" ca="1" si="4"/>
        <v xml:space="preserve"> - </v>
      </c>
      <c r="J243" s="36"/>
    </row>
    <row r="244" spans="1:10" s="41" customFormat="1" ht="12" x14ac:dyDescent="0.2">
      <c r="A244" s="50"/>
      <c r="B244" s="37"/>
      <c r="C244" s="38"/>
      <c r="D244" s="39"/>
      <c r="E244" s="33"/>
      <c r="F244" s="38"/>
      <c r="G244" s="34"/>
      <c r="H244" s="51"/>
      <c r="I244" s="35" t="str">
        <f t="shared" ca="1" si="4"/>
        <v xml:space="preserve"> - </v>
      </c>
      <c r="J244" s="36"/>
    </row>
    <row r="245" spans="1:10" s="41" customFormat="1" ht="12" x14ac:dyDescent="0.2">
      <c r="A245" s="50"/>
      <c r="B245" s="37"/>
      <c r="C245" s="38"/>
      <c r="D245" s="39"/>
      <c r="E245" s="33"/>
      <c r="F245" s="38"/>
      <c r="G245" s="34"/>
      <c r="H245" s="51"/>
      <c r="I245" s="35" t="str">
        <f t="shared" ca="1" si="4"/>
        <v xml:space="preserve"> - </v>
      </c>
      <c r="J245" s="36"/>
    </row>
    <row r="246" spans="1:10" s="41" customFormat="1" ht="12" x14ac:dyDescent="0.2">
      <c r="A246" s="30"/>
      <c r="B246" s="37"/>
      <c r="C246" s="38"/>
      <c r="D246" s="39"/>
      <c r="E246" s="33"/>
      <c r="F246" s="38"/>
      <c r="G246" s="34"/>
      <c r="H246" s="43"/>
      <c r="I246" s="35" t="str">
        <f t="shared" ca="1" si="4"/>
        <v xml:space="preserve"> - </v>
      </c>
      <c r="J246" s="36"/>
    </row>
    <row r="247" spans="1:10" s="41" customFormat="1" ht="12" x14ac:dyDescent="0.2">
      <c r="A247" s="49"/>
      <c r="B247" s="37"/>
      <c r="C247" s="38"/>
      <c r="D247" s="39"/>
      <c r="E247" s="33"/>
      <c r="F247" s="38"/>
      <c r="G247" s="34"/>
      <c r="H247" s="43"/>
      <c r="I247" s="35" t="str">
        <f t="shared" ca="1" si="4"/>
        <v xml:space="preserve"> - </v>
      </c>
      <c r="J247" s="36"/>
    </row>
    <row r="248" spans="1:10" s="41" customFormat="1" ht="12" x14ac:dyDescent="0.2">
      <c r="A248" s="49"/>
      <c r="B248" s="37"/>
      <c r="C248" s="38"/>
      <c r="D248" s="39"/>
      <c r="E248" s="33"/>
      <c r="F248" s="38"/>
      <c r="G248" s="34"/>
      <c r="H248" s="43"/>
      <c r="I248" s="35" t="str">
        <f t="shared" ca="1" si="4"/>
        <v xml:space="preserve"> - </v>
      </c>
      <c r="J248" s="36"/>
    </row>
    <row r="249" spans="1:10" s="36" customFormat="1" ht="12" x14ac:dyDescent="0.2">
      <c r="A249" s="52"/>
      <c r="B249" s="53"/>
      <c r="C249" s="54"/>
      <c r="D249" s="55"/>
      <c r="E249" s="55"/>
      <c r="F249" s="54"/>
      <c r="G249" s="56"/>
      <c r="H249" s="34"/>
      <c r="I249" s="35" t="str">
        <f t="shared" ca="1" si="4"/>
        <v xml:space="preserve"> - </v>
      </c>
      <c r="J249" s="41"/>
    </row>
    <row r="250" spans="1:10" s="36" customFormat="1" ht="12" x14ac:dyDescent="0.2">
      <c r="A250" s="30"/>
      <c r="B250" s="37"/>
      <c r="C250" s="38"/>
      <c r="D250" s="39"/>
      <c r="E250" s="57"/>
      <c r="F250" s="38"/>
      <c r="G250" s="34"/>
      <c r="H250" s="43"/>
      <c r="I250" s="35" t="str">
        <f t="shared" ca="1" si="4"/>
        <v xml:space="preserve"> - </v>
      </c>
      <c r="J250" s="41"/>
    </row>
    <row r="251" spans="1:10" s="36" customFormat="1" ht="12" x14ac:dyDescent="0.2">
      <c r="A251" s="30"/>
      <c r="B251" s="37"/>
      <c r="C251" s="38"/>
      <c r="D251" s="39"/>
      <c r="E251" s="57"/>
      <c r="F251" s="38"/>
      <c r="G251" s="34"/>
      <c r="H251" s="43"/>
      <c r="I251" s="35" t="str">
        <f t="shared" ca="1" si="4"/>
        <v xml:space="preserve"> - </v>
      </c>
      <c r="J251" s="41"/>
    </row>
    <row r="252" spans="1:10" s="36" customFormat="1" ht="12" x14ac:dyDescent="0.2">
      <c r="A252" s="49"/>
      <c r="B252" s="37"/>
      <c r="C252" s="38"/>
      <c r="D252" s="39"/>
      <c r="E252" s="57"/>
      <c r="F252" s="38"/>
      <c r="G252" s="34"/>
      <c r="H252" s="43"/>
      <c r="I252" s="35" t="str">
        <f t="shared" ca="1" si="4"/>
        <v xml:space="preserve"> - </v>
      </c>
      <c r="J252" s="41"/>
    </row>
    <row r="253" spans="1:10" s="41" customFormat="1" ht="12" x14ac:dyDescent="0.2">
      <c r="A253" s="30"/>
      <c r="B253" s="30"/>
      <c r="C253" s="38"/>
      <c r="D253" s="39"/>
      <c r="E253" s="33"/>
      <c r="F253" s="31"/>
      <c r="G253" s="34"/>
      <c r="H253" s="34"/>
      <c r="I253" s="35" t="str">
        <f t="shared" ca="1" si="4"/>
        <v xml:space="preserve"> - </v>
      </c>
      <c r="J253" s="36"/>
    </row>
    <row r="254" spans="1:10" s="41" customFormat="1" ht="12" x14ac:dyDescent="0.2">
      <c r="A254" s="30"/>
      <c r="B254" s="30"/>
      <c r="C254" s="38"/>
      <c r="D254" s="32"/>
      <c r="E254" s="33"/>
      <c r="F254" s="31"/>
      <c r="G254" s="34"/>
      <c r="H254" s="34"/>
      <c r="I254" s="35" t="str">
        <f t="shared" ca="1" si="4"/>
        <v xml:space="preserve"> - </v>
      </c>
      <c r="J254" s="36"/>
    </row>
    <row r="255" spans="1:10" s="41" customFormat="1" ht="12" x14ac:dyDescent="0.2">
      <c r="A255" s="30"/>
      <c r="B255" s="30"/>
      <c r="C255" s="31"/>
      <c r="D255" s="32"/>
      <c r="E255" s="33"/>
      <c r="F255" s="31"/>
      <c r="G255" s="34"/>
      <c r="H255" s="34"/>
      <c r="I255" s="35" t="str">
        <f t="shared" ca="1" si="4"/>
        <v xml:space="preserve"> - </v>
      </c>
      <c r="J255" s="36"/>
    </row>
    <row r="256" spans="1:10" s="41" customFormat="1" ht="12" x14ac:dyDescent="0.2">
      <c r="A256" s="30"/>
      <c r="B256" s="37"/>
      <c r="C256" s="38"/>
      <c r="D256" s="39"/>
      <c r="E256" s="33"/>
      <c r="F256" s="38"/>
      <c r="G256" s="34"/>
      <c r="H256" s="43"/>
      <c r="I256" s="35" t="str">
        <f t="shared" ca="1" si="4"/>
        <v xml:space="preserve"> - </v>
      </c>
      <c r="J256" s="36"/>
    </row>
    <row r="257" spans="1:10" s="41" customFormat="1" ht="12" x14ac:dyDescent="0.2">
      <c r="A257" s="30"/>
      <c r="B257" s="37"/>
      <c r="C257" s="31"/>
      <c r="D257" s="39"/>
      <c r="E257" s="33"/>
      <c r="F257" s="38"/>
      <c r="G257" s="34"/>
      <c r="H257" s="34"/>
      <c r="I257" s="35" t="str">
        <f t="shared" ca="1" si="4"/>
        <v xml:space="preserve"> - </v>
      </c>
      <c r="J257" s="36"/>
    </row>
    <row r="258" spans="1:10" s="41" customFormat="1" ht="12" x14ac:dyDescent="0.2">
      <c r="A258" s="30"/>
      <c r="B258" s="30"/>
      <c r="C258" s="31"/>
      <c r="D258" s="32"/>
      <c r="E258" s="33"/>
      <c r="F258" s="31"/>
      <c r="G258" s="34"/>
      <c r="H258" s="34"/>
      <c r="I258" s="35" t="str">
        <f t="shared" ca="1" si="4"/>
        <v xml:space="preserve"> - </v>
      </c>
      <c r="J258" s="36"/>
    </row>
    <row r="259" spans="1:10" s="41" customFormat="1" ht="12" x14ac:dyDescent="0.2">
      <c r="A259" s="30"/>
      <c r="B259" s="30"/>
      <c r="C259" s="31"/>
      <c r="D259" s="32"/>
      <c r="E259" s="33"/>
      <c r="F259" s="31"/>
      <c r="G259" s="34"/>
      <c r="H259" s="34"/>
      <c r="I259" s="35" t="str">
        <f t="shared" ca="1" si="4"/>
        <v xml:space="preserve"> - </v>
      </c>
      <c r="J259" s="36"/>
    </row>
    <row r="260" spans="1:10" s="41" customFormat="1" ht="12" x14ac:dyDescent="0.2">
      <c r="A260" s="30"/>
      <c r="B260" s="30"/>
      <c r="C260" s="31"/>
      <c r="D260" s="32"/>
      <c r="E260" s="33"/>
      <c r="F260" s="31"/>
      <c r="G260" s="34"/>
      <c r="H260" s="34"/>
      <c r="I260" s="35" t="str">
        <f t="shared" ca="1" si="4"/>
        <v xml:space="preserve"> - </v>
      </c>
      <c r="J260" s="36"/>
    </row>
    <row r="261" spans="1:10" s="41" customFormat="1" ht="12" x14ac:dyDescent="0.2">
      <c r="A261" s="30"/>
      <c r="B261" s="30"/>
      <c r="C261" s="38"/>
      <c r="D261" s="39"/>
      <c r="E261" s="33"/>
      <c r="F261" s="31"/>
      <c r="G261" s="34"/>
      <c r="H261" s="34"/>
      <c r="I261" s="35" t="str">
        <f t="shared" ca="1" si="4"/>
        <v xml:space="preserve"> - </v>
      </c>
      <c r="J261" s="36"/>
    </row>
    <row r="262" spans="1:10" s="41" customFormat="1" ht="12" x14ac:dyDescent="0.2">
      <c r="A262" s="30"/>
      <c r="B262" s="37"/>
      <c r="C262" s="38"/>
      <c r="D262" s="39"/>
      <c r="E262" s="33"/>
      <c r="F262" s="38"/>
      <c r="G262" s="34"/>
      <c r="H262" s="43"/>
      <c r="I262" s="35" t="str">
        <f t="shared" ca="1" si="4"/>
        <v xml:space="preserve"> - </v>
      </c>
      <c r="J262" s="36"/>
    </row>
    <row r="263" spans="1:10" s="41" customFormat="1" ht="12" x14ac:dyDescent="0.2">
      <c r="A263" s="30"/>
      <c r="B263" s="37"/>
      <c r="C263" s="38"/>
      <c r="D263" s="39"/>
      <c r="E263" s="33"/>
      <c r="F263" s="38"/>
      <c r="G263" s="34"/>
      <c r="H263" s="43"/>
      <c r="I263" s="35" t="str">
        <f t="shared" ca="1" si="4"/>
        <v xml:space="preserve"> - </v>
      </c>
      <c r="J263" s="36"/>
    </row>
    <row r="264" spans="1:10" s="41" customFormat="1" ht="12" x14ac:dyDescent="0.2">
      <c r="A264" s="30"/>
      <c r="B264" s="37"/>
      <c r="C264" s="38"/>
      <c r="D264" s="39"/>
      <c r="E264" s="33"/>
      <c r="F264" s="38"/>
      <c r="G264" s="34"/>
      <c r="H264" s="43"/>
      <c r="I264" s="35" t="str">
        <f t="shared" ca="1" si="4"/>
        <v xml:space="preserve"> - </v>
      </c>
      <c r="J264" s="36"/>
    </row>
    <row r="265" spans="1:10" s="41" customFormat="1" ht="12" x14ac:dyDescent="0.2">
      <c r="A265" s="30"/>
      <c r="B265" s="37"/>
      <c r="C265" s="38"/>
      <c r="D265" s="32"/>
      <c r="E265" s="33"/>
      <c r="F265" s="31"/>
      <c r="G265" s="34"/>
      <c r="H265" s="43"/>
      <c r="I265" s="35" t="str">
        <f t="shared" ca="1" si="4"/>
        <v xml:space="preserve"> - </v>
      </c>
    </row>
    <row r="266" spans="1:10" s="41" customFormat="1" ht="12" x14ac:dyDescent="0.2">
      <c r="A266" s="30"/>
      <c r="B266" s="37"/>
      <c r="C266" s="38"/>
      <c r="D266" s="32"/>
      <c r="E266" s="33"/>
      <c r="F266" s="31"/>
      <c r="G266" s="34"/>
      <c r="H266" s="43"/>
      <c r="I266" s="35" t="str">
        <f t="shared" ca="1" si="4"/>
        <v xml:space="preserve"> - </v>
      </c>
    </row>
    <row r="267" spans="1:10" s="41" customFormat="1" ht="12" x14ac:dyDescent="0.2">
      <c r="A267" s="30"/>
      <c r="B267" s="37"/>
      <c r="C267" s="38"/>
      <c r="D267" s="39"/>
      <c r="E267" s="33"/>
      <c r="F267" s="38"/>
      <c r="G267" s="34"/>
      <c r="H267" s="43"/>
      <c r="I267" s="35" t="str">
        <f t="shared" ca="1" si="4"/>
        <v xml:space="preserve"> - </v>
      </c>
      <c r="J267" s="36"/>
    </row>
    <row r="268" spans="1:10" s="41" customFormat="1" ht="12" x14ac:dyDescent="0.2">
      <c r="A268" s="30"/>
      <c r="B268" s="37"/>
      <c r="C268" s="38"/>
      <c r="D268" s="39"/>
      <c r="E268" s="33"/>
      <c r="F268" s="38"/>
      <c r="G268" s="34"/>
      <c r="H268" s="43"/>
      <c r="I268" s="35" t="str">
        <f t="shared" ca="1" si="4"/>
        <v xml:space="preserve"> - </v>
      </c>
      <c r="J268" s="36"/>
    </row>
    <row r="269" spans="1:10" s="41" customFormat="1" ht="12" x14ac:dyDescent="0.2">
      <c r="A269" s="30"/>
      <c r="B269" s="37"/>
      <c r="C269" s="38"/>
      <c r="D269" s="39"/>
      <c r="E269" s="33"/>
      <c r="F269" s="38"/>
      <c r="G269" s="34"/>
      <c r="H269" s="43"/>
      <c r="I269" s="35" t="str">
        <f t="shared" ca="1" si="4"/>
        <v xml:space="preserve"> - </v>
      </c>
      <c r="J269" s="36"/>
    </row>
    <row r="270" spans="1:10" s="41" customFormat="1" ht="12" x14ac:dyDescent="0.2">
      <c r="A270" s="30"/>
      <c r="B270" s="37"/>
      <c r="C270" s="38"/>
      <c r="D270" s="39"/>
      <c r="E270" s="33"/>
      <c r="F270" s="38"/>
      <c r="G270" s="34"/>
      <c r="H270" s="43"/>
      <c r="I270" s="35" t="str">
        <f t="shared" ca="1" si="4"/>
        <v xml:space="preserve"> - </v>
      </c>
    </row>
    <row r="271" spans="1:10" s="41" customFormat="1" ht="12" x14ac:dyDescent="0.2">
      <c r="A271" s="30"/>
      <c r="B271" s="37"/>
      <c r="C271" s="38"/>
      <c r="D271" s="39"/>
      <c r="E271" s="33"/>
      <c r="F271" s="38"/>
      <c r="G271" s="34"/>
      <c r="H271" s="43"/>
      <c r="I271" s="35" t="str">
        <f t="shared" ca="1" si="4"/>
        <v xml:space="preserve"> - </v>
      </c>
    </row>
    <row r="272" spans="1:10" s="41" customFormat="1" ht="12" x14ac:dyDescent="0.2">
      <c r="A272" s="30"/>
      <c r="B272" s="37"/>
      <c r="C272" s="38"/>
      <c r="D272" s="39"/>
      <c r="E272" s="33"/>
      <c r="F272" s="38"/>
      <c r="G272" s="34"/>
      <c r="H272" s="43"/>
      <c r="I272" s="35" t="str">
        <f t="shared" ca="1" si="4"/>
        <v xml:space="preserve"> - </v>
      </c>
    </row>
    <row r="273" spans="1:9" s="41" customFormat="1" ht="12" x14ac:dyDescent="0.2">
      <c r="A273" s="30"/>
      <c r="B273" s="37"/>
      <c r="C273" s="38"/>
      <c r="D273" s="39"/>
      <c r="E273" s="33"/>
      <c r="F273" s="38"/>
      <c r="G273" s="34"/>
      <c r="H273" s="43"/>
      <c r="I273" s="35" t="str">
        <f t="shared" ca="1" si="4"/>
        <v xml:space="preserve"> - </v>
      </c>
    </row>
    <row r="274" spans="1:9" s="41" customFormat="1" ht="12" x14ac:dyDescent="0.2">
      <c r="A274" s="30"/>
      <c r="B274" s="37"/>
      <c r="C274" s="38"/>
      <c r="D274" s="39"/>
      <c r="E274" s="33"/>
      <c r="F274" s="38"/>
      <c r="G274" s="34"/>
      <c r="H274" s="43"/>
      <c r="I274" s="35" t="str">
        <f t="shared" ca="1" si="4"/>
        <v xml:space="preserve"> - </v>
      </c>
    </row>
    <row r="275" spans="1:9" s="41" customFormat="1" ht="12" x14ac:dyDescent="0.2">
      <c r="A275" s="30"/>
      <c r="B275" s="37"/>
      <c r="C275" s="38"/>
      <c r="D275" s="39"/>
      <c r="E275" s="33"/>
      <c r="F275" s="38"/>
      <c r="G275" s="34"/>
      <c r="H275" s="43"/>
      <c r="I275" s="35" t="str">
        <f t="shared" ca="1" si="4"/>
        <v xml:space="preserve"> - </v>
      </c>
    </row>
    <row r="276" spans="1:9" s="41" customFormat="1" ht="12" x14ac:dyDescent="0.2">
      <c r="A276" s="30"/>
      <c r="B276" s="37"/>
      <c r="C276" s="38"/>
      <c r="D276" s="39"/>
      <c r="E276" s="33"/>
      <c r="F276" s="38"/>
      <c r="G276" s="34"/>
      <c r="H276" s="43"/>
      <c r="I276" s="35" t="str">
        <f t="shared" ca="1" si="4"/>
        <v xml:space="preserve"> - </v>
      </c>
    </row>
    <row r="277" spans="1:9" s="41" customFormat="1" ht="12" x14ac:dyDescent="0.2">
      <c r="A277" s="30"/>
      <c r="B277" s="37"/>
      <c r="C277" s="38"/>
      <c r="D277" s="39"/>
      <c r="E277" s="33"/>
      <c r="F277" s="38"/>
      <c r="G277" s="34"/>
      <c r="H277" s="43"/>
      <c r="I277" s="35" t="str">
        <f t="shared" ca="1" si="4"/>
        <v xml:space="preserve"> - </v>
      </c>
    </row>
    <row r="278" spans="1:9" s="41" customFormat="1" ht="12" x14ac:dyDescent="0.2">
      <c r="A278" s="30"/>
      <c r="B278" s="37"/>
      <c r="C278" s="38"/>
      <c r="D278" s="39"/>
      <c r="E278" s="33"/>
      <c r="F278" s="38"/>
      <c r="G278" s="34"/>
      <c r="H278" s="43"/>
      <c r="I278" s="35" t="str">
        <f t="shared" ca="1" si="4"/>
        <v xml:space="preserve"> - </v>
      </c>
    </row>
    <row r="279" spans="1:9" s="41" customFormat="1" ht="12" x14ac:dyDescent="0.2">
      <c r="A279" s="30"/>
      <c r="B279" s="37"/>
      <c r="C279" s="38"/>
      <c r="D279" s="39"/>
      <c r="E279" s="33"/>
      <c r="F279" s="38"/>
      <c r="G279" s="34"/>
      <c r="H279" s="43"/>
      <c r="I279" s="35" t="str">
        <f t="shared" ca="1" si="4"/>
        <v xml:space="preserve"> - </v>
      </c>
    </row>
    <row r="280" spans="1:9" s="41" customFormat="1" ht="12" x14ac:dyDescent="0.2">
      <c r="A280" s="30"/>
      <c r="B280" s="37"/>
      <c r="C280" s="38"/>
      <c r="D280" s="39"/>
      <c r="E280" s="33"/>
      <c r="F280" s="38"/>
      <c r="G280" s="34"/>
      <c r="H280" s="43"/>
      <c r="I280" s="35" t="str">
        <f t="shared" ca="1" si="4"/>
        <v xml:space="preserve"> - </v>
      </c>
    </row>
    <row r="281" spans="1:9" s="41" customFormat="1" ht="12" x14ac:dyDescent="0.2">
      <c r="A281" s="30"/>
      <c r="B281" s="37"/>
      <c r="C281" s="38"/>
      <c r="D281" s="39"/>
      <c r="E281" s="33"/>
      <c r="F281" s="38"/>
      <c r="G281" s="34"/>
      <c r="H281" s="43"/>
      <c r="I281" s="35" t="str">
        <f t="shared" ca="1" si="4"/>
        <v xml:space="preserve"> - </v>
      </c>
    </row>
    <row r="282" spans="1:9" s="41" customFormat="1" ht="12" x14ac:dyDescent="0.2">
      <c r="A282" s="30"/>
      <c r="B282" s="37"/>
      <c r="C282" s="38"/>
      <c r="D282" s="39"/>
      <c r="E282" s="33"/>
      <c r="F282" s="38"/>
      <c r="G282" s="34"/>
      <c r="H282" s="43"/>
      <c r="I282" s="35" t="str">
        <f t="shared" ca="1" si="4"/>
        <v xml:space="preserve"> - </v>
      </c>
    </row>
    <row r="283" spans="1:9" s="41" customFormat="1" ht="12" x14ac:dyDescent="0.2">
      <c r="A283" s="30"/>
      <c r="B283" s="37"/>
      <c r="C283" s="38"/>
      <c r="D283" s="39"/>
      <c r="E283" s="33"/>
      <c r="F283" s="38"/>
      <c r="G283" s="34"/>
      <c r="H283" s="43"/>
      <c r="I283" s="35" t="str">
        <f t="shared" ca="1" si="4"/>
        <v xml:space="preserve"> - </v>
      </c>
    </row>
    <row r="284" spans="1:9" s="41" customFormat="1" ht="12" x14ac:dyDescent="0.2">
      <c r="A284" s="30"/>
      <c r="B284" s="37"/>
      <c r="C284" s="38"/>
      <c r="D284" s="39"/>
      <c r="E284" s="33"/>
      <c r="F284" s="38"/>
      <c r="G284" s="34"/>
      <c r="H284" s="43"/>
      <c r="I284" s="35" t="str">
        <f t="shared" ca="1" si="4"/>
        <v xml:space="preserve"> - </v>
      </c>
    </row>
    <row r="285" spans="1:9" s="41" customFormat="1" ht="12" x14ac:dyDescent="0.2">
      <c r="A285" s="30"/>
      <c r="B285" s="37"/>
      <c r="C285" s="38"/>
      <c r="D285" s="39"/>
      <c r="E285" s="33"/>
      <c r="F285" s="38"/>
      <c r="G285" s="34"/>
      <c r="H285" s="43"/>
      <c r="I285" s="35" t="str">
        <f t="shared" ca="1" si="4"/>
        <v xml:space="preserve"> - </v>
      </c>
    </row>
    <row r="286" spans="1:9" s="41" customFormat="1" ht="12" x14ac:dyDescent="0.2">
      <c r="A286" s="30"/>
      <c r="B286" s="37"/>
      <c r="C286" s="38"/>
      <c r="D286" s="39"/>
      <c r="E286" s="33"/>
      <c r="F286" s="38"/>
      <c r="G286" s="34"/>
      <c r="H286" s="43"/>
      <c r="I286" s="35" t="str">
        <f t="shared" ca="1" si="4"/>
        <v xml:space="preserve"> - </v>
      </c>
    </row>
    <row r="287" spans="1:9" s="41" customFormat="1" ht="12" x14ac:dyDescent="0.2">
      <c r="A287" s="30"/>
      <c r="B287" s="37"/>
      <c r="C287" s="38"/>
      <c r="D287" s="39"/>
      <c r="E287" s="33"/>
      <c r="F287" s="38"/>
      <c r="G287" s="34"/>
      <c r="H287" s="43"/>
      <c r="I287" s="35" t="str">
        <f t="shared" ca="1" si="4"/>
        <v xml:space="preserve"> - </v>
      </c>
    </row>
    <row r="288" spans="1:9" s="41" customFormat="1" ht="12" x14ac:dyDescent="0.2">
      <c r="A288" s="30"/>
      <c r="B288" s="37"/>
      <c r="C288" s="38"/>
      <c r="D288" s="39"/>
      <c r="E288" s="33"/>
      <c r="F288" s="38"/>
      <c r="G288" s="34"/>
      <c r="H288" s="43"/>
      <c r="I288" s="35" t="str">
        <f t="shared" ca="1" si="4"/>
        <v xml:space="preserve"> - </v>
      </c>
    </row>
    <row r="289" spans="1:9" s="41" customFormat="1" ht="12" x14ac:dyDescent="0.2">
      <c r="A289" s="30"/>
      <c r="B289" s="37"/>
      <c r="C289" s="38"/>
      <c r="D289" s="39"/>
      <c r="E289" s="33"/>
      <c r="F289" s="38"/>
      <c r="G289" s="34"/>
      <c r="H289" s="43"/>
      <c r="I289" s="35" t="str">
        <f t="shared" ca="1" si="4"/>
        <v xml:space="preserve"> - </v>
      </c>
    </row>
    <row r="290" spans="1:9" s="41" customFormat="1" ht="12" x14ac:dyDescent="0.2">
      <c r="A290" s="30"/>
      <c r="B290" s="37"/>
      <c r="C290" s="38"/>
      <c r="D290" s="39"/>
      <c r="E290" s="33"/>
      <c r="F290" s="38"/>
      <c r="G290" s="34"/>
      <c r="H290" s="43"/>
      <c r="I290" s="35" t="str">
        <f t="shared" ca="1" si="4"/>
        <v xml:space="preserve"> - </v>
      </c>
    </row>
    <row r="291" spans="1:9" s="41" customFormat="1" ht="12" x14ac:dyDescent="0.2">
      <c r="A291" s="30"/>
      <c r="B291" s="37"/>
      <c r="C291" s="38"/>
      <c r="D291" s="39"/>
      <c r="E291" s="33"/>
      <c r="F291" s="38"/>
      <c r="G291" s="34"/>
      <c r="H291" s="43"/>
      <c r="I291" s="35" t="str">
        <f t="shared" ca="1" si="4"/>
        <v xml:space="preserve"> - </v>
      </c>
    </row>
    <row r="292" spans="1:9" s="41" customFormat="1" ht="12" x14ac:dyDescent="0.2">
      <c r="A292" s="30"/>
      <c r="B292" s="30"/>
      <c r="C292" s="38"/>
      <c r="D292" s="39"/>
      <c r="E292" s="57"/>
      <c r="F292" s="38"/>
      <c r="G292" s="58"/>
      <c r="H292" s="34"/>
      <c r="I292" s="35" t="str">
        <f t="shared" ca="1" si="4"/>
        <v xml:space="preserve"> - </v>
      </c>
    </row>
    <row r="293" spans="1:9" s="65" customFormat="1" x14ac:dyDescent="0.2">
      <c r="A293" s="59"/>
      <c r="B293" s="59"/>
      <c r="C293" s="60"/>
      <c r="D293" s="61"/>
      <c r="E293" s="62"/>
      <c r="F293" s="60"/>
      <c r="G293" s="63"/>
      <c r="H293" s="64"/>
      <c r="I293" s="35" t="str">
        <f t="shared" ca="1" si="4"/>
        <v xml:space="preserve"> - </v>
      </c>
    </row>
    <row r="294" spans="1:9" s="65" customFormat="1" x14ac:dyDescent="0.2">
      <c r="A294" s="59"/>
      <c r="B294" s="59"/>
      <c r="C294" s="60"/>
      <c r="D294" s="66"/>
      <c r="E294" s="62"/>
      <c r="F294" s="67"/>
      <c r="G294" s="63"/>
      <c r="H294" s="64"/>
      <c r="I294" s="35" t="str">
        <f t="shared" ca="1" si="4"/>
        <v xml:space="preserve"> - </v>
      </c>
    </row>
    <row r="295" spans="1:9" s="65" customFormat="1" x14ac:dyDescent="0.2">
      <c r="A295" s="59"/>
      <c r="B295" s="42"/>
      <c r="C295" s="60"/>
      <c r="D295" s="61"/>
      <c r="E295" s="62"/>
      <c r="F295" s="60"/>
      <c r="G295" s="63"/>
      <c r="H295" s="64"/>
      <c r="I295" s="35" t="str">
        <f t="shared" ca="1" si="4"/>
        <v xml:space="preserve"> - </v>
      </c>
    </row>
    <row r="296" spans="1:9" s="65" customFormat="1" x14ac:dyDescent="0.2">
      <c r="A296" s="59"/>
      <c r="B296" s="59"/>
      <c r="C296" s="60"/>
      <c r="D296" s="66"/>
      <c r="E296" s="68"/>
      <c r="F296" s="60"/>
      <c r="G296" s="64"/>
      <c r="H296" s="64"/>
      <c r="I296" s="35" t="str">
        <f t="shared" ca="1" si="4"/>
        <v xml:space="preserve"> - </v>
      </c>
    </row>
    <row r="297" spans="1:9" s="65" customFormat="1" x14ac:dyDescent="0.2">
      <c r="A297" s="59"/>
      <c r="B297" s="59"/>
      <c r="C297" s="60"/>
      <c r="D297" s="66"/>
      <c r="E297" s="68"/>
      <c r="F297" s="67"/>
      <c r="G297" s="64"/>
      <c r="H297" s="64"/>
      <c r="I297" s="35" t="str">
        <f t="shared" ca="1" si="4"/>
        <v xml:space="preserve"> - </v>
      </c>
    </row>
    <row r="298" spans="1:9" s="65" customFormat="1" x14ac:dyDescent="0.2">
      <c r="A298" s="59"/>
      <c r="B298" s="59"/>
      <c r="C298" s="60"/>
      <c r="D298" s="66"/>
      <c r="E298" s="68"/>
      <c r="F298" s="67"/>
      <c r="G298" s="64"/>
      <c r="H298" s="64"/>
      <c r="I298" s="35" t="str">
        <f t="shared" ca="1" si="4"/>
        <v xml:space="preserve"> - </v>
      </c>
    </row>
    <row r="299" spans="1:9" s="65" customFormat="1" x14ac:dyDescent="0.2">
      <c r="A299" s="59"/>
      <c r="B299" s="59"/>
      <c r="C299" s="60"/>
      <c r="D299" s="61"/>
      <c r="E299" s="68"/>
      <c r="F299" s="67"/>
      <c r="G299" s="63"/>
      <c r="H299" s="63"/>
      <c r="I299" s="35" t="str">
        <f t="shared" ca="1" si="4"/>
        <v xml:space="preserve"> - </v>
      </c>
    </row>
    <row r="300" spans="1:9" s="65" customFormat="1" x14ac:dyDescent="0.2">
      <c r="A300" s="59"/>
      <c r="B300" s="42"/>
      <c r="C300" s="60"/>
      <c r="D300" s="61"/>
      <c r="E300" s="68"/>
      <c r="F300" s="60"/>
      <c r="G300" s="63"/>
      <c r="H300" s="69"/>
      <c r="I300" s="35" t="str">
        <f t="shared" ca="1" si="4"/>
        <v xml:space="preserve"> - </v>
      </c>
    </row>
    <row r="301" spans="1:9" s="65" customFormat="1" x14ac:dyDescent="0.2">
      <c r="A301" s="59"/>
      <c r="B301" s="59"/>
      <c r="C301" s="60"/>
      <c r="D301" s="61"/>
      <c r="E301" s="68"/>
      <c r="F301" s="67"/>
      <c r="G301" s="63"/>
      <c r="H301" s="63"/>
      <c r="I301" s="35" t="str">
        <f t="shared" ca="1" si="4"/>
        <v xml:space="preserve"> - </v>
      </c>
    </row>
    <row r="302" spans="1:9" s="65" customFormat="1" x14ac:dyDescent="0.2">
      <c r="A302" s="59"/>
      <c r="B302" s="59"/>
      <c r="C302" s="60"/>
      <c r="D302" s="61"/>
      <c r="E302" s="68"/>
      <c r="F302" s="67"/>
      <c r="G302" s="63"/>
      <c r="H302" s="63"/>
      <c r="I302" s="35" t="str">
        <f t="shared" ca="1" si="4"/>
        <v xml:space="preserve"> - </v>
      </c>
    </row>
    <row r="303" spans="1:9" s="65" customFormat="1" x14ac:dyDescent="0.2">
      <c r="A303" s="59"/>
      <c r="B303" s="59"/>
      <c r="C303" s="60"/>
      <c r="D303" s="61"/>
      <c r="E303" s="68"/>
      <c r="F303" s="67"/>
      <c r="G303" s="63"/>
      <c r="H303" s="63"/>
      <c r="I303" s="35" t="str">
        <f t="shared" ca="1" si="4"/>
        <v xml:space="preserve"> - </v>
      </c>
    </row>
    <row r="304" spans="1:9" s="65" customFormat="1" x14ac:dyDescent="0.2">
      <c r="A304" s="59"/>
      <c r="B304" s="42"/>
      <c r="C304" s="60"/>
      <c r="D304" s="61"/>
      <c r="E304" s="68"/>
      <c r="F304" s="60"/>
      <c r="G304" s="63"/>
      <c r="H304" s="69"/>
      <c r="I304" s="35" t="str">
        <f t="shared" ca="1" si="4"/>
        <v xml:space="preserve"> - </v>
      </c>
    </row>
    <row r="305" spans="1:9" s="65" customFormat="1" x14ac:dyDescent="0.2">
      <c r="A305" s="59"/>
      <c r="B305" s="59"/>
      <c r="C305" s="60"/>
      <c r="D305" s="61"/>
      <c r="E305" s="62"/>
      <c r="F305" s="67"/>
      <c r="G305" s="63"/>
      <c r="H305" s="63"/>
      <c r="I305" s="35" t="str">
        <f t="shared" ca="1" si="4"/>
        <v xml:space="preserve"> - </v>
      </c>
    </row>
    <row r="306" spans="1:9" s="65" customFormat="1" x14ac:dyDescent="0.2">
      <c r="A306" s="59"/>
      <c r="B306" s="59"/>
      <c r="C306" s="60"/>
      <c r="D306" s="61"/>
      <c r="E306" s="68"/>
      <c r="F306" s="67"/>
      <c r="G306" s="63"/>
      <c r="H306" s="63"/>
      <c r="I306" s="35" t="str">
        <f t="shared" ref="I306:I321" ca="1" si="5">IF(AND(ISBLANK(G306),ISBLANK(H306))," - ",OFFSET(I306,-1,0,1,1)+H306-G306)</f>
        <v xml:space="preserve"> - </v>
      </c>
    </row>
    <row r="307" spans="1:9" s="65" customFormat="1" x14ac:dyDescent="0.2">
      <c r="A307" s="59"/>
      <c r="B307" s="59"/>
      <c r="C307" s="60"/>
      <c r="D307" s="61"/>
      <c r="E307" s="68"/>
      <c r="F307" s="60"/>
      <c r="G307" s="63"/>
      <c r="H307" s="63"/>
      <c r="I307" s="35" t="str">
        <f t="shared" ca="1" si="5"/>
        <v xml:space="preserve"> - </v>
      </c>
    </row>
    <row r="308" spans="1:9" s="65" customFormat="1" x14ac:dyDescent="0.2">
      <c r="A308" s="59"/>
      <c r="B308" s="42"/>
      <c r="C308" s="60"/>
      <c r="D308" s="61"/>
      <c r="E308" s="68"/>
      <c r="F308" s="60"/>
      <c r="G308" s="64"/>
      <c r="H308" s="69"/>
      <c r="I308" s="35" t="str">
        <f t="shared" ca="1" si="5"/>
        <v xml:space="preserve"> - </v>
      </c>
    </row>
    <row r="309" spans="1:9" s="41" customFormat="1" x14ac:dyDescent="0.2">
      <c r="A309" s="59"/>
      <c r="B309" s="59"/>
      <c r="C309" s="38"/>
      <c r="D309" s="61"/>
      <c r="E309" s="68"/>
      <c r="F309" s="67"/>
      <c r="G309" s="64"/>
      <c r="H309" s="63"/>
      <c r="I309" s="35" t="str">
        <f t="shared" ca="1" si="5"/>
        <v xml:space="preserve"> - </v>
      </c>
    </row>
    <row r="310" spans="1:9" s="41" customFormat="1" x14ac:dyDescent="0.2">
      <c r="A310" s="59"/>
      <c r="B310" s="59"/>
      <c r="C310" s="38"/>
      <c r="D310" s="61"/>
      <c r="E310" s="68"/>
      <c r="F310" s="67"/>
      <c r="G310" s="64"/>
      <c r="H310" s="63"/>
      <c r="I310" s="35" t="str">
        <f t="shared" ca="1" si="5"/>
        <v xml:space="preserve"> - </v>
      </c>
    </row>
    <row r="311" spans="1:9" s="41" customFormat="1" x14ac:dyDescent="0.2">
      <c r="A311" s="59"/>
      <c r="B311" s="59"/>
      <c r="C311" s="60"/>
      <c r="D311" s="61"/>
      <c r="E311" s="68"/>
      <c r="F311" s="67"/>
      <c r="G311" s="64"/>
      <c r="H311" s="63"/>
      <c r="I311" s="35" t="str">
        <f t="shared" ca="1" si="5"/>
        <v xml:space="preserve"> - </v>
      </c>
    </row>
    <row r="312" spans="1:9" s="41" customFormat="1" x14ac:dyDescent="0.2">
      <c r="A312" s="59"/>
      <c r="B312" s="59"/>
      <c r="C312" s="60"/>
      <c r="D312" s="61"/>
      <c r="E312" s="68"/>
      <c r="F312" s="67"/>
      <c r="G312" s="64"/>
      <c r="H312" s="63"/>
      <c r="I312" s="35" t="str">
        <f t="shared" ca="1" si="5"/>
        <v xml:space="preserve"> - </v>
      </c>
    </row>
    <row r="313" spans="1:9" s="41" customFormat="1" x14ac:dyDescent="0.2">
      <c r="A313" s="49"/>
      <c r="B313" s="42"/>
      <c r="C313" s="38"/>
      <c r="D313" s="39"/>
      <c r="E313" s="33"/>
      <c r="F313" s="38"/>
      <c r="G313" s="58"/>
      <c r="H313" s="51"/>
      <c r="I313" s="35" t="str">
        <f t="shared" ca="1" si="5"/>
        <v xml:space="preserve"> - </v>
      </c>
    </row>
    <row r="314" spans="1:9" s="41" customFormat="1" x14ac:dyDescent="0.2">
      <c r="A314" s="49"/>
      <c r="B314" s="42"/>
      <c r="C314" s="38"/>
      <c r="D314" s="39"/>
      <c r="E314" s="33"/>
      <c r="F314" s="38"/>
      <c r="G314" s="34"/>
      <c r="H314" s="51"/>
      <c r="I314" s="35" t="str">
        <f t="shared" ca="1" si="5"/>
        <v xml:space="preserve"> - </v>
      </c>
    </row>
    <row r="315" spans="1:9" s="41" customFormat="1" x14ac:dyDescent="0.2">
      <c r="A315" s="49"/>
      <c r="B315" s="42"/>
      <c r="C315" s="38"/>
      <c r="D315" s="39"/>
      <c r="E315" s="33"/>
      <c r="F315" s="38"/>
      <c r="G315" s="34"/>
      <c r="H315" s="51"/>
      <c r="I315" s="35" t="str">
        <f t="shared" ca="1" si="5"/>
        <v xml:space="preserve"> - </v>
      </c>
    </row>
    <row r="316" spans="1:9" s="41" customFormat="1" x14ac:dyDescent="0.2">
      <c r="A316" s="49"/>
      <c r="B316" s="42"/>
      <c r="C316" s="38"/>
      <c r="D316" s="39"/>
      <c r="E316" s="33"/>
      <c r="F316" s="38"/>
      <c r="G316" s="34"/>
      <c r="H316" s="51"/>
      <c r="I316" s="35" t="str">
        <f t="shared" ca="1" si="5"/>
        <v xml:space="preserve"> - </v>
      </c>
    </row>
    <row r="317" spans="1:9" s="41" customFormat="1" x14ac:dyDescent="0.2">
      <c r="A317" s="59"/>
      <c r="B317" s="59"/>
      <c r="C317" s="60"/>
      <c r="D317" s="61"/>
      <c r="E317" s="68"/>
      <c r="F317" s="67"/>
      <c r="G317" s="64"/>
      <c r="H317" s="63"/>
      <c r="I317" s="35" t="str">
        <f t="shared" ca="1" si="5"/>
        <v xml:space="preserve"> - </v>
      </c>
    </row>
    <row r="318" spans="1:9" s="41" customFormat="1" x14ac:dyDescent="0.2">
      <c r="A318" s="59"/>
      <c r="B318" s="59"/>
      <c r="C318" s="60"/>
      <c r="D318" s="61"/>
      <c r="E318" s="68"/>
      <c r="F318" s="60"/>
      <c r="G318" s="64"/>
      <c r="H318" s="63"/>
      <c r="I318" s="35" t="str">
        <f t="shared" ca="1" si="5"/>
        <v xml:space="preserve"> - </v>
      </c>
    </row>
    <row r="319" spans="1:9" s="41" customFormat="1" x14ac:dyDescent="0.2">
      <c r="A319" s="59"/>
      <c r="B319" s="59"/>
      <c r="C319" s="60"/>
      <c r="D319" s="61"/>
      <c r="E319" s="68"/>
      <c r="F319" s="67"/>
      <c r="G319" s="64"/>
      <c r="H319" s="63"/>
      <c r="I319" s="35" t="str">
        <f t="shared" ca="1" si="5"/>
        <v xml:space="preserve"> - </v>
      </c>
    </row>
    <row r="320" spans="1:9" s="41" customFormat="1" x14ac:dyDescent="0.2">
      <c r="A320" s="70"/>
      <c r="B320" s="42"/>
      <c r="C320" s="38"/>
      <c r="D320" s="39"/>
      <c r="E320" s="57"/>
      <c r="F320" s="38"/>
      <c r="G320" s="58"/>
      <c r="H320" s="58"/>
      <c r="I320" s="35" t="str">
        <f t="shared" ca="1" si="5"/>
        <v xml:space="preserve"> - </v>
      </c>
    </row>
    <row r="321" spans="1:10" s="41" customFormat="1" x14ac:dyDescent="0.2">
      <c r="A321" s="49"/>
      <c r="B321" s="42"/>
      <c r="C321" s="38"/>
      <c r="D321" s="39"/>
      <c r="E321" s="57"/>
      <c r="F321" s="38"/>
      <c r="G321" s="58"/>
      <c r="H321" s="58"/>
      <c r="I321" s="35" t="str">
        <f t="shared" ca="1" si="5"/>
        <v xml:space="preserve"> - </v>
      </c>
    </row>
    <row r="322" spans="1:10" ht="14.25" x14ac:dyDescent="0.2">
      <c r="A322" s="71"/>
      <c r="B322" s="72"/>
      <c r="C322" s="73"/>
      <c r="D322" s="74"/>
      <c r="E322" s="75"/>
      <c r="F322" s="73"/>
      <c r="G322" s="76"/>
      <c r="H322" s="76"/>
      <c r="I322" s="77"/>
      <c r="J322"/>
    </row>
    <row r="323" spans="1:10" x14ac:dyDescent="0.2">
      <c r="G323" s="9">
        <f>SUBTOTAL(9, G18:G322)</f>
        <v>1263410.8299999996</v>
      </c>
      <c r="H323" s="9">
        <f>SUBTOTAL(9, H32:H319)</f>
        <v>746250</v>
      </c>
    </row>
    <row r="324" spans="1:10" x14ac:dyDescent="0.2">
      <c r="G324" s="9">
        <f>G323-H323</f>
        <v>517160.82999999961</v>
      </c>
    </row>
    <row r="326" spans="1:10" x14ac:dyDescent="0.2">
      <c r="G326" s="9">
        <v>312415.13</v>
      </c>
    </row>
    <row r="328" spans="1:10" x14ac:dyDescent="0.2">
      <c r="G328" s="9">
        <v>862280.07545015798</v>
      </c>
    </row>
    <row r="329" spans="1:10" x14ac:dyDescent="0.2">
      <c r="G329" s="9">
        <v>39827.659999999996</v>
      </c>
    </row>
    <row r="330" spans="1:10" x14ac:dyDescent="0.2">
      <c r="G330" s="9">
        <f>G329-G328</f>
        <v>-822452.41545015795</v>
      </c>
    </row>
    <row r="331" spans="1:10" s="9" customFormat="1" x14ac:dyDescent="0.2">
      <c r="A331" s="8"/>
      <c r="B331" s="10"/>
      <c r="C331" s="8"/>
      <c r="D331" s="8"/>
      <c r="E331" s="8"/>
      <c r="F331" s="8"/>
      <c r="J331" s="8"/>
    </row>
    <row r="332" spans="1:10" s="9" customFormat="1" x14ac:dyDescent="0.2">
      <c r="A332" s="8"/>
      <c r="B332" s="10"/>
      <c r="C332" s="8"/>
      <c r="D332" s="8"/>
      <c r="E332" s="8"/>
      <c r="F332" s="8"/>
      <c r="J332" s="8"/>
    </row>
    <row r="333" spans="1:10" s="9" customFormat="1" x14ac:dyDescent="0.2">
      <c r="A333" s="8"/>
      <c r="B333" s="10"/>
      <c r="C333" s="8"/>
      <c r="D333" s="8"/>
      <c r="E333" s="8"/>
      <c r="F333" s="8"/>
      <c r="J333" s="8"/>
    </row>
  </sheetData>
  <conditionalFormatting sqref="I15:I321">
    <cfRule type="cellIs" dxfId="286" priority="3" stopIfTrue="1" operator="lessThan">
      <formula>0</formula>
    </cfRule>
  </conditionalFormatting>
  <conditionalFormatting sqref="I3">
    <cfRule type="cellIs" dxfId="285" priority="1" stopIfTrue="1" operator="lessThan">
      <formula>0</formula>
    </cfRule>
  </conditionalFormatting>
  <dataValidations count="5">
    <dataValidation type="list" allowBlank="1" showInputMessage="1" showErrorMessage="1" sqref="D306 D254:D298 D246:D248 D230:D235 C43:C49 D15:D42 D75:D196" xr:uid="{8128A046-5D59-4BD1-80F4-9FCBADD5EEA7}">
      <formula1>payeeList</formula1>
    </dataValidation>
    <dataValidation type="list" allowBlank="1" showInputMessage="1" showErrorMessage="1" sqref="C299:C300 C255:C296 C246:C252 C15:C42 C75:C235" xr:uid="{DB47AE01-BB4A-4E7D-B26F-BAD8D54BCDAB}">
      <formula1>numList</formula1>
    </dataValidation>
    <dataValidation type="list" allowBlank="1" showInputMessage="1" showErrorMessage="1" sqref="A258:A319 B258:B321 A15:B257" xr:uid="{CC732097-050E-4613-A77B-E28159E205A9}">
      <formula1>dateList</formula1>
    </dataValidation>
    <dataValidation type="list" allowBlank="1" showInputMessage="1" showErrorMessage="1" sqref="E306:E319 G314:G319 E296:E304 G296 G308:G312 E253:E291 G258:G264 G238 G229:G236 H139 D43:D74 G16:G196 E15:E248 H75:H91" xr:uid="{95273363-2AC5-4975-AF5A-0CB6B1276CC0}">
      <formula1>categoryList</formula1>
    </dataValidation>
    <dataValidation type="list" allowBlank="1" showInputMessage="1" showErrorMessage="1" sqref="F15:F319" xr:uid="{2A15D94C-A6B9-468E-9B76-47FA0D53F534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343E896-AFFA-4388-A00B-936878D4A12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3" id="{05BD7744-FCB1-4F28-A83E-1E214F1F02D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I15:I321</xm:sqref>
        </x14:conditionalFormatting>
        <x14:conditionalFormatting xmlns:xm="http://schemas.microsoft.com/office/excel/2006/main">
          <x14:cfRule type="iconSet" priority="25" id="{12FD53D8-2C21-467F-9F75-0C775F0AF3B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I30:I321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65BE-F771-4094-BF07-368CB2CD683C}">
  <sheetPr>
    <pageSetUpPr fitToPage="1"/>
  </sheetPr>
  <dimension ref="A1:L161"/>
  <sheetViews>
    <sheetView showGridLines="0" zoomScale="115" zoomScaleNormal="115" workbookViewId="0">
      <pane ySplit="7" topLeftCell="A8" activePane="bottomLeft" state="frozen"/>
      <selection activeCell="B18" sqref="B18"/>
      <selection pane="bottomLeft" activeCell="D13" sqref="D13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6384" width="9" style="8"/>
  </cols>
  <sheetData>
    <row r="1" spans="1:9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43739</v>
      </c>
    </row>
    <row r="2" spans="1:9" ht="18.75" x14ac:dyDescent="0.2">
      <c r="A2" s="1" t="s">
        <v>1</v>
      </c>
      <c r="B2" s="2"/>
    </row>
    <row r="3" spans="1:9" ht="15" x14ac:dyDescent="0.25">
      <c r="H3" s="11" t="s">
        <v>2</v>
      </c>
      <c r="I3" s="12">
        <f ca="1">VLOOKUP(9E+100,Table134567891011121334567891011121334567891011121367891011121334567891011[Balance],1)</f>
        <v>586225.95478596096</v>
      </c>
    </row>
    <row r="4" spans="1:9" ht="15" x14ac:dyDescent="0.25">
      <c r="H4" s="13" t="s">
        <v>3</v>
      </c>
      <c r="I4" s="14">
        <f>SUMIF(Table134567891011121334567891011121334567891011121367891011121334567891011[R],"=r",Table134567891011121334567891011121334567891011121367891011121334567891011[Deposit,
Credit (+)])+SUMIF(Table134567891011121334567891011121334567891011121367891011121334567891011[R],"=c",Table134567891011121334567891011121334567891011121367891011121334567891011[Deposit,
Credit (+)])-SUMIF(Table134567891011121334567891011121334567891011121367891011121334567891011[R],"=R",Table134567891011121334567891011121334567891011121367891011121334567891011[Withdrawal,
Payment (-)])-SUMIF(Table134567891011121334567891011121334567891011121367891011121334567891011[R],"=C",Table134567891011121334567891011121334567891011121367891011121334567891011[Withdrawal,
Payment (-)])</f>
        <v>0</v>
      </c>
    </row>
    <row r="5" spans="1:9" x14ac:dyDescent="0.2">
      <c r="H5" s="15"/>
    </row>
    <row r="6" spans="1:9" s="18" customFormat="1" ht="17.25" customHeight="1" x14ac:dyDescent="0.2">
      <c r="A6" s="16"/>
      <c r="B6" s="17"/>
      <c r="C6" s="16"/>
      <c r="D6" s="16"/>
      <c r="F6" s="19"/>
      <c r="G6" s="20"/>
      <c r="H6" s="21" t="s">
        <v>4</v>
      </c>
      <c r="I6" s="22">
        <v>500000</v>
      </c>
    </row>
    <row r="7" spans="1:9" s="28" customFormat="1" ht="30" x14ac:dyDescent="0.2">
      <c r="A7" s="23" t="s">
        <v>5</v>
      </c>
      <c r="B7" s="23" t="s">
        <v>6</v>
      </c>
      <c r="C7" s="24" t="s">
        <v>7</v>
      </c>
      <c r="D7" s="25" t="s">
        <v>8</v>
      </c>
      <c r="E7" s="25" t="s">
        <v>9</v>
      </c>
      <c r="F7" s="23" t="s">
        <v>10</v>
      </c>
      <c r="G7" s="26" t="s">
        <v>11</v>
      </c>
      <c r="H7" s="26" t="s">
        <v>12</v>
      </c>
      <c r="I7" s="27" t="s">
        <v>13</v>
      </c>
    </row>
    <row r="8" spans="1:9" s="36" customFormat="1" ht="12" x14ac:dyDescent="0.2">
      <c r="A8" s="29"/>
      <c r="B8" s="30"/>
      <c r="C8" s="31"/>
      <c r="D8" s="32" t="s">
        <v>1322</v>
      </c>
      <c r="E8" s="33"/>
      <c r="F8" s="31"/>
      <c r="G8" s="34"/>
      <c r="H8" s="34"/>
      <c r="I8" s="35">
        <f ca="1">'Sept''19'!I114</f>
        <v>2472552.1909159608</v>
      </c>
    </row>
    <row r="9" spans="1:9" s="36" customFormat="1" x14ac:dyDescent="0.2">
      <c r="A9" s="30">
        <v>43739</v>
      </c>
      <c r="B9" s="42"/>
      <c r="C9" s="38" t="s">
        <v>1323</v>
      </c>
      <c r="D9" s="39" t="s">
        <v>15</v>
      </c>
      <c r="E9" s="33"/>
      <c r="F9" s="38"/>
      <c r="G9" s="34">
        <v>10064</v>
      </c>
      <c r="H9" s="43"/>
      <c r="I9" s="35">
        <f ca="1">IF(AND(ISBLANK(G9),ISBLANK(H9))," - ",OFFSET(I9,-1,0,1,1)+H9-G9)</f>
        <v>2462488.1909159608</v>
      </c>
    </row>
    <row r="10" spans="1:9" s="36" customFormat="1" ht="12.75" customHeight="1" x14ac:dyDescent="0.2">
      <c r="A10" s="30">
        <v>43739</v>
      </c>
      <c r="B10" s="37"/>
      <c r="C10" s="38" t="s">
        <v>1324</v>
      </c>
      <c r="D10" s="39" t="s">
        <v>103</v>
      </c>
      <c r="E10" s="33"/>
      <c r="F10" s="38"/>
      <c r="G10" s="34">
        <v>250</v>
      </c>
      <c r="H10" s="34"/>
      <c r="I10" s="35">
        <f ca="1">IF(AND(ISBLANK(G10),ISBLANK(H10))," - ",OFFSET(I10,-1,0,1,1)+H10-G10)</f>
        <v>2462238.1909159608</v>
      </c>
    </row>
    <row r="11" spans="1:9" s="36" customFormat="1" ht="12.75" customHeight="1" x14ac:dyDescent="0.2">
      <c r="A11" s="30">
        <v>43739</v>
      </c>
      <c r="B11" s="37"/>
      <c r="C11" s="38" t="s">
        <v>1325</v>
      </c>
      <c r="D11" s="39" t="s">
        <v>16</v>
      </c>
      <c r="E11" s="40"/>
      <c r="F11" s="38"/>
      <c r="G11" s="34">
        <v>132</v>
      </c>
      <c r="H11" s="34"/>
      <c r="I11" s="35">
        <f ca="1">IF(AND(ISBLANK(G11),ISBLANK(H11))," - ",OFFSET(I11,-1,0,1,1)+H11-G11)</f>
        <v>2462106.1909159608</v>
      </c>
    </row>
    <row r="12" spans="1:9" s="36" customFormat="1" ht="12.75" customHeight="1" x14ac:dyDescent="0.2">
      <c r="A12" s="30">
        <v>43739</v>
      </c>
      <c r="B12" s="37"/>
      <c r="C12" s="38" t="s">
        <v>1315</v>
      </c>
      <c r="D12" s="39" t="s">
        <v>285</v>
      </c>
      <c r="E12" s="33"/>
      <c r="F12" s="38"/>
      <c r="G12" s="34">
        <v>500</v>
      </c>
      <c r="H12" s="34"/>
      <c r="I12" s="35">
        <f ca="1">IF(AND(ISBLANK(G12),ISBLANK(H12))," - ",OFFSET(I12,-1,0,1,1)+H12-G12)</f>
        <v>2461606.1909159608</v>
      </c>
    </row>
    <row r="13" spans="1:9" s="36" customFormat="1" ht="12.75" customHeight="1" x14ac:dyDescent="0.2">
      <c r="A13" s="30">
        <v>43739</v>
      </c>
      <c r="B13" s="42"/>
      <c r="C13" s="38" t="s">
        <v>20</v>
      </c>
      <c r="D13" s="39" t="s">
        <v>1326</v>
      </c>
      <c r="E13" s="33"/>
      <c r="F13" s="38"/>
      <c r="G13" s="34">
        <v>28496.83</v>
      </c>
      <c r="H13" s="43"/>
      <c r="I13" s="35">
        <f t="shared" ref="I13:I91" ca="1" si="0">IF(AND(ISBLANK(G13),ISBLANK(H13))," - ",OFFSET(I13,-1,0,1,1)+H13-G13)</f>
        <v>2433109.3609159607</v>
      </c>
    </row>
    <row r="14" spans="1:9" s="36" customFormat="1" ht="12.75" customHeight="1" x14ac:dyDescent="0.2">
      <c r="A14" s="30">
        <v>43741</v>
      </c>
      <c r="B14" s="42"/>
      <c r="C14" s="38" t="s">
        <v>1327</v>
      </c>
      <c r="D14" s="39" t="s">
        <v>1328</v>
      </c>
      <c r="E14" s="33"/>
      <c r="F14" s="38"/>
      <c r="G14" s="34">
        <v>1265</v>
      </c>
      <c r="H14" s="34"/>
      <c r="I14" s="35">
        <f t="shared" ca="1" si="0"/>
        <v>2431844.3609159607</v>
      </c>
    </row>
    <row r="15" spans="1:9" s="36" customFormat="1" x14ac:dyDescent="0.2">
      <c r="A15" s="30">
        <v>43741</v>
      </c>
      <c r="B15" s="42"/>
      <c r="C15" s="38" t="s">
        <v>1329</v>
      </c>
      <c r="D15" s="39" t="s">
        <v>194</v>
      </c>
      <c r="E15" s="33"/>
      <c r="F15" s="38"/>
      <c r="G15" s="34">
        <v>3764.91</v>
      </c>
      <c r="H15" s="43"/>
      <c r="I15" s="35">
        <f t="shared" ca="1" si="0"/>
        <v>2428079.4509159606</v>
      </c>
    </row>
    <row r="16" spans="1:9" s="36" customFormat="1" x14ac:dyDescent="0.2">
      <c r="A16" s="30">
        <v>43741</v>
      </c>
      <c r="B16" s="42"/>
      <c r="C16" s="38" t="s">
        <v>1330</v>
      </c>
      <c r="D16" s="39" t="s">
        <v>1331</v>
      </c>
      <c r="E16" s="33"/>
      <c r="F16" s="38"/>
      <c r="G16" s="34">
        <v>400</v>
      </c>
      <c r="H16" s="43"/>
      <c r="I16" s="35">
        <f t="shared" ca="1" si="0"/>
        <v>2427679.4509159606</v>
      </c>
    </row>
    <row r="17" spans="1:9" s="36" customFormat="1" ht="12.75" customHeight="1" x14ac:dyDescent="0.2">
      <c r="A17" s="30">
        <v>43741</v>
      </c>
      <c r="B17" s="42"/>
      <c r="C17" s="38" t="s">
        <v>1332</v>
      </c>
      <c r="D17" s="39" t="s">
        <v>40</v>
      </c>
      <c r="E17" s="33"/>
      <c r="F17" s="38"/>
      <c r="G17" s="34">
        <v>120</v>
      </c>
      <c r="H17" s="43"/>
      <c r="I17" s="35">
        <f t="shared" ca="1" si="0"/>
        <v>2427559.4509159606</v>
      </c>
    </row>
    <row r="18" spans="1:9" s="36" customFormat="1" ht="12.75" customHeight="1" x14ac:dyDescent="0.2">
      <c r="A18" s="30">
        <v>43741</v>
      </c>
      <c r="B18" s="42"/>
      <c r="C18" s="38" t="s">
        <v>1333</v>
      </c>
      <c r="D18" s="39" t="s">
        <v>599</v>
      </c>
      <c r="E18" s="33"/>
      <c r="F18" s="38"/>
      <c r="G18" s="34">
        <v>637.54</v>
      </c>
      <c r="H18" s="43"/>
      <c r="I18" s="35">
        <f t="shared" ca="1" si="0"/>
        <v>2426921.9109159606</v>
      </c>
    </row>
    <row r="19" spans="1:9" s="36" customFormat="1" ht="12.75" customHeight="1" x14ac:dyDescent="0.2">
      <c r="A19" s="30">
        <v>43741</v>
      </c>
      <c r="B19" s="42"/>
      <c r="C19" s="38" t="s">
        <v>1334</v>
      </c>
      <c r="D19" s="39" t="s">
        <v>19</v>
      </c>
      <c r="E19" s="33"/>
      <c r="F19" s="38"/>
      <c r="G19" s="34">
        <v>112</v>
      </c>
      <c r="H19" s="43"/>
      <c r="I19" s="35">
        <f t="shared" ca="1" si="0"/>
        <v>2426809.9109159606</v>
      </c>
    </row>
    <row r="20" spans="1:9" s="36" customFormat="1" ht="12.75" customHeight="1" x14ac:dyDescent="0.2">
      <c r="A20" s="30">
        <v>43741</v>
      </c>
      <c r="B20" s="42"/>
      <c r="C20" s="38" t="s">
        <v>1335</v>
      </c>
      <c r="D20" s="39" t="s">
        <v>611</v>
      </c>
      <c r="E20" s="33"/>
      <c r="F20" s="38"/>
      <c r="G20" s="34">
        <v>120</v>
      </c>
      <c r="H20" s="43"/>
      <c r="I20" s="35">
        <f t="shared" ca="1" si="0"/>
        <v>2426689.9109159606</v>
      </c>
    </row>
    <row r="21" spans="1:9" s="36" customFormat="1" x14ac:dyDescent="0.2">
      <c r="A21" s="30">
        <v>43741</v>
      </c>
      <c r="B21" s="42"/>
      <c r="C21" s="38" t="s">
        <v>1336</v>
      </c>
      <c r="D21" s="39" t="s">
        <v>211</v>
      </c>
      <c r="E21" s="33"/>
      <c r="F21" s="38"/>
      <c r="G21" s="34">
        <v>420</v>
      </c>
      <c r="H21" s="43"/>
      <c r="I21" s="35">
        <f t="shared" ca="1" si="0"/>
        <v>2426269.9109159606</v>
      </c>
    </row>
    <row r="22" spans="1:9" s="36" customFormat="1" ht="12.75" customHeight="1" x14ac:dyDescent="0.2">
      <c r="A22" s="30">
        <v>43741</v>
      </c>
      <c r="B22" s="42"/>
      <c r="C22" s="38" t="s">
        <v>1337</v>
      </c>
      <c r="D22" s="39" t="s">
        <v>630</v>
      </c>
      <c r="E22" s="33"/>
      <c r="F22" s="38"/>
      <c r="G22" s="34">
        <v>398.55</v>
      </c>
      <c r="H22" s="43"/>
      <c r="I22" s="35">
        <f t="shared" ca="1" si="0"/>
        <v>2425871.3609159607</v>
      </c>
    </row>
    <row r="23" spans="1:9" s="36" customFormat="1" ht="12.75" customHeight="1" x14ac:dyDescent="0.2">
      <c r="A23" s="30">
        <v>43741</v>
      </c>
      <c r="B23" s="42"/>
      <c r="C23" s="38" t="s">
        <v>1338</v>
      </c>
      <c r="D23" s="39" t="s">
        <v>1339</v>
      </c>
      <c r="E23" s="33"/>
      <c r="F23" s="38"/>
      <c r="G23" s="34">
        <v>125433.60000000001</v>
      </c>
      <c r="H23" s="43"/>
      <c r="I23" s="35">
        <f t="shared" ca="1" si="0"/>
        <v>2300437.7609159607</v>
      </c>
    </row>
    <row r="24" spans="1:9" s="36" customFormat="1" ht="25.5" customHeight="1" x14ac:dyDescent="0.2">
      <c r="A24" s="30">
        <v>43741</v>
      </c>
      <c r="B24" s="42"/>
      <c r="C24" s="38" t="s">
        <v>1340</v>
      </c>
      <c r="D24" s="39" t="s">
        <v>49</v>
      </c>
      <c r="E24" s="33"/>
      <c r="F24" s="38"/>
      <c r="G24" s="34">
        <v>500</v>
      </c>
      <c r="H24" s="43"/>
      <c r="I24" s="35">
        <f t="shared" ca="1" si="0"/>
        <v>2299937.7609159607</v>
      </c>
    </row>
    <row r="25" spans="1:9" s="36" customFormat="1" ht="12.75" customHeight="1" x14ac:dyDescent="0.2">
      <c r="A25" s="30">
        <v>43741</v>
      </c>
      <c r="B25" s="42"/>
      <c r="C25" s="38" t="s">
        <v>20</v>
      </c>
      <c r="D25" s="39" t="s">
        <v>1341</v>
      </c>
      <c r="E25" s="33"/>
      <c r="F25" s="38"/>
      <c r="G25" s="34">
        <v>27170.78</v>
      </c>
      <c r="H25" s="34"/>
      <c r="I25" s="35">
        <f t="shared" ca="1" si="0"/>
        <v>2272766.9809159609</v>
      </c>
    </row>
    <row r="26" spans="1:9" s="36" customFormat="1" ht="12.75" customHeight="1" x14ac:dyDescent="0.2">
      <c r="A26" s="30">
        <v>43741</v>
      </c>
      <c r="B26" s="42"/>
      <c r="C26" s="38" t="s">
        <v>20</v>
      </c>
      <c r="D26" s="39" t="s">
        <v>1342</v>
      </c>
      <c r="E26" s="33"/>
      <c r="F26" s="38"/>
      <c r="G26" s="34">
        <v>282310.89</v>
      </c>
      <c r="H26" s="34"/>
      <c r="I26" s="35">
        <f t="shared" ca="1" si="0"/>
        <v>1990456.0909159607</v>
      </c>
    </row>
    <row r="27" spans="1:9" s="36" customFormat="1" ht="12.75" customHeight="1" x14ac:dyDescent="0.2">
      <c r="A27" s="30">
        <v>43741</v>
      </c>
      <c r="B27" s="42"/>
      <c r="C27" s="38" t="s">
        <v>20</v>
      </c>
      <c r="D27" s="39" t="s">
        <v>1343</v>
      </c>
      <c r="E27" s="33"/>
      <c r="F27" s="38"/>
      <c r="G27" s="34">
        <v>92211.47</v>
      </c>
      <c r="H27" s="43"/>
      <c r="I27" s="35">
        <f t="shared" ca="1" si="0"/>
        <v>1898244.6209159608</v>
      </c>
    </row>
    <row r="28" spans="1:9" s="36" customFormat="1" ht="12.75" customHeight="1" x14ac:dyDescent="0.2">
      <c r="A28" s="30">
        <v>43742</v>
      </c>
      <c r="B28" s="42"/>
      <c r="C28" s="38" t="s">
        <v>234</v>
      </c>
      <c r="D28" s="39" t="s">
        <v>1718</v>
      </c>
      <c r="E28" s="33"/>
      <c r="F28" s="38"/>
      <c r="G28" s="34">
        <v>10</v>
      </c>
      <c r="H28" s="43">
        <v>0</v>
      </c>
      <c r="I28" s="35">
        <f t="shared" ca="1" si="0"/>
        <v>1898234.6209159608</v>
      </c>
    </row>
    <row r="29" spans="1:9" s="36" customFormat="1" ht="12.75" customHeight="1" x14ac:dyDescent="0.2">
      <c r="A29" s="30">
        <v>43742</v>
      </c>
      <c r="B29" s="42"/>
      <c r="C29" s="46" t="s">
        <v>1438</v>
      </c>
      <c r="D29" s="39" t="s">
        <v>1439</v>
      </c>
      <c r="E29" s="33"/>
      <c r="F29" s="38"/>
      <c r="G29" s="34"/>
      <c r="H29" s="43">
        <v>3000</v>
      </c>
      <c r="I29" s="35">
        <f t="shared" ca="1" si="0"/>
        <v>1901234.6209159608</v>
      </c>
    </row>
    <row r="30" spans="1:9" s="36" customFormat="1" ht="12.75" customHeight="1" x14ac:dyDescent="0.2">
      <c r="A30" s="30">
        <v>43742</v>
      </c>
      <c r="B30" s="42"/>
      <c r="C30" s="46" t="s">
        <v>1440</v>
      </c>
      <c r="D30" s="39" t="s">
        <v>114</v>
      </c>
      <c r="E30" s="33"/>
      <c r="F30" s="38"/>
      <c r="G30" s="34"/>
      <c r="H30" s="43">
        <v>2000</v>
      </c>
      <c r="I30" s="35">
        <f t="shared" ca="1" si="0"/>
        <v>1903234.6209159608</v>
      </c>
    </row>
    <row r="31" spans="1:9" s="36" customFormat="1" ht="12.75" customHeight="1" x14ac:dyDescent="0.2">
      <c r="A31" s="30">
        <v>43742</v>
      </c>
      <c r="B31" s="42"/>
      <c r="C31" s="46" t="s">
        <v>1441</v>
      </c>
      <c r="D31" s="39" t="s">
        <v>1442</v>
      </c>
      <c r="E31" s="33"/>
      <c r="F31" s="38"/>
      <c r="G31" s="34"/>
      <c r="H31" s="43">
        <v>3000</v>
      </c>
      <c r="I31" s="35">
        <f t="shared" ca="1" si="0"/>
        <v>1906234.6209159608</v>
      </c>
    </row>
    <row r="32" spans="1:9" s="36" customFormat="1" ht="12.75" customHeight="1" x14ac:dyDescent="0.2">
      <c r="A32" s="30">
        <v>43745</v>
      </c>
      <c r="B32" s="42"/>
      <c r="C32" s="38" t="s">
        <v>1344</v>
      </c>
      <c r="D32" s="39" t="s">
        <v>21</v>
      </c>
      <c r="E32" s="33"/>
      <c r="F32" s="38"/>
      <c r="G32" s="34">
        <v>1060</v>
      </c>
      <c r="H32" s="43"/>
      <c r="I32" s="35">
        <f t="shared" ca="1" si="0"/>
        <v>1905174.6209159608</v>
      </c>
    </row>
    <row r="33" spans="1:9" s="36" customFormat="1" ht="12.75" customHeight="1" x14ac:dyDescent="0.2">
      <c r="A33" s="30">
        <v>43745</v>
      </c>
      <c r="B33" s="37"/>
      <c r="C33" s="38" t="s">
        <v>1345</v>
      </c>
      <c r="D33" s="39" t="s">
        <v>59</v>
      </c>
      <c r="E33" s="33"/>
      <c r="F33" s="38"/>
      <c r="G33" s="34">
        <v>490</v>
      </c>
      <c r="H33" s="34"/>
      <c r="I33" s="35">
        <f t="shared" ca="1" si="0"/>
        <v>1904684.6209159608</v>
      </c>
    </row>
    <row r="34" spans="1:9" s="36" customFormat="1" ht="12" x14ac:dyDescent="0.2">
      <c r="A34" s="30">
        <v>43745</v>
      </c>
      <c r="B34" s="37"/>
      <c r="C34" s="38" t="s">
        <v>1346</v>
      </c>
      <c r="D34" s="39" t="s">
        <v>61</v>
      </c>
      <c r="E34" s="33"/>
      <c r="F34" s="38"/>
      <c r="G34" s="34">
        <v>300</v>
      </c>
      <c r="H34" s="34"/>
      <c r="I34" s="35">
        <f t="shared" ca="1" si="0"/>
        <v>1904384.6209159608</v>
      </c>
    </row>
    <row r="35" spans="1:9" s="36" customFormat="1" ht="12.75" customHeight="1" x14ac:dyDescent="0.2">
      <c r="A35" s="30">
        <v>43745</v>
      </c>
      <c r="B35" s="42"/>
      <c r="C35" s="38" t="s">
        <v>1347</v>
      </c>
      <c r="D35" s="39" t="s">
        <v>67</v>
      </c>
      <c r="E35" s="33"/>
      <c r="F35" s="38"/>
      <c r="G35" s="34">
        <v>68</v>
      </c>
      <c r="H35" s="43"/>
      <c r="I35" s="35">
        <f t="shared" ca="1" si="0"/>
        <v>1904316.6209159608</v>
      </c>
    </row>
    <row r="36" spans="1:9" s="36" customFormat="1" ht="12.75" customHeight="1" x14ac:dyDescent="0.2">
      <c r="A36" s="30">
        <v>43745</v>
      </c>
      <c r="B36" s="42"/>
      <c r="C36" s="38" t="s">
        <v>1348</v>
      </c>
      <c r="D36" s="39" t="s">
        <v>191</v>
      </c>
      <c r="E36" s="33"/>
      <c r="F36" s="38"/>
      <c r="G36" s="34">
        <v>250</v>
      </c>
      <c r="H36" s="43"/>
      <c r="I36" s="35">
        <f t="shared" ca="1" si="0"/>
        <v>1904066.6209159608</v>
      </c>
    </row>
    <row r="37" spans="1:9" s="36" customFormat="1" ht="12.75" customHeight="1" x14ac:dyDescent="0.2">
      <c r="A37" s="30">
        <v>43745</v>
      </c>
      <c r="B37" s="42"/>
      <c r="C37" s="38" t="s">
        <v>1349</v>
      </c>
      <c r="D37" s="39" t="s">
        <v>538</v>
      </c>
      <c r="E37" s="33"/>
      <c r="F37" s="38"/>
      <c r="G37" s="34">
        <v>3180</v>
      </c>
      <c r="H37" s="43"/>
      <c r="I37" s="35">
        <f t="shared" ca="1" si="0"/>
        <v>1900886.6209159608</v>
      </c>
    </row>
    <row r="38" spans="1:9" s="36" customFormat="1" ht="12.75" customHeight="1" x14ac:dyDescent="0.2">
      <c r="A38" s="30">
        <v>43745</v>
      </c>
      <c r="B38" s="37"/>
      <c r="C38" s="38" t="s">
        <v>1350</v>
      </c>
      <c r="D38" s="39" t="s">
        <v>17</v>
      </c>
      <c r="E38" s="33"/>
      <c r="F38" s="38"/>
      <c r="G38" s="34">
        <v>300</v>
      </c>
      <c r="H38" s="34"/>
      <c r="I38" s="35">
        <f t="shared" ca="1" si="0"/>
        <v>1900586.6209159608</v>
      </c>
    </row>
    <row r="39" spans="1:9" s="36" customFormat="1" ht="12.75" customHeight="1" x14ac:dyDescent="0.2">
      <c r="A39" s="30">
        <v>43745</v>
      </c>
      <c r="B39" s="37"/>
      <c r="C39" s="38" t="s">
        <v>1351</v>
      </c>
      <c r="D39" s="39" t="s">
        <v>37</v>
      </c>
      <c r="E39" s="33"/>
      <c r="F39" s="38"/>
      <c r="G39" s="34">
        <v>4500</v>
      </c>
      <c r="H39" s="34"/>
      <c r="I39" s="35">
        <f t="shared" ca="1" si="0"/>
        <v>1896086.6209159608</v>
      </c>
    </row>
    <row r="40" spans="1:9" s="36" customFormat="1" ht="12" x14ac:dyDescent="0.2">
      <c r="A40" s="30">
        <v>43745</v>
      </c>
      <c r="B40" s="37"/>
      <c r="C40" s="38" t="s">
        <v>1352</v>
      </c>
      <c r="D40" s="39" t="s">
        <v>865</v>
      </c>
      <c r="E40" s="33"/>
      <c r="F40" s="38"/>
      <c r="G40" s="34">
        <v>5868.96</v>
      </c>
      <c r="H40" s="34"/>
      <c r="I40" s="35">
        <f t="shared" ca="1" si="0"/>
        <v>1890217.6609159608</v>
      </c>
    </row>
    <row r="41" spans="1:9" s="36" customFormat="1" ht="12.75" customHeight="1" x14ac:dyDescent="0.2">
      <c r="A41" s="30">
        <v>43745</v>
      </c>
      <c r="B41" s="37"/>
      <c r="C41" s="38" t="s">
        <v>1353</v>
      </c>
      <c r="D41" s="39" t="s">
        <v>18</v>
      </c>
      <c r="E41" s="33"/>
      <c r="F41" s="38"/>
      <c r="G41" s="34">
        <v>3000</v>
      </c>
      <c r="H41" s="34"/>
      <c r="I41" s="35">
        <f t="shared" ca="1" si="0"/>
        <v>1887217.6609159608</v>
      </c>
    </row>
    <row r="42" spans="1:9" s="36" customFormat="1" ht="12.75" customHeight="1" x14ac:dyDescent="0.2">
      <c r="A42" s="30">
        <v>43745</v>
      </c>
      <c r="B42" s="42"/>
      <c r="C42" s="38" t="s">
        <v>1354</v>
      </c>
      <c r="D42" s="39" t="s">
        <v>630</v>
      </c>
      <c r="E42" s="33"/>
      <c r="F42" s="38"/>
      <c r="G42" s="34">
        <v>709.08</v>
      </c>
      <c r="H42" s="34"/>
      <c r="I42" s="35">
        <f t="shared" ca="1" si="0"/>
        <v>1886508.5809159607</v>
      </c>
    </row>
    <row r="43" spans="1:9" s="41" customFormat="1" ht="12.75" customHeight="1" x14ac:dyDescent="0.2">
      <c r="A43" s="30">
        <v>43745</v>
      </c>
      <c r="B43" s="37"/>
      <c r="C43" s="38" t="s">
        <v>1355</v>
      </c>
      <c r="D43" s="39" t="s">
        <v>84</v>
      </c>
      <c r="E43" s="33"/>
      <c r="F43" s="38"/>
      <c r="G43" s="34">
        <v>5000</v>
      </c>
      <c r="H43" s="34"/>
      <c r="I43" s="35">
        <f t="shared" ca="1" si="0"/>
        <v>1881508.5809159607</v>
      </c>
    </row>
    <row r="44" spans="1:9" s="41" customFormat="1" ht="12.75" customHeight="1" x14ac:dyDescent="0.2">
      <c r="A44" s="30">
        <v>43745</v>
      </c>
      <c r="B44" s="37"/>
      <c r="C44" s="38" t="s">
        <v>1356</v>
      </c>
      <c r="D44" s="39" t="s">
        <v>19</v>
      </c>
      <c r="E44" s="40"/>
      <c r="F44" s="38"/>
      <c r="G44" s="34">
        <v>3232</v>
      </c>
      <c r="H44" s="34"/>
      <c r="I44" s="35">
        <f t="shared" ca="1" si="0"/>
        <v>1878276.5809159607</v>
      </c>
    </row>
    <row r="45" spans="1:9" s="41" customFormat="1" ht="13.5" customHeight="1" x14ac:dyDescent="0.2">
      <c r="A45" s="30">
        <v>43745</v>
      </c>
      <c r="B45" s="37"/>
      <c r="C45" s="38" t="s">
        <v>1357</v>
      </c>
      <c r="D45" s="39" t="s">
        <v>604</v>
      </c>
      <c r="E45" s="40"/>
      <c r="F45" s="38"/>
      <c r="G45" s="34">
        <v>55.1</v>
      </c>
      <c r="H45" s="34"/>
      <c r="I45" s="35">
        <f t="shared" ca="1" si="0"/>
        <v>1878221.4809159606</v>
      </c>
    </row>
    <row r="46" spans="1:9" s="41" customFormat="1" ht="12.75" customHeight="1" x14ac:dyDescent="0.2">
      <c r="A46" s="30">
        <v>43745</v>
      </c>
      <c r="B46" s="37"/>
      <c r="C46" s="38" t="s">
        <v>1358</v>
      </c>
      <c r="D46" s="39" t="s">
        <v>322</v>
      </c>
      <c r="E46" s="33"/>
      <c r="F46" s="38"/>
      <c r="G46" s="34">
        <v>905.5</v>
      </c>
      <c r="H46" s="34"/>
      <c r="I46" s="35">
        <f t="shared" ca="1" si="0"/>
        <v>1877315.9809159606</v>
      </c>
    </row>
    <row r="47" spans="1:9" s="41" customFormat="1" ht="12.75" customHeight="1" x14ac:dyDescent="0.2">
      <c r="A47" s="30">
        <v>43745</v>
      </c>
      <c r="B47" s="37"/>
      <c r="C47" s="38" t="s">
        <v>1359</v>
      </c>
      <c r="D47" s="39" t="s">
        <v>22</v>
      </c>
      <c r="E47" s="40"/>
      <c r="F47" s="38"/>
      <c r="G47" s="34">
        <v>270</v>
      </c>
      <c r="H47" s="34"/>
      <c r="I47" s="35">
        <f t="shared" ca="1" si="0"/>
        <v>1877045.9809159606</v>
      </c>
    </row>
    <row r="48" spans="1:9" s="41" customFormat="1" ht="12.75" customHeight="1" x14ac:dyDescent="0.2">
      <c r="A48" s="30">
        <v>43745</v>
      </c>
      <c r="B48" s="37"/>
      <c r="C48" s="38" t="s">
        <v>1360</v>
      </c>
      <c r="D48" s="39" t="s">
        <v>214</v>
      </c>
      <c r="E48" s="40"/>
      <c r="F48" s="38"/>
      <c r="G48" s="34">
        <v>765.28</v>
      </c>
      <c r="H48" s="34"/>
      <c r="I48" s="35">
        <f t="shared" ca="1" si="0"/>
        <v>1876280.7009159606</v>
      </c>
    </row>
    <row r="49" spans="1:9" s="41" customFormat="1" ht="14.25" customHeight="1" x14ac:dyDescent="0.2">
      <c r="A49" s="30">
        <v>43745</v>
      </c>
      <c r="B49" s="37"/>
      <c r="C49" s="38" t="s">
        <v>1361</v>
      </c>
      <c r="D49" s="39" t="s">
        <v>214</v>
      </c>
      <c r="E49" s="40"/>
      <c r="F49" s="38"/>
      <c r="G49" s="34">
        <v>1181.5</v>
      </c>
      <c r="H49" s="34"/>
      <c r="I49" s="35">
        <f t="shared" ca="1" si="0"/>
        <v>1875099.2009159606</v>
      </c>
    </row>
    <row r="50" spans="1:9" s="110" customFormat="1" ht="12" x14ac:dyDescent="0.2">
      <c r="A50" s="117">
        <v>43745</v>
      </c>
      <c r="B50" s="114"/>
      <c r="C50" s="114" t="s">
        <v>1362</v>
      </c>
      <c r="D50" s="115" t="s">
        <v>214</v>
      </c>
      <c r="E50" s="34"/>
      <c r="F50" s="114"/>
      <c r="G50" s="34">
        <v>31.35</v>
      </c>
      <c r="H50" s="34"/>
      <c r="I50" s="35">
        <f t="shared" ca="1" si="0"/>
        <v>1875067.8509159605</v>
      </c>
    </row>
    <row r="51" spans="1:9" s="41" customFormat="1" ht="12.75" customHeight="1" x14ac:dyDescent="0.2">
      <c r="A51" s="30">
        <v>43745</v>
      </c>
      <c r="B51" s="81"/>
      <c r="C51" s="38" t="s">
        <v>1363</v>
      </c>
      <c r="D51" s="39" t="s">
        <v>214</v>
      </c>
      <c r="E51" s="84"/>
      <c r="F51" s="82"/>
      <c r="G51" s="119">
        <v>15.65</v>
      </c>
      <c r="H51" s="85"/>
      <c r="I51" s="35">
        <f t="shared" ca="1" si="0"/>
        <v>1875052.2009159606</v>
      </c>
    </row>
    <row r="52" spans="1:9" s="41" customFormat="1" ht="12.75" customHeight="1" x14ac:dyDescent="0.2">
      <c r="A52" s="30">
        <v>43745</v>
      </c>
      <c r="B52" s="81"/>
      <c r="C52" s="38" t="s">
        <v>1364</v>
      </c>
      <c r="D52" s="39" t="s">
        <v>380</v>
      </c>
      <c r="E52" s="84"/>
      <c r="F52" s="82"/>
      <c r="G52" s="119">
        <v>56.95</v>
      </c>
      <c r="H52" s="85"/>
      <c r="I52" s="35">
        <f t="shared" ca="1" si="0"/>
        <v>1874995.2509159606</v>
      </c>
    </row>
    <row r="53" spans="1:9" s="41" customFormat="1" ht="12.75" customHeight="1" x14ac:dyDescent="0.2">
      <c r="A53" s="30">
        <v>43745</v>
      </c>
      <c r="B53" s="37"/>
      <c r="C53" s="111" t="s">
        <v>1365</v>
      </c>
      <c r="D53" s="39" t="s">
        <v>23</v>
      </c>
      <c r="E53" s="33"/>
      <c r="F53" s="38"/>
      <c r="G53" s="34">
        <v>90</v>
      </c>
      <c r="H53" s="34"/>
      <c r="I53" s="35">
        <f t="shared" ca="1" si="0"/>
        <v>1874905.2509159606</v>
      </c>
    </row>
    <row r="54" spans="1:9" s="41" customFormat="1" ht="12.75" customHeight="1" x14ac:dyDescent="0.2">
      <c r="A54" s="30">
        <v>43745</v>
      </c>
      <c r="B54" s="100"/>
      <c r="C54" s="108" t="s">
        <v>1366</v>
      </c>
      <c r="D54" s="39" t="s">
        <v>219</v>
      </c>
      <c r="E54" s="103"/>
      <c r="F54" s="101"/>
      <c r="G54" s="120">
        <v>10146.549999999999</v>
      </c>
      <c r="H54" s="104"/>
      <c r="I54" s="35">
        <f t="shared" ca="1" si="0"/>
        <v>1864758.7009159606</v>
      </c>
    </row>
    <row r="55" spans="1:9" s="41" customFormat="1" ht="12.75" customHeight="1" x14ac:dyDescent="0.2">
      <c r="A55" s="30">
        <v>43745</v>
      </c>
      <c r="B55" s="42"/>
      <c r="C55" s="113" t="s">
        <v>1367</v>
      </c>
      <c r="D55" s="39" t="s">
        <v>980</v>
      </c>
      <c r="E55" s="33"/>
      <c r="F55" s="38"/>
      <c r="G55" s="34">
        <v>16960</v>
      </c>
      <c r="H55" s="43"/>
      <c r="I55" s="35">
        <f t="shared" ca="1" si="0"/>
        <v>1847798.7009159606</v>
      </c>
    </row>
    <row r="56" spans="1:9" s="41" customFormat="1" ht="12.75" customHeight="1" x14ac:dyDescent="0.2">
      <c r="A56" s="30">
        <v>43745</v>
      </c>
      <c r="B56" s="42"/>
      <c r="C56" s="113" t="s">
        <v>20</v>
      </c>
      <c r="D56" s="39" t="s">
        <v>1368</v>
      </c>
      <c r="E56" s="33"/>
      <c r="F56" s="38"/>
      <c r="G56" s="34">
        <v>34758.516130000004</v>
      </c>
      <c r="H56" s="43"/>
      <c r="I56" s="35">
        <f t="shared" ca="1" si="0"/>
        <v>1813040.1847859607</v>
      </c>
    </row>
    <row r="57" spans="1:9" s="41" customFormat="1" ht="12.75" customHeight="1" x14ac:dyDescent="0.2">
      <c r="A57" s="30">
        <v>43745</v>
      </c>
      <c r="B57" s="100"/>
      <c r="C57" s="108" t="s">
        <v>20</v>
      </c>
      <c r="D57" s="39" t="s">
        <v>824</v>
      </c>
      <c r="E57" s="103"/>
      <c r="F57" s="101"/>
      <c r="G57" s="120">
        <v>65331.439999999995</v>
      </c>
      <c r="H57" s="104"/>
      <c r="I57" s="35">
        <f t="shared" ca="1" si="0"/>
        <v>1747708.7447859608</v>
      </c>
    </row>
    <row r="58" spans="1:9" s="41" customFormat="1" ht="12.75" customHeight="1" x14ac:dyDescent="0.2">
      <c r="A58" s="30">
        <v>43745</v>
      </c>
      <c r="B58" s="37"/>
      <c r="C58" s="111" t="s">
        <v>20</v>
      </c>
      <c r="D58" s="39" t="s">
        <v>1369</v>
      </c>
      <c r="E58" s="33"/>
      <c r="F58" s="38"/>
      <c r="G58" s="34">
        <v>20030.02</v>
      </c>
      <c r="H58" s="34"/>
      <c r="I58" s="35">
        <f t="shared" ca="1" si="0"/>
        <v>1727678.7247859607</v>
      </c>
    </row>
    <row r="59" spans="1:9" s="41" customFormat="1" ht="12.75" customHeight="1" x14ac:dyDescent="0.2">
      <c r="A59" s="30">
        <v>43745</v>
      </c>
      <c r="B59" s="42"/>
      <c r="C59" s="113" t="s">
        <v>1370</v>
      </c>
      <c r="D59" s="39" t="s">
        <v>983</v>
      </c>
      <c r="E59" s="33"/>
      <c r="F59" s="38"/>
      <c r="G59" s="34">
        <v>167817.67</v>
      </c>
      <c r="H59" s="43"/>
      <c r="I59" s="35">
        <f t="shared" ca="1" si="0"/>
        <v>1559861.0547859608</v>
      </c>
    </row>
    <row r="60" spans="1:9" s="41" customFormat="1" ht="12.75" customHeight="1" x14ac:dyDescent="0.2">
      <c r="A60" s="30">
        <v>43746</v>
      </c>
      <c r="B60" s="42"/>
      <c r="C60" s="113" t="s">
        <v>1371</v>
      </c>
      <c r="D60" s="39" t="s">
        <v>285</v>
      </c>
      <c r="E60" s="33"/>
      <c r="F60" s="38"/>
      <c r="G60" s="34">
        <v>293.64999999999998</v>
      </c>
      <c r="H60" s="43"/>
      <c r="I60" s="35">
        <f t="shared" ca="1" si="0"/>
        <v>1559567.4047859609</v>
      </c>
    </row>
    <row r="61" spans="1:9" s="41" customFormat="1" ht="12.75" customHeight="1" x14ac:dyDescent="0.2">
      <c r="A61" s="30">
        <v>43746</v>
      </c>
      <c r="B61" s="81"/>
      <c r="C61" s="89" t="s">
        <v>1372</v>
      </c>
      <c r="D61" s="83" t="s">
        <v>198</v>
      </c>
      <c r="E61" s="84"/>
      <c r="F61" s="82"/>
      <c r="G61" s="119">
        <v>7308.29</v>
      </c>
      <c r="H61" s="85"/>
      <c r="I61" s="35">
        <f t="shared" ca="1" si="0"/>
        <v>1552259.1147859609</v>
      </c>
    </row>
    <row r="62" spans="1:9" s="41" customFormat="1" ht="12.75" customHeight="1" x14ac:dyDescent="0.2">
      <c r="A62" s="30">
        <v>43746</v>
      </c>
      <c r="B62" s="37"/>
      <c r="C62" s="79" t="s">
        <v>1373</v>
      </c>
      <c r="D62" s="33" t="s">
        <v>674</v>
      </c>
      <c r="E62" s="33"/>
      <c r="F62" s="38"/>
      <c r="G62" s="34">
        <v>1261.4000000000001</v>
      </c>
      <c r="H62" s="34"/>
      <c r="I62" s="35">
        <f t="shared" ca="1" si="0"/>
        <v>1550997.714785961</v>
      </c>
    </row>
    <row r="63" spans="1:9" s="41" customFormat="1" ht="12.75" customHeight="1" x14ac:dyDescent="0.2">
      <c r="A63" s="30">
        <v>43746</v>
      </c>
      <c r="B63" s="37"/>
      <c r="C63" s="79" t="s">
        <v>1374</v>
      </c>
      <c r="D63" s="40" t="s">
        <v>151</v>
      </c>
      <c r="E63" s="40"/>
      <c r="F63" s="38"/>
      <c r="G63" s="34">
        <v>2800</v>
      </c>
      <c r="H63" s="34"/>
      <c r="I63" s="35">
        <f t="shared" ca="1" si="0"/>
        <v>1548197.714785961</v>
      </c>
    </row>
    <row r="64" spans="1:9" s="41" customFormat="1" ht="12.75" customHeight="1" x14ac:dyDescent="0.2">
      <c r="A64" s="30">
        <v>43746</v>
      </c>
      <c r="B64" s="42"/>
      <c r="C64" s="38" t="s">
        <v>1443</v>
      </c>
      <c r="D64" s="47" t="s">
        <v>1445</v>
      </c>
      <c r="E64" s="40"/>
      <c r="F64" s="38"/>
      <c r="G64" s="34"/>
      <c r="H64" s="43">
        <v>400000</v>
      </c>
      <c r="I64" s="35">
        <f t="shared" ca="1" si="0"/>
        <v>1948197.714785961</v>
      </c>
    </row>
    <row r="65" spans="1:9" s="41" customFormat="1" ht="12.75" customHeight="1" x14ac:dyDescent="0.2">
      <c r="A65" s="30">
        <v>43746</v>
      </c>
      <c r="B65" s="42"/>
      <c r="C65" s="38" t="s">
        <v>1444</v>
      </c>
      <c r="D65" s="47" t="s">
        <v>1446</v>
      </c>
      <c r="E65" s="40"/>
      <c r="F65" s="38"/>
      <c r="G65" s="34"/>
      <c r="H65" s="43">
        <v>360000</v>
      </c>
      <c r="I65" s="35">
        <f t="shared" ca="1" si="0"/>
        <v>2308197.714785961</v>
      </c>
    </row>
    <row r="66" spans="1:9" s="41" customFormat="1" ht="12.75" customHeight="1" x14ac:dyDescent="0.2">
      <c r="A66" s="30">
        <v>43749</v>
      </c>
      <c r="B66" s="42"/>
      <c r="C66" s="38" t="s">
        <v>1714</v>
      </c>
      <c r="D66" s="47" t="s">
        <v>1715</v>
      </c>
      <c r="E66" s="40"/>
      <c r="F66" s="38"/>
      <c r="G66" s="34"/>
      <c r="H66" s="43">
        <v>2000</v>
      </c>
      <c r="I66" s="35">
        <f t="shared" ca="1" si="0"/>
        <v>2310197.714785961</v>
      </c>
    </row>
    <row r="67" spans="1:9" s="41" customFormat="1" ht="12.75" customHeight="1" x14ac:dyDescent="0.2">
      <c r="A67" s="30">
        <v>43749</v>
      </c>
      <c r="B67" s="42"/>
      <c r="C67" s="38" t="s">
        <v>1375</v>
      </c>
      <c r="D67" s="47" t="s">
        <v>69</v>
      </c>
      <c r="E67" s="40"/>
      <c r="F67" s="38"/>
      <c r="G67" s="34">
        <v>320</v>
      </c>
      <c r="H67" s="43"/>
      <c r="I67" s="35">
        <f t="shared" ca="1" si="0"/>
        <v>2309877.714785961</v>
      </c>
    </row>
    <row r="68" spans="1:9" s="41" customFormat="1" ht="12.75" customHeight="1" x14ac:dyDescent="0.2">
      <c r="A68" s="30">
        <v>43749</v>
      </c>
      <c r="B68" s="37"/>
      <c r="C68" s="79" t="s">
        <v>1376</v>
      </c>
      <c r="D68" s="33" t="s">
        <v>1377</v>
      </c>
      <c r="E68" s="33"/>
      <c r="F68" s="38"/>
      <c r="G68" s="34">
        <v>5702</v>
      </c>
      <c r="H68" s="34"/>
      <c r="I68" s="35">
        <f t="shared" ca="1" si="0"/>
        <v>2304175.714785961</v>
      </c>
    </row>
    <row r="69" spans="1:9" s="41" customFormat="1" ht="12.75" customHeight="1" x14ac:dyDescent="0.2">
      <c r="A69" s="30">
        <v>43749</v>
      </c>
      <c r="B69" s="37"/>
      <c r="C69" s="79" t="s">
        <v>1378</v>
      </c>
      <c r="D69" s="33" t="s">
        <v>17</v>
      </c>
      <c r="E69" s="33"/>
      <c r="F69" s="38"/>
      <c r="G69" s="34">
        <v>270</v>
      </c>
      <c r="H69" s="34"/>
      <c r="I69" s="35">
        <f t="shared" ca="1" si="0"/>
        <v>2303905.714785961</v>
      </c>
    </row>
    <row r="70" spans="1:9" s="41" customFormat="1" ht="12.75" customHeight="1" x14ac:dyDescent="0.2">
      <c r="A70" s="30">
        <v>43749</v>
      </c>
      <c r="B70" s="37"/>
      <c r="C70" s="79" t="s">
        <v>1379</v>
      </c>
      <c r="D70" s="40" t="s">
        <v>84</v>
      </c>
      <c r="E70" s="40"/>
      <c r="F70" s="38"/>
      <c r="G70" s="34">
        <v>2300</v>
      </c>
      <c r="H70" s="34"/>
      <c r="I70" s="35">
        <f t="shared" ca="1" si="0"/>
        <v>2301605.714785961</v>
      </c>
    </row>
    <row r="71" spans="1:9" s="41" customFormat="1" ht="12.75" customHeight="1" x14ac:dyDescent="0.2">
      <c r="A71" s="30">
        <v>43749</v>
      </c>
      <c r="B71" s="42"/>
      <c r="C71" s="38" t="s">
        <v>1380</v>
      </c>
      <c r="D71" s="47" t="s">
        <v>22</v>
      </c>
      <c r="E71" s="40"/>
      <c r="F71" s="38"/>
      <c r="G71" s="34">
        <v>360</v>
      </c>
      <c r="H71" s="43"/>
      <c r="I71" s="35">
        <f t="shared" ca="1" si="0"/>
        <v>2301245.714785961</v>
      </c>
    </row>
    <row r="72" spans="1:9" s="41" customFormat="1" ht="12.75" customHeight="1" x14ac:dyDescent="0.2">
      <c r="A72" s="30">
        <v>43749</v>
      </c>
      <c r="B72" s="37"/>
      <c r="C72" s="38" t="s">
        <v>1381</v>
      </c>
      <c r="D72" s="40" t="s">
        <v>322</v>
      </c>
      <c r="E72" s="40"/>
      <c r="F72" s="38"/>
      <c r="G72" s="34">
        <v>1685</v>
      </c>
      <c r="H72" s="34"/>
      <c r="I72" s="35">
        <f t="shared" ca="1" si="0"/>
        <v>2299560.714785961</v>
      </c>
    </row>
    <row r="73" spans="1:9" s="41" customFormat="1" ht="12.75" customHeight="1" x14ac:dyDescent="0.2">
      <c r="A73" s="30">
        <v>43749</v>
      </c>
      <c r="B73" s="37"/>
      <c r="C73" s="79" t="s">
        <v>1382</v>
      </c>
      <c r="D73" s="40" t="s">
        <v>134</v>
      </c>
      <c r="E73" s="40"/>
      <c r="F73" s="38"/>
      <c r="G73" s="34">
        <v>175.35</v>
      </c>
      <c r="H73" s="34"/>
      <c r="I73" s="35">
        <f t="shared" ca="1" si="0"/>
        <v>2299385.3647859609</v>
      </c>
    </row>
    <row r="74" spans="1:9" s="41" customFormat="1" ht="12.75" customHeight="1" x14ac:dyDescent="0.2">
      <c r="A74" s="30">
        <v>43749</v>
      </c>
      <c r="B74" s="37"/>
      <c r="C74" s="79" t="s">
        <v>1383</v>
      </c>
      <c r="D74" s="33" t="s">
        <v>23</v>
      </c>
      <c r="E74" s="33"/>
      <c r="F74" s="38"/>
      <c r="G74" s="34">
        <v>90</v>
      </c>
      <c r="H74" s="34"/>
      <c r="I74" s="35">
        <f t="shared" ca="1" si="0"/>
        <v>2299295.3647859609</v>
      </c>
    </row>
    <row r="75" spans="1:9" s="41" customFormat="1" ht="12.75" customHeight="1" x14ac:dyDescent="0.2">
      <c r="A75" s="30">
        <v>43749</v>
      </c>
      <c r="B75" s="42"/>
      <c r="C75" s="38" t="s">
        <v>1384</v>
      </c>
      <c r="D75" s="39" t="s">
        <v>1385</v>
      </c>
      <c r="E75" s="33"/>
      <c r="F75" s="38"/>
      <c r="G75" s="34">
        <v>13950</v>
      </c>
      <c r="H75" s="43"/>
      <c r="I75" s="35">
        <f t="shared" ca="1" si="0"/>
        <v>2285345.3647859609</v>
      </c>
    </row>
    <row r="76" spans="1:9" s="41" customFormat="1" ht="12.75" customHeight="1" x14ac:dyDescent="0.2">
      <c r="A76" s="30">
        <v>43749</v>
      </c>
      <c r="B76" s="42"/>
      <c r="C76" s="38" t="s">
        <v>20</v>
      </c>
      <c r="D76" s="39" t="s">
        <v>1386</v>
      </c>
      <c r="E76" s="33"/>
      <c r="F76" s="38"/>
      <c r="G76" s="34">
        <v>52017.1</v>
      </c>
      <c r="H76" s="43"/>
      <c r="I76" s="35">
        <f t="shared" ca="1" si="0"/>
        <v>2233328.2647859608</v>
      </c>
    </row>
    <row r="77" spans="1:9" s="41" customFormat="1" ht="12.75" customHeight="1" x14ac:dyDescent="0.2">
      <c r="A77" s="30">
        <v>43755</v>
      </c>
      <c r="B77" s="42"/>
      <c r="C77" s="38" t="s">
        <v>1387</v>
      </c>
      <c r="D77" s="39" t="s">
        <v>1388</v>
      </c>
      <c r="E77" s="33"/>
      <c r="F77" s="38"/>
      <c r="G77" s="34">
        <v>720000</v>
      </c>
      <c r="H77" s="43"/>
      <c r="I77" s="35">
        <f t="shared" ca="1" si="0"/>
        <v>1513328.2647859608</v>
      </c>
    </row>
    <row r="78" spans="1:9" s="41" customFormat="1" ht="12.75" customHeight="1" x14ac:dyDescent="0.2">
      <c r="A78" s="30">
        <v>43756</v>
      </c>
      <c r="B78" s="37"/>
      <c r="C78" s="79" t="s">
        <v>1389</v>
      </c>
      <c r="D78" s="33" t="s">
        <v>1390</v>
      </c>
      <c r="E78" s="33"/>
      <c r="F78" s="38"/>
      <c r="G78" s="34">
        <v>149999.97</v>
      </c>
      <c r="H78" s="34"/>
      <c r="I78" s="35">
        <f t="shared" ca="1" si="0"/>
        <v>1363328.2947859608</v>
      </c>
    </row>
    <row r="79" spans="1:9" s="41" customFormat="1" ht="12.75" customHeight="1" x14ac:dyDescent="0.2">
      <c r="A79" s="30">
        <v>43759</v>
      </c>
      <c r="B79" s="42"/>
      <c r="C79" s="38" t="s">
        <v>1391</v>
      </c>
      <c r="D79" s="39" t="s">
        <v>69</v>
      </c>
      <c r="E79" s="33"/>
      <c r="F79" s="38"/>
      <c r="G79" s="34">
        <v>752.95</v>
      </c>
      <c r="H79" s="43"/>
      <c r="I79" s="35">
        <f t="shared" ca="1" si="0"/>
        <v>1362575.3447859609</v>
      </c>
    </row>
    <row r="80" spans="1:9" s="41" customFormat="1" ht="12.75" customHeight="1" x14ac:dyDescent="0.2">
      <c r="A80" s="30">
        <v>43759</v>
      </c>
      <c r="B80" s="42"/>
      <c r="C80" s="38" t="s">
        <v>1392</v>
      </c>
      <c r="D80" s="39" t="s">
        <v>1393</v>
      </c>
      <c r="E80" s="33"/>
      <c r="F80" s="38"/>
      <c r="G80" s="34">
        <v>2968</v>
      </c>
      <c r="H80" s="43"/>
      <c r="I80" s="35">
        <f t="shared" ca="1" si="0"/>
        <v>1359607.3447859609</v>
      </c>
    </row>
    <row r="81" spans="1:9" s="41" customFormat="1" ht="12.75" customHeight="1" x14ac:dyDescent="0.2">
      <c r="A81" s="30">
        <v>43759</v>
      </c>
      <c r="B81" s="42"/>
      <c r="C81" s="38" t="s">
        <v>1394</v>
      </c>
      <c r="D81" s="39" t="s">
        <v>1395</v>
      </c>
      <c r="E81" s="33"/>
      <c r="F81" s="38"/>
      <c r="G81" s="34">
        <v>3795</v>
      </c>
      <c r="H81" s="43"/>
      <c r="I81" s="35">
        <f t="shared" ca="1" si="0"/>
        <v>1355812.3447859609</v>
      </c>
    </row>
    <row r="82" spans="1:9" s="41" customFormat="1" ht="12.75" customHeight="1" x14ac:dyDescent="0.2">
      <c r="A82" s="30">
        <v>43759</v>
      </c>
      <c r="B82" s="42"/>
      <c r="C82" s="38" t="s">
        <v>1396</v>
      </c>
      <c r="D82" s="39" t="s">
        <v>211</v>
      </c>
      <c r="E82" s="33"/>
      <c r="F82" s="38"/>
      <c r="G82" s="34">
        <v>5940</v>
      </c>
      <c r="H82" s="43"/>
      <c r="I82" s="35">
        <f t="shared" ca="1" si="0"/>
        <v>1349872.3447859609</v>
      </c>
    </row>
    <row r="83" spans="1:9" s="41" customFormat="1" ht="12.75" customHeight="1" x14ac:dyDescent="0.2">
      <c r="A83" s="30">
        <v>43759</v>
      </c>
      <c r="B83" s="42"/>
      <c r="C83" s="38" t="s">
        <v>1397</v>
      </c>
      <c r="D83" s="39" t="s">
        <v>137</v>
      </c>
      <c r="E83" s="33"/>
      <c r="F83" s="38"/>
      <c r="G83" s="34">
        <v>2475</v>
      </c>
      <c r="H83" s="43"/>
      <c r="I83" s="35">
        <f t="shared" ca="1" si="0"/>
        <v>1347397.3447859609</v>
      </c>
    </row>
    <row r="84" spans="1:9" s="41" customFormat="1" ht="12.75" customHeight="1" x14ac:dyDescent="0.2">
      <c r="A84" s="30">
        <v>43759</v>
      </c>
      <c r="B84" s="42"/>
      <c r="C84" s="38" t="s">
        <v>1398</v>
      </c>
      <c r="D84" s="39" t="s">
        <v>111</v>
      </c>
      <c r="E84" s="33"/>
      <c r="F84" s="38"/>
      <c r="G84" s="34">
        <v>8798</v>
      </c>
      <c r="H84" s="43"/>
      <c r="I84" s="35">
        <f t="shared" ca="1" si="0"/>
        <v>1338599.3447859609</v>
      </c>
    </row>
    <row r="85" spans="1:9" s="41" customFormat="1" ht="12.75" customHeight="1" x14ac:dyDescent="0.2">
      <c r="A85" s="30">
        <v>43759</v>
      </c>
      <c r="B85" s="37"/>
      <c r="C85" s="79" t="s">
        <v>1399</v>
      </c>
      <c r="D85" s="40" t="s">
        <v>1030</v>
      </c>
      <c r="E85" s="40"/>
      <c r="F85" s="38"/>
      <c r="G85" s="34">
        <v>358.94</v>
      </c>
      <c r="H85" s="34"/>
      <c r="I85" s="35">
        <f t="shared" ca="1" si="0"/>
        <v>1338240.4047859609</v>
      </c>
    </row>
    <row r="86" spans="1:9" s="41" customFormat="1" ht="12.75" customHeight="1" x14ac:dyDescent="0.2">
      <c r="A86" s="30">
        <v>43759</v>
      </c>
      <c r="B86" s="42"/>
      <c r="C86" s="38" t="s">
        <v>1400</v>
      </c>
      <c r="D86" s="47" t="s">
        <v>1166</v>
      </c>
      <c r="E86" s="40"/>
      <c r="F86" s="38"/>
      <c r="G86" s="34">
        <v>128.35</v>
      </c>
      <c r="H86" s="43"/>
      <c r="I86" s="35">
        <f t="shared" ca="1" si="0"/>
        <v>1338112.0547859608</v>
      </c>
    </row>
    <row r="87" spans="1:9" s="41" customFormat="1" ht="12.75" customHeight="1" x14ac:dyDescent="0.2">
      <c r="A87" s="30">
        <v>43759</v>
      </c>
      <c r="B87" s="42"/>
      <c r="C87" s="38" t="s">
        <v>1401</v>
      </c>
      <c r="D87" s="47" t="s">
        <v>1377</v>
      </c>
      <c r="E87" s="40"/>
      <c r="F87" s="38"/>
      <c r="G87" s="34">
        <v>17373</v>
      </c>
      <c r="H87" s="43"/>
      <c r="I87" s="35">
        <f t="shared" ca="1" si="0"/>
        <v>1320739.0547859608</v>
      </c>
    </row>
    <row r="88" spans="1:9" s="41" customFormat="1" ht="12.75" customHeight="1" x14ac:dyDescent="0.2">
      <c r="A88" s="30">
        <v>43759</v>
      </c>
      <c r="B88" s="37"/>
      <c r="C88" s="79" t="s">
        <v>20</v>
      </c>
      <c r="D88" s="40" t="s">
        <v>1402</v>
      </c>
      <c r="E88" s="40"/>
      <c r="F88" s="38"/>
      <c r="G88" s="34">
        <v>163010</v>
      </c>
      <c r="H88" s="34"/>
      <c r="I88" s="35">
        <f t="shared" ca="1" si="0"/>
        <v>1157729.0547859608</v>
      </c>
    </row>
    <row r="89" spans="1:9" s="41" customFormat="1" ht="12.75" customHeight="1" x14ac:dyDescent="0.2">
      <c r="A89" s="30">
        <v>43759</v>
      </c>
      <c r="B89" s="42"/>
      <c r="C89" s="38" t="s">
        <v>1403</v>
      </c>
      <c r="D89" s="47" t="s">
        <v>951</v>
      </c>
      <c r="E89" s="40"/>
      <c r="F89" s="38"/>
      <c r="G89" s="34">
        <v>149019</v>
      </c>
      <c r="H89" s="43"/>
      <c r="I89" s="35">
        <f t="shared" ca="1" si="0"/>
        <v>1008710.0547859608</v>
      </c>
    </row>
    <row r="90" spans="1:9" s="41" customFormat="1" ht="12.75" customHeight="1" x14ac:dyDescent="0.2">
      <c r="A90" s="30">
        <v>43759</v>
      </c>
      <c r="B90" s="42"/>
      <c r="C90" s="38" t="s">
        <v>1716</v>
      </c>
      <c r="D90" s="47" t="s">
        <v>1717</v>
      </c>
      <c r="E90" s="40"/>
      <c r="F90" s="38"/>
      <c r="G90" s="34"/>
      <c r="H90" s="43">
        <v>1684.16</v>
      </c>
      <c r="I90" s="35">
        <f t="shared" ca="1" si="0"/>
        <v>1010394.2147859609</v>
      </c>
    </row>
    <row r="91" spans="1:9" s="41" customFormat="1" ht="12.75" customHeight="1" x14ac:dyDescent="0.2">
      <c r="A91" s="30">
        <v>43767</v>
      </c>
      <c r="B91" s="37"/>
      <c r="C91" s="79" t="s">
        <v>1404</v>
      </c>
      <c r="D91" s="33" t="s">
        <v>409</v>
      </c>
      <c r="E91" s="33"/>
      <c r="F91" s="38"/>
      <c r="G91" s="34">
        <v>40</v>
      </c>
      <c r="H91" s="34"/>
      <c r="I91" s="35">
        <f t="shared" ca="1" si="0"/>
        <v>1010354.2147859609</v>
      </c>
    </row>
    <row r="92" spans="1:9" s="41" customFormat="1" ht="12.75" customHeight="1" x14ac:dyDescent="0.2">
      <c r="A92" s="30">
        <v>43767</v>
      </c>
      <c r="B92" s="42"/>
      <c r="C92" s="38" t="s">
        <v>1405</v>
      </c>
      <c r="D92" s="39" t="s">
        <v>21</v>
      </c>
      <c r="E92" s="33"/>
      <c r="F92" s="38"/>
      <c r="G92" s="34">
        <v>6080</v>
      </c>
      <c r="H92" s="43"/>
      <c r="I92" s="35">
        <f t="shared" ref="I92" ca="1" si="1">IF(AND(ISBLANK(G92),ISBLANK(H92))," - ",OFFSET(I92,-1,0,1,1)+H92-G92)</f>
        <v>1004274.2147859609</v>
      </c>
    </row>
    <row r="93" spans="1:9" s="41" customFormat="1" ht="12.75" customHeight="1" x14ac:dyDescent="0.2">
      <c r="A93" s="30">
        <v>43767</v>
      </c>
      <c r="B93" s="37"/>
      <c r="C93" s="79" t="s">
        <v>1406</v>
      </c>
      <c r="D93" s="33" t="s">
        <v>162</v>
      </c>
      <c r="E93" s="33"/>
      <c r="F93" s="38"/>
      <c r="G93" s="34">
        <v>7250</v>
      </c>
      <c r="H93" s="34"/>
      <c r="I93" s="35">
        <f t="shared" ref="I93:I149" ca="1" si="2">IF(AND(ISBLANK(G93),ISBLANK(H93))," - ",OFFSET(I93,-1,0,1,1)+H93-G93)</f>
        <v>997024.21478596085</v>
      </c>
    </row>
    <row r="94" spans="1:9" s="41" customFormat="1" ht="12.75" customHeight="1" x14ac:dyDescent="0.2">
      <c r="A94" s="30">
        <v>43767</v>
      </c>
      <c r="B94" s="42"/>
      <c r="C94" s="38" t="s">
        <v>1407</v>
      </c>
      <c r="D94" s="39" t="s">
        <v>1094</v>
      </c>
      <c r="E94" s="33"/>
      <c r="F94" s="38"/>
      <c r="G94" s="34">
        <v>200</v>
      </c>
      <c r="H94" s="43"/>
      <c r="I94" s="35">
        <f t="shared" ca="1" si="2"/>
        <v>996824.21478596085</v>
      </c>
    </row>
    <row r="95" spans="1:9" s="41" customFormat="1" ht="12.75" customHeight="1" x14ac:dyDescent="0.2">
      <c r="A95" s="30">
        <v>43767</v>
      </c>
      <c r="B95" s="100"/>
      <c r="C95" s="101" t="s">
        <v>1408</v>
      </c>
      <c r="D95" s="102" t="s">
        <v>1377</v>
      </c>
      <c r="E95" s="103"/>
      <c r="F95" s="101"/>
      <c r="G95" s="120">
        <v>2208</v>
      </c>
      <c r="H95" s="104"/>
      <c r="I95" s="35">
        <f t="shared" ca="1" si="2"/>
        <v>994616.21478596085</v>
      </c>
    </row>
    <row r="96" spans="1:9" s="41" customFormat="1" ht="12.75" customHeight="1" x14ac:dyDescent="0.2">
      <c r="A96" s="30">
        <v>43767</v>
      </c>
      <c r="B96" s="42"/>
      <c r="C96" s="38" t="s">
        <v>1409</v>
      </c>
      <c r="D96" s="39" t="s">
        <v>17</v>
      </c>
      <c r="E96" s="33"/>
      <c r="F96" s="38"/>
      <c r="G96" s="34">
        <v>90</v>
      </c>
      <c r="H96" s="43"/>
      <c r="I96" s="35">
        <f t="shared" ca="1" si="2"/>
        <v>994526.21478596085</v>
      </c>
    </row>
    <row r="97" spans="1:9" s="41" customFormat="1" ht="12.75" customHeight="1" x14ac:dyDescent="0.2">
      <c r="A97" s="30">
        <v>43767</v>
      </c>
      <c r="B97" s="42"/>
      <c r="C97" s="38" t="s">
        <v>1410</v>
      </c>
      <c r="D97" s="39" t="s">
        <v>19</v>
      </c>
      <c r="E97" s="33"/>
      <c r="F97" s="38"/>
      <c r="G97" s="34">
        <v>930</v>
      </c>
      <c r="H97" s="43"/>
      <c r="I97" s="35">
        <f t="shared" ca="1" si="2"/>
        <v>993596.21478596085</v>
      </c>
    </row>
    <row r="98" spans="1:9" s="41" customFormat="1" ht="12.75" customHeight="1" x14ac:dyDescent="0.2">
      <c r="A98" s="30">
        <v>43767</v>
      </c>
      <c r="B98" s="100"/>
      <c r="C98" s="101" t="s">
        <v>1411</v>
      </c>
      <c r="D98" s="102" t="s">
        <v>22</v>
      </c>
      <c r="E98" s="103"/>
      <c r="F98" s="101"/>
      <c r="G98" s="120">
        <v>180</v>
      </c>
      <c r="H98" s="104"/>
      <c r="I98" s="35">
        <f t="shared" ca="1" si="2"/>
        <v>993416.21478596085</v>
      </c>
    </row>
    <row r="99" spans="1:9" s="41" customFormat="1" ht="12.75" customHeight="1" x14ac:dyDescent="0.2">
      <c r="A99" s="30">
        <v>43767</v>
      </c>
      <c r="B99" s="37"/>
      <c r="C99" s="79" t="s">
        <v>1412</v>
      </c>
      <c r="D99" s="33" t="s">
        <v>562</v>
      </c>
      <c r="E99" s="33"/>
      <c r="F99" s="38"/>
      <c r="G99" s="34">
        <v>330</v>
      </c>
      <c r="H99" s="34"/>
      <c r="I99" s="35">
        <f t="shared" ca="1" si="2"/>
        <v>993086.21478596085</v>
      </c>
    </row>
    <row r="100" spans="1:9" s="41" customFormat="1" ht="12.75" customHeight="1" x14ac:dyDescent="0.2">
      <c r="A100" s="30">
        <v>43767</v>
      </c>
      <c r="B100" s="37"/>
      <c r="C100" s="79" t="s">
        <v>1413</v>
      </c>
      <c r="D100" s="33" t="s">
        <v>176</v>
      </c>
      <c r="E100" s="33"/>
      <c r="F100" s="38"/>
      <c r="G100" s="34">
        <v>176.55</v>
      </c>
      <c r="H100" s="34"/>
      <c r="I100" s="35">
        <f t="shared" ca="1" si="2"/>
        <v>992909.66478596081</v>
      </c>
    </row>
    <row r="101" spans="1:9" s="41" customFormat="1" ht="12.75" customHeight="1" x14ac:dyDescent="0.2">
      <c r="A101" s="30">
        <v>43767</v>
      </c>
      <c r="B101" s="37"/>
      <c r="C101" s="79" t="s">
        <v>1414</v>
      </c>
      <c r="D101" s="40" t="s">
        <v>176</v>
      </c>
      <c r="E101" s="40"/>
      <c r="F101" s="38"/>
      <c r="G101" s="34">
        <v>215.05</v>
      </c>
      <c r="H101" s="34"/>
      <c r="I101" s="35">
        <f t="shared" ca="1" si="2"/>
        <v>992694.61478596076</v>
      </c>
    </row>
    <row r="102" spans="1:9" s="41" customFormat="1" ht="12.75" customHeight="1" x14ac:dyDescent="0.2">
      <c r="A102" s="30">
        <v>43767</v>
      </c>
      <c r="B102" s="37"/>
      <c r="C102" s="79" t="s">
        <v>1415</v>
      </c>
      <c r="D102" s="40" t="s">
        <v>137</v>
      </c>
      <c r="E102" s="40"/>
      <c r="F102" s="38"/>
      <c r="G102" s="34">
        <v>301.5</v>
      </c>
      <c r="H102" s="34"/>
      <c r="I102" s="35">
        <f t="shared" ca="1" si="2"/>
        <v>992393.11478596076</v>
      </c>
    </row>
    <row r="103" spans="1:9" s="41" customFormat="1" ht="12.75" customHeight="1" x14ac:dyDescent="0.2">
      <c r="A103" s="30">
        <v>43767</v>
      </c>
      <c r="B103" s="37"/>
      <c r="C103" s="79" t="s">
        <v>1416</v>
      </c>
      <c r="D103" s="33" t="s">
        <v>23</v>
      </c>
      <c r="E103" s="33"/>
      <c r="F103" s="38"/>
      <c r="G103" s="34">
        <v>330</v>
      </c>
      <c r="H103" s="34"/>
      <c r="I103" s="35">
        <f t="shared" ca="1" si="2"/>
        <v>992063.11478596076</v>
      </c>
    </row>
    <row r="104" spans="1:9" s="41" customFormat="1" ht="12.75" customHeight="1" x14ac:dyDescent="0.2">
      <c r="A104" s="30">
        <v>43767</v>
      </c>
      <c r="B104" s="42"/>
      <c r="C104" s="38" t="s">
        <v>1417</v>
      </c>
      <c r="D104" s="39" t="s">
        <v>476</v>
      </c>
      <c r="E104" s="33"/>
      <c r="F104" s="38"/>
      <c r="G104" s="34">
        <v>15000</v>
      </c>
      <c r="H104" s="43"/>
      <c r="I104" s="35">
        <f t="shared" ca="1" si="2"/>
        <v>977063.11478596076</v>
      </c>
    </row>
    <row r="105" spans="1:9" s="41" customFormat="1" ht="24" x14ac:dyDescent="0.2">
      <c r="A105" s="30">
        <v>43767</v>
      </c>
      <c r="B105" s="42"/>
      <c r="C105" s="38" t="s">
        <v>20</v>
      </c>
      <c r="D105" s="39" t="s">
        <v>1418</v>
      </c>
      <c r="E105" s="33"/>
      <c r="F105" s="38"/>
      <c r="G105" s="34">
        <v>59305.760000000002</v>
      </c>
      <c r="H105" s="43"/>
      <c r="I105" s="35">
        <f t="shared" ca="1" si="2"/>
        <v>917757.35478596075</v>
      </c>
    </row>
    <row r="106" spans="1:9" s="41" customFormat="1" ht="12.75" customHeight="1" x14ac:dyDescent="0.2">
      <c r="A106" s="30">
        <v>43767</v>
      </c>
      <c r="B106" s="37"/>
      <c r="C106" s="79" t="s">
        <v>20</v>
      </c>
      <c r="D106" s="33" t="s">
        <v>1368</v>
      </c>
      <c r="E106" s="33"/>
      <c r="F106" s="38"/>
      <c r="G106" s="34">
        <v>34099.56</v>
      </c>
      <c r="H106" s="34"/>
      <c r="I106" s="35">
        <f t="shared" ca="1" si="2"/>
        <v>883657.79478596081</v>
      </c>
    </row>
    <row r="107" spans="1:9" s="41" customFormat="1" x14ac:dyDescent="0.2">
      <c r="A107" s="30">
        <v>43767</v>
      </c>
      <c r="B107" s="42"/>
      <c r="C107" s="31" t="s">
        <v>20</v>
      </c>
      <c r="D107" s="39" t="s">
        <v>1419</v>
      </c>
      <c r="E107" s="33"/>
      <c r="F107" s="38"/>
      <c r="G107" s="34">
        <v>31555.7</v>
      </c>
      <c r="H107" s="43"/>
      <c r="I107" s="35">
        <f t="shared" ca="1" si="2"/>
        <v>852102.09478596086</v>
      </c>
    </row>
    <row r="108" spans="1:9" s="41" customFormat="1" ht="12.75" customHeight="1" x14ac:dyDescent="0.2">
      <c r="A108" s="30">
        <v>43767</v>
      </c>
      <c r="B108" s="37"/>
      <c r="C108" s="79" t="s">
        <v>1420</v>
      </c>
      <c r="D108" s="33" t="s">
        <v>57</v>
      </c>
      <c r="E108" s="33"/>
      <c r="F108" s="38"/>
      <c r="G108" s="34">
        <v>466.4</v>
      </c>
      <c r="H108" s="34"/>
      <c r="I108" s="35">
        <f t="shared" ca="1" si="2"/>
        <v>851635.69478596083</v>
      </c>
    </row>
    <row r="109" spans="1:9" s="41" customFormat="1" ht="12.75" customHeight="1" x14ac:dyDescent="0.2">
      <c r="A109" s="30">
        <v>43767</v>
      </c>
      <c r="B109" s="37"/>
      <c r="C109" s="79" t="s">
        <v>1421</v>
      </c>
      <c r="D109" s="33" t="s">
        <v>375</v>
      </c>
      <c r="E109" s="33"/>
      <c r="F109" s="38"/>
      <c r="G109" s="34">
        <v>16.8</v>
      </c>
      <c r="H109" s="34"/>
      <c r="I109" s="35">
        <f t="shared" ca="1" si="2"/>
        <v>851618.89478596079</v>
      </c>
    </row>
    <row r="110" spans="1:9" s="41" customFormat="1" ht="12.75" customHeight="1" x14ac:dyDescent="0.2">
      <c r="A110" s="30">
        <v>43767</v>
      </c>
      <c r="B110" s="37"/>
      <c r="C110" s="79" t="s">
        <v>1422</v>
      </c>
      <c r="D110" s="33" t="s">
        <v>553</v>
      </c>
      <c r="E110" s="33"/>
      <c r="F110" s="38"/>
      <c r="G110" s="34">
        <v>175</v>
      </c>
      <c r="H110" s="34"/>
      <c r="I110" s="35">
        <f t="shared" ca="1" si="2"/>
        <v>851443.89478596079</v>
      </c>
    </row>
    <row r="111" spans="1:9" s="41" customFormat="1" ht="12.75" customHeight="1" x14ac:dyDescent="0.2">
      <c r="A111" s="30">
        <v>43767</v>
      </c>
      <c r="B111" s="42"/>
      <c r="C111" s="38" t="s">
        <v>1423</v>
      </c>
      <c r="D111" s="39" t="s">
        <v>481</v>
      </c>
      <c r="E111" s="33"/>
      <c r="F111" s="38"/>
      <c r="G111" s="34">
        <v>2030.98</v>
      </c>
      <c r="H111" s="43"/>
      <c r="I111" s="35">
        <f t="shared" ca="1" si="2"/>
        <v>849412.91478596081</v>
      </c>
    </row>
    <row r="112" spans="1:9" s="41" customFormat="1" ht="12.75" customHeight="1" x14ac:dyDescent="0.2">
      <c r="A112" s="30">
        <v>43767</v>
      </c>
      <c r="B112" s="42"/>
      <c r="C112" s="38" t="s">
        <v>1424</v>
      </c>
      <c r="D112" s="39" t="s">
        <v>219</v>
      </c>
      <c r="E112" s="33"/>
      <c r="F112" s="38"/>
      <c r="G112" s="34">
        <v>9332.73</v>
      </c>
      <c r="H112" s="43"/>
      <c r="I112" s="35">
        <f ca="1">IF(AND(ISBLANK(G112),ISBLANK(H112))," - ",OFFSET(I112,-1,0,1,1)+H112-G112)</f>
        <v>840080.18478596082</v>
      </c>
    </row>
    <row r="113" spans="1:12" s="41" customFormat="1" ht="12.75" customHeight="1" x14ac:dyDescent="0.2">
      <c r="A113" s="30">
        <v>43767</v>
      </c>
      <c r="B113" s="42"/>
      <c r="C113" s="38" t="s">
        <v>1425</v>
      </c>
      <c r="D113" s="39" t="s">
        <v>73</v>
      </c>
      <c r="E113" s="33"/>
      <c r="F113" s="38"/>
      <c r="G113" s="34">
        <v>24.5</v>
      </c>
      <c r="H113" s="43"/>
      <c r="I113" s="35">
        <f t="shared" ref="I113:I116" ca="1" si="3">IF(AND(ISBLANK(G113),ISBLANK(H113))," - ",OFFSET(I113,-1,0,1,1)+H113-G113)</f>
        <v>840055.68478596082</v>
      </c>
    </row>
    <row r="114" spans="1:12" s="41" customFormat="1" ht="12.75" customHeight="1" x14ac:dyDescent="0.2">
      <c r="A114" s="30">
        <v>43767</v>
      </c>
      <c r="B114" s="42"/>
      <c r="C114" s="38" t="s">
        <v>1719</v>
      </c>
      <c r="D114" s="39" t="s">
        <v>1720</v>
      </c>
      <c r="E114" s="33"/>
      <c r="F114" s="38"/>
      <c r="G114" s="34">
        <v>0</v>
      </c>
      <c r="H114" s="43">
        <v>33382.160000000003</v>
      </c>
      <c r="I114" s="35">
        <f t="shared" ca="1" si="3"/>
        <v>873437.84478596086</v>
      </c>
    </row>
    <row r="115" spans="1:12" s="41" customFormat="1" x14ac:dyDescent="0.2">
      <c r="A115" s="30">
        <v>43769</v>
      </c>
      <c r="B115" s="42"/>
      <c r="C115" s="38" t="s">
        <v>234</v>
      </c>
      <c r="D115" s="39" t="s">
        <v>235</v>
      </c>
      <c r="E115" s="33"/>
      <c r="F115" s="38"/>
      <c r="G115" s="34">
        <v>79768.86</v>
      </c>
      <c r="H115" s="43"/>
      <c r="I115" s="35">
        <f t="shared" ca="1" si="3"/>
        <v>793668.98478596087</v>
      </c>
    </row>
    <row r="116" spans="1:12" s="41" customFormat="1" ht="12.75" customHeight="1" x14ac:dyDescent="0.2">
      <c r="A116" s="30">
        <v>43769</v>
      </c>
      <c r="B116" s="42"/>
      <c r="C116" s="38" t="s">
        <v>1426</v>
      </c>
      <c r="D116" s="39" t="s">
        <v>145</v>
      </c>
      <c r="E116" s="33"/>
      <c r="F116" s="38"/>
      <c r="G116" s="34">
        <v>20609</v>
      </c>
      <c r="H116" s="43"/>
      <c r="I116" s="35">
        <f t="shared" ca="1" si="3"/>
        <v>773059.98478596087</v>
      </c>
    </row>
    <row r="117" spans="1:12" s="41" customFormat="1" ht="12.75" customHeight="1" x14ac:dyDescent="0.2">
      <c r="A117" s="30">
        <v>43769</v>
      </c>
      <c r="B117" s="42"/>
      <c r="C117" s="38" t="s">
        <v>1427</v>
      </c>
      <c r="D117" s="39" t="s">
        <v>147</v>
      </c>
      <c r="E117" s="33"/>
      <c r="F117" s="38"/>
      <c r="G117" s="34">
        <v>4839.1499999999996</v>
      </c>
      <c r="H117" s="43"/>
      <c r="I117" s="35">
        <f t="shared" ca="1" si="2"/>
        <v>768220.83478596085</v>
      </c>
    </row>
    <row r="118" spans="1:12" s="41" customFormat="1" ht="12.75" customHeight="1" x14ac:dyDescent="0.2">
      <c r="A118" s="30">
        <v>43769</v>
      </c>
      <c r="B118" s="42"/>
      <c r="C118" s="38" t="s">
        <v>1428</v>
      </c>
      <c r="D118" s="39" t="s">
        <v>147</v>
      </c>
      <c r="E118" s="33"/>
      <c r="F118" s="38"/>
      <c r="G118" s="34">
        <v>241.8</v>
      </c>
      <c r="H118" s="43"/>
      <c r="I118" s="35">
        <f t="shared" ca="1" si="2"/>
        <v>767979.0347859608</v>
      </c>
    </row>
    <row r="119" spans="1:12" s="41" customFormat="1" ht="12.75" customHeight="1" x14ac:dyDescent="0.2">
      <c r="A119" s="30">
        <v>43769</v>
      </c>
      <c r="B119" s="42"/>
      <c r="C119" s="38" t="s">
        <v>1429</v>
      </c>
      <c r="D119" s="39" t="s">
        <v>16</v>
      </c>
      <c r="E119" s="33"/>
      <c r="F119" s="38"/>
      <c r="G119" s="34">
        <v>1429.7</v>
      </c>
      <c r="H119" s="43"/>
      <c r="I119" s="35">
        <f t="shared" ca="1" si="2"/>
        <v>766549.33478596085</v>
      </c>
    </row>
    <row r="120" spans="1:12" s="41" customFormat="1" ht="12.75" customHeight="1" x14ac:dyDescent="0.2">
      <c r="A120" s="30">
        <v>43769</v>
      </c>
      <c r="B120" s="37"/>
      <c r="C120" s="79" t="s">
        <v>1430</v>
      </c>
      <c r="D120" s="33" t="s">
        <v>1316</v>
      </c>
      <c r="E120" s="33"/>
      <c r="F120" s="38"/>
      <c r="G120" s="34">
        <v>350</v>
      </c>
      <c r="H120" s="34"/>
      <c r="I120" s="35">
        <f t="shared" ca="1" si="2"/>
        <v>766199.33478596085</v>
      </c>
    </row>
    <row r="121" spans="1:12" s="41" customFormat="1" ht="12.75" customHeight="1" x14ac:dyDescent="0.2">
      <c r="A121" s="30">
        <v>43769</v>
      </c>
      <c r="B121" s="37"/>
      <c r="C121" s="79" t="s">
        <v>1431</v>
      </c>
      <c r="D121" s="33" t="s">
        <v>865</v>
      </c>
      <c r="E121" s="33"/>
      <c r="F121" s="38"/>
      <c r="G121" s="34">
        <v>1500</v>
      </c>
      <c r="H121" s="34"/>
      <c r="I121" s="35">
        <f t="shared" ca="1" si="2"/>
        <v>764699.33478596085</v>
      </c>
    </row>
    <row r="122" spans="1:12" s="41" customFormat="1" ht="12.75" customHeight="1" x14ac:dyDescent="0.2">
      <c r="A122" s="30">
        <v>43769</v>
      </c>
      <c r="B122" s="37"/>
      <c r="C122" s="79" t="s">
        <v>1432</v>
      </c>
      <c r="D122" s="33" t="s">
        <v>151</v>
      </c>
      <c r="E122" s="33"/>
      <c r="F122" s="38"/>
      <c r="G122" s="34">
        <v>2800</v>
      </c>
      <c r="H122" s="34"/>
      <c r="I122" s="35">
        <f t="shared" ca="1" si="2"/>
        <v>761899.33478596085</v>
      </c>
    </row>
    <row r="123" spans="1:12" s="41" customFormat="1" ht="12.75" customHeight="1" x14ac:dyDescent="0.2">
      <c r="A123" s="30">
        <v>43769</v>
      </c>
      <c r="B123" s="37"/>
      <c r="C123" s="79" t="s">
        <v>1433</v>
      </c>
      <c r="D123" s="40" t="s">
        <v>164</v>
      </c>
      <c r="E123" s="40"/>
      <c r="F123" s="38"/>
      <c r="G123" s="34">
        <v>850</v>
      </c>
      <c r="H123" s="34"/>
      <c r="I123" s="35">
        <f t="shared" ca="1" si="2"/>
        <v>761049.33478596085</v>
      </c>
    </row>
    <row r="124" spans="1:12" s="41" customFormat="1" ht="12.75" customHeight="1" x14ac:dyDescent="0.2">
      <c r="A124" s="30">
        <v>43769</v>
      </c>
      <c r="B124" s="37"/>
      <c r="C124" s="79" t="s">
        <v>1434</v>
      </c>
      <c r="D124" s="40" t="s">
        <v>1435</v>
      </c>
      <c r="E124" s="40"/>
      <c r="F124" s="38"/>
      <c r="G124" s="34">
        <v>800</v>
      </c>
      <c r="H124" s="34"/>
      <c r="I124" s="35">
        <f t="shared" ca="1" si="2"/>
        <v>760249.33478596085</v>
      </c>
    </row>
    <row r="125" spans="1:12" s="41" customFormat="1" ht="12.75" customHeight="1" x14ac:dyDescent="0.2">
      <c r="A125" s="30">
        <v>43769</v>
      </c>
      <c r="B125" s="37"/>
      <c r="C125" s="79" t="s">
        <v>1436</v>
      </c>
      <c r="D125" s="33" t="s">
        <v>285</v>
      </c>
      <c r="E125" s="33"/>
      <c r="F125" s="38"/>
      <c r="G125" s="34">
        <v>800</v>
      </c>
      <c r="H125" s="34"/>
      <c r="I125" s="35">
        <f t="shared" ca="1" si="2"/>
        <v>759449.33478596085</v>
      </c>
      <c r="L125" s="41">
        <v>586225.94999999995</v>
      </c>
    </row>
    <row r="126" spans="1:12" s="41" customFormat="1" ht="12.75" customHeight="1" x14ac:dyDescent="0.2">
      <c r="A126" s="30">
        <v>43769</v>
      </c>
      <c r="B126" s="42"/>
      <c r="C126" s="79" t="s">
        <v>1437</v>
      </c>
      <c r="D126" s="33" t="s">
        <v>452</v>
      </c>
      <c r="E126" s="33"/>
      <c r="F126" s="38"/>
      <c r="G126" s="34">
        <v>173212.96</v>
      </c>
      <c r="H126" s="34"/>
      <c r="I126" s="35">
        <f t="shared" ca="1" si="2"/>
        <v>586236.37478596088</v>
      </c>
      <c r="L126" s="109">
        <f ca="1">L125-I128</f>
        <v>-4.7859610058367252E-3</v>
      </c>
    </row>
    <row r="127" spans="1:12" s="41" customFormat="1" ht="12.75" customHeight="1" x14ac:dyDescent="0.2">
      <c r="A127" s="30"/>
      <c r="B127" s="42"/>
      <c r="C127" s="38"/>
      <c r="D127" s="39" t="s">
        <v>502</v>
      </c>
      <c r="E127" s="33"/>
      <c r="F127" s="38"/>
      <c r="G127" s="34">
        <v>9.6999999999999993</v>
      </c>
      <c r="H127" s="43"/>
      <c r="I127" s="35">
        <f t="shared" ca="1" si="2"/>
        <v>586226.67478596093</v>
      </c>
    </row>
    <row r="128" spans="1:12" s="41" customFormat="1" ht="23.25" customHeight="1" x14ac:dyDescent="0.2">
      <c r="A128" s="30">
        <v>43769</v>
      </c>
      <c r="B128" s="100"/>
      <c r="C128" s="101" t="s">
        <v>1722</v>
      </c>
      <c r="D128" s="39" t="s">
        <v>1721</v>
      </c>
      <c r="E128" s="103"/>
      <c r="F128" s="101"/>
      <c r="G128" s="120">
        <v>0.72</v>
      </c>
      <c r="H128" s="104"/>
      <c r="I128" s="35">
        <f t="shared" ca="1" si="2"/>
        <v>586225.95478596096</v>
      </c>
    </row>
    <row r="129" spans="1:9" s="41" customFormat="1" ht="12.75" customHeight="1" x14ac:dyDescent="0.2">
      <c r="A129" s="30"/>
      <c r="B129" s="42"/>
      <c r="C129" s="38"/>
      <c r="D129" s="39"/>
      <c r="E129" s="33"/>
      <c r="F129" s="38"/>
      <c r="G129" s="34"/>
      <c r="H129" s="43"/>
      <c r="I129" s="35" t="str">
        <f t="shared" ca="1" si="2"/>
        <v xml:space="preserve"> - </v>
      </c>
    </row>
    <row r="130" spans="1:9" s="41" customFormat="1" ht="12.75" customHeight="1" x14ac:dyDescent="0.2">
      <c r="A130" s="30"/>
      <c r="B130" s="100"/>
      <c r="C130" s="101"/>
      <c r="D130" s="102"/>
      <c r="E130" s="103"/>
      <c r="F130" s="101"/>
      <c r="G130" s="120"/>
      <c r="H130" s="104"/>
      <c r="I130" s="35" t="str">
        <f t="shared" ca="1" si="2"/>
        <v xml:space="preserve"> - </v>
      </c>
    </row>
    <row r="131" spans="1:9" s="41" customFormat="1" ht="12.75" customHeight="1" x14ac:dyDescent="0.2">
      <c r="A131" s="30"/>
      <c r="B131" s="100"/>
      <c r="C131" s="101"/>
      <c r="D131" s="102"/>
      <c r="E131" s="103"/>
      <c r="F131" s="101"/>
      <c r="G131" s="120"/>
      <c r="H131" s="104"/>
      <c r="I131" s="35" t="str">
        <f t="shared" ca="1" si="2"/>
        <v xml:space="preserve"> - </v>
      </c>
    </row>
    <row r="132" spans="1:9" s="41" customFormat="1" ht="12.75" customHeight="1" x14ac:dyDescent="0.2">
      <c r="A132" s="30"/>
      <c r="B132" s="100"/>
      <c r="C132" s="101"/>
      <c r="D132" s="102"/>
      <c r="E132" s="103"/>
      <c r="F132" s="101"/>
      <c r="G132" s="120"/>
      <c r="H132" s="104"/>
      <c r="I132" s="35" t="str">
        <f t="shared" ca="1" si="2"/>
        <v xml:space="preserve"> - </v>
      </c>
    </row>
    <row r="133" spans="1:9" s="41" customFormat="1" x14ac:dyDescent="0.2">
      <c r="A133" s="30"/>
      <c r="B133" s="100"/>
      <c r="C133" s="101"/>
      <c r="D133" s="102"/>
      <c r="E133" s="103"/>
      <c r="F133" s="101"/>
      <c r="G133" s="120"/>
      <c r="H133" s="104"/>
      <c r="I133" s="35" t="str">
        <f t="shared" ca="1" si="2"/>
        <v xml:space="preserve"> - </v>
      </c>
    </row>
    <row r="134" spans="1:9" s="41" customFormat="1" ht="12.75" customHeight="1" x14ac:dyDescent="0.2">
      <c r="A134" s="30"/>
      <c r="B134" s="42"/>
      <c r="C134" s="79"/>
      <c r="D134" s="33"/>
      <c r="E134" s="33"/>
      <c r="F134" s="38"/>
      <c r="G134" s="34"/>
      <c r="H134" s="34"/>
      <c r="I134" s="35" t="str">
        <f t="shared" ca="1" si="2"/>
        <v xml:space="preserve"> - </v>
      </c>
    </row>
    <row r="135" spans="1:9" s="41" customFormat="1" ht="12.75" customHeight="1" x14ac:dyDescent="0.2">
      <c r="A135" s="30"/>
      <c r="B135" s="37"/>
      <c r="C135" s="79"/>
      <c r="D135" s="40"/>
      <c r="E135" s="40"/>
      <c r="F135" s="38"/>
      <c r="G135" s="34"/>
      <c r="H135" s="34"/>
      <c r="I135" s="35" t="str">
        <f t="shared" ca="1" si="2"/>
        <v xml:space="preserve"> - </v>
      </c>
    </row>
    <row r="136" spans="1:9" s="41" customFormat="1" ht="12.75" customHeight="1" x14ac:dyDescent="0.2">
      <c r="A136" s="30"/>
      <c r="B136" s="42"/>
      <c r="C136" s="79"/>
      <c r="D136" s="33"/>
      <c r="E136" s="33"/>
      <c r="F136" s="38"/>
      <c r="G136" s="34"/>
      <c r="H136" s="34"/>
      <c r="I136" s="35" t="str">
        <f t="shared" ca="1" si="2"/>
        <v xml:space="preserve"> - </v>
      </c>
    </row>
    <row r="137" spans="1:9" s="41" customFormat="1" ht="12.75" customHeight="1" x14ac:dyDescent="0.2">
      <c r="A137" s="30"/>
      <c r="B137" s="37"/>
      <c r="C137" s="38"/>
      <c r="D137" s="39"/>
      <c r="E137" s="40"/>
      <c r="F137" s="38"/>
      <c r="G137" s="34"/>
      <c r="H137" s="34"/>
      <c r="I137" s="35" t="str">
        <f t="shared" ca="1" si="2"/>
        <v xml:space="preserve"> - </v>
      </c>
    </row>
    <row r="138" spans="1:9" s="41" customFormat="1" ht="12.75" customHeight="1" x14ac:dyDescent="0.2">
      <c r="A138" s="30"/>
      <c r="B138" s="91"/>
      <c r="C138" s="92"/>
      <c r="D138" s="93"/>
      <c r="E138" s="94"/>
      <c r="F138" s="92"/>
      <c r="G138" s="96"/>
      <c r="H138" s="34"/>
      <c r="I138" s="35" t="str">
        <f t="shared" ca="1" si="2"/>
        <v xml:space="preserve"> - </v>
      </c>
    </row>
    <row r="139" spans="1:9" s="41" customFormat="1" ht="12.75" customHeight="1" x14ac:dyDescent="0.2">
      <c r="A139" s="30"/>
      <c r="B139" s="42"/>
      <c r="C139" s="38"/>
      <c r="D139" s="39"/>
      <c r="E139" s="40"/>
      <c r="F139" s="38"/>
      <c r="G139" s="34"/>
      <c r="H139" s="34"/>
      <c r="I139" s="35" t="str">
        <f t="shared" ca="1" si="2"/>
        <v xml:space="preserve"> - </v>
      </c>
    </row>
    <row r="140" spans="1:9" s="41" customFormat="1" ht="12.75" customHeight="1" x14ac:dyDescent="0.2">
      <c r="A140" s="30"/>
      <c r="B140" s="37"/>
      <c r="C140" s="38"/>
      <c r="D140" s="39"/>
      <c r="E140" s="40"/>
      <c r="F140" s="38"/>
      <c r="G140" s="34"/>
      <c r="H140" s="34"/>
      <c r="I140" s="35" t="str">
        <f t="shared" ca="1" si="2"/>
        <v xml:space="preserve"> - </v>
      </c>
    </row>
    <row r="141" spans="1:9" s="41" customFormat="1" ht="12.75" customHeight="1" x14ac:dyDescent="0.2">
      <c r="A141" s="45"/>
      <c r="B141" s="37"/>
      <c r="C141" s="38"/>
      <c r="D141" s="39"/>
      <c r="E141" s="40"/>
      <c r="F141" s="38"/>
      <c r="G141" s="34"/>
      <c r="H141" s="34"/>
      <c r="I141" s="35" t="str">
        <f t="shared" ca="1" si="2"/>
        <v xml:space="preserve"> - </v>
      </c>
    </row>
    <row r="142" spans="1:9" s="41" customFormat="1" ht="12.75" customHeight="1" x14ac:dyDescent="0.2">
      <c r="A142" s="45"/>
      <c r="B142" s="37"/>
      <c r="C142" s="38"/>
      <c r="D142" s="39"/>
      <c r="E142" s="33"/>
      <c r="F142" s="38"/>
      <c r="G142" s="34"/>
      <c r="H142" s="34"/>
      <c r="I142" s="35" t="str">
        <f t="shared" ca="1" si="2"/>
        <v xml:space="preserve"> - </v>
      </c>
    </row>
    <row r="143" spans="1:9" s="41" customFormat="1" ht="12" x14ac:dyDescent="0.2">
      <c r="A143" s="45"/>
      <c r="B143" s="37"/>
      <c r="C143" s="38"/>
      <c r="D143" s="39"/>
      <c r="E143" s="33"/>
      <c r="F143" s="38"/>
      <c r="G143" s="34"/>
      <c r="H143" s="34"/>
      <c r="I143" s="35" t="str">
        <f t="shared" ca="1" si="2"/>
        <v xml:space="preserve"> - </v>
      </c>
    </row>
    <row r="144" spans="1:9" s="41" customFormat="1" ht="12.75" customHeight="1" x14ac:dyDescent="0.2">
      <c r="A144" s="45"/>
      <c r="B144" s="37"/>
      <c r="C144" s="38"/>
      <c r="D144" s="39"/>
      <c r="E144" s="40"/>
      <c r="F144" s="38"/>
      <c r="G144" s="34"/>
      <c r="H144" s="33"/>
      <c r="I144" s="35" t="str">
        <f t="shared" ca="1" si="2"/>
        <v xml:space="preserve"> - </v>
      </c>
    </row>
    <row r="145" spans="1:9" s="41" customFormat="1" ht="12.75" customHeight="1" x14ac:dyDescent="0.2">
      <c r="A145" s="45"/>
      <c r="B145" s="37"/>
      <c r="C145" s="38"/>
      <c r="D145" s="39"/>
      <c r="E145" s="33"/>
      <c r="F145" s="38"/>
      <c r="G145" s="34"/>
      <c r="H145" s="33"/>
      <c r="I145" s="35" t="str">
        <f t="shared" ca="1" si="2"/>
        <v xml:space="preserve"> - </v>
      </c>
    </row>
    <row r="146" spans="1:9" s="41" customFormat="1" ht="12.75" customHeight="1" x14ac:dyDescent="0.2">
      <c r="A146" s="45"/>
      <c r="B146" s="42"/>
      <c r="C146" s="38"/>
      <c r="D146" s="39"/>
      <c r="E146" s="33"/>
      <c r="F146" s="38"/>
      <c r="G146" s="34"/>
      <c r="H146" s="43"/>
      <c r="I146" s="35" t="str">
        <f t="shared" ca="1" si="2"/>
        <v xml:space="preserve"> - </v>
      </c>
    </row>
    <row r="147" spans="1:9" s="41" customFormat="1" ht="12.75" customHeight="1" x14ac:dyDescent="0.2">
      <c r="A147" s="45"/>
      <c r="B147" s="37"/>
      <c r="C147" s="38"/>
      <c r="D147" s="39"/>
      <c r="E147" s="33"/>
      <c r="F147" s="38"/>
      <c r="G147" s="34"/>
      <c r="H147" s="33"/>
      <c r="I147" s="35" t="str">
        <f t="shared" ca="1" si="2"/>
        <v xml:space="preserve"> - </v>
      </c>
    </row>
    <row r="148" spans="1:9" s="41" customFormat="1" ht="12.75" customHeight="1" x14ac:dyDescent="0.2">
      <c r="A148" s="45"/>
      <c r="B148" s="37"/>
      <c r="C148" s="38"/>
      <c r="D148" s="39"/>
      <c r="E148" s="33"/>
      <c r="F148" s="38"/>
      <c r="G148" s="34"/>
      <c r="H148" s="33"/>
      <c r="I148" s="35" t="str">
        <f t="shared" ca="1" si="2"/>
        <v xml:space="preserve"> - </v>
      </c>
    </row>
    <row r="149" spans="1:9" s="41" customFormat="1" x14ac:dyDescent="0.2">
      <c r="A149" s="49"/>
      <c r="B149" s="42"/>
      <c r="C149" s="38"/>
      <c r="D149" s="39"/>
      <c r="E149" s="57"/>
      <c r="F149" s="38"/>
      <c r="G149" s="58"/>
      <c r="H149" s="58"/>
      <c r="I149" s="35" t="str">
        <f t="shared" ca="1" si="2"/>
        <v xml:space="preserve"> - </v>
      </c>
    </row>
    <row r="150" spans="1:9" x14ac:dyDescent="0.2">
      <c r="A150" s="71"/>
      <c r="B150" s="72"/>
      <c r="C150" s="73"/>
      <c r="D150" s="74"/>
      <c r="E150" s="75"/>
      <c r="F150" s="73"/>
      <c r="G150" s="121"/>
      <c r="H150" s="76"/>
      <c r="I150" s="77"/>
    </row>
    <row r="151" spans="1:9" x14ac:dyDescent="0.2">
      <c r="G151" s="9">
        <f>SUBTOTAL(9, G9:G148)</f>
        <v>2691392.5561299995</v>
      </c>
      <c r="H151" s="9">
        <f>SUBTOTAL(9, H9:H148)</f>
        <v>805066.32000000007</v>
      </c>
    </row>
    <row r="152" spans="1:9" x14ac:dyDescent="0.2">
      <c r="G152" s="9">
        <v>2691372.1311299987</v>
      </c>
    </row>
    <row r="153" spans="1:9" x14ac:dyDescent="0.2">
      <c r="G153" s="9">
        <f>G151-G152</f>
        <v>20.425000000745058</v>
      </c>
    </row>
    <row r="154" spans="1:9" x14ac:dyDescent="0.2">
      <c r="G154" s="9">
        <v>312415.13</v>
      </c>
    </row>
    <row r="156" spans="1:9" x14ac:dyDescent="0.2">
      <c r="G156" s="9">
        <v>862280.07545015798</v>
      </c>
    </row>
    <row r="157" spans="1:9" x14ac:dyDescent="0.2">
      <c r="G157" s="9">
        <v>39827.659999999996</v>
      </c>
    </row>
    <row r="158" spans="1:9" x14ac:dyDescent="0.2">
      <c r="G158" s="9">
        <f>G157-G156</f>
        <v>-822452.41545015795</v>
      </c>
    </row>
    <row r="159" spans="1:9" s="9" customFormat="1" x14ac:dyDescent="0.2">
      <c r="A159" s="8"/>
      <c r="B159" s="10"/>
      <c r="C159" s="8"/>
      <c r="D159" s="8"/>
      <c r="E159" s="8"/>
      <c r="F159" s="8"/>
    </row>
    <row r="160" spans="1:9" s="9" customFormat="1" x14ac:dyDescent="0.2">
      <c r="A160" s="8"/>
      <c r="B160" s="10"/>
      <c r="C160" s="8"/>
      <c r="D160" s="8"/>
      <c r="E160" s="8"/>
      <c r="F160" s="8"/>
    </row>
    <row r="161" spans="1:6" s="9" customFormat="1" x14ac:dyDescent="0.2">
      <c r="A161" s="8"/>
      <c r="B161" s="10"/>
      <c r="C161" s="8"/>
      <c r="D161" s="8"/>
      <c r="E161" s="8"/>
      <c r="F161" s="8"/>
    </row>
  </sheetData>
  <phoneticPr fontId="28" type="noConversion"/>
  <conditionalFormatting sqref="I8:I149">
    <cfRule type="cellIs" dxfId="70" priority="2" stopIfTrue="1" operator="lessThan">
      <formula>0</formula>
    </cfRule>
  </conditionalFormatting>
  <conditionalFormatting sqref="I3">
    <cfRule type="cellIs" dxfId="69" priority="1" stopIfTrue="1" operator="lessThan">
      <formula>0</formula>
    </cfRule>
  </conditionalFormatting>
  <dataValidations count="5">
    <dataValidation type="list" allowBlank="1" showInputMessage="1" showErrorMessage="1" sqref="H25 D62:D136 E8:E148 G10:G134 G136:H148" xr:uid="{94E14C7B-61F1-4D08-B4D8-C7624EC97D24}">
      <formula1>categoryList</formula1>
    </dataValidation>
    <dataValidation type="list" allowBlank="1" showInputMessage="1" showErrorMessage="1" sqref="B149 A8:B148" xr:uid="{B40B16CC-4CB7-4425-BC47-4A1D7FACA61C}">
      <formula1>dateList</formula1>
    </dataValidation>
    <dataValidation type="list" allowBlank="1" showInputMessage="1" showErrorMessage="1" sqref="C137:C148 C8:C61" xr:uid="{F768E9C5-46AF-4935-8A5D-995A5DAE6C6F}">
      <formula1>numList</formula1>
    </dataValidation>
    <dataValidation type="list" allowBlank="1" showInputMessage="1" showErrorMessage="1" sqref="D137:D148 D8:D61 C62:C73" xr:uid="{D3A44ED0-8EFD-407D-951E-E57CABB0AF28}">
      <formula1>payeeList</formula1>
    </dataValidation>
    <dataValidation type="list" allowBlank="1" showInputMessage="1" showErrorMessage="1" sqref="F8:F148" xr:uid="{A2283B1E-FE95-46CA-9F75-BBB9E7985B14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C33A5F84-1F36-4E6A-802C-5CFDD2F1B54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I8:I149</xm:sqref>
        </x14:conditionalFormatting>
        <x14:conditionalFormatting xmlns:xm="http://schemas.microsoft.com/office/excel/2006/main">
          <x14:cfRule type="iconSet" priority="4" id="{77B52C7B-E2CF-49F9-96DC-DDA8B06F560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I43:I149</xm:sqref>
        </x14:conditionalFormatting>
        <x14:conditionalFormatting xmlns:xm="http://schemas.microsoft.com/office/excel/2006/main">
          <x14:cfRule type="iconSet" priority="5" id="{C586BD7C-E71B-4731-AFD2-3012C3290D8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BB03-90CA-4DA4-A805-394062D64714}">
  <sheetPr>
    <pageSetUpPr fitToPage="1"/>
  </sheetPr>
  <dimension ref="A1:L159"/>
  <sheetViews>
    <sheetView showGridLines="0" zoomScale="115" zoomScaleNormal="115" workbookViewId="0">
      <pane ySplit="7" topLeftCell="A65" activePane="bottomLeft" state="frozen"/>
      <selection activeCell="B18" sqref="B18"/>
      <selection pane="bottomLeft" activeCell="D118" sqref="D118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1" ht="23.25" hidden="1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43770</v>
      </c>
    </row>
    <row r="2" spans="1:11" ht="18.75" hidden="1" x14ac:dyDescent="0.2">
      <c r="A2" s="1" t="s">
        <v>1</v>
      </c>
      <c r="B2" s="2"/>
    </row>
    <row r="3" spans="1:11" ht="15" hidden="1" x14ac:dyDescent="0.25">
      <c r="H3" s="11" t="s">
        <v>2</v>
      </c>
      <c r="I3" s="12">
        <f ca="1">VLOOKUP(9E+100,Table13456789101112133456789101112133456789101112136789101112133456789101112[Balance],1)</f>
        <v>738064.82478596095</v>
      </c>
      <c r="K3" s="118"/>
    </row>
    <row r="4" spans="1:11" ht="15" hidden="1" x14ac:dyDescent="0.25">
      <c r="H4" s="13" t="s">
        <v>3</v>
      </c>
      <c r="I4" s="14">
        <f>SUMIF(Table13456789101112133456789101112133456789101112136789101112133456789101112[R],"=r",Table13456789101112133456789101112133456789101112136789101112133456789101112[Deposit,
Credit (+)])+SUMIF(Table13456789101112133456789101112133456789101112136789101112133456789101112[R],"=c",Table13456789101112133456789101112133456789101112136789101112133456789101112[Deposit,
Credit (+)])-SUMIF(Table13456789101112133456789101112133456789101112136789101112133456789101112[R],"=R",Table13456789101112133456789101112133456789101112136789101112133456789101112[Withdrawal,
Payment (-)])-SUMIF(Table13456789101112133456789101112133456789101112136789101112133456789101112[R],"=C",Table13456789101112133456789101112133456789101112136789101112133456789101112[Withdrawal,
Payment (-)])</f>
        <v>0</v>
      </c>
    </row>
    <row r="5" spans="1:11" hidden="1" x14ac:dyDescent="0.2">
      <c r="H5" s="15"/>
    </row>
    <row r="6" spans="1:11" s="18" customFormat="1" ht="17.25" customHeight="1" x14ac:dyDescent="0.2">
      <c r="A6" s="16"/>
      <c r="B6" s="17"/>
      <c r="C6" s="16"/>
      <c r="D6" s="16"/>
      <c r="F6" s="19"/>
      <c r="G6" s="20"/>
      <c r="H6" s="21" t="s">
        <v>4</v>
      </c>
      <c r="I6" s="22">
        <v>500000</v>
      </c>
    </row>
    <row r="7" spans="1:11" s="28" customFormat="1" ht="30" x14ac:dyDescent="0.2">
      <c r="A7" s="23" t="s">
        <v>5</v>
      </c>
      <c r="B7" s="23" t="s">
        <v>6</v>
      </c>
      <c r="C7" s="24" t="s">
        <v>7</v>
      </c>
      <c r="D7" s="25" t="s">
        <v>8</v>
      </c>
      <c r="E7" s="25" t="s">
        <v>9</v>
      </c>
      <c r="F7" s="23" t="s">
        <v>10</v>
      </c>
      <c r="G7" s="26" t="s">
        <v>11</v>
      </c>
      <c r="H7" s="26" t="s">
        <v>12</v>
      </c>
      <c r="I7" s="27" t="s">
        <v>13</v>
      </c>
      <c r="J7" s="28" t="s">
        <v>14</v>
      </c>
    </row>
    <row r="8" spans="1:11" s="36" customFormat="1" ht="12" x14ac:dyDescent="0.2">
      <c r="A8" s="29"/>
      <c r="B8" s="30"/>
      <c r="C8" s="31"/>
      <c r="D8" s="32" t="s">
        <v>1447</v>
      </c>
      <c r="E8" s="33"/>
      <c r="F8" s="31"/>
      <c r="G8" s="34"/>
      <c r="H8" s="34"/>
      <c r="I8" s="35">
        <f ca="1">'Oct''19'!I128</f>
        <v>586225.95478596096</v>
      </c>
    </row>
    <row r="9" spans="1:11" s="36" customFormat="1" x14ac:dyDescent="0.2">
      <c r="A9" s="30">
        <v>43770</v>
      </c>
      <c r="B9" s="42"/>
      <c r="C9" s="38" t="s">
        <v>1448</v>
      </c>
      <c r="D9" s="39" t="s">
        <v>15</v>
      </c>
      <c r="E9" s="33"/>
      <c r="F9" s="38"/>
      <c r="G9" s="43">
        <v>10064</v>
      </c>
      <c r="H9" s="43"/>
      <c r="I9" s="35">
        <f ca="1">IF(AND(ISBLANK(G9),ISBLANK(H9))," - ",OFFSET(I9,-1,0,1,1)+H9-G9)</f>
        <v>576161.95478596096</v>
      </c>
    </row>
    <row r="10" spans="1:11" s="36" customFormat="1" ht="12.75" customHeight="1" x14ac:dyDescent="0.2">
      <c r="A10" s="30">
        <v>43770</v>
      </c>
      <c r="B10" s="37"/>
      <c r="C10" s="38" t="s">
        <v>1449</v>
      </c>
      <c r="D10" s="39" t="s">
        <v>103</v>
      </c>
      <c r="E10" s="33"/>
      <c r="F10" s="38"/>
      <c r="G10" s="34">
        <v>250</v>
      </c>
      <c r="H10" s="34"/>
      <c r="I10" s="35">
        <f ca="1">IF(AND(ISBLANK(G10),ISBLANK(H10))," - ",OFFSET(I10,-1,0,1,1)+H10-G10)</f>
        <v>575911.95478596096</v>
      </c>
    </row>
    <row r="11" spans="1:11" s="36" customFormat="1" ht="12.75" customHeight="1" x14ac:dyDescent="0.2">
      <c r="A11" s="30">
        <v>43770</v>
      </c>
      <c r="B11" s="37"/>
      <c r="C11" s="38" t="s">
        <v>1450</v>
      </c>
      <c r="D11" s="39" t="s">
        <v>16</v>
      </c>
      <c r="E11" s="40"/>
      <c r="F11" s="38"/>
      <c r="G11" s="34">
        <v>132</v>
      </c>
      <c r="H11" s="34"/>
      <c r="I11" s="35">
        <f ca="1">IF(AND(ISBLANK(G11),ISBLANK(H11))," - ",OFFSET(I11,-1,0,1,1)+H11-G11)</f>
        <v>575779.95478596096</v>
      </c>
    </row>
    <row r="12" spans="1:11" s="36" customFormat="1" ht="12.75" customHeight="1" x14ac:dyDescent="0.2">
      <c r="A12" s="30">
        <v>43770</v>
      </c>
      <c r="B12" s="37"/>
      <c r="C12" s="38" t="s">
        <v>1451</v>
      </c>
      <c r="D12" s="39" t="s">
        <v>16</v>
      </c>
      <c r="E12" s="33"/>
      <c r="F12" s="38"/>
      <c r="G12" s="34">
        <v>7182.33</v>
      </c>
      <c r="H12" s="34"/>
      <c r="I12" s="35">
        <f ca="1">IF(AND(ISBLANK(G12),ISBLANK(H12))," - ",OFFSET(I12,-1,0,1,1)+H12-G12)</f>
        <v>568597.624785961</v>
      </c>
      <c r="J12" s="41"/>
    </row>
    <row r="13" spans="1:11" s="36" customFormat="1" ht="12.75" customHeight="1" x14ac:dyDescent="0.2">
      <c r="A13" s="30">
        <v>43770</v>
      </c>
      <c r="B13" s="42"/>
      <c r="C13" s="38" t="s">
        <v>1452</v>
      </c>
      <c r="D13" s="39" t="s">
        <v>285</v>
      </c>
      <c r="E13" s="33"/>
      <c r="F13" s="38"/>
      <c r="G13" s="43">
        <v>212.86</v>
      </c>
      <c r="H13" s="43"/>
      <c r="I13" s="35">
        <f t="shared" ref="I13:I90" ca="1" si="0">IF(AND(ISBLANK(G13),ISBLANK(H13))," - ",OFFSET(I13,-1,0,1,1)+H13-G13)</f>
        <v>568384.76478596102</v>
      </c>
      <c r="J13" s="41"/>
    </row>
    <row r="14" spans="1:11" s="36" customFormat="1" ht="12.75" customHeight="1" x14ac:dyDescent="0.2">
      <c r="A14" s="30">
        <v>43770</v>
      </c>
      <c r="B14" s="42"/>
      <c r="C14" s="38" t="s">
        <v>1453</v>
      </c>
      <c r="D14" s="39" t="s">
        <v>585</v>
      </c>
      <c r="E14" s="33"/>
      <c r="F14" s="38"/>
      <c r="G14" s="34">
        <v>1500</v>
      </c>
      <c r="H14" s="34"/>
      <c r="I14" s="35">
        <f t="shared" ca="1" si="0"/>
        <v>566884.76478596102</v>
      </c>
      <c r="J14" s="41"/>
    </row>
    <row r="15" spans="1:11" s="36" customFormat="1" x14ac:dyDescent="0.2">
      <c r="A15" s="30">
        <v>43770</v>
      </c>
      <c r="B15" s="42"/>
      <c r="C15" s="38" t="s">
        <v>1454</v>
      </c>
      <c r="D15" s="39" t="s">
        <v>1455</v>
      </c>
      <c r="E15" s="33"/>
      <c r="F15" s="38"/>
      <c r="G15" s="43">
        <v>634.94000000000005</v>
      </c>
      <c r="H15" s="43"/>
      <c r="I15" s="35">
        <f t="shared" ca="1" si="0"/>
        <v>566249.82478596107</v>
      </c>
      <c r="J15" s="41"/>
    </row>
    <row r="16" spans="1:11" s="36" customFormat="1" x14ac:dyDescent="0.2">
      <c r="A16" s="30">
        <v>43770</v>
      </c>
      <c r="B16" s="42"/>
      <c r="C16" s="38" t="s">
        <v>1456</v>
      </c>
      <c r="D16" s="39" t="s">
        <v>194</v>
      </c>
      <c r="E16" s="33"/>
      <c r="F16" s="38"/>
      <c r="G16" s="43">
        <v>2772</v>
      </c>
      <c r="H16" s="43"/>
      <c r="I16" s="35">
        <f t="shared" ca="1" si="0"/>
        <v>563477.82478596107</v>
      </c>
      <c r="J16" s="41"/>
    </row>
    <row r="17" spans="1:10" s="36" customFormat="1" ht="12.75" customHeight="1" x14ac:dyDescent="0.2">
      <c r="A17" s="30">
        <v>43770</v>
      </c>
      <c r="B17" s="42"/>
      <c r="C17" s="38" t="s">
        <v>1457</v>
      </c>
      <c r="D17" s="39" t="s">
        <v>1458</v>
      </c>
      <c r="E17" s="33"/>
      <c r="F17" s="38"/>
      <c r="G17" s="43">
        <v>50</v>
      </c>
      <c r="H17" s="43"/>
      <c r="I17" s="35">
        <f t="shared" ca="1" si="0"/>
        <v>563427.82478596107</v>
      </c>
      <c r="J17" s="41"/>
    </row>
    <row r="18" spans="1:10" s="36" customFormat="1" ht="12.75" customHeight="1" x14ac:dyDescent="0.2">
      <c r="A18" s="30">
        <v>43770</v>
      </c>
      <c r="B18" s="42"/>
      <c r="C18" s="38" t="s">
        <v>1459</v>
      </c>
      <c r="D18" s="39" t="s">
        <v>1201</v>
      </c>
      <c r="E18" s="33"/>
      <c r="F18" s="38"/>
      <c r="G18" s="43">
        <v>500</v>
      </c>
      <c r="H18" s="43"/>
      <c r="I18" s="35">
        <f t="shared" ca="1" si="0"/>
        <v>562927.82478596107</v>
      </c>
      <c r="J18" s="41"/>
    </row>
    <row r="19" spans="1:10" s="36" customFormat="1" ht="12.75" customHeight="1" x14ac:dyDescent="0.2">
      <c r="A19" s="30">
        <v>43770</v>
      </c>
      <c r="B19" s="42"/>
      <c r="C19" s="38" t="s">
        <v>1460</v>
      </c>
      <c r="D19" s="39" t="s">
        <v>125</v>
      </c>
      <c r="E19" s="33"/>
      <c r="F19" s="38"/>
      <c r="G19" s="43">
        <v>282.10000000000002</v>
      </c>
      <c r="H19" s="43"/>
      <c r="I19" s="35">
        <f t="shared" ca="1" si="0"/>
        <v>562645.72478596109</v>
      </c>
      <c r="J19" s="41"/>
    </row>
    <row r="20" spans="1:10" s="36" customFormat="1" ht="12.75" customHeight="1" x14ac:dyDescent="0.2">
      <c r="A20" s="30">
        <v>43770</v>
      </c>
      <c r="B20" s="42"/>
      <c r="C20" s="38" t="s">
        <v>1461</v>
      </c>
      <c r="D20" s="39" t="s">
        <v>17</v>
      </c>
      <c r="E20" s="33"/>
      <c r="F20" s="38"/>
      <c r="G20" s="43">
        <v>90</v>
      </c>
      <c r="H20" s="43"/>
      <c r="I20" s="35">
        <f t="shared" ca="1" si="0"/>
        <v>562555.72478596109</v>
      </c>
      <c r="J20" s="41"/>
    </row>
    <row r="21" spans="1:10" s="36" customFormat="1" ht="24" x14ac:dyDescent="0.2">
      <c r="A21" s="30">
        <v>43770</v>
      </c>
      <c r="B21" s="42"/>
      <c r="C21" s="38" t="s">
        <v>1462</v>
      </c>
      <c r="D21" s="39" t="s">
        <v>1463</v>
      </c>
      <c r="E21" s="33"/>
      <c r="F21" s="38"/>
      <c r="G21" s="43">
        <v>760</v>
      </c>
      <c r="H21" s="43"/>
      <c r="I21" s="35">
        <f t="shared" ca="1" si="0"/>
        <v>561795.72478596109</v>
      </c>
      <c r="J21" s="41"/>
    </row>
    <row r="22" spans="1:10" s="36" customFormat="1" ht="12.75" customHeight="1" x14ac:dyDescent="0.2">
      <c r="A22" s="30">
        <v>43770</v>
      </c>
      <c r="B22" s="42"/>
      <c r="C22" s="38" t="s">
        <v>1464</v>
      </c>
      <c r="D22" s="39" t="s">
        <v>1465</v>
      </c>
      <c r="E22" s="33"/>
      <c r="F22" s="38"/>
      <c r="G22" s="43">
        <v>2135</v>
      </c>
      <c r="H22" s="43"/>
      <c r="I22" s="35">
        <f t="shared" ca="1" si="0"/>
        <v>559660.72478596109</v>
      </c>
      <c r="J22" s="41"/>
    </row>
    <row r="23" spans="1:10" s="36" customFormat="1" ht="12.75" customHeight="1" x14ac:dyDescent="0.2">
      <c r="A23" s="30">
        <v>43770</v>
      </c>
      <c r="B23" s="42"/>
      <c r="C23" s="38" t="s">
        <v>1466</v>
      </c>
      <c r="D23" s="39" t="s">
        <v>19</v>
      </c>
      <c r="E23" s="33"/>
      <c r="F23" s="38"/>
      <c r="G23" s="43">
        <v>390</v>
      </c>
      <c r="H23" s="43"/>
      <c r="I23" s="35">
        <f t="shared" ca="1" si="0"/>
        <v>559270.72478596109</v>
      </c>
      <c r="J23" s="41"/>
    </row>
    <row r="24" spans="1:10" s="36" customFormat="1" ht="12.75" customHeight="1" x14ac:dyDescent="0.2">
      <c r="A24" s="30">
        <v>43770</v>
      </c>
      <c r="B24" s="42"/>
      <c r="C24" s="38" t="s">
        <v>1467</v>
      </c>
      <c r="D24" s="39" t="s">
        <v>1220</v>
      </c>
      <c r="E24" s="33"/>
      <c r="F24" s="38"/>
      <c r="G24" s="43">
        <v>553.79999999999995</v>
      </c>
      <c r="H24" s="43"/>
      <c r="I24" s="35">
        <f t="shared" ca="1" si="0"/>
        <v>558716.92478596105</v>
      </c>
      <c r="J24" s="41"/>
    </row>
    <row r="25" spans="1:10" s="36" customFormat="1" ht="12.75" customHeight="1" x14ac:dyDescent="0.2">
      <c r="A25" s="30">
        <v>43770</v>
      </c>
      <c r="B25" s="42"/>
      <c r="C25" s="38" t="s">
        <v>1468</v>
      </c>
      <c r="D25" s="39" t="s">
        <v>1469</v>
      </c>
      <c r="E25" s="33"/>
      <c r="F25" s="38"/>
      <c r="G25" s="34">
        <v>3880</v>
      </c>
      <c r="H25" s="34"/>
      <c r="I25" s="35">
        <f t="shared" ca="1" si="0"/>
        <v>554836.92478596105</v>
      </c>
      <c r="J25" s="41"/>
    </row>
    <row r="26" spans="1:10" s="36" customFormat="1" ht="12.75" customHeight="1" x14ac:dyDescent="0.2">
      <c r="A26" s="30">
        <v>43770</v>
      </c>
      <c r="B26" s="42"/>
      <c r="C26" s="38" t="s">
        <v>1470</v>
      </c>
      <c r="D26" s="39" t="s">
        <v>22</v>
      </c>
      <c r="E26" s="33"/>
      <c r="F26" s="38"/>
      <c r="G26" s="34">
        <v>360</v>
      </c>
      <c r="H26" s="34"/>
      <c r="I26" s="35">
        <f t="shared" ca="1" si="0"/>
        <v>554476.92478596105</v>
      </c>
      <c r="J26" s="41"/>
    </row>
    <row r="27" spans="1:10" s="36" customFormat="1" ht="12.75" customHeight="1" x14ac:dyDescent="0.2">
      <c r="A27" s="30">
        <v>43770</v>
      </c>
      <c r="B27" s="42"/>
      <c r="C27" s="38" t="s">
        <v>1471</v>
      </c>
      <c r="D27" s="39" t="s">
        <v>137</v>
      </c>
      <c r="E27" s="33"/>
      <c r="F27" s="38"/>
      <c r="G27" s="43">
        <v>121.65</v>
      </c>
      <c r="H27" s="43"/>
      <c r="I27" s="35">
        <f t="shared" ca="1" si="0"/>
        <v>554355.27478596102</v>
      </c>
      <c r="J27" s="41"/>
    </row>
    <row r="28" spans="1:10" s="36" customFormat="1" ht="12.75" customHeight="1" x14ac:dyDescent="0.2">
      <c r="A28" s="30">
        <v>43770</v>
      </c>
      <c r="B28" s="42"/>
      <c r="C28" s="46" t="s">
        <v>1472</v>
      </c>
      <c r="D28" s="39" t="s">
        <v>1473</v>
      </c>
      <c r="E28" s="33"/>
      <c r="F28" s="38"/>
      <c r="G28" s="43">
        <v>1000</v>
      </c>
      <c r="H28" s="43"/>
      <c r="I28" s="35">
        <f t="shared" ca="1" si="0"/>
        <v>553355.27478596102</v>
      </c>
      <c r="J28" s="41"/>
    </row>
    <row r="29" spans="1:10" s="36" customFormat="1" ht="12.75" customHeight="1" x14ac:dyDescent="0.2">
      <c r="A29" s="30">
        <v>43770</v>
      </c>
      <c r="B29" s="42"/>
      <c r="C29" s="46" t="s">
        <v>1474</v>
      </c>
      <c r="D29" s="39" t="s">
        <v>139</v>
      </c>
      <c r="E29" s="33"/>
      <c r="F29" s="38"/>
      <c r="G29" s="43">
        <v>572.4</v>
      </c>
      <c r="H29" s="43"/>
      <c r="I29" s="35">
        <f t="shared" ca="1" si="0"/>
        <v>552782.874785961</v>
      </c>
      <c r="J29" s="41"/>
    </row>
    <row r="30" spans="1:10" s="36" customFormat="1" ht="12.75" customHeight="1" x14ac:dyDescent="0.2">
      <c r="A30" s="30">
        <v>43770</v>
      </c>
      <c r="B30" s="42"/>
      <c r="C30" s="46" t="s">
        <v>1475</v>
      </c>
      <c r="D30" s="39" t="s">
        <v>23</v>
      </c>
      <c r="E30" s="33"/>
      <c r="F30" s="38"/>
      <c r="G30" s="43">
        <v>90</v>
      </c>
      <c r="H30" s="43"/>
      <c r="I30" s="35">
        <f t="shared" ca="1" si="0"/>
        <v>552692.874785961</v>
      </c>
      <c r="J30" s="41"/>
    </row>
    <row r="31" spans="1:10" s="36" customFormat="1" ht="12.75" customHeight="1" x14ac:dyDescent="0.2">
      <c r="A31" s="30">
        <v>43770</v>
      </c>
      <c r="B31" s="42"/>
      <c r="C31" s="38" t="s">
        <v>1476</v>
      </c>
      <c r="D31" s="39" t="s">
        <v>219</v>
      </c>
      <c r="E31" s="33"/>
      <c r="F31" s="38"/>
      <c r="G31" s="43">
        <v>10573.42</v>
      </c>
      <c r="H31" s="43"/>
      <c r="I31" s="35">
        <f t="shared" ca="1" si="0"/>
        <v>542119.45478596096</v>
      </c>
      <c r="J31" s="41"/>
    </row>
    <row r="32" spans="1:10" s="36" customFormat="1" ht="12.75" customHeight="1" x14ac:dyDescent="0.2">
      <c r="A32" s="30">
        <v>43770</v>
      </c>
      <c r="B32" s="37"/>
      <c r="C32" s="38" t="s">
        <v>1477</v>
      </c>
      <c r="D32" s="39" t="s">
        <v>49</v>
      </c>
      <c r="E32" s="33"/>
      <c r="F32" s="38"/>
      <c r="G32" s="34">
        <v>500</v>
      </c>
      <c r="H32" s="34"/>
      <c r="I32" s="35">
        <f t="shared" ca="1" si="0"/>
        <v>541619.45478596096</v>
      </c>
      <c r="J32" s="41"/>
    </row>
    <row r="33" spans="1:10" s="36" customFormat="1" ht="12" x14ac:dyDescent="0.2">
      <c r="A33" s="30">
        <v>43774</v>
      </c>
      <c r="B33" s="37"/>
      <c r="C33" s="38" t="s">
        <v>1478</v>
      </c>
      <c r="D33" s="39" t="s">
        <v>40</v>
      </c>
      <c r="E33" s="33"/>
      <c r="F33" s="38"/>
      <c r="G33" s="34">
        <v>120</v>
      </c>
      <c r="H33" s="34"/>
      <c r="I33" s="35">
        <f t="shared" ca="1" si="0"/>
        <v>541499.45478596096</v>
      </c>
      <c r="J33" s="41"/>
    </row>
    <row r="34" spans="1:10" s="36" customFormat="1" ht="12.75" customHeight="1" x14ac:dyDescent="0.2">
      <c r="A34" s="30">
        <v>43774</v>
      </c>
      <c r="B34" s="42"/>
      <c r="C34" s="38" t="s">
        <v>1479</v>
      </c>
      <c r="D34" s="39" t="s">
        <v>322</v>
      </c>
      <c r="E34" s="33"/>
      <c r="F34" s="38"/>
      <c r="G34" s="43">
        <v>2340</v>
      </c>
      <c r="H34" s="43"/>
      <c r="I34" s="35">
        <f t="shared" ca="1" si="0"/>
        <v>539159.45478596096</v>
      </c>
      <c r="J34" s="41"/>
    </row>
    <row r="35" spans="1:10" s="36" customFormat="1" ht="12.75" customHeight="1" x14ac:dyDescent="0.2">
      <c r="A35" s="30">
        <v>43774</v>
      </c>
      <c r="B35" s="42"/>
      <c r="C35" s="38" t="s">
        <v>1480</v>
      </c>
      <c r="D35" s="39" t="s">
        <v>137</v>
      </c>
      <c r="E35" s="33"/>
      <c r="F35" s="38"/>
      <c r="G35" s="43">
        <v>1608</v>
      </c>
      <c r="H35" s="43"/>
      <c r="I35" s="35">
        <f t="shared" ca="1" si="0"/>
        <v>537551.45478596096</v>
      </c>
      <c r="J35" s="41"/>
    </row>
    <row r="36" spans="1:10" s="36" customFormat="1" ht="12.75" customHeight="1" x14ac:dyDescent="0.2">
      <c r="A36" s="30">
        <v>43774</v>
      </c>
      <c r="B36" s="42"/>
      <c r="C36" s="38" t="s">
        <v>1481</v>
      </c>
      <c r="D36" s="39" t="s">
        <v>611</v>
      </c>
      <c r="E36" s="33"/>
      <c r="F36" s="38"/>
      <c r="G36" s="34">
        <v>120</v>
      </c>
      <c r="H36" s="43"/>
      <c r="I36" s="35">
        <f t="shared" ca="1" si="0"/>
        <v>537431.45478596096</v>
      </c>
      <c r="J36" s="41"/>
    </row>
    <row r="37" spans="1:10" s="36" customFormat="1" ht="12.75" customHeight="1" x14ac:dyDescent="0.2">
      <c r="A37" s="30">
        <v>43774</v>
      </c>
      <c r="B37" s="37"/>
      <c r="C37" s="38" t="s">
        <v>1482</v>
      </c>
      <c r="D37" s="39" t="s">
        <v>46</v>
      </c>
      <c r="E37" s="33"/>
      <c r="F37" s="38"/>
      <c r="G37" s="34">
        <v>120</v>
      </c>
      <c r="H37" s="34"/>
      <c r="I37" s="35">
        <f t="shared" ca="1" si="0"/>
        <v>537311.45478596096</v>
      </c>
      <c r="J37" s="41"/>
    </row>
    <row r="38" spans="1:10" s="36" customFormat="1" ht="12.75" customHeight="1" x14ac:dyDescent="0.2">
      <c r="A38" s="30">
        <v>43774</v>
      </c>
      <c r="B38" s="37"/>
      <c r="C38" s="38" t="s">
        <v>1483</v>
      </c>
      <c r="D38" s="39" t="s">
        <v>219</v>
      </c>
      <c r="E38" s="33"/>
      <c r="F38" s="38"/>
      <c r="G38" s="34">
        <v>3252.52</v>
      </c>
      <c r="H38" s="34"/>
      <c r="I38" s="35">
        <f t="shared" ca="1" si="0"/>
        <v>534058.93478596094</v>
      </c>
      <c r="J38" s="41"/>
    </row>
    <row r="39" spans="1:10" s="36" customFormat="1" ht="24" x14ac:dyDescent="0.2">
      <c r="A39" s="30">
        <v>43774</v>
      </c>
      <c r="B39" s="37"/>
      <c r="C39" s="38" t="s">
        <v>1484</v>
      </c>
      <c r="D39" s="39" t="s">
        <v>228</v>
      </c>
      <c r="E39" s="33"/>
      <c r="F39" s="38"/>
      <c r="G39" s="34">
        <v>10000</v>
      </c>
      <c r="H39" s="34"/>
      <c r="I39" s="35">
        <f t="shared" ca="1" si="0"/>
        <v>524058.93478596094</v>
      </c>
      <c r="J39" s="41"/>
    </row>
    <row r="40" spans="1:10" s="36" customFormat="1" ht="12.75" customHeight="1" x14ac:dyDescent="0.2">
      <c r="A40" s="30">
        <v>43776</v>
      </c>
      <c r="B40" s="37"/>
      <c r="C40" s="38" t="s">
        <v>20</v>
      </c>
      <c r="D40" s="39" t="s">
        <v>1485</v>
      </c>
      <c r="E40" s="33"/>
      <c r="F40" s="38"/>
      <c r="G40" s="34">
        <v>17885.54</v>
      </c>
      <c r="H40" s="34"/>
      <c r="I40" s="35">
        <f t="shared" ca="1" si="0"/>
        <v>506173.39478596096</v>
      </c>
      <c r="J40" s="41"/>
    </row>
    <row r="41" spans="1:10" s="36" customFormat="1" ht="12.75" customHeight="1" x14ac:dyDescent="0.2">
      <c r="A41" s="30">
        <v>43781</v>
      </c>
      <c r="B41" s="42"/>
      <c r="C41" s="38" t="s">
        <v>1724</v>
      </c>
      <c r="D41" s="39" t="s">
        <v>1726</v>
      </c>
      <c r="E41" s="33"/>
      <c r="F41" s="38"/>
      <c r="G41" s="43"/>
      <c r="H41" s="43">
        <v>1000</v>
      </c>
      <c r="I41" s="35">
        <f t="shared" ca="1" si="0"/>
        <v>507173.39478596096</v>
      </c>
      <c r="J41" s="41"/>
    </row>
    <row r="42" spans="1:10" s="36" customFormat="1" ht="12.75" customHeight="1" x14ac:dyDescent="0.2">
      <c r="A42" s="30">
        <v>43782</v>
      </c>
      <c r="B42" s="42"/>
      <c r="C42" s="38" t="s">
        <v>1725</v>
      </c>
      <c r="D42" s="39" t="s">
        <v>1727</v>
      </c>
      <c r="E42" s="33"/>
      <c r="F42" s="38"/>
      <c r="G42" s="43"/>
      <c r="H42" s="43">
        <v>1000</v>
      </c>
      <c r="I42" s="35">
        <f t="shared" ca="1" si="0"/>
        <v>508173.39478596096</v>
      </c>
      <c r="J42" s="41"/>
    </row>
    <row r="43" spans="1:10" s="36" customFormat="1" ht="24" x14ac:dyDescent="0.2">
      <c r="A43" s="30">
        <v>43787</v>
      </c>
      <c r="B43" s="42"/>
      <c r="C43" s="38" t="s">
        <v>1486</v>
      </c>
      <c r="D43" s="39" t="s">
        <v>1487</v>
      </c>
      <c r="E43" s="33"/>
      <c r="F43" s="38"/>
      <c r="G43" s="34">
        <v>1800</v>
      </c>
      <c r="H43" s="34"/>
      <c r="I43" s="35">
        <f t="shared" ca="1" si="0"/>
        <v>506373.39478596096</v>
      </c>
      <c r="J43" s="41"/>
    </row>
    <row r="44" spans="1:10" s="41" customFormat="1" ht="12.75" customHeight="1" x14ac:dyDescent="0.2">
      <c r="A44" s="30">
        <v>43787</v>
      </c>
      <c r="B44" s="37"/>
      <c r="C44" s="38" t="s">
        <v>1488</v>
      </c>
      <c r="D44" s="39" t="s">
        <v>21</v>
      </c>
      <c r="E44" s="33"/>
      <c r="F44" s="38"/>
      <c r="G44" s="34">
        <v>5700</v>
      </c>
      <c r="H44" s="34"/>
      <c r="I44" s="35">
        <f t="shared" ca="1" si="0"/>
        <v>500673.39478596096</v>
      </c>
      <c r="J44" s="36"/>
    </row>
    <row r="45" spans="1:10" s="41" customFormat="1" ht="12.75" customHeight="1" x14ac:dyDescent="0.2">
      <c r="A45" s="30">
        <v>43787</v>
      </c>
      <c r="B45" s="37"/>
      <c r="C45" s="38" t="s">
        <v>1489</v>
      </c>
      <c r="D45" s="39" t="s">
        <v>61</v>
      </c>
      <c r="E45" s="40"/>
      <c r="F45" s="38"/>
      <c r="G45" s="34">
        <v>220</v>
      </c>
      <c r="H45" s="34"/>
      <c r="I45" s="35">
        <f t="shared" ca="1" si="0"/>
        <v>500453.39478596096</v>
      </c>
      <c r="J45" s="36"/>
    </row>
    <row r="46" spans="1:10" s="41" customFormat="1" ht="13.5" customHeight="1" x14ac:dyDescent="0.2">
      <c r="A46" s="30">
        <v>43787</v>
      </c>
      <c r="B46" s="37"/>
      <c r="C46" s="38" t="s">
        <v>1490</v>
      </c>
      <c r="D46" s="39" t="s">
        <v>59</v>
      </c>
      <c r="E46" s="40"/>
      <c r="F46" s="38"/>
      <c r="G46" s="34">
        <v>720</v>
      </c>
      <c r="H46" s="34"/>
      <c r="I46" s="35">
        <f t="shared" ca="1" si="0"/>
        <v>499733.39478596096</v>
      </c>
      <c r="J46" s="36"/>
    </row>
    <row r="47" spans="1:10" s="41" customFormat="1" ht="12.75" customHeight="1" x14ac:dyDescent="0.2">
      <c r="A47" s="30">
        <v>43787</v>
      </c>
      <c r="B47" s="37"/>
      <c r="C47" s="38" t="s">
        <v>1491</v>
      </c>
      <c r="D47" s="39" t="s">
        <v>302</v>
      </c>
      <c r="E47" s="33"/>
      <c r="F47" s="38"/>
      <c r="G47" s="34">
        <v>3079.96</v>
      </c>
      <c r="H47" s="34"/>
      <c r="I47" s="35">
        <f t="shared" ca="1" si="0"/>
        <v>496653.43478596094</v>
      </c>
      <c r="J47" s="36"/>
    </row>
    <row r="48" spans="1:10" s="41" customFormat="1" ht="12.75" customHeight="1" x14ac:dyDescent="0.2">
      <c r="A48" s="30">
        <v>43787</v>
      </c>
      <c r="B48" s="37"/>
      <c r="C48" s="38" t="s">
        <v>1492</v>
      </c>
      <c r="D48" s="39" t="s">
        <v>69</v>
      </c>
      <c r="E48" s="40"/>
      <c r="F48" s="38"/>
      <c r="G48" s="34">
        <v>3404.81</v>
      </c>
      <c r="H48" s="34"/>
      <c r="I48" s="35">
        <f t="shared" ca="1" si="0"/>
        <v>493248.62478596094</v>
      </c>
      <c r="J48" s="36"/>
    </row>
    <row r="49" spans="1:10" s="41" customFormat="1" ht="12.75" customHeight="1" x14ac:dyDescent="0.2">
      <c r="A49" s="30">
        <v>43787</v>
      </c>
      <c r="B49" s="37"/>
      <c r="C49" s="38" t="s">
        <v>1493</v>
      </c>
      <c r="D49" s="39" t="s">
        <v>17</v>
      </c>
      <c r="E49" s="40"/>
      <c r="F49" s="38"/>
      <c r="G49" s="34">
        <v>180</v>
      </c>
      <c r="H49" s="34"/>
      <c r="I49" s="35">
        <f t="shared" ca="1" si="0"/>
        <v>493068.62478596094</v>
      </c>
      <c r="J49" s="36"/>
    </row>
    <row r="50" spans="1:10" s="41" customFormat="1" ht="14.25" customHeight="1" x14ac:dyDescent="0.2">
      <c r="A50" s="30">
        <v>43787</v>
      </c>
      <c r="B50" s="37"/>
      <c r="C50" s="38" t="s">
        <v>1494</v>
      </c>
      <c r="D50" s="39" t="s">
        <v>202</v>
      </c>
      <c r="E50" s="40"/>
      <c r="F50" s="38"/>
      <c r="G50" s="34">
        <v>1500</v>
      </c>
      <c r="H50" s="34"/>
      <c r="I50" s="35">
        <f t="shared" ca="1" si="0"/>
        <v>491568.62478596094</v>
      </c>
      <c r="J50" s="36"/>
    </row>
    <row r="51" spans="1:10" s="110" customFormat="1" ht="12" x14ac:dyDescent="0.2">
      <c r="A51" s="117">
        <v>43787</v>
      </c>
      <c r="B51" s="114"/>
      <c r="C51" s="114" t="s">
        <v>1495</v>
      </c>
      <c r="D51" s="115" t="s">
        <v>1496</v>
      </c>
      <c r="E51" s="34"/>
      <c r="F51" s="114"/>
      <c r="G51" s="34">
        <v>1779.68</v>
      </c>
      <c r="H51" s="34"/>
      <c r="I51" s="35">
        <f t="shared" ca="1" si="0"/>
        <v>489788.94478596095</v>
      </c>
      <c r="J51" s="116"/>
    </row>
    <row r="52" spans="1:10" s="41" customFormat="1" ht="12.75" customHeight="1" x14ac:dyDescent="0.2">
      <c r="A52" s="30">
        <v>43787</v>
      </c>
      <c r="B52" s="81"/>
      <c r="C52" s="38" t="s">
        <v>1497</v>
      </c>
      <c r="D52" s="39" t="s">
        <v>37</v>
      </c>
      <c r="E52" s="84"/>
      <c r="F52" s="82"/>
      <c r="G52" s="85">
        <v>3500</v>
      </c>
      <c r="H52" s="85"/>
      <c r="I52" s="35">
        <f t="shared" ca="1" si="0"/>
        <v>486288.94478596095</v>
      </c>
      <c r="J52" s="87"/>
    </row>
    <row r="53" spans="1:10" s="41" customFormat="1" ht="12.75" customHeight="1" x14ac:dyDescent="0.2">
      <c r="A53" s="30">
        <v>43787</v>
      </c>
      <c r="B53" s="81"/>
      <c r="C53" s="38" t="s">
        <v>1498</v>
      </c>
      <c r="D53" s="39" t="s">
        <v>1499</v>
      </c>
      <c r="E53" s="84"/>
      <c r="F53" s="82"/>
      <c r="G53" s="85">
        <v>300</v>
      </c>
      <c r="H53" s="85"/>
      <c r="I53" s="35">
        <f t="shared" ca="1" si="0"/>
        <v>485988.94478596095</v>
      </c>
      <c r="J53" s="87"/>
    </row>
    <row r="54" spans="1:10" s="41" customFormat="1" ht="12.75" customHeight="1" x14ac:dyDescent="0.2">
      <c r="A54" s="30">
        <v>43787</v>
      </c>
      <c r="B54" s="37"/>
      <c r="C54" s="111" t="s">
        <v>1500</v>
      </c>
      <c r="D54" s="39" t="s">
        <v>84</v>
      </c>
      <c r="E54" s="33"/>
      <c r="F54" s="38"/>
      <c r="G54" s="34">
        <v>7300</v>
      </c>
      <c r="H54" s="34"/>
      <c r="I54" s="35">
        <f t="shared" ca="1" si="0"/>
        <v>478688.94478596095</v>
      </c>
      <c r="J54" s="36"/>
    </row>
    <row r="55" spans="1:10" s="41" customFormat="1" ht="12.75" customHeight="1" x14ac:dyDescent="0.2">
      <c r="A55" s="30">
        <v>43787</v>
      </c>
      <c r="B55" s="100"/>
      <c r="C55" s="108" t="s">
        <v>1501</v>
      </c>
      <c r="D55" s="39" t="s">
        <v>19</v>
      </c>
      <c r="E55" s="103"/>
      <c r="F55" s="101"/>
      <c r="G55" s="104">
        <v>112</v>
      </c>
      <c r="H55" s="104"/>
      <c r="I55" s="35">
        <f t="shared" ca="1" si="0"/>
        <v>478576.94478596095</v>
      </c>
      <c r="J55" s="105"/>
    </row>
    <row r="56" spans="1:10" s="41" customFormat="1" ht="12.75" customHeight="1" x14ac:dyDescent="0.2">
      <c r="A56" s="30">
        <v>43787</v>
      </c>
      <c r="B56" s="42"/>
      <c r="C56" s="113" t="s">
        <v>1502</v>
      </c>
      <c r="D56" s="39" t="s">
        <v>91</v>
      </c>
      <c r="E56" s="33"/>
      <c r="F56" s="38"/>
      <c r="G56" s="43">
        <v>954</v>
      </c>
      <c r="H56" s="43"/>
      <c r="I56" s="35">
        <f t="shared" ca="1" si="0"/>
        <v>477622.94478596095</v>
      </c>
      <c r="J56" s="36"/>
    </row>
    <row r="57" spans="1:10" s="41" customFormat="1" ht="12.75" customHeight="1" x14ac:dyDescent="0.2">
      <c r="A57" s="30">
        <v>43787</v>
      </c>
      <c r="B57" s="42"/>
      <c r="C57" s="113" t="s">
        <v>1503</v>
      </c>
      <c r="D57" s="39" t="s">
        <v>1504</v>
      </c>
      <c r="E57" s="33"/>
      <c r="F57" s="38"/>
      <c r="G57" s="43">
        <v>600</v>
      </c>
      <c r="H57" s="43"/>
      <c r="I57" s="35">
        <f t="shared" ca="1" si="0"/>
        <v>477022.94478596095</v>
      </c>
      <c r="J57" s="36"/>
    </row>
    <row r="58" spans="1:10" s="41" customFormat="1" ht="12.75" customHeight="1" x14ac:dyDescent="0.2">
      <c r="A58" s="30">
        <v>43787</v>
      </c>
      <c r="B58" s="100"/>
      <c r="C58" s="108" t="s">
        <v>1505</v>
      </c>
      <c r="D58" s="39" t="s">
        <v>211</v>
      </c>
      <c r="E58" s="103"/>
      <c r="F58" s="101"/>
      <c r="G58" s="104">
        <v>1650</v>
      </c>
      <c r="H58" s="104"/>
      <c r="I58" s="35">
        <f t="shared" ca="1" si="0"/>
        <v>475372.94478596095</v>
      </c>
      <c r="J58" s="105"/>
    </row>
    <row r="59" spans="1:10" s="41" customFormat="1" ht="12.75" customHeight="1" x14ac:dyDescent="0.2">
      <c r="A59" s="30">
        <v>43787</v>
      </c>
      <c r="B59" s="37"/>
      <c r="C59" s="111" t="s">
        <v>1506</v>
      </c>
      <c r="D59" s="39" t="s">
        <v>134</v>
      </c>
      <c r="E59" s="33"/>
      <c r="F59" s="38"/>
      <c r="G59" s="34">
        <v>152.5</v>
      </c>
      <c r="H59" s="34"/>
      <c r="I59" s="35">
        <f t="shared" ca="1" si="0"/>
        <v>475220.44478596095</v>
      </c>
      <c r="J59" s="36"/>
    </row>
    <row r="60" spans="1:10" s="41" customFormat="1" ht="12.75" customHeight="1" x14ac:dyDescent="0.2">
      <c r="A60" s="30">
        <v>43787</v>
      </c>
      <c r="B60" s="42"/>
      <c r="C60" s="113" t="s">
        <v>1507</v>
      </c>
      <c r="D60" s="39" t="s">
        <v>214</v>
      </c>
      <c r="E60" s="33"/>
      <c r="F60" s="38"/>
      <c r="G60" s="43">
        <v>822.82</v>
      </c>
      <c r="H60" s="43"/>
      <c r="I60" s="35">
        <f t="shared" ca="1" si="0"/>
        <v>474397.62478596094</v>
      </c>
      <c r="J60" s="36"/>
    </row>
    <row r="61" spans="1:10" s="41" customFormat="1" ht="12.75" customHeight="1" x14ac:dyDescent="0.2">
      <c r="A61" s="30">
        <v>43787</v>
      </c>
      <c r="B61" s="42"/>
      <c r="C61" s="113" t="s">
        <v>1508</v>
      </c>
      <c r="D61" s="39" t="s">
        <v>214</v>
      </c>
      <c r="E61" s="33"/>
      <c r="F61" s="38"/>
      <c r="G61" s="43">
        <v>1062.0999999999999</v>
      </c>
      <c r="H61" s="43"/>
      <c r="I61" s="35">
        <f t="shared" ca="1" si="0"/>
        <v>473335.52478596097</v>
      </c>
      <c r="J61" s="36"/>
    </row>
    <row r="62" spans="1:10" s="41" customFormat="1" ht="12.75" customHeight="1" x14ac:dyDescent="0.2">
      <c r="A62" s="30">
        <v>43787</v>
      </c>
      <c r="B62" s="81"/>
      <c r="C62" s="89" t="s">
        <v>1509</v>
      </c>
      <c r="D62" s="83" t="s">
        <v>214</v>
      </c>
      <c r="E62" s="84"/>
      <c r="F62" s="82"/>
      <c r="G62" s="85">
        <v>14.05</v>
      </c>
      <c r="H62" s="85"/>
      <c r="I62" s="35">
        <f t="shared" ca="1" si="0"/>
        <v>473321.47478596098</v>
      </c>
      <c r="J62" s="87"/>
    </row>
    <row r="63" spans="1:10" s="41" customFormat="1" ht="12.75" customHeight="1" x14ac:dyDescent="0.2">
      <c r="A63" s="30">
        <v>43787</v>
      </c>
      <c r="B63" s="37"/>
      <c r="C63" s="79" t="s">
        <v>1510</v>
      </c>
      <c r="D63" s="33" t="s">
        <v>214</v>
      </c>
      <c r="E63" s="33"/>
      <c r="F63" s="38"/>
      <c r="G63" s="34">
        <v>24.3</v>
      </c>
      <c r="H63" s="34"/>
      <c r="I63" s="35">
        <f t="shared" ca="1" si="0"/>
        <v>473297.17478596099</v>
      </c>
      <c r="J63" s="36"/>
    </row>
    <row r="64" spans="1:10" s="41" customFormat="1" ht="12.75" customHeight="1" x14ac:dyDescent="0.2">
      <c r="A64" s="30">
        <v>43787</v>
      </c>
      <c r="B64" s="37"/>
      <c r="C64" s="79" t="s">
        <v>1511</v>
      </c>
      <c r="D64" s="40" t="s">
        <v>137</v>
      </c>
      <c r="E64" s="40"/>
      <c r="F64" s="38"/>
      <c r="G64" s="34">
        <v>1441.7</v>
      </c>
      <c r="H64" s="34"/>
      <c r="I64" s="35">
        <f t="shared" ca="1" si="0"/>
        <v>471855.47478596098</v>
      </c>
      <c r="J64" s="36"/>
    </row>
    <row r="65" spans="1:10" s="41" customFormat="1" ht="12.75" customHeight="1" x14ac:dyDescent="0.2">
      <c r="A65" s="30">
        <v>43787</v>
      </c>
      <c r="B65" s="42"/>
      <c r="C65" s="38" t="s">
        <v>1512</v>
      </c>
      <c r="D65" s="47" t="s">
        <v>380</v>
      </c>
      <c r="E65" s="40"/>
      <c r="F65" s="38"/>
      <c r="G65" s="43">
        <v>72.95</v>
      </c>
      <c r="H65" s="43"/>
      <c r="I65" s="35">
        <f t="shared" ca="1" si="0"/>
        <v>471782.52478596097</v>
      </c>
      <c r="J65" s="36"/>
    </row>
    <row r="66" spans="1:10" s="41" customFormat="1" ht="12.75" customHeight="1" x14ac:dyDescent="0.2">
      <c r="A66" s="30">
        <v>43787</v>
      </c>
      <c r="B66" s="42"/>
      <c r="C66" s="38" t="s">
        <v>1513</v>
      </c>
      <c r="D66" s="47" t="s">
        <v>23</v>
      </c>
      <c r="E66" s="40"/>
      <c r="F66" s="38"/>
      <c r="G66" s="43">
        <v>240</v>
      </c>
      <c r="H66" s="43"/>
      <c r="I66" s="35">
        <f t="shared" ca="1" si="0"/>
        <v>471542.52478596097</v>
      </c>
      <c r="J66" s="36"/>
    </row>
    <row r="67" spans="1:10" s="41" customFormat="1" ht="12.75" customHeight="1" x14ac:dyDescent="0.2">
      <c r="A67" s="30">
        <v>43787</v>
      </c>
      <c r="B67" s="42"/>
      <c r="C67" s="38" t="s">
        <v>1514</v>
      </c>
      <c r="D67" s="47" t="s">
        <v>452</v>
      </c>
      <c r="E67" s="40"/>
      <c r="F67" s="38"/>
      <c r="G67" s="40">
        <v>298941.76</v>
      </c>
      <c r="H67" s="43"/>
      <c r="I67" s="35">
        <f t="shared" ca="1" si="0"/>
        <v>172600.76478596096</v>
      </c>
      <c r="J67" s="36"/>
    </row>
    <row r="68" spans="1:10" s="41" customFormat="1" ht="12.75" customHeight="1" x14ac:dyDescent="0.2">
      <c r="A68" s="30">
        <v>43787</v>
      </c>
      <c r="B68" s="37"/>
      <c r="C68" s="79" t="s">
        <v>1515</v>
      </c>
      <c r="D68" s="33" t="s">
        <v>1390</v>
      </c>
      <c r="E68" s="33"/>
      <c r="F68" s="38"/>
      <c r="G68" s="34">
        <v>89999.98</v>
      </c>
      <c r="H68" s="34"/>
      <c r="I68" s="35">
        <f t="shared" ca="1" si="0"/>
        <v>82600.784785960961</v>
      </c>
      <c r="J68" s="36"/>
    </row>
    <row r="69" spans="1:10" s="41" customFormat="1" ht="12.75" customHeight="1" x14ac:dyDescent="0.2">
      <c r="A69" s="30">
        <v>43787</v>
      </c>
      <c r="B69" s="37"/>
      <c r="C69" s="79" t="s">
        <v>1516</v>
      </c>
      <c r="D69" s="33" t="s">
        <v>82</v>
      </c>
      <c r="E69" s="33"/>
      <c r="F69" s="38"/>
      <c r="G69" s="34">
        <v>11130</v>
      </c>
      <c r="H69" s="34"/>
      <c r="I69" s="35">
        <f t="shared" ca="1" si="0"/>
        <v>71470.784785960961</v>
      </c>
      <c r="J69" s="36"/>
    </row>
    <row r="70" spans="1:10" s="41" customFormat="1" ht="12.75" customHeight="1" x14ac:dyDescent="0.2">
      <c r="A70" s="30">
        <v>43787</v>
      </c>
      <c r="B70" s="37"/>
      <c r="C70" s="79" t="s">
        <v>1517</v>
      </c>
      <c r="D70" s="40" t="s">
        <v>980</v>
      </c>
      <c r="E70" s="40"/>
      <c r="F70" s="38"/>
      <c r="G70" s="34">
        <v>16960</v>
      </c>
      <c r="H70" s="34"/>
      <c r="I70" s="35">
        <f t="shared" ca="1" si="0"/>
        <v>54510.784785960961</v>
      </c>
      <c r="J70" s="36"/>
    </row>
    <row r="71" spans="1:10" s="41" customFormat="1" ht="12.75" customHeight="1" x14ac:dyDescent="0.2">
      <c r="A71" s="30">
        <v>43788</v>
      </c>
      <c r="B71" s="42"/>
      <c r="C71" s="38" t="s">
        <v>1518</v>
      </c>
      <c r="D71" s="47" t="s">
        <v>285</v>
      </c>
      <c r="E71" s="40"/>
      <c r="F71" s="38"/>
      <c r="G71" s="43">
        <v>436.8</v>
      </c>
      <c r="H71" s="43"/>
      <c r="I71" s="35">
        <f t="shared" ca="1" si="0"/>
        <v>54073.984785960958</v>
      </c>
      <c r="J71" s="36"/>
    </row>
    <row r="72" spans="1:10" s="41" customFormat="1" ht="12.75" customHeight="1" x14ac:dyDescent="0.2">
      <c r="A72" s="30">
        <v>43788</v>
      </c>
      <c r="B72" s="37"/>
      <c r="C72" s="38" t="s">
        <v>1519</v>
      </c>
      <c r="D72" s="40" t="s">
        <v>67</v>
      </c>
      <c r="E72" s="40"/>
      <c r="F72" s="38"/>
      <c r="G72" s="34">
        <v>16</v>
      </c>
      <c r="H72" s="34"/>
      <c r="I72" s="35">
        <f t="shared" ca="1" si="0"/>
        <v>54057.984785960958</v>
      </c>
      <c r="J72" s="36"/>
    </row>
    <row r="73" spans="1:10" s="41" customFormat="1" ht="12.75" customHeight="1" x14ac:dyDescent="0.2">
      <c r="A73" s="30">
        <v>43788</v>
      </c>
      <c r="B73" s="37"/>
      <c r="C73" s="79" t="s">
        <v>1520</v>
      </c>
      <c r="D73" s="40" t="s">
        <v>413</v>
      </c>
      <c r="E73" s="40"/>
      <c r="F73" s="38"/>
      <c r="G73" s="34">
        <v>4744.66</v>
      </c>
      <c r="H73" s="34"/>
      <c r="I73" s="35">
        <f t="shared" ca="1" si="0"/>
        <v>49313.324785960955</v>
      </c>
      <c r="J73" s="36"/>
    </row>
    <row r="74" spans="1:10" s="41" customFormat="1" ht="12.75" customHeight="1" x14ac:dyDescent="0.2">
      <c r="A74" s="30">
        <v>43788</v>
      </c>
      <c r="B74" s="37"/>
      <c r="C74" s="79" t="s">
        <v>1521</v>
      </c>
      <c r="D74" s="33" t="s">
        <v>1522</v>
      </c>
      <c r="E74" s="33"/>
      <c r="F74" s="38"/>
      <c r="G74" s="34">
        <v>389.98</v>
      </c>
      <c r="H74" s="34"/>
      <c r="I74" s="35">
        <f t="shared" ca="1" si="0"/>
        <v>48923.344785960951</v>
      </c>
      <c r="J74" s="36"/>
    </row>
    <row r="75" spans="1:10" s="41" customFormat="1" ht="12.75" customHeight="1" x14ac:dyDescent="0.2">
      <c r="A75" s="30">
        <v>43788</v>
      </c>
      <c r="B75" s="42"/>
      <c r="C75" s="38" t="s">
        <v>1523</v>
      </c>
      <c r="D75" s="39" t="s">
        <v>65</v>
      </c>
      <c r="E75" s="33"/>
      <c r="F75" s="38"/>
      <c r="G75" s="43">
        <v>398.55</v>
      </c>
      <c r="H75" s="43"/>
      <c r="I75" s="35">
        <f t="shared" ca="1" si="0"/>
        <v>48524.794785960949</v>
      </c>
      <c r="J75" s="36"/>
    </row>
    <row r="76" spans="1:10" s="41" customFormat="1" ht="12.75" customHeight="1" x14ac:dyDescent="0.2">
      <c r="A76" s="30">
        <v>43788</v>
      </c>
      <c r="B76" s="42"/>
      <c r="C76" s="38" t="s">
        <v>1524</v>
      </c>
      <c r="D76" s="39" t="s">
        <v>674</v>
      </c>
      <c r="E76" s="33"/>
      <c r="F76" s="38"/>
      <c r="G76" s="43">
        <v>1261.4000000000001</v>
      </c>
      <c r="H76" s="43"/>
      <c r="I76" s="35">
        <f t="shared" ca="1" si="0"/>
        <v>47263.394785960947</v>
      </c>
      <c r="J76" s="36"/>
    </row>
    <row r="77" spans="1:10" s="41" customFormat="1" ht="12.75" customHeight="1" x14ac:dyDescent="0.2">
      <c r="A77" s="30">
        <v>43788</v>
      </c>
      <c r="B77" s="42"/>
      <c r="C77" s="38" t="s">
        <v>1525</v>
      </c>
      <c r="D77" s="39" t="s">
        <v>630</v>
      </c>
      <c r="E77" s="33"/>
      <c r="F77" s="38"/>
      <c r="G77" s="43">
        <v>326.5</v>
      </c>
      <c r="H77" s="43"/>
      <c r="I77" s="35">
        <f t="shared" ca="1" si="0"/>
        <v>46936.894785960947</v>
      </c>
      <c r="J77" s="36"/>
    </row>
    <row r="78" spans="1:10" s="41" customFormat="1" ht="12.75" customHeight="1" x14ac:dyDescent="0.2">
      <c r="A78" s="30">
        <v>43788</v>
      </c>
      <c r="B78" s="37"/>
      <c r="C78" s="79" t="s">
        <v>1526</v>
      </c>
      <c r="D78" s="33" t="s">
        <v>604</v>
      </c>
      <c r="E78" s="33"/>
      <c r="F78" s="38"/>
      <c r="G78" s="34">
        <v>367.01</v>
      </c>
      <c r="H78" s="34"/>
      <c r="I78" s="35">
        <f t="shared" ca="1" si="0"/>
        <v>46569.884785960945</v>
      </c>
      <c r="J78" s="36"/>
    </row>
    <row r="79" spans="1:10" s="41" customFormat="1" ht="12.75" customHeight="1" x14ac:dyDescent="0.2">
      <c r="A79" s="30">
        <v>43788</v>
      </c>
      <c r="B79" s="42"/>
      <c r="C79" s="38" t="s">
        <v>1527</v>
      </c>
      <c r="D79" s="39" t="s">
        <v>162</v>
      </c>
      <c r="E79" s="33"/>
      <c r="F79" s="38"/>
      <c r="G79" s="43">
        <v>2750</v>
      </c>
      <c r="H79" s="43"/>
      <c r="I79" s="35">
        <f t="shared" ca="1" si="0"/>
        <v>43819.884785960945</v>
      </c>
      <c r="J79" s="36"/>
    </row>
    <row r="80" spans="1:10" s="41" customFormat="1" ht="12.75" customHeight="1" x14ac:dyDescent="0.2">
      <c r="A80" s="30">
        <v>43788</v>
      </c>
      <c r="B80" s="42"/>
      <c r="C80" s="38" t="s">
        <v>1528</v>
      </c>
      <c r="D80" s="39" t="s">
        <v>1529</v>
      </c>
      <c r="E80" s="33"/>
      <c r="F80" s="38"/>
      <c r="G80" s="43">
        <v>200</v>
      </c>
      <c r="H80" s="43"/>
      <c r="I80" s="35">
        <f t="shared" ca="1" si="0"/>
        <v>43619.884785960945</v>
      </c>
      <c r="J80" s="36"/>
    </row>
    <row r="81" spans="1:10" s="41" customFormat="1" ht="12.75" customHeight="1" x14ac:dyDescent="0.2">
      <c r="A81" s="30">
        <v>43788</v>
      </c>
      <c r="B81" s="42"/>
      <c r="C81" s="38" t="s">
        <v>20</v>
      </c>
      <c r="D81" s="39" t="s">
        <v>1530</v>
      </c>
      <c r="E81" s="33"/>
      <c r="F81" s="38"/>
      <c r="G81" s="43">
        <v>28039.199999999997</v>
      </c>
      <c r="H81" s="43"/>
      <c r="I81" s="35">
        <f t="shared" ca="1" si="0"/>
        <v>15580.684785960948</v>
      </c>
      <c r="J81" s="36"/>
    </row>
    <row r="82" spans="1:10" s="41" customFormat="1" ht="12.75" customHeight="1" x14ac:dyDescent="0.2">
      <c r="A82" s="30">
        <v>43790</v>
      </c>
      <c r="B82" s="42"/>
      <c r="C82" s="38" t="s">
        <v>1531</v>
      </c>
      <c r="D82" s="39" t="s">
        <v>1532</v>
      </c>
      <c r="E82" s="33"/>
      <c r="F82" s="38"/>
      <c r="G82" s="43">
        <v>6500</v>
      </c>
      <c r="H82" s="43"/>
      <c r="I82" s="35">
        <f t="shared" ca="1" si="0"/>
        <v>9080.6847859609479</v>
      </c>
      <c r="J82" s="36"/>
    </row>
    <row r="83" spans="1:10" s="41" customFormat="1" ht="12.75" customHeight="1" x14ac:dyDescent="0.2">
      <c r="A83" s="30">
        <v>43790</v>
      </c>
      <c r="B83" s="42"/>
      <c r="C83" s="38" t="s">
        <v>1533</v>
      </c>
      <c r="D83" s="39" t="s">
        <v>17</v>
      </c>
      <c r="E83" s="33"/>
      <c r="F83" s="38"/>
      <c r="G83" s="43">
        <v>270</v>
      </c>
      <c r="H83" s="43"/>
      <c r="I83" s="35">
        <f t="shared" ca="1" si="0"/>
        <v>8810.6847859609479</v>
      </c>
      <c r="J83" s="36"/>
    </row>
    <row r="84" spans="1:10" s="41" customFormat="1" ht="12.75" customHeight="1" x14ac:dyDescent="0.2">
      <c r="A84" s="30">
        <v>43790</v>
      </c>
      <c r="B84" s="42"/>
      <c r="C84" s="38" t="s">
        <v>1534</v>
      </c>
      <c r="D84" s="39" t="s">
        <v>18</v>
      </c>
      <c r="E84" s="33"/>
      <c r="F84" s="38"/>
      <c r="G84" s="43">
        <v>3000</v>
      </c>
      <c r="H84" s="43"/>
      <c r="I84" s="35">
        <f t="shared" ca="1" si="0"/>
        <v>5810.6847859609479</v>
      </c>
      <c r="J84" s="36"/>
    </row>
    <row r="85" spans="1:10" s="41" customFormat="1" ht="12.75" customHeight="1" x14ac:dyDescent="0.2">
      <c r="A85" s="30">
        <v>43790</v>
      </c>
      <c r="B85" s="37"/>
      <c r="C85" s="79" t="s">
        <v>1535</v>
      </c>
      <c r="D85" s="40" t="s">
        <v>40</v>
      </c>
      <c r="E85" s="40"/>
      <c r="F85" s="38"/>
      <c r="G85" s="34">
        <v>240</v>
      </c>
      <c r="H85" s="34"/>
      <c r="I85" s="35">
        <f t="shared" ca="1" si="0"/>
        <v>5570.6847859609479</v>
      </c>
      <c r="J85" s="36"/>
    </row>
    <row r="86" spans="1:10" s="41" customFormat="1" ht="12.75" customHeight="1" x14ac:dyDescent="0.2">
      <c r="A86" s="30">
        <v>43790</v>
      </c>
      <c r="B86" s="42"/>
      <c r="C86" s="38" t="s">
        <v>1536</v>
      </c>
      <c r="D86" s="47" t="s">
        <v>310</v>
      </c>
      <c r="E86" s="40"/>
      <c r="F86" s="38"/>
      <c r="G86" s="43">
        <v>90</v>
      </c>
      <c r="H86" s="43"/>
      <c r="I86" s="35">
        <f t="shared" ca="1" si="0"/>
        <v>5480.6847859609479</v>
      </c>
      <c r="J86" s="36"/>
    </row>
    <row r="87" spans="1:10" s="41" customFormat="1" ht="12.75" customHeight="1" x14ac:dyDescent="0.2">
      <c r="A87" s="30">
        <v>43790</v>
      </c>
      <c r="B87" s="42"/>
      <c r="C87" s="38" t="s">
        <v>1537</v>
      </c>
      <c r="D87" s="47" t="s">
        <v>91</v>
      </c>
      <c r="E87" s="40"/>
      <c r="F87" s="38"/>
      <c r="G87" s="43">
        <v>7330</v>
      </c>
      <c r="H87" s="43"/>
      <c r="I87" s="35">
        <f t="shared" ca="1" si="0"/>
        <v>-1849.3152140390521</v>
      </c>
      <c r="J87" s="36"/>
    </row>
    <row r="88" spans="1:10" s="41" customFormat="1" ht="12.75" customHeight="1" x14ac:dyDescent="0.2">
      <c r="A88" s="30">
        <v>43790</v>
      </c>
      <c r="B88" s="37"/>
      <c r="C88" s="79" t="s">
        <v>1538</v>
      </c>
      <c r="D88" s="40" t="s">
        <v>1106</v>
      </c>
      <c r="E88" s="40"/>
      <c r="F88" s="38"/>
      <c r="G88" s="34">
        <v>3115</v>
      </c>
      <c r="H88" s="34"/>
      <c r="I88" s="35">
        <f t="shared" ca="1" si="0"/>
        <v>-4964.3152140390521</v>
      </c>
      <c r="J88" s="36"/>
    </row>
    <row r="89" spans="1:10" s="41" customFormat="1" ht="12.75" customHeight="1" x14ac:dyDescent="0.2">
      <c r="A89" s="30">
        <v>43790</v>
      </c>
      <c r="B89" s="42"/>
      <c r="C89" s="38" t="s">
        <v>1539</v>
      </c>
      <c r="D89" s="47" t="s">
        <v>19</v>
      </c>
      <c r="E89" s="40"/>
      <c r="F89" s="38"/>
      <c r="G89" s="43">
        <v>105</v>
      </c>
      <c r="H89" s="43"/>
      <c r="I89" s="35">
        <f t="shared" ca="1" si="0"/>
        <v>-5069.3152140390521</v>
      </c>
      <c r="J89" s="36"/>
    </row>
    <row r="90" spans="1:10" s="41" customFormat="1" ht="12.75" customHeight="1" x14ac:dyDescent="0.2">
      <c r="A90" s="30">
        <v>43790</v>
      </c>
      <c r="B90" s="37"/>
      <c r="C90" s="79" t="s">
        <v>1540</v>
      </c>
      <c r="D90" s="33" t="s">
        <v>137</v>
      </c>
      <c r="E90" s="33"/>
      <c r="F90" s="38"/>
      <c r="G90" s="34">
        <v>553.07000000000005</v>
      </c>
      <c r="H90" s="34"/>
      <c r="I90" s="35">
        <f t="shared" ca="1" si="0"/>
        <v>-5622.3852140390518</v>
      </c>
      <c r="J90" s="36"/>
    </row>
    <row r="91" spans="1:10" s="41" customFormat="1" ht="12.75" customHeight="1" x14ac:dyDescent="0.2">
      <c r="A91" s="30">
        <v>43790</v>
      </c>
      <c r="B91" s="42"/>
      <c r="C91" s="38" t="s">
        <v>1541</v>
      </c>
      <c r="D91" s="39" t="s">
        <v>1542</v>
      </c>
      <c r="E91" s="33"/>
      <c r="F91" s="38"/>
      <c r="G91" s="43">
        <v>7850</v>
      </c>
      <c r="H91" s="43"/>
      <c r="I91" s="35">
        <f t="shared" ref="I91:I147" ca="1" si="1">IF(AND(ISBLANK(G91),ISBLANK(H91))," - ",OFFSET(I91,-1,0,1,1)+H91-G91)</f>
        <v>-13472.385214039052</v>
      </c>
      <c r="J91" s="36"/>
    </row>
    <row r="92" spans="1:10" s="41" customFormat="1" ht="12.75" customHeight="1" x14ac:dyDescent="0.2">
      <c r="A92" s="30">
        <v>43790</v>
      </c>
      <c r="B92" s="37"/>
      <c r="C92" s="79" t="s">
        <v>1543</v>
      </c>
      <c r="D92" s="33" t="s">
        <v>22</v>
      </c>
      <c r="E92" s="33"/>
      <c r="F92" s="38"/>
      <c r="G92" s="34">
        <v>360</v>
      </c>
      <c r="H92" s="34"/>
      <c r="I92" s="35">
        <f t="shared" ca="1" si="1"/>
        <v>-13832.385214039052</v>
      </c>
      <c r="J92" s="36"/>
    </row>
    <row r="93" spans="1:10" s="41" customFormat="1" ht="12.75" customHeight="1" x14ac:dyDescent="0.2">
      <c r="A93" s="30">
        <v>43790</v>
      </c>
      <c r="B93" s="42"/>
      <c r="C93" s="38" t="s">
        <v>1544</v>
      </c>
      <c r="D93" s="39" t="s">
        <v>698</v>
      </c>
      <c r="E93" s="33"/>
      <c r="F93" s="38"/>
      <c r="G93" s="43">
        <v>90</v>
      </c>
      <c r="H93" s="43"/>
      <c r="I93" s="35">
        <f t="shared" ca="1" si="1"/>
        <v>-13922.385214039052</v>
      </c>
      <c r="J93" s="36"/>
    </row>
    <row r="94" spans="1:10" s="41" customFormat="1" ht="12.75" customHeight="1" x14ac:dyDescent="0.2">
      <c r="A94" s="30">
        <v>43790</v>
      </c>
      <c r="B94" s="100"/>
      <c r="C94" s="101" t="s">
        <v>1545</v>
      </c>
      <c r="D94" s="102" t="s">
        <v>1094</v>
      </c>
      <c r="E94" s="103"/>
      <c r="F94" s="101"/>
      <c r="G94" s="104">
        <v>17847.5</v>
      </c>
      <c r="H94" s="104"/>
      <c r="I94" s="35">
        <f t="shared" ca="1" si="1"/>
        <v>-31769.885214039052</v>
      </c>
      <c r="J94" s="105"/>
    </row>
    <row r="95" spans="1:10" s="41" customFormat="1" ht="12.75" customHeight="1" x14ac:dyDescent="0.2">
      <c r="A95" s="30">
        <v>43790</v>
      </c>
      <c r="B95" s="42"/>
      <c r="C95" s="38" t="s">
        <v>20</v>
      </c>
      <c r="D95" s="39" t="s">
        <v>1546</v>
      </c>
      <c r="E95" s="33"/>
      <c r="F95" s="38"/>
      <c r="G95" s="43">
        <v>17659.169999999998</v>
      </c>
      <c r="H95" s="43"/>
      <c r="I95" s="35">
        <f t="shared" ca="1" si="1"/>
        <v>-49429.05521403905</v>
      </c>
      <c r="J95" s="36"/>
    </row>
    <row r="96" spans="1:10" s="41" customFormat="1" ht="12.75" customHeight="1" x14ac:dyDescent="0.2">
      <c r="A96" s="30">
        <v>43795</v>
      </c>
      <c r="B96" s="42"/>
      <c r="C96" s="38" t="s">
        <v>1547</v>
      </c>
      <c r="D96" s="39" t="s">
        <v>285</v>
      </c>
      <c r="E96" s="33"/>
      <c r="F96" s="38"/>
      <c r="G96" s="43">
        <v>1900</v>
      </c>
      <c r="H96" s="43"/>
      <c r="I96" s="35">
        <f t="shared" ca="1" si="1"/>
        <v>-51329.05521403905</v>
      </c>
      <c r="J96" s="36"/>
    </row>
    <row r="97" spans="1:10" s="41" customFormat="1" ht="12.75" customHeight="1" x14ac:dyDescent="0.2">
      <c r="A97" s="30">
        <v>43795</v>
      </c>
      <c r="B97" s="100"/>
      <c r="C97" s="101" t="s">
        <v>1548</v>
      </c>
      <c r="D97" s="102" t="s">
        <v>1549</v>
      </c>
      <c r="E97" s="103"/>
      <c r="F97" s="101"/>
      <c r="G97" s="104">
        <v>1440</v>
      </c>
      <c r="H97" s="104"/>
      <c r="I97" s="35">
        <f t="shared" ca="1" si="1"/>
        <v>-52769.05521403905</v>
      </c>
      <c r="J97" s="105"/>
    </row>
    <row r="98" spans="1:10" s="41" customFormat="1" ht="12.75" customHeight="1" x14ac:dyDescent="0.2">
      <c r="A98" s="30">
        <v>43795</v>
      </c>
      <c r="B98" s="37"/>
      <c r="C98" s="79" t="s">
        <v>1550</v>
      </c>
      <c r="D98" s="33" t="s">
        <v>291</v>
      </c>
      <c r="E98" s="33"/>
      <c r="F98" s="38"/>
      <c r="G98" s="34">
        <v>23712.61</v>
      </c>
      <c r="H98" s="34"/>
      <c r="I98" s="35">
        <f t="shared" ca="1" si="1"/>
        <v>-76481.665214039051</v>
      </c>
      <c r="J98" s="36"/>
    </row>
    <row r="99" spans="1:10" s="41" customFormat="1" ht="12.75" customHeight="1" x14ac:dyDescent="0.2">
      <c r="A99" s="30">
        <v>43795</v>
      </c>
      <c r="B99" s="37"/>
      <c r="C99" s="79" t="s">
        <v>1551</v>
      </c>
      <c r="D99" s="33" t="s">
        <v>1552</v>
      </c>
      <c r="E99" s="33"/>
      <c r="F99" s="38"/>
      <c r="G99" s="34">
        <v>1200</v>
      </c>
      <c r="H99" s="34"/>
      <c r="I99" s="35">
        <f t="shared" ca="1" si="1"/>
        <v>-77681.665214039051</v>
      </c>
      <c r="J99" s="36"/>
    </row>
    <row r="100" spans="1:10" s="41" customFormat="1" ht="12.75" customHeight="1" x14ac:dyDescent="0.2">
      <c r="A100" s="30">
        <v>43795</v>
      </c>
      <c r="B100" s="37"/>
      <c r="C100" s="79" t="s">
        <v>1553</v>
      </c>
      <c r="D100" s="40" t="s">
        <v>1554</v>
      </c>
      <c r="E100" s="40"/>
      <c r="F100" s="38"/>
      <c r="G100" s="34">
        <v>910</v>
      </c>
      <c r="H100" s="34"/>
      <c r="I100" s="35">
        <f t="shared" ca="1" si="1"/>
        <v>-78591.665214039051</v>
      </c>
      <c r="J100" s="36"/>
    </row>
    <row r="101" spans="1:10" s="41" customFormat="1" ht="12.75" customHeight="1" x14ac:dyDescent="0.2">
      <c r="A101" s="30">
        <v>43795</v>
      </c>
      <c r="B101" s="37"/>
      <c r="C101" s="79" t="s">
        <v>1555</v>
      </c>
      <c r="D101" s="40" t="s">
        <v>139</v>
      </c>
      <c r="E101" s="40"/>
      <c r="F101" s="38"/>
      <c r="G101" s="34">
        <v>243.8</v>
      </c>
      <c r="H101" s="34"/>
      <c r="I101" s="35">
        <f t="shared" ca="1" si="1"/>
        <v>-78835.465214039054</v>
      </c>
      <c r="J101" s="36"/>
    </row>
    <row r="102" spans="1:10" s="41" customFormat="1" ht="12.75" customHeight="1" x14ac:dyDescent="0.2">
      <c r="A102" s="30">
        <v>43795</v>
      </c>
      <c r="B102" s="37"/>
      <c r="C102" s="79" t="s">
        <v>1556</v>
      </c>
      <c r="D102" s="33" t="s">
        <v>176</v>
      </c>
      <c r="E102" s="33"/>
      <c r="F102" s="38"/>
      <c r="G102" s="34">
        <v>165.75</v>
      </c>
      <c r="H102" s="34"/>
      <c r="I102" s="35">
        <f t="shared" ca="1" si="1"/>
        <v>-79001.215214039054</v>
      </c>
      <c r="J102" s="36"/>
    </row>
    <row r="103" spans="1:10" s="41" customFormat="1" ht="12.75" customHeight="1" x14ac:dyDescent="0.2">
      <c r="A103" s="30">
        <v>43795</v>
      </c>
      <c r="B103" s="42"/>
      <c r="C103" s="38" t="s">
        <v>1557</v>
      </c>
      <c r="D103" s="39" t="s">
        <v>176</v>
      </c>
      <c r="E103" s="33"/>
      <c r="F103" s="38"/>
      <c r="G103" s="43">
        <v>240.3</v>
      </c>
      <c r="H103" s="43"/>
      <c r="I103" s="35">
        <f t="shared" ca="1" si="1"/>
        <v>-79241.515214039056</v>
      </c>
      <c r="J103" s="36"/>
    </row>
    <row r="104" spans="1:10" s="41" customFormat="1" ht="12.75" customHeight="1" x14ac:dyDescent="0.2">
      <c r="A104" s="30">
        <v>43795</v>
      </c>
      <c r="B104" s="42"/>
      <c r="C104" s="38" t="s">
        <v>1558</v>
      </c>
      <c r="D104" s="39" t="s">
        <v>65</v>
      </c>
      <c r="E104" s="33"/>
      <c r="F104" s="38"/>
      <c r="G104" s="43">
        <v>398.55</v>
      </c>
      <c r="H104" s="43"/>
      <c r="I104" s="35">
        <f t="shared" ca="1" si="1"/>
        <v>-79640.065214039059</v>
      </c>
      <c r="J104" s="36"/>
    </row>
    <row r="105" spans="1:10" s="41" customFormat="1" ht="12.75" customHeight="1" x14ac:dyDescent="0.2">
      <c r="A105" s="30">
        <v>43795</v>
      </c>
      <c r="B105" s="37"/>
      <c r="C105" s="79" t="s">
        <v>1559</v>
      </c>
      <c r="D105" s="33" t="s">
        <v>1455</v>
      </c>
      <c r="E105" s="33"/>
      <c r="F105" s="38"/>
      <c r="G105" s="34">
        <v>8255.2800000000007</v>
      </c>
      <c r="H105" s="34"/>
      <c r="I105" s="35">
        <f t="shared" ca="1" si="1"/>
        <v>-87895.345214039058</v>
      </c>
      <c r="J105" s="36"/>
    </row>
    <row r="106" spans="1:10" s="41" customFormat="1" x14ac:dyDescent="0.2">
      <c r="A106" s="30">
        <v>43795</v>
      </c>
      <c r="B106" s="42"/>
      <c r="C106" s="31" t="s">
        <v>1560</v>
      </c>
      <c r="D106" s="39" t="s">
        <v>353</v>
      </c>
      <c r="E106" s="33"/>
      <c r="F106" s="38"/>
      <c r="G106" s="43">
        <v>15900</v>
      </c>
      <c r="H106" s="43"/>
      <c r="I106" s="35">
        <f t="shared" ca="1" si="1"/>
        <v>-103795.34521403906</v>
      </c>
      <c r="J106" s="36"/>
    </row>
    <row r="107" spans="1:10" s="41" customFormat="1" ht="12.75" customHeight="1" x14ac:dyDescent="0.2">
      <c r="A107" s="30">
        <v>43799</v>
      </c>
      <c r="B107" s="37"/>
      <c r="C107" s="79" t="s">
        <v>1561</v>
      </c>
      <c r="D107" s="33" t="s">
        <v>151</v>
      </c>
      <c r="E107" s="33"/>
      <c r="F107" s="38"/>
      <c r="G107" s="34">
        <v>2800</v>
      </c>
      <c r="H107" s="34"/>
      <c r="I107" s="35">
        <f t="shared" ca="1" si="1"/>
        <v>-106595.34521403906</v>
      </c>
      <c r="J107" s="36"/>
    </row>
    <row r="108" spans="1:10" s="41" customFormat="1" ht="12.75" customHeight="1" x14ac:dyDescent="0.2">
      <c r="A108" s="30">
        <v>43799</v>
      </c>
      <c r="B108" s="37"/>
      <c r="C108" s="79" t="s">
        <v>1562</v>
      </c>
      <c r="D108" s="33" t="s">
        <v>164</v>
      </c>
      <c r="E108" s="33"/>
      <c r="F108" s="38"/>
      <c r="G108" s="34">
        <v>850</v>
      </c>
      <c r="H108" s="34"/>
      <c r="I108" s="35">
        <f t="shared" ca="1" si="1"/>
        <v>-107445.34521403906</v>
      </c>
      <c r="J108" s="36"/>
    </row>
    <row r="109" spans="1:10" s="41" customFormat="1" ht="12.75" customHeight="1" x14ac:dyDescent="0.2">
      <c r="A109" s="30">
        <v>43799</v>
      </c>
      <c r="B109" s="37"/>
      <c r="C109" s="79" t="s">
        <v>1563</v>
      </c>
      <c r="D109" s="33" t="s">
        <v>1316</v>
      </c>
      <c r="E109" s="33"/>
      <c r="F109" s="38"/>
      <c r="G109" s="34">
        <v>350</v>
      </c>
      <c r="H109" s="34"/>
      <c r="I109" s="35">
        <f t="shared" ca="1" si="1"/>
        <v>-107795.34521403906</v>
      </c>
      <c r="J109" s="36"/>
    </row>
    <row r="110" spans="1:10" s="41" customFormat="1" ht="12.75" customHeight="1" x14ac:dyDescent="0.2">
      <c r="A110" s="30">
        <v>43799</v>
      </c>
      <c r="B110" s="42"/>
      <c r="C110" s="38" t="s">
        <v>1564</v>
      </c>
      <c r="D110" s="39" t="s">
        <v>865</v>
      </c>
      <c r="E110" s="33"/>
      <c r="F110" s="38"/>
      <c r="G110" s="43">
        <v>1500</v>
      </c>
      <c r="H110" s="43"/>
      <c r="I110" s="35">
        <f t="shared" ca="1" si="1"/>
        <v>-109295.34521403906</v>
      </c>
      <c r="J110" s="36"/>
    </row>
    <row r="111" spans="1:10" s="41" customFormat="1" ht="12.75" customHeight="1" x14ac:dyDescent="0.2">
      <c r="A111" s="30">
        <v>43799</v>
      </c>
      <c r="B111" s="42"/>
      <c r="C111" s="38" t="s">
        <v>234</v>
      </c>
      <c r="D111" s="39" t="s">
        <v>235</v>
      </c>
      <c r="E111" s="33"/>
      <c r="F111" s="38"/>
      <c r="G111" s="43">
        <v>81064.58</v>
      </c>
      <c r="H111" s="43"/>
      <c r="I111" s="35">
        <f t="shared" ca="1" si="1"/>
        <v>-190359.92521403905</v>
      </c>
      <c r="J111" s="36"/>
    </row>
    <row r="112" spans="1:10" s="41" customFormat="1" ht="12.75" customHeight="1" x14ac:dyDescent="0.2">
      <c r="A112" s="30">
        <v>43799</v>
      </c>
      <c r="B112" s="42"/>
      <c r="C112" s="38" t="s">
        <v>1565</v>
      </c>
      <c r="D112" s="39" t="s">
        <v>145</v>
      </c>
      <c r="E112" s="33"/>
      <c r="F112" s="38"/>
      <c r="G112" s="43">
        <v>20999</v>
      </c>
      <c r="H112" s="43"/>
      <c r="I112" s="35">
        <f t="shared" ca="1" si="1"/>
        <v>-211358.92521403905</v>
      </c>
      <c r="J112" s="36"/>
    </row>
    <row r="113" spans="1:12" s="41" customFormat="1" x14ac:dyDescent="0.2">
      <c r="A113" s="30">
        <v>43799</v>
      </c>
      <c r="B113" s="42"/>
      <c r="C113" s="38" t="s">
        <v>1566</v>
      </c>
      <c r="D113" s="39" t="s">
        <v>147</v>
      </c>
      <c r="E113" s="33"/>
      <c r="F113" s="38"/>
      <c r="G113" s="43">
        <v>1466.8</v>
      </c>
      <c r="H113" s="43"/>
      <c r="I113" s="35">
        <f t="shared" ca="1" si="1"/>
        <v>-212825.72521403903</v>
      </c>
      <c r="J113" s="36"/>
    </row>
    <row r="114" spans="1:12" s="41" customFormat="1" ht="12.75" customHeight="1" x14ac:dyDescent="0.2">
      <c r="A114" s="30">
        <v>43799</v>
      </c>
      <c r="B114" s="42"/>
      <c r="C114" s="38" t="s">
        <v>1567</v>
      </c>
      <c r="D114" s="39" t="s">
        <v>147</v>
      </c>
      <c r="E114" s="33"/>
      <c r="F114" s="38"/>
      <c r="G114" s="43">
        <v>248.4</v>
      </c>
      <c r="H114" s="43"/>
      <c r="I114" s="35">
        <f t="shared" ca="1" si="1"/>
        <v>-213074.12521403903</v>
      </c>
      <c r="J114" s="36"/>
    </row>
    <row r="115" spans="1:12" s="41" customFormat="1" ht="12.75" customHeight="1" x14ac:dyDescent="0.2">
      <c r="A115" s="30">
        <v>43799</v>
      </c>
      <c r="B115" s="42"/>
      <c r="C115" s="38" t="s">
        <v>1568</v>
      </c>
      <c r="D115" s="39" t="s">
        <v>16</v>
      </c>
      <c r="E115" s="33"/>
      <c r="F115" s="38"/>
      <c r="G115" s="43">
        <v>4849.1499999999996</v>
      </c>
      <c r="H115" s="43"/>
      <c r="I115" s="35">
        <f t="shared" ca="1" si="1"/>
        <v>-217923.27521403902</v>
      </c>
      <c r="J115" s="36"/>
    </row>
    <row r="116" spans="1:12" s="41" customFormat="1" ht="12.75" customHeight="1" x14ac:dyDescent="0.2">
      <c r="A116" s="30">
        <v>43796</v>
      </c>
      <c r="B116" s="42"/>
      <c r="C116" s="38" t="s">
        <v>1569</v>
      </c>
      <c r="D116" s="39" t="s">
        <v>1570</v>
      </c>
      <c r="E116" s="33"/>
      <c r="F116" s="38"/>
      <c r="G116" s="43">
        <v>44000</v>
      </c>
      <c r="H116" s="43"/>
      <c r="I116" s="35">
        <f t="shared" ca="1" si="1"/>
        <v>-261923.27521403902</v>
      </c>
      <c r="J116" s="36"/>
    </row>
    <row r="117" spans="1:12" s="41" customFormat="1" ht="12.75" customHeight="1" x14ac:dyDescent="0.2">
      <c r="A117" s="30">
        <v>43798</v>
      </c>
      <c r="B117" s="42"/>
      <c r="C117" s="38" t="s">
        <v>1571</v>
      </c>
      <c r="D117" s="39" t="s">
        <v>141</v>
      </c>
      <c r="E117" s="33"/>
      <c r="F117" s="38"/>
      <c r="G117" s="43"/>
      <c r="H117" s="43">
        <v>1000000</v>
      </c>
      <c r="I117" s="35">
        <f t="shared" ca="1" si="1"/>
        <v>738076.72478596098</v>
      </c>
      <c r="J117" s="36"/>
    </row>
    <row r="118" spans="1:12" s="41" customFormat="1" ht="12.75" customHeight="1" x14ac:dyDescent="0.2">
      <c r="A118" s="30"/>
      <c r="B118" s="37"/>
      <c r="C118" s="79"/>
      <c r="D118" s="33" t="s">
        <v>502</v>
      </c>
      <c r="E118" s="33"/>
      <c r="F118" s="38"/>
      <c r="G118" s="34">
        <v>11.9</v>
      </c>
      <c r="H118" s="34"/>
      <c r="I118" s="35">
        <f t="shared" ca="1" si="1"/>
        <v>738064.82478596095</v>
      </c>
      <c r="J118" s="36"/>
      <c r="L118" s="41" t="s">
        <v>1723</v>
      </c>
    </row>
    <row r="119" spans="1:12" s="41" customFormat="1" ht="12.75" customHeight="1" x14ac:dyDescent="0.2">
      <c r="A119" s="30"/>
      <c r="B119" s="37"/>
      <c r="C119" s="79"/>
      <c r="D119" s="33"/>
      <c r="E119" s="33"/>
      <c r="F119" s="38"/>
      <c r="G119" s="34"/>
      <c r="H119" s="34"/>
      <c r="I119" s="35" t="str">
        <f t="shared" ca="1" si="1"/>
        <v xml:space="preserve"> - </v>
      </c>
      <c r="J119" s="36"/>
      <c r="L119" s="109">
        <f ca="1">I118-L118</f>
        <v>4.7859610058367252E-3</v>
      </c>
    </row>
    <row r="120" spans="1:12" s="41" customFormat="1" ht="12.75" customHeight="1" x14ac:dyDescent="0.2">
      <c r="A120" s="30"/>
      <c r="B120" s="37"/>
      <c r="C120" s="79"/>
      <c r="D120" s="33"/>
      <c r="E120" s="33"/>
      <c r="F120" s="38"/>
      <c r="G120" s="34"/>
      <c r="H120" s="34"/>
      <c r="I120" s="35" t="str">
        <f t="shared" ca="1" si="1"/>
        <v xml:space="preserve"> - </v>
      </c>
      <c r="J120" s="36"/>
    </row>
    <row r="121" spans="1:12" s="41" customFormat="1" ht="12.75" customHeight="1" x14ac:dyDescent="0.2">
      <c r="A121" s="30"/>
      <c r="B121" s="37"/>
      <c r="C121" s="79"/>
      <c r="D121" s="40"/>
      <c r="E121" s="40"/>
      <c r="F121" s="38"/>
      <c r="G121" s="34"/>
      <c r="H121" s="34"/>
      <c r="I121" s="35" t="str">
        <f t="shared" ca="1" si="1"/>
        <v xml:space="preserve"> - </v>
      </c>
      <c r="J121" s="36"/>
    </row>
    <row r="122" spans="1:12" s="41" customFormat="1" ht="12.75" customHeight="1" x14ac:dyDescent="0.2">
      <c r="A122" s="30"/>
      <c r="B122" s="37"/>
      <c r="C122" s="79"/>
      <c r="D122" s="40"/>
      <c r="E122" s="40"/>
      <c r="F122" s="38"/>
      <c r="G122" s="34"/>
      <c r="H122" s="34"/>
      <c r="I122" s="35" t="str">
        <f t="shared" ca="1" si="1"/>
        <v xml:space="preserve"> - </v>
      </c>
      <c r="J122" s="36"/>
    </row>
    <row r="123" spans="1:12" s="41" customFormat="1" ht="12.75" customHeight="1" x14ac:dyDescent="0.2">
      <c r="A123" s="30"/>
      <c r="B123" s="37"/>
      <c r="C123" s="79"/>
      <c r="D123" s="33"/>
      <c r="E123" s="33"/>
      <c r="F123" s="38"/>
      <c r="G123" s="34"/>
      <c r="H123" s="34"/>
      <c r="I123" s="35" t="str">
        <f t="shared" ca="1" si="1"/>
        <v xml:space="preserve"> - </v>
      </c>
      <c r="J123" s="36"/>
    </row>
    <row r="124" spans="1:12" s="41" customFormat="1" ht="12.75" customHeight="1" x14ac:dyDescent="0.2">
      <c r="A124" s="30"/>
      <c r="B124" s="42"/>
      <c r="C124" s="79"/>
      <c r="D124" s="33"/>
      <c r="E124" s="33"/>
      <c r="F124" s="38"/>
      <c r="G124" s="34"/>
      <c r="H124" s="34"/>
      <c r="I124" s="35" t="str">
        <f t="shared" ca="1" si="1"/>
        <v xml:space="preserve"> - </v>
      </c>
      <c r="J124" s="36"/>
    </row>
    <row r="125" spans="1:12" s="41" customFormat="1" ht="12.75" customHeight="1" x14ac:dyDescent="0.2">
      <c r="A125" s="30"/>
      <c r="B125" s="42"/>
      <c r="C125" s="38"/>
      <c r="D125" s="39"/>
      <c r="E125" s="33"/>
      <c r="F125" s="38"/>
      <c r="G125" s="43"/>
      <c r="H125" s="43"/>
      <c r="I125" s="35" t="str">
        <f t="shared" ca="1" si="1"/>
        <v xml:space="preserve"> - </v>
      </c>
      <c r="J125" s="36"/>
    </row>
    <row r="126" spans="1:12" s="41" customFormat="1" ht="12.75" customHeight="1" x14ac:dyDescent="0.2">
      <c r="A126" s="30"/>
      <c r="B126" s="100"/>
      <c r="C126" s="101"/>
      <c r="D126" s="102"/>
      <c r="E126" s="103"/>
      <c r="F126" s="101"/>
      <c r="G126" s="104"/>
      <c r="H126" s="104"/>
      <c r="I126" s="35" t="str">
        <f t="shared" ca="1" si="1"/>
        <v xml:space="preserve"> - </v>
      </c>
      <c r="J126" s="105"/>
    </row>
    <row r="127" spans="1:12" s="41" customFormat="1" ht="12.75" customHeight="1" x14ac:dyDescent="0.2">
      <c r="A127" s="30"/>
      <c r="B127" s="42"/>
      <c r="C127" s="38"/>
      <c r="D127" s="39"/>
      <c r="E127" s="33"/>
      <c r="F127" s="38"/>
      <c r="G127" s="43"/>
      <c r="H127" s="43"/>
      <c r="I127" s="35" t="str">
        <f t="shared" ca="1" si="1"/>
        <v xml:space="preserve"> - </v>
      </c>
      <c r="J127" s="36"/>
    </row>
    <row r="128" spans="1:12" s="41" customFormat="1" ht="12.75" customHeight="1" x14ac:dyDescent="0.2">
      <c r="A128" s="30"/>
      <c r="B128" s="100"/>
      <c r="C128" s="101"/>
      <c r="D128" s="102"/>
      <c r="E128" s="103"/>
      <c r="F128" s="101"/>
      <c r="G128" s="104"/>
      <c r="H128" s="104"/>
      <c r="I128" s="35" t="str">
        <f t="shared" ca="1" si="1"/>
        <v xml:space="preserve"> - </v>
      </c>
      <c r="J128" s="105"/>
    </row>
    <row r="129" spans="1:11" s="41" customFormat="1" ht="12.75" customHeight="1" x14ac:dyDescent="0.2">
      <c r="A129" s="30"/>
      <c r="B129" s="100"/>
      <c r="C129" s="101"/>
      <c r="D129" s="102"/>
      <c r="E129" s="103"/>
      <c r="F129" s="101"/>
      <c r="G129" s="104"/>
      <c r="H129" s="104"/>
      <c r="I129" s="35" t="str">
        <f t="shared" ca="1" si="1"/>
        <v xml:space="preserve"> - </v>
      </c>
      <c r="J129" s="105"/>
    </row>
    <row r="130" spans="1:11" s="41" customFormat="1" ht="12.75" customHeight="1" x14ac:dyDescent="0.2">
      <c r="A130" s="30"/>
      <c r="B130" s="100"/>
      <c r="C130" s="101"/>
      <c r="D130" s="102"/>
      <c r="E130" s="103"/>
      <c r="F130" s="101"/>
      <c r="G130" s="104"/>
      <c r="H130" s="104"/>
      <c r="I130" s="35" t="str">
        <f t="shared" ca="1" si="1"/>
        <v xml:space="preserve"> - </v>
      </c>
      <c r="J130" s="105"/>
    </row>
    <row r="131" spans="1:11" s="41" customFormat="1" x14ac:dyDescent="0.2">
      <c r="A131" s="30"/>
      <c r="B131" s="100"/>
      <c r="C131" s="101"/>
      <c r="D131" s="102"/>
      <c r="E131" s="103"/>
      <c r="F131" s="101"/>
      <c r="G131" s="104"/>
      <c r="H131" s="104"/>
      <c r="I131" s="35" t="str">
        <f t="shared" ca="1" si="1"/>
        <v xml:space="preserve"> - </v>
      </c>
      <c r="J131" s="105"/>
    </row>
    <row r="132" spans="1:11" s="41" customFormat="1" ht="12.75" customHeight="1" x14ac:dyDescent="0.2">
      <c r="A132" s="30"/>
      <c r="B132" s="42"/>
      <c r="C132" s="79"/>
      <c r="D132" s="33"/>
      <c r="E132" s="33"/>
      <c r="F132" s="38"/>
      <c r="G132" s="34"/>
      <c r="H132" s="34"/>
      <c r="I132" s="35" t="str">
        <f t="shared" ca="1" si="1"/>
        <v xml:space="preserve"> - </v>
      </c>
      <c r="J132" s="36"/>
    </row>
    <row r="133" spans="1:11" s="41" customFormat="1" ht="12.75" customHeight="1" x14ac:dyDescent="0.2">
      <c r="A133" s="30"/>
      <c r="B133" s="37"/>
      <c r="C133" s="79"/>
      <c r="D133" s="40"/>
      <c r="E133" s="40"/>
      <c r="F133" s="38"/>
      <c r="G133" s="34"/>
      <c r="H133" s="34"/>
      <c r="I133" s="35" t="str">
        <f t="shared" ca="1" si="1"/>
        <v xml:space="preserve"> - </v>
      </c>
      <c r="J133" s="36"/>
    </row>
    <row r="134" spans="1:11" s="41" customFormat="1" ht="12.75" customHeight="1" x14ac:dyDescent="0.2">
      <c r="A134" s="30"/>
      <c r="B134" s="42"/>
      <c r="C134" s="79"/>
      <c r="D134" s="33"/>
      <c r="E134" s="33"/>
      <c r="F134" s="38"/>
      <c r="G134" s="34"/>
      <c r="H134" s="34"/>
      <c r="I134" s="35" t="str">
        <f t="shared" ca="1" si="1"/>
        <v xml:space="preserve"> - </v>
      </c>
      <c r="J134" s="36"/>
    </row>
    <row r="135" spans="1:11" s="41" customFormat="1" ht="12.75" customHeight="1" x14ac:dyDescent="0.2">
      <c r="A135" s="30"/>
      <c r="B135" s="37"/>
      <c r="C135" s="38"/>
      <c r="D135" s="39"/>
      <c r="E135" s="40"/>
      <c r="F135" s="38"/>
      <c r="G135" s="34"/>
      <c r="H135" s="34"/>
      <c r="I135" s="35" t="str">
        <f t="shared" ca="1" si="1"/>
        <v xml:space="preserve"> - </v>
      </c>
      <c r="J135" s="36"/>
      <c r="K135" s="109"/>
    </row>
    <row r="136" spans="1:11" s="41" customFormat="1" ht="12.75" customHeight="1" x14ac:dyDescent="0.2">
      <c r="A136" s="30"/>
      <c r="B136" s="91"/>
      <c r="C136" s="92"/>
      <c r="D136" s="93"/>
      <c r="E136" s="94"/>
      <c r="F136" s="92"/>
      <c r="G136" s="96"/>
      <c r="H136" s="34"/>
      <c r="I136" s="35" t="str">
        <f t="shared" ca="1" si="1"/>
        <v xml:space="preserve"> - </v>
      </c>
      <c r="J136" s="95"/>
    </row>
    <row r="137" spans="1:11" s="41" customFormat="1" ht="12.75" customHeight="1" x14ac:dyDescent="0.2">
      <c r="A137" s="30"/>
      <c r="B137" s="42"/>
      <c r="C137" s="38"/>
      <c r="D137" s="39"/>
      <c r="E137" s="40"/>
      <c r="F137" s="38"/>
      <c r="G137" s="34"/>
      <c r="H137" s="34"/>
      <c r="I137" s="35" t="str">
        <f t="shared" ca="1" si="1"/>
        <v xml:space="preserve"> - </v>
      </c>
      <c r="J137" s="36"/>
    </row>
    <row r="138" spans="1:11" s="41" customFormat="1" ht="12.75" customHeight="1" x14ac:dyDescent="0.2">
      <c r="A138" s="30"/>
      <c r="B138" s="37"/>
      <c r="C138" s="38"/>
      <c r="D138" s="39"/>
      <c r="E138" s="40"/>
      <c r="F138" s="38"/>
      <c r="G138" s="34"/>
      <c r="H138" s="34"/>
      <c r="I138" s="35" t="str">
        <f t="shared" ca="1" si="1"/>
        <v xml:space="preserve"> - </v>
      </c>
      <c r="J138" s="36"/>
    </row>
    <row r="139" spans="1:11" s="41" customFormat="1" ht="12.75" customHeight="1" x14ac:dyDescent="0.2">
      <c r="A139" s="45"/>
      <c r="B139" s="37"/>
      <c r="C139" s="38"/>
      <c r="D139" s="39"/>
      <c r="E139" s="40"/>
      <c r="F139" s="38"/>
      <c r="G139" s="34"/>
      <c r="H139" s="34"/>
      <c r="I139" s="35" t="str">
        <f t="shared" ca="1" si="1"/>
        <v xml:space="preserve"> - </v>
      </c>
      <c r="J139" s="36"/>
    </row>
    <row r="140" spans="1:11" s="41" customFormat="1" ht="12.75" customHeight="1" x14ac:dyDescent="0.2">
      <c r="A140" s="45"/>
      <c r="B140" s="37"/>
      <c r="C140" s="38"/>
      <c r="D140" s="39"/>
      <c r="E140" s="33"/>
      <c r="F140" s="38"/>
      <c r="G140" s="34"/>
      <c r="H140" s="34"/>
      <c r="I140" s="35" t="str">
        <f t="shared" ca="1" si="1"/>
        <v xml:space="preserve"> - </v>
      </c>
      <c r="J140" s="36"/>
    </row>
    <row r="141" spans="1:11" s="41" customFormat="1" ht="12" x14ac:dyDescent="0.2">
      <c r="A141" s="45"/>
      <c r="B141" s="37"/>
      <c r="C141" s="38"/>
      <c r="D141" s="39"/>
      <c r="E141" s="33"/>
      <c r="F141" s="38"/>
      <c r="G141" s="34"/>
      <c r="H141" s="34"/>
      <c r="I141" s="35" t="str">
        <f t="shared" ca="1" si="1"/>
        <v xml:space="preserve"> - </v>
      </c>
      <c r="J141" s="36"/>
    </row>
    <row r="142" spans="1:11" s="41" customFormat="1" ht="12.75" customHeight="1" x14ac:dyDescent="0.2">
      <c r="A142" s="45"/>
      <c r="B142" s="37"/>
      <c r="C142" s="38"/>
      <c r="D142" s="39"/>
      <c r="E142" s="40"/>
      <c r="F142" s="38"/>
      <c r="G142" s="34"/>
      <c r="H142" s="33"/>
      <c r="I142" s="35" t="str">
        <f t="shared" ca="1" si="1"/>
        <v xml:space="preserve"> - </v>
      </c>
      <c r="J142" s="36"/>
    </row>
    <row r="143" spans="1:11" s="41" customFormat="1" ht="12.75" customHeight="1" x14ac:dyDescent="0.2">
      <c r="A143" s="45"/>
      <c r="B143" s="37"/>
      <c r="C143" s="38"/>
      <c r="D143" s="39"/>
      <c r="E143" s="33"/>
      <c r="F143" s="38"/>
      <c r="G143" s="34"/>
      <c r="H143" s="33"/>
      <c r="I143" s="35" t="str">
        <f t="shared" ca="1" si="1"/>
        <v xml:space="preserve"> - </v>
      </c>
      <c r="J143" s="36"/>
    </row>
    <row r="144" spans="1:11" s="41" customFormat="1" ht="12.75" customHeight="1" x14ac:dyDescent="0.2">
      <c r="A144" s="45"/>
      <c r="B144" s="42"/>
      <c r="C144" s="38"/>
      <c r="D144" s="39"/>
      <c r="E144" s="33"/>
      <c r="F144" s="38"/>
      <c r="G144" s="43"/>
      <c r="H144" s="43"/>
      <c r="I144" s="35" t="str">
        <f t="shared" ca="1" si="1"/>
        <v xml:space="preserve"> - </v>
      </c>
      <c r="J144" s="36"/>
    </row>
    <row r="145" spans="1:10" s="41" customFormat="1" ht="12.75" customHeight="1" x14ac:dyDescent="0.2">
      <c r="A145" s="45"/>
      <c r="B145" s="37"/>
      <c r="C145" s="38"/>
      <c r="D145" s="39"/>
      <c r="E145" s="33"/>
      <c r="F145" s="38"/>
      <c r="G145" s="34"/>
      <c r="H145" s="33"/>
      <c r="I145" s="35" t="str">
        <f t="shared" ca="1" si="1"/>
        <v xml:space="preserve"> - </v>
      </c>
      <c r="J145" s="36"/>
    </row>
    <row r="146" spans="1:10" s="41" customFormat="1" ht="12.75" customHeight="1" x14ac:dyDescent="0.2">
      <c r="A146" s="45"/>
      <c r="B146" s="37"/>
      <c r="C146" s="38"/>
      <c r="D146" s="39"/>
      <c r="E146" s="33"/>
      <c r="F146" s="38"/>
      <c r="G146" s="34"/>
      <c r="H146" s="33"/>
      <c r="I146" s="35" t="str">
        <f t="shared" ca="1" si="1"/>
        <v xml:space="preserve"> - </v>
      </c>
      <c r="J146" s="36"/>
    </row>
    <row r="147" spans="1:10" s="41" customFormat="1" x14ac:dyDescent="0.2">
      <c r="A147" s="49"/>
      <c r="B147" s="42"/>
      <c r="C147" s="38"/>
      <c r="D147" s="39"/>
      <c r="E147" s="57"/>
      <c r="F147" s="38"/>
      <c r="G147" s="58"/>
      <c r="H147" s="58"/>
      <c r="I147" s="35" t="str">
        <f t="shared" ca="1" si="1"/>
        <v xml:space="preserve"> - </v>
      </c>
    </row>
    <row r="148" spans="1:10" ht="14.25" x14ac:dyDescent="0.2">
      <c r="A148" s="71"/>
      <c r="B148" s="72"/>
      <c r="C148" s="73"/>
      <c r="D148" s="74"/>
      <c r="E148" s="75"/>
      <c r="F148" s="73"/>
      <c r="G148" s="76"/>
      <c r="H148" s="76"/>
      <c r="I148" s="77"/>
      <c r="J148"/>
    </row>
    <row r="149" spans="1:10" x14ac:dyDescent="0.2">
      <c r="G149" s="9">
        <f>SUBTOTAL(9, G9:G146)</f>
        <v>850161.13000000024</v>
      </c>
      <c r="H149" s="9">
        <f>SUBTOTAL(9, H9:H146)</f>
        <v>1002000</v>
      </c>
    </row>
    <row r="150" spans="1:10" x14ac:dyDescent="0.2">
      <c r="G150" s="9">
        <f>G149-H149</f>
        <v>-151838.86999999976</v>
      </c>
    </row>
    <row r="152" spans="1:10" x14ac:dyDescent="0.2">
      <c r="G152" s="9">
        <v>312415.13</v>
      </c>
    </row>
    <row r="154" spans="1:10" x14ac:dyDescent="0.2">
      <c r="G154" s="9">
        <v>862280.07545015798</v>
      </c>
    </row>
    <row r="155" spans="1:10" x14ac:dyDescent="0.2">
      <c r="G155" s="9">
        <v>39827.659999999996</v>
      </c>
    </row>
    <row r="156" spans="1:10" x14ac:dyDescent="0.2">
      <c r="G156" s="9">
        <f>G155-G154</f>
        <v>-822452.41545015795</v>
      </c>
    </row>
    <row r="157" spans="1:10" s="9" customFormat="1" x14ac:dyDescent="0.2">
      <c r="A157" s="8"/>
      <c r="B157" s="10"/>
      <c r="C157" s="8"/>
      <c r="D157" s="8"/>
      <c r="E157" s="8"/>
      <c r="F157" s="8"/>
      <c r="J157" s="8"/>
    </row>
    <row r="158" spans="1:10" s="9" customFormat="1" x14ac:dyDescent="0.2">
      <c r="A158" s="8"/>
      <c r="B158" s="10"/>
      <c r="C158" s="8"/>
      <c r="D158" s="8"/>
      <c r="E158" s="8"/>
      <c r="F158" s="8"/>
      <c r="J158" s="8"/>
    </row>
    <row r="159" spans="1:10" s="9" customFormat="1" x14ac:dyDescent="0.2">
      <c r="A159" s="8"/>
      <c r="B159" s="10"/>
      <c r="C159" s="8"/>
      <c r="D159" s="8"/>
      <c r="E159" s="8"/>
      <c r="F159" s="8"/>
      <c r="J159" s="8"/>
    </row>
  </sheetData>
  <conditionalFormatting sqref="I8:I147">
    <cfRule type="cellIs" dxfId="47" priority="2" stopIfTrue="1" operator="lessThan">
      <formula>0</formula>
    </cfRule>
  </conditionalFormatting>
  <conditionalFormatting sqref="I3">
    <cfRule type="cellIs" dxfId="46" priority="1" stopIfTrue="1" operator="lessThan">
      <formula>0</formula>
    </cfRule>
  </conditionalFormatting>
  <dataValidations count="5">
    <dataValidation type="list" allowBlank="1" showInputMessage="1" showErrorMessage="1" sqref="F8:F146" xr:uid="{6469CC09-F3B4-4D2A-A3AD-064BDEAAD0A8}">
      <formula1>reconcileList</formula1>
    </dataValidation>
    <dataValidation type="list" allowBlank="1" showInputMessage="1" showErrorMessage="1" sqref="D135:D146 C63:C73 D8:D62" xr:uid="{37991EBB-1CE2-4282-867F-089B4239ACB0}">
      <formula1>payeeList</formula1>
    </dataValidation>
    <dataValidation type="list" allowBlank="1" showInputMessage="1" showErrorMessage="1" sqref="C135:C146 C8:C62" xr:uid="{E2B56C6B-0B0F-489F-B390-C9CE6CAD4A80}">
      <formula1>numList</formula1>
    </dataValidation>
    <dataValidation type="list" allowBlank="1" showInputMessage="1" showErrorMessage="1" sqref="B147 A8:B146" xr:uid="{1FAD234D-7F11-4634-8ADC-1C27AA2191D1}">
      <formula1>dateList</formula1>
    </dataValidation>
    <dataValidation type="list" allowBlank="1" showInputMessage="1" showErrorMessage="1" sqref="H25 D63:D134 E8:E146 G10:G132 G134:H146" xr:uid="{ECF8F9F2-1E29-4D45-AE28-FD3571D5D311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24502D88-2941-47D2-8C84-AA83EDCE00C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I8:I147</xm:sqref>
        </x14:conditionalFormatting>
        <x14:conditionalFormatting xmlns:xm="http://schemas.microsoft.com/office/excel/2006/main">
          <x14:cfRule type="iconSet" priority="4" id="{8B7279BA-FD31-406F-A634-DAF06E79C59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I44:I147</xm:sqref>
        </x14:conditionalFormatting>
        <x14:conditionalFormatting xmlns:xm="http://schemas.microsoft.com/office/excel/2006/main">
          <x14:cfRule type="iconSet" priority="5" id="{F1FFC842-C1C0-496B-9605-65D5BE98EBD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A538-5527-44CA-9903-925C2AAAFC54}">
  <sheetPr>
    <pageSetUpPr fitToPage="1"/>
  </sheetPr>
  <dimension ref="A1:M216"/>
  <sheetViews>
    <sheetView showGridLines="0" tabSelected="1" zoomScale="115" zoomScaleNormal="115" workbookViewId="0">
      <pane ySplit="7" topLeftCell="A102" activePane="bottomLeft" state="frozen"/>
      <selection activeCell="B18" sqref="B18"/>
      <selection pane="bottomLeft" activeCell="D202" sqref="D202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9" style="8"/>
    <col min="12" max="12" width="9" style="9"/>
    <col min="13" max="16384" width="9" style="8"/>
  </cols>
  <sheetData>
    <row r="1" spans="1:12" ht="23.25" hidden="1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43800</v>
      </c>
    </row>
    <row r="2" spans="1:12" ht="18.75" hidden="1" x14ac:dyDescent="0.2">
      <c r="A2" s="1" t="s">
        <v>1</v>
      </c>
      <c r="B2" s="2"/>
    </row>
    <row r="3" spans="1:12" ht="15" hidden="1" x14ac:dyDescent="0.25">
      <c r="H3" s="11" t="s">
        <v>2</v>
      </c>
      <c r="I3" s="12">
        <f ca="1">VLOOKUP(9E+100,Table1345678910111213345678910111213345678910111213678910111213345678910111213[Balance],1)</f>
        <v>765299.9947859617</v>
      </c>
      <c r="K3" s="118"/>
    </row>
    <row r="4" spans="1:12" ht="15" x14ac:dyDescent="0.25">
      <c r="H4" s="13" t="s">
        <v>3</v>
      </c>
      <c r="I4" s="14">
        <f>SUMIF(Table1345678910111213345678910111213345678910111213678910111213345678910111213[R],"=r",Table1345678910111213345678910111213345678910111213678910111213345678910111213[Deposit,
Credit (+)])+SUMIF(Table1345678910111213345678910111213345678910111213678910111213345678910111213[R],"=c",Table1345678910111213345678910111213345678910111213678910111213345678910111213[Deposit,
Credit (+)])-SUMIF(Table1345678910111213345678910111213345678910111213678910111213345678910111213[R],"=R",Table1345678910111213345678910111213345678910111213678910111213345678910111213[Withdrawal,
Payment (-)])-SUMIF(Table1345678910111213345678910111213345678910111213678910111213345678910111213[R],"=C",Table1345678910111213345678910111213345678910111213678910111213345678910111213[Withdrawal,
Payment (-)])</f>
        <v>0</v>
      </c>
    </row>
    <row r="5" spans="1:12" x14ac:dyDescent="0.2">
      <c r="H5" s="15"/>
    </row>
    <row r="6" spans="1:12" s="18" customFormat="1" ht="17.25" customHeight="1" x14ac:dyDescent="0.2">
      <c r="A6" s="16"/>
      <c r="B6" s="17"/>
      <c r="C6" s="16"/>
      <c r="D6" s="16"/>
      <c r="F6" s="19"/>
      <c r="G6" s="20"/>
      <c r="H6" s="21" t="s">
        <v>4</v>
      </c>
      <c r="I6" s="22">
        <v>500000</v>
      </c>
      <c r="L6" s="20"/>
    </row>
    <row r="7" spans="1:12" s="28" customFormat="1" ht="30" x14ac:dyDescent="0.2">
      <c r="A7" s="23" t="s">
        <v>5</v>
      </c>
      <c r="B7" s="23" t="s">
        <v>6</v>
      </c>
      <c r="C7" s="24" t="s">
        <v>7</v>
      </c>
      <c r="D7" s="25" t="s">
        <v>8</v>
      </c>
      <c r="E7" s="25" t="s">
        <v>9</v>
      </c>
      <c r="F7" s="23" t="s">
        <v>10</v>
      </c>
      <c r="G7" s="26" t="s">
        <v>11</v>
      </c>
      <c r="H7" s="26" t="s">
        <v>12</v>
      </c>
      <c r="I7" s="27" t="s">
        <v>13</v>
      </c>
      <c r="J7" s="28" t="s">
        <v>14</v>
      </c>
      <c r="L7" s="134"/>
    </row>
    <row r="8" spans="1:12" s="36" customFormat="1" ht="12" x14ac:dyDescent="0.2">
      <c r="A8" s="29"/>
      <c r="B8" s="30"/>
      <c r="C8" s="31"/>
      <c r="D8" s="32" t="s">
        <v>1572</v>
      </c>
      <c r="E8" s="33"/>
      <c r="F8" s="31"/>
      <c r="G8" s="34"/>
      <c r="H8" s="34"/>
      <c r="I8" s="35">
        <f ca="1">'Nov''19'!I118</f>
        <v>738064.82478596095</v>
      </c>
      <c r="L8" s="116"/>
    </row>
    <row r="9" spans="1:12" s="36" customFormat="1" x14ac:dyDescent="0.2">
      <c r="A9" s="30">
        <v>43801</v>
      </c>
      <c r="B9" s="42"/>
      <c r="C9" s="38" t="s">
        <v>1573</v>
      </c>
      <c r="D9" s="39" t="s">
        <v>15</v>
      </c>
      <c r="E9" s="33"/>
      <c r="F9" s="38"/>
      <c r="G9" s="43">
        <v>10064</v>
      </c>
      <c r="H9" s="43"/>
      <c r="I9" s="35">
        <f ca="1">IF(AND(ISBLANK(G9),ISBLANK(H9))," - ",OFFSET(I9,-1,0,1,1)+H9-G9)</f>
        <v>728000.82478596095</v>
      </c>
      <c r="L9" s="116"/>
    </row>
    <row r="10" spans="1:12" s="36" customFormat="1" ht="12.75" customHeight="1" x14ac:dyDescent="0.2">
      <c r="A10" s="30">
        <v>43801</v>
      </c>
      <c r="B10" s="37"/>
      <c r="C10" s="38" t="s">
        <v>1574</v>
      </c>
      <c r="D10" s="39" t="s">
        <v>103</v>
      </c>
      <c r="E10" s="33"/>
      <c r="F10" s="38"/>
      <c r="G10" s="34">
        <v>250</v>
      </c>
      <c r="H10" s="34"/>
      <c r="I10" s="35">
        <f ca="1">IF(AND(ISBLANK(G10),ISBLANK(H10))," - ",OFFSET(I10,-1,0,1,1)+H10-G10)</f>
        <v>727750.82478596095</v>
      </c>
      <c r="L10" s="116"/>
    </row>
    <row r="11" spans="1:12" s="36" customFormat="1" ht="12.75" customHeight="1" x14ac:dyDescent="0.2">
      <c r="A11" s="30">
        <v>43801</v>
      </c>
      <c r="B11" s="37"/>
      <c r="C11" s="38" t="s">
        <v>1575</v>
      </c>
      <c r="D11" s="39" t="s">
        <v>16</v>
      </c>
      <c r="E11" s="40"/>
      <c r="F11" s="38"/>
      <c r="G11" s="34">
        <v>132</v>
      </c>
      <c r="H11" s="34"/>
      <c r="I11" s="35">
        <f ca="1">IF(AND(ISBLANK(G11),ISBLANK(H11))," - ",OFFSET(I11,-1,0,1,1)+H11-G11)</f>
        <v>727618.82478596095</v>
      </c>
      <c r="L11" s="116"/>
    </row>
    <row r="12" spans="1:12" s="36" customFormat="1" ht="12.75" customHeight="1" x14ac:dyDescent="0.2">
      <c r="A12" s="30">
        <v>43801</v>
      </c>
      <c r="B12" s="37"/>
      <c r="C12" s="38" t="s">
        <v>1576</v>
      </c>
      <c r="D12" s="39" t="s">
        <v>390</v>
      </c>
      <c r="E12" s="33"/>
      <c r="F12" s="38"/>
      <c r="G12" s="34">
        <v>1800</v>
      </c>
      <c r="H12" s="34"/>
      <c r="I12" s="35">
        <f ca="1">IF(AND(ISBLANK(G12),ISBLANK(H12))," - ",OFFSET(I12,-1,0,1,1)+H12-G12)</f>
        <v>725818.82478596095</v>
      </c>
      <c r="J12" s="41"/>
      <c r="L12" s="116"/>
    </row>
    <row r="13" spans="1:12" s="36" customFormat="1" ht="12.75" customHeight="1" x14ac:dyDescent="0.2">
      <c r="A13" s="30">
        <v>43801</v>
      </c>
      <c r="B13" s="42"/>
      <c r="C13" s="38" t="s">
        <v>1577</v>
      </c>
      <c r="D13" s="39" t="s">
        <v>119</v>
      </c>
      <c r="E13" s="33"/>
      <c r="F13" s="38"/>
      <c r="G13" s="43">
        <v>2750</v>
      </c>
      <c r="H13" s="43"/>
      <c r="I13" s="35">
        <f t="shared" ref="I13:I98" ca="1" si="0">IF(AND(ISBLANK(G13),ISBLANK(H13))," - ",OFFSET(I13,-1,0,1,1)+H13-G13)</f>
        <v>723068.82478596095</v>
      </c>
      <c r="J13" s="41"/>
      <c r="L13" s="116"/>
    </row>
    <row r="14" spans="1:12" s="36" customFormat="1" ht="12.75" customHeight="1" x14ac:dyDescent="0.2">
      <c r="A14" s="30">
        <v>43801</v>
      </c>
      <c r="B14" s="42"/>
      <c r="C14" s="38" t="s">
        <v>1578</v>
      </c>
      <c r="D14" s="39" t="s">
        <v>162</v>
      </c>
      <c r="E14" s="33"/>
      <c r="F14" s="38"/>
      <c r="G14" s="34">
        <v>3390</v>
      </c>
      <c r="H14" s="34"/>
      <c r="I14" s="35">
        <f t="shared" ca="1" si="0"/>
        <v>719678.82478596095</v>
      </c>
      <c r="J14" s="41"/>
      <c r="L14" s="116"/>
    </row>
    <row r="15" spans="1:12" s="36" customFormat="1" x14ac:dyDescent="0.2">
      <c r="A15" s="30">
        <v>43801</v>
      </c>
      <c r="B15" s="42"/>
      <c r="C15" s="38" t="s">
        <v>1579</v>
      </c>
      <c r="D15" s="39" t="s">
        <v>302</v>
      </c>
      <c r="E15" s="33"/>
      <c r="F15" s="38"/>
      <c r="G15" s="43">
        <v>1460.97</v>
      </c>
      <c r="H15" s="43"/>
      <c r="I15" s="35">
        <f t="shared" ca="1" si="0"/>
        <v>718217.85478596098</v>
      </c>
      <c r="J15" s="41"/>
      <c r="L15" s="116"/>
    </row>
    <row r="16" spans="1:12" s="36" customFormat="1" x14ac:dyDescent="0.2">
      <c r="A16" s="30">
        <v>43801</v>
      </c>
      <c r="B16" s="42"/>
      <c r="C16" s="38" t="s">
        <v>1580</v>
      </c>
      <c r="D16" s="39" t="s">
        <v>1272</v>
      </c>
      <c r="E16" s="33"/>
      <c r="F16" s="38"/>
      <c r="G16" s="43">
        <v>1080</v>
      </c>
      <c r="H16" s="43"/>
      <c r="I16" s="35">
        <f t="shared" ca="1" si="0"/>
        <v>717137.85478596098</v>
      </c>
      <c r="J16" s="41"/>
      <c r="L16" s="116"/>
    </row>
    <row r="17" spans="1:12" s="36" customFormat="1" ht="12.75" customHeight="1" x14ac:dyDescent="0.2">
      <c r="A17" s="30">
        <v>43801</v>
      </c>
      <c r="B17" s="42"/>
      <c r="C17" s="38" t="s">
        <v>1581</v>
      </c>
      <c r="D17" s="39" t="s">
        <v>1582</v>
      </c>
      <c r="E17" s="33"/>
      <c r="F17" s="38"/>
      <c r="G17" s="43">
        <v>2500</v>
      </c>
      <c r="H17" s="43"/>
      <c r="I17" s="35">
        <f t="shared" ca="1" si="0"/>
        <v>714637.85478596098</v>
      </c>
      <c r="J17" s="41"/>
      <c r="L17" s="116"/>
    </row>
    <row r="18" spans="1:12" s="36" customFormat="1" ht="12.75" customHeight="1" x14ac:dyDescent="0.2">
      <c r="A18" s="30">
        <v>43801</v>
      </c>
      <c r="B18" s="42"/>
      <c r="C18" s="38" t="s">
        <v>1583</v>
      </c>
      <c r="D18" s="39" t="s">
        <v>787</v>
      </c>
      <c r="E18" s="33"/>
      <c r="F18" s="38"/>
      <c r="G18" s="43">
        <v>3910</v>
      </c>
      <c r="H18" s="43"/>
      <c r="I18" s="35">
        <f t="shared" ca="1" si="0"/>
        <v>710727.85478596098</v>
      </c>
      <c r="J18" s="41"/>
      <c r="L18" s="116"/>
    </row>
    <row r="19" spans="1:12" s="36" customFormat="1" ht="12.75" customHeight="1" x14ac:dyDescent="0.2">
      <c r="A19" s="30">
        <v>43801</v>
      </c>
      <c r="B19" s="42"/>
      <c r="C19" s="38" t="s">
        <v>1584</v>
      </c>
      <c r="D19" s="39" t="s">
        <v>17</v>
      </c>
      <c r="E19" s="33"/>
      <c r="F19" s="38"/>
      <c r="G19" s="43">
        <v>180</v>
      </c>
      <c r="H19" s="43"/>
      <c r="I19" s="35">
        <f t="shared" ca="1" si="0"/>
        <v>710547.85478596098</v>
      </c>
      <c r="J19" s="41"/>
      <c r="L19" s="116"/>
    </row>
    <row r="20" spans="1:12" s="36" customFormat="1" ht="12.75" customHeight="1" x14ac:dyDescent="0.2">
      <c r="A20" s="30">
        <v>43801</v>
      </c>
      <c r="B20" s="42"/>
      <c r="C20" s="38" t="s">
        <v>1585</v>
      </c>
      <c r="D20" s="39" t="s">
        <v>78</v>
      </c>
      <c r="E20" s="33"/>
      <c r="F20" s="38"/>
      <c r="G20" s="43">
        <v>6000</v>
      </c>
      <c r="H20" s="43"/>
      <c r="I20" s="35">
        <f t="shared" ca="1" si="0"/>
        <v>704547.85478596098</v>
      </c>
      <c r="J20" s="41"/>
      <c r="L20" s="116"/>
    </row>
    <row r="21" spans="1:12" s="36" customFormat="1" x14ac:dyDescent="0.2">
      <c r="A21" s="30">
        <v>43801</v>
      </c>
      <c r="B21" s="42"/>
      <c r="C21" s="38" t="s">
        <v>1586</v>
      </c>
      <c r="D21" s="39" t="s">
        <v>18</v>
      </c>
      <c r="E21" s="33"/>
      <c r="F21" s="38"/>
      <c r="G21" s="43">
        <v>4000</v>
      </c>
      <c r="H21" s="43"/>
      <c r="I21" s="35">
        <f t="shared" ca="1" si="0"/>
        <v>700547.85478596098</v>
      </c>
      <c r="J21" s="41"/>
      <c r="L21" s="116"/>
    </row>
    <row r="22" spans="1:12" s="36" customFormat="1" ht="12.75" customHeight="1" x14ac:dyDescent="0.2">
      <c r="A22" s="30">
        <v>43801</v>
      </c>
      <c r="B22" s="42"/>
      <c r="C22" s="38" t="s">
        <v>1587</v>
      </c>
      <c r="D22" s="39" t="s">
        <v>170</v>
      </c>
      <c r="E22" s="33"/>
      <c r="F22" s="38"/>
      <c r="G22" s="43">
        <v>2000</v>
      </c>
      <c r="H22" s="43"/>
      <c r="I22" s="35">
        <f t="shared" ca="1" si="0"/>
        <v>698547.85478596098</v>
      </c>
      <c r="J22" s="41"/>
      <c r="L22" s="116"/>
    </row>
    <row r="23" spans="1:12" s="36" customFormat="1" ht="12.75" customHeight="1" x14ac:dyDescent="0.2">
      <c r="A23" s="30">
        <v>43801</v>
      </c>
      <c r="B23" s="42"/>
      <c r="C23" s="38" t="s">
        <v>1588</v>
      </c>
      <c r="D23" s="39" t="s">
        <v>19</v>
      </c>
      <c r="E23" s="33"/>
      <c r="F23" s="38"/>
      <c r="G23" s="43">
        <v>2930</v>
      </c>
      <c r="H23" s="43"/>
      <c r="I23" s="35">
        <f t="shared" ca="1" si="0"/>
        <v>695617.85478596098</v>
      </c>
      <c r="J23" s="41"/>
      <c r="L23" s="116"/>
    </row>
    <row r="24" spans="1:12" s="36" customFormat="1" ht="12.75" customHeight="1" x14ac:dyDescent="0.2">
      <c r="A24" s="30">
        <v>43801</v>
      </c>
      <c r="B24" s="42"/>
      <c r="C24" s="38" t="s">
        <v>1589</v>
      </c>
      <c r="D24" s="39" t="s">
        <v>1590</v>
      </c>
      <c r="E24" s="33"/>
      <c r="F24" s="38"/>
      <c r="G24" s="43">
        <v>1455.4</v>
      </c>
      <c r="H24" s="43"/>
      <c r="I24" s="35">
        <f t="shared" ca="1" si="0"/>
        <v>694162.45478596096</v>
      </c>
      <c r="J24" s="41"/>
      <c r="L24" s="116"/>
    </row>
    <row r="25" spans="1:12" s="36" customFormat="1" ht="12.75" customHeight="1" x14ac:dyDescent="0.2">
      <c r="A25" s="30">
        <v>43801</v>
      </c>
      <c r="B25" s="42"/>
      <c r="C25" s="38" t="s">
        <v>1591</v>
      </c>
      <c r="D25" s="39" t="s">
        <v>91</v>
      </c>
      <c r="E25" s="33"/>
      <c r="F25" s="38"/>
      <c r="G25" s="34">
        <v>4240</v>
      </c>
      <c r="H25" s="34"/>
      <c r="I25" s="35">
        <f t="shared" ca="1" si="0"/>
        <v>689922.45478596096</v>
      </c>
      <c r="J25" s="41"/>
      <c r="L25" s="116"/>
    </row>
    <row r="26" spans="1:12" s="36" customFormat="1" ht="12.75" customHeight="1" x14ac:dyDescent="0.2">
      <c r="A26" s="30">
        <v>43801</v>
      </c>
      <c r="B26" s="42"/>
      <c r="C26" s="38" t="s">
        <v>1592</v>
      </c>
      <c r="D26" s="39" t="s">
        <v>1593</v>
      </c>
      <c r="E26" s="33"/>
      <c r="F26" s="38"/>
      <c r="G26" s="34">
        <v>8020</v>
      </c>
      <c r="H26" s="34"/>
      <c r="I26" s="35">
        <f t="shared" ca="1" si="0"/>
        <v>681902.45478596096</v>
      </c>
      <c r="J26" s="41"/>
      <c r="L26" s="116"/>
    </row>
    <row r="27" spans="1:12" s="36" customFormat="1" ht="12.75" customHeight="1" x14ac:dyDescent="0.2">
      <c r="A27" s="30">
        <v>43801</v>
      </c>
      <c r="B27" s="42"/>
      <c r="C27" s="38" t="s">
        <v>1594</v>
      </c>
      <c r="D27" s="39" t="s">
        <v>211</v>
      </c>
      <c r="E27" s="33"/>
      <c r="F27" s="38"/>
      <c r="G27" s="43">
        <v>450</v>
      </c>
      <c r="H27" s="43"/>
      <c r="I27" s="35">
        <f t="shared" ca="1" si="0"/>
        <v>681452.45478596096</v>
      </c>
      <c r="J27" s="41"/>
      <c r="L27" s="116"/>
    </row>
    <row r="28" spans="1:12" s="36" customFormat="1" ht="12.75" customHeight="1" x14ac:dyDescent="0.2">
      <c r="A28" s="30">
        <v>43801</v>
      </c>
      <c r="B28" s="42"/>
      <c r="C28" s="46" t="s">
        <v>1595</v>
      </c>
      <c r="D28" s="39" t="s">
        <v>353</v>
      </c>
      <c r="E28" s="33"/>
      <c r="F28" s="38"/>
      <c r="G28" s="43">
        <v>28620</v>
      </c>
      <c r="H28" s="43"/>
      <c r="I28" s="35">
        <f t="shared" ca="1" si="0"/>
        <v>652832.45478596096</v>
      </c>
      <c r="J28" s="41"/>
      <c r="L28" s="116"/>
    </row>
    <row r="29" spans="1:12" s="36" customFormat="1" ht="24" x14ac:dyDescent="0.2">
      <c r="A29" s="30">
        <v>43801</v>
      </c>
      <c r="B29" s="42"/>
      <c r="C29" s="46" t="s">
        <v>1596</v>
      </c>
      <c r="D29" s="39" t="s">
        <v>49</v>
      </c>
      <c r="E29" s="33"/>
      <c r="F29" s="38"/>
      <c r="G29" s="43">
        <v>500</v>
      </c>
      <c r="H29" s="43"/>
      <c r="I29" s="35">
        <f t="shared" ca="1" si="0"/>
        <v>652332.45478596096</v>
      </c>
      <c r="J29" s="41"/>
      <c r="L29" s="116"/>
    </row>
    <row r="30" spans="1:12" s="36" customFormat="1" ht="12.75" customHeight="1" x14ac:dyDescent="0.2">
      <c r="A30" s="30">
        <v>43801</v>
      </c>
      <c r="B30" s="42"/>
      <c r="C30" s="46" t="s">
        <v>1597</v>
      </c>
      <c r="D30" s="39" t="s">
        <v>194</v>
      </c>
      <c r="E30" s="33"/>
      <c r="F30" s="38"/>
      <c r="G30" s="43">
        <v>13528.8</v>
      </c>
      <c r="H30" s="43"/>
      <c r="I30" s="35">
        <f t="shared" ca="1" si="0"/>
        <v>638803.65478596091</v>
      </c>
      <c r="J30" s="41"/>
      <c r="L30" s="116"/>
    </row>
    <row r="31" spans="1:12" s="36" customFormat="1" ht="12.75" customHeight="1" x14ac:dyDescent="0.2">
      <c r="A31" s="30">
        <v>43801</v>
      </c>
      <c r="B31" s="42"/>
      <c r="C31" s="38" t="s">
        <v>1598</v>
      </c>
      <c r="D31" s="39" t="s">
        <v>409</v>
      </c>
      <c r="E31" s="33"/>
      <c r="F31" s="38"/>
      <c r="G31" s="43">
        <v>14390</v>
      </c>
      <c r="H31" s="43"/>
      <c r="I31" s="35">
        <f t="shared" ca="1" si="0"/>
        <v>624413.65478596091</v>
      </c>
      <c r="J31" s="41"/>
      <c r="L31" s="116"/>
    </row>
    <row r="32" spans="1:12" s="36" customFormat="1" ht="12.75" customHeight="1" x14ac:dyDescent="0.2">
      <c r="A32" s="30">
        <v>43801</v>
      </c>
      <c r="B32" s="37"/>
      <c r="C32" s="38" t="s">
        <v>20</v>
      </c>
      <c r="D32" s="39" t="s">
        <v>464</v>
      </c>
      <c r="E32" s="33"/>
      <c r="F32" s="38"/>
      <c r="G32" s="34">
        <v>28837.21</v>
      </c>
      <c r="H32" s="34"/>
      <c r="I32" s="35">
        <f t="shared" ca="1" si="0"/>
        <v>595576.44478596095</v>
      </c>
      <c r="J32" s="41"/>
      <c r="L32" s="116"/>
    </row>
    <row r="33" spans="1:12" s="36" customFormat="1" ht="12" x14ac:dyDescent="0.2">
      <c r="A33" s="30">
        <v>43801</v>
      </c>
      <c r="B33" s="37"/>
      <c r="C33" s="38" t="s">
        <v>20</v>
      </c>
      <c r="D33" s="39" t="s">
        <v>1599</v>
      </c>
      <c r="E33" s="33"/>
      <c r="F33" s="38"/>
      <c r="G33" s="34">
        <v>53197.29</v>
      </c>
      <c r="H33" s="34"/>
      <c r="I33" s="35">
        <f t="shared" ca="1" si="0"/>
        <v>542379.15478596091</v>
      </c>
      <c r="J33" s="41"/>
      <c r="L33" s="116"/>
    </row>
    <row r="34" spans="1:12" s="36" customFormat="1" x14ac:dyDescent="0.2">
      <c r="A34" s="30">
        <v>43801</v>
      </c>
      <c r="B34" s="123"/>
      <c r="C34" s="124" t="s">
        <v>1766</v>
      </c>
      <c r="D34" s="125" t="s">
        <v>1767</v>
      </c>
      <c r="E34" s="130"/>
      <c r="F34" s="124"/>
      <c r="G34" s="127"/>
      <c r="H34" s="127">
        <v>1000</v>
      </c>
      <c r="I34" s="35">
        <f t="shared" ca="1" si="0"/>
        <v>543379.15478596091</v>
      </c>
      <c r="J34" s="132"/>
      <c r="L34" s="116"/>
    </row>
    <row r="35" spans="1:12" s="36" customFormat="1" x14ac:dyDescent="0.2">
      <c r="A35" s="30">
        <v>43801</v>
      </c>
      <c r="B35" s="123"/>
      <c r="C35" s="124" t="s">
        <v>1768</v>
      </c>
      <c r="D35" s="125" t="s">
        <v>1769</v>
      </c>
      <c r="E35" s="130"/>
      <c r="F35" s="124"/>
      <c r="G35" s="127"/>
      <c r="H35" s="127">
        <v>1000</v>
      </c>
      <c r="I35" s="35">
        <f t="shared" ca="1" si="0"/>
        <v>544379.15478596091</v>
      </c>
      <c r="J35" s="132"/>
      <c r="L35" s="116"/>
    </row>
    <row r="36" spans="1:12" s="36" customFormat="1" x14ac:dyDescent="0.2">
      <c r="A36" s="30">
        <v>43801</v>
      </c>
      <c r="B36" s="123"/>
      <c r="C36" s="124" t="s">
        <v>1770</v>
      </c>
      <c r="D36" s="125" t="s">
        <v>1771</v>
      </c>
      <c r="E36" s="130"/>
      <c r="F36" s="124"/>
      <c r="G36" s="127"/>
      <c r="H36" s="127">
        <v>1000</v>
      </c>
      <c r="I36" s="35">
        <f t="shared" ca="1" si="0"/>
        <v>545379.15478596091</v>
      </c>
      <c r="J36" s="132"/>
      <c r="L36" s="116"/>
    </row>
    <row r="37" spans="1:12" s="36" customFormat="1" ht="24" x14ac:dyDescent="0.2">
      <c r="A37" s="30">
        <v>43801</v>
      </c>
      <c r="B37" s="123"/>
      <c r="C37" s="124" t="s">
        <v>1772</v>
      </c>
      <c r="D37" s="125" t="s">
        <v>1786</v>
      </c>
      <c r="E37" s="130"/>
      <c r="F37" s="124"/>
      <c r="G37" s="127"/>
      <c r="H37" s="127">
        <v>3000</v>
      </c>
      <c r="I37" s="35">
        <f t="shared" ca="1" si="0"/>
        <v>548379.15478596091</v>
      </c>
      <c r="J37" s="132"/>
      <c r="L37" s="116"/>
    </row>
    <row r="38" spans="1:12" s="36" customFormat="1" x14ac:dyDescent="0.2">
      <c r="A38" s="30">
        <v>43803</v>
      </c>
      <c r="B38" s="123"/>
      <c r="C38" s="124" t="s">
        <v>1773</v>
      </c>
      <c r="D38" s="125" t="s">
        <v>1774</v>
      </c>
      <c r="E38" s="130"/>
      <c r="F38" s="124"/>
      <c r="G38" s="127"/>
      <c r="H38" s="127">
        <v>2000</v>
      </c>
      <c r="I38" s="35">
        <f t="shared" ca="1" si="0"/>
        <v>550379.15478596091</v>
      </c>
      <c r="J38" s="132"/>
      <c r="L38" s="116"/>
    </row>
    <row r="39" spans="1:12" s="36" customFormat="1" x14ac:dyDescent="0.2">
      <c r="A39" s="30">
        <v>43804</v>
      </c>
      <c r="B39" s="123"/>
      <c r="C39" s="124" t="s">
        <v>1775</v>
      </c>
      <c r="D39" s="125" t="s">
        <v>1776</v>
      </c>
      <c r="E39" s="130"/>
      <c r="F39" s="124"/>
      <c r="G39" s="127"/>
      <c r="H39" s="127">
        <v>1000</v>
      </c>
      <c r="I39" s="35">
        <f t="shared" ca="1" si="0"/>
        <v>551379.15478596091</v>
      </c>
      <c r="J39" s="132"/>
      <c r="L39" s="116"/>
    </row>
    <row r="40" spans="1:12" s="36" customFormat="1" x14ac:dyDescent="0.2">
      <c r="A40" s="30">
        <v>43805</v>
      </c>
      <c r="B40" s="123"/>
      <c r="C40" s="124" t="s">
        <v>1777</v>
      </c>
      <c r="D40" s="125" t="s">
        <v>1778</v>
      </c>
      <c r="E40" s="130"/>
      <c r="F40" s="124"/>
      <c r="G40" s="127"/>
      <c r="H40" s="127">
        <v>1000</v>
      </c>
      <c r="I40" s="35">
        <f t="shared" ca="1" si="0"/>
        <v>552379.15478596091</v>
      </c>
      <c r="J40" s="132"/>
      <c r="L40" s="116"/>
    </row>
    <row r="41" spans="1:12" s="36" customFormat="1" x14ac:dyDescent="0.2">
      <c r="A41" s="30">
        <v>43805</v>
      </c>
      <c r="B41" s="123"/>
      <c r="C41" s="124" t="s">
        <v>1779</v>
      </c>
      <c r="D41" s="125" t="s">
        <v>1780</v>
      </c>
      <c r="E41" s="130"/>
      <c r="F41" s="124"/>
      <c r="G41" s="127"/>
      <c r="H41" s="127">
        <v>2000</v>
      </c>
      <c r="I41" s="35">
        <f t="shared" ca="1" si="0"/>
        <v>554379.15478596091</v>
      </c>
      <c r="J41" s="132"/>
      <c r="L41" s="116"/>
    </row>
    <row r="42" spans="1:12" s="36" customFormat="1" x14ac:dyDescent="0.2">
      <c r="A42" s="30">
        <v>43809</v>
      </c>
      <c r="B42" s="42"/>
      <c r="C42" s="38" t="s">
        <v>50</v>
      </c>
      <c r="D42" s="39" t="s">
        <v>1728</v>
      </c>
      <c r="E42" s="33"/>
      <c r="F42" s="38"/>
      <c r="G42" s="43"/>
      <c r="H42" s="43">
        <v>900000</v>
      </c>
      <c r="I42" s="35">
        <f t="shared" ca="1" si="0"/>
        <v>1454379.1547859609</v>
      </c>
      <c r="J42" s="41"/>
      <c r="L42" s="116"/>
    </row>
    <row r="43" spans="1:12" s="36" customFormat="1" ht="12.75" customHeight="1" x14ac:dyDescent="0.2">
      <c r="A43" s="30">
        <v>43810</v>
      </c>
      <c r="B43" s="42"/>
      <c r="C43" s="38" t="s">
        <v>1600</v>
      </c>
      <c r="D43" s="39" t="s">
        <v>57</v>
      </c>
      <c r="E43" s="33"/>
      <c r="F43" s="38"/>
      <c r="G43" s="43">
        <v>466.4</v>
      </c>
      <c r="H43" s="43"/>
      <c r="I43" s="35">
        <f t="shared" ca="1" si="0"/>
        <v>1453912.754785961</v>
      </c>
      <c r="J43" s="41"/>
      <c r="L43" s="116"/>
    </row>
    <row r="44" spans="1:12" s="36" customFormat="1" ht="12.75" customHeight="1" x14ac:dyDescent="0.2">
      <c r="A44" s="30">
        <v>43810</v>
      </c>
      <c r="B44" s="42"/>
      <c r="C44" s="38" t="s">
        <v>1601</v>
      </c>
      <c r="D44" s="39" t="s">
        <v>1602</v>
      </c>
      <c r="E44" s="33"/>
      <c r="F44" s="38"/>
      <c r="G44" s="43">
        <v>490</v>
      </c>
      <c r="H44" s="43"/>
      <c r="I44" s="35">
        <f t="shared" ca="1" si="0"/>
        <v>1453422.754785961</v>
      </c>
      <c r="J44" s="41"/>
      <c r="L44" s="116"/>
    </row>
    <row r="45" spans="1:12" s="36" customFormat="1" ht="12.75" customHeight="1" x14ac:dyDescent="0.2">
      <c r="A45" s="30">
        <v>43810</v>
      </c>
      <c r="B45" s="42"/>
      <c r="C45" s="38" t="s">
        <v>1603</v>
      </c>
      <c r="D45" s="39" t="s">
        <v>674</v>
      </c>
      <c r="E45" s="33"/>
      <c r="F45" s="38"/>
      <c r="G45" s="34">
        <v>1261.4000000000001</v>
      </c>
      <c r="H45" s="43"/>
      <c r="I45" s="35">
        <f t="shared" ca="1" si="0"/>
        <v>1452161.3547859611</v>
      </c>
      <c r="J45" s="41"/>
      <c r="L45" s="116"/>
    </row>
    <row r="46" spans="1:12" s="36" customFormat="1" ht="12.75" customHeight="1" x14ac:dyDescent="0.2">
      <c r="A46" s="30">
        <v>43810</v>
      </c>
      <c r="B46" s="37"/>
      <c r="C46" s="38" t="s">
        <v>1604</v>
      </c>
      <c r="D46" s="39" t="s">
        <v>390</v>
      </c>
      <c r="E46" s="33"/>
      <c r="F46" s="38"/>
      <c r="G46" s="34">
        <v>2000</v>
      </c>
      <c r="H46" s="34"/>
      <c r="I46" s="35">
        <f t="shared" ca="1" si="0"/>
        <v>1450161.3547859611</v>
      </c>
      <c r="J46" s="41"/>
      <c r="L46" s="116"/>
    </row>
    <row r="47" spans="1:12" s="36" customFormat="1" ht="12.75" customHeight="1" x14ac:dyDescent="0.2">
      <c r="A47" s="30">
        <v>43810</v>
      </c>
      <c r="B47" s="37"/>
      <c r="C47" s="38" t="s">
        <v>1605</v>
      </c>
      <c r="D47" s="39" t="s">
        <v>21</v>
      </c>
      <c r="E47" s="33"/>
      <c r="F47" s="38"/>
      <c r="G47" s="34">
        <v>1360</v>
      </c>
      <c r="H47" s="34"/>
      <c r="I47" s="35">
        <f t="shared" ca="1" si="0"/>
        <v>1448801.3547859611</v>
      </c>
      <c r="J47" s="41"/>
      <c r="L47" s="116"/>
    </row>
    <row r="48" spans="1:12" s="36" customFormat="1" ht="24" x14ac:dyDescent="0.2">
      <c r="A48" s="30">
        <v>43810</v>
      </c>
      <c r="B48" s="37"/>
      <c r="C48" s="38" t="s">
        <v>1606</v>
      </c>
      <c r="D48" s="39" t="s">
        <v>162</v>
      </c>
      <c r="E48" s="33"/>
      <c r="F48" s="38"/>
      <c r="G48" s="34">
        <v>7415</v>
      </c>
      <c r="H48" s="34"/>
      <c r="I48" s="35">
        <f t="shared" ca="1" si="0"/>
        <v>1441386.3547859611</v>
      </c>
      <c r="J48" s="41"/>
      <c r="L48" s="116"/>
    </row>
    <row r="49" spans="1:13" s="36" customFormat="1" ht="12.75" customHeight="1" x14ac:dyDescent="0.2">
      <c r="A49" s="30">
        <v>43810</v>
      </c>
      <c r="B49" s="37"/>
      <c r="C49" s="38" t="s">
        <v>1607</v>
      </c>
      <c r="D49" s="39" t="s">
        <v>934</v>
      </c>
      <c r="E49" s="33"/>
      <c r="F49" s="38"/>
      <c r="G49" s="34">
        <v>588.29999999999995</v>
      </c>
      <c r="H49" s="34"/>
      <c r="I49" s="35">
        <f t="shared" ca="1" si="0"/>
        <v>1440798.0547859611</v>
      </c>
      <c r="J49" s="41"/>
      <c r="L49" s="116"/>
    </row>
    <row r="50" spans="1:13" s="36" customFormat="1" ht="24" x14ac:dyDescent="0.2">
      <c r="A50" s="30">
        <v>43810</v>
      </c>
      <c r="B50" s="42"/>
      <c r="C50" s="38" t="s">
        <v>1608</v>
      </c>
      <c r="D50" s="39" t="s">
        <v>191</v>
      </c>
      <c r="E50" s="33"/>
      <c r="F50" s="38"/>
      <c r="G50" s="34">
        <v>1250</v>
      </c>
      <c r="H50" s="34"/>
      <c r="I50" s="35">
        <f t="shared" ca="1" si="0"/>
        <v>1439548.0547859611</v>
      </c>
      <c r="J50" s="41"/>
      <c r="L50" s="116"/>
    </row>
    <row r="51" spans="1:13" s="41" customFormat="1" ht="12.75" customHeight="1" x14ac:dyDescent="0.2">
      <c r="A51" s="30">
        <v>43810</v>
      </c>
      <c r="B51" s="37"/>
      <c r="C51" s="38" t="s">
        <v>1609</v>
      </c>
      <c r="D51" s="39" t="s">
        <v>543</v>
      </c>
      <c r="E51" s="33"/>
      <c r="F51" s="38"/>
      <c r="G51" s="34">
        <v>8100</v>
      </c>
      <c r="H51" s="34"/>
      <c r="I51" s="35">
        <f t="shared" ca="1" si="0"/>
        <v>1431448.0547859611</v>
      </c>
      <c r="J51" s="36"/>
      <c r="L51" s="110"/>
      <c r="M51" s="36"/>
    </row>
    <row r="52" spans="1:13" s="41" customFormat="1" ht="12.75" customHeight="1" x14ac:dyDescent="0.2">
      <c r="A52" s="30">
        <v>43810</v>
      </c>
      <c r="B52" s="37"/>
      <c r="C52" s="38" t="s">
        <v>1610</v>
      </c>
      <c r="D52" s="39" t="s">
        <v>1611</v>
      </c>
      <c r="E52" s="40"/>
      <c r="F52" s="38"/>
      <c r="G52" s="34">
        <v>3400</v>
      </c>
      <c r="H52" s="34"/>
      <c r="I52" s="35">
        <f t="shared" ca="1" si="0"/>
        <v>1428048.0547859611</v>
      </c>
      <c r="J52" s="36"/>
      <c r="L52" s="110"/>
      <c r="M52" s="36"/>
    </row>
    <row r="53" spans="1:13" s="41" customFormat="1" ht="13.5" customHeight="1" x14ac:dyDescent="0.2">
      <c r="A53" s="30">
        <v>43810</v>
      </c>
      <c r="B53" s="37"/>
      <c r="C53" s="38" t="s">
        <v>1612</v>
      </c>
      <c r="D53" s="39" t="s">
        <v>703</v>
      </c>
      <c r="E53" s="40"/>
      <c r="F53" s="38"/>
      <c r="G53" s="34">
        <v>4500</v>
      </c>
      <c r="H53" s="34"/>
      <c r="I53" s="35">
        <f t="shared" ca="1" si="0"/>
        <v>1423548.0547859611</v>
      </c>
      <c r="J53" s="36"/>
      <c r="L53" s="110"/>
      <c r="M53" s="36"/>
    </row>
    <row r="54" spans="1:13" s="41" customFormat="1" ht="12.75" customHeight="1" x14ac:dyDescent="0.2">
      <c r="A54" s="30">
        <v>43810</v>
      </c>
      <c r="B54" s="37"/>
      <c r="C54" s="38" t="s">
        <v>1613</v>
      </c>
      <c r="D54" s="39" t="s">
        <v>17</v>
      </c>
      <c r="E54" s="33"/>
      <c r="F54" s="38"/>
      <c r="G54" s="34">
        <v>180</v>
      </c>
      <c r="H54" s="34"/>
      <c r="I54" s="35">
        <f t="shared" ca="1" si="0"/>
        <v>1423368.0547859611</v>
      </c>
      <c r="J54" s="36"/>
      <c r="L54" s="110"/>
      <c r="M54" s="36"/>
    </row>
    <row r="55" spans="1:13" s="41" customFormat="1" ht="12.75" customHeight="1" x14ac:dyDescent="0.2">
      <c r="A55" s="30">
        <v>43810</v>
      </c>
      <c r="B55" s="37"/>
      <c r="C55" s="38" t="s">
        <v>1614</v>
      </c>
      <c r="D55" s="39" t="s">
        <v>125</v>
      </c>
      <c r="E55" s="40"/>
      <c r="F55" s="38"/>
      <c r="G55" s="34">
        <v>257.75</v>
      </c>
      <c r="H55" s="34"/>
      <c r="I55" s="35">
        <f t="shared" ca="1" si="0"/>
        <v>1423110.3047859611</v>
      </c>
      <c r="J55" s="36"/>
      <c r="L55" s="110"/>
      <c r="M55" s="36"/>
    </row>
    <row r="56" spans="1:13" s="41" customFormat="1" ht="12.75" customHeight="1" x14ac:dyDescent="0.2">
      <c r="A56" s="30">
        <v>43810</v>
      </c>
      <c r="B56" s="37"/>
      <c r="C56" s="38" t="s">
        <v>1615</v>
      </c>
      <c r="D56" s="39" t="s">
        <v>481</v>
      </c>
      <c r="E56" s="40"/>
      <c r="F56" s="38"/>
      <c r="G56" s="34">
        <v>72</v>
      </c>
      <c r="H56" s="34"/>
      <c r="I56" s="35">
        <f t="shared" ca="1" si="0"/>
        <v>1423038.3047859611</v>
      </c>
      <c r="J56" s="36"/>
      <c r="L56" s="110"/>
      <c r="M56" s="36"/>
    </row>
    <row r="57" spans="1:13" s="41" customFormat="1" ht="14.25" customHeight="1" x14ac:dyDescent="0.2">
      <c r="A57" s="30">
        <v>43810</v>
      </c>
      <c r="B57" s="37"/>
      <c r="C57" s="38" t="s">
        <v>1616</v>
      </c>
      <c r="D57" s="39" t="s">
        <v>1617</v>
      </c>
      <c r="E57" s="40"/>
      <c r="F57" s="38"/>
      <c r="G57" s="34">
        <v>5250</v>
      </c>
      <c r="H57" s="34"/>
      <c r="I57" s="35">
        <f t="shared" ca="1" si="0"/>
        <v>1417788.3047859611</v>
      </c>
      <c r="J57" s="36"/>
      <c r="L57" s="110"/>
      <c r="M57" s="36"/>
    </row>
    <row r="58" spans="1:13" s="110" customFormat="1" ht="12" x14ac:dyDescent="0.2">
      <c r="A58" s="117">
        <v>43810</v>
      </c>
      <c r="B58" s="114"/>
      <c r="C58" s="114" t="s">
        <v>1618</v>
      </c>
      <c r="D58" s="115" t="s">
        <v>1496</v>
      </c>
      <c r="E58" s="34"/>
      <c r="F58" s="114"/>
      <c r="G58" s="34">
        <v>9945</v>
      </c>
      <c r="H58" s="34"/>
      <c r="I58" s="35">
        <f t="shared" ca="1" si="0"/>
        <v>1407843.3047859611</v>
      </c>
      <c r="J58" s="116"/>
      <c r="M58" s="36"/>
    </row>
    <row r="59" spans="1:13" s="41" customFormat="1" ht="12.75" customHeight="1" x14ac:dyDescent="0.2">
      <c r="A59" s="30">
        <v>43810</v>
      </c>
      <c r="B59" s="81"/>
      <c r="C59" s="38" t="s">
        <v>1619</v>
      </c>
      <c r="D59" s="39" t="s">
        <v>37</v>
      </c>
      <c r="E59" s="84"/>
      <c r="F59" s="82"/>
      <c r="G59" s="85">
        <v>2000</v>
      </c>
      <c r="H59" s="85"/>
      <c r="I59" s="35">
        <f t="shared" ca="1" si="0"/>
        <v>1405843.3047859611</v>
      </c>
      <c r="J59" s="87"/>
      <c r="L59" s="110"/>
      <c r="M59" s="36"/>
    </row>
    <row r="60" spans="1:13" s="41" customFormat="1" ht="12.75" customHeight="1" x14ac:dyDescent="0.2">
      <c r="A60" s="30">
        <v>43810</v>
      </c>
      <c r="B60" s="81"/>
      <c r="C60" s="38" t="s">
        <v>1620</v>
      </c>
      <c r="D60" s="39" t="s">
        <v>630</v>
      </c>
      <c r="E60" s="84"/>
      <c r="F60" s="82"/>
      <c r="G60" s="85">
        <v>335.5</v>
      </c>
      <c r="H60" s="85"/>
      <c r="I60" s="35">
        <f t="shared" ca="1" si="0"/>
        <v>1405507.8047859611</v>
      </c>
      <c r="J60" s="87"/>
      <c r="L60" s="110"/>
      <c r="M60" s="36"/>
    </row>
    <row r="61" spans="1:13" s="41" customFormat="1" ht="12.75" customHeight="1" x14ac:dyDescent="0.2">
      <c r="A61" s="30">
        <v>43810</v>
      </c>
      <c r="B61" s="37"/>
      <c r="C61" s="111" t="s">
        <v>1621</v>
      </c>
      <c r="D61" s="39" t="s">
        <v>82</v>
      </c>
      <c r="E61" s="33"/>
      <c r="F61" s="38"/>
      <c r="G61" s="34">
        <v>3710</v>
      </c>
      <c r="H61" s="34"/>
      <c r="I61" s="35">
        <f t="shared" ca="1" si="0"/>
        <v>1401797.8047859611</v>
      </c>
      <c r="J61" s="36"/>
      <c r="L61" s="110"/>
      <c r="M61" s="36"/>
    </row>
    <row r="62" spans="1:13" s="41" customFormat="1" ht="12.75" customHeight="1" x14ac:dyDescent="0.2">
      <c r="A62" s="30">
        <v>43810</v>
      </c>
      <c r="B62" s="100"/>
      <c r="C62" s="108" t="s">
        <v>1622</v>
      </c>
      <c r="D62" s="39" t="s">
        <v>84</v>
      </c>
      <c r="E62" s="103"/>
      <c r="F62" s="101"/>
      <c r="G62" s="104">
        <v>7300</v>
      </c>
      <c r="H62" s="104"/>
      <c r="I62" s="35">
        <f t="shared" ca="1" si="0"/>
        <v>1394497.8047859611</v>
      </c>
      <c r="J62" s="105"/>
      <c r="L62" s="110"/>
      <c r="M62" s="36"/>
    </row>
    <row r="63" spans="1:13" s="41" customFormat="1" ht="12.75" customHeight="1" x14ac:dyDescent="0.2">
      <c r="A63" s="30">
        <v>43810</v>
      </c>
      <c r="B63" s="42"/>
      <c r="C63" s="113" t="s">
        <v>1623</v>
      </c>
      <c r="D63" s="39" t="s">
        <v>19</v>
      </c>
      <c r="E63" s="33"/>
      <c r="F63" s="38"/>
      <c r="G63" s="43">
        <v>5575</v>
      </c>
      <c r="H63" s="43"/>
      <c r="I63" s="35">
        <f t="shared" ca="1" si="0"/>
        <v>1388922.8047859611</v>
      </c>
      <c r="J63" s="36"/>
      <c r="L63" s="110"/>
      <c r="M63" s="36"/>
    </row>
    <row r="64" spans="1:13" s="41" customFormat="1" ht="12.75" customHeight="1" x14ac:dyDescent="0.2">
      <c r="A64" s="30">
        <v>43810</v>
      </c>
      <c r="B64" s="42"/>
      <c r="C64" s="113" t="s">
        <v>1624</v>
      </c>
      <c r="D64" s="39" t="s">
        <v>1590</v>
      </c>
      <c r="E64" s="33"/>
      <c r="F64" s="38"/>
      <c r="G64" s="43">
        <v>1286.3</v>
      </c>
      <c r="H64" s="43"/>
      <c r="I64" s="35">
        <f t="shared" ca="1" si="0"/>
        <v>1387636.504785961</v>
      </c>
      <c r="J64" s="36"/>
      <c r="L64" s="110"/>
      <c r="M64" s="36"/>
    </row>
    <row r="65" spans="1:13" s="41" customFormat="1" ht="12.75" customHeight="1" x14ac:dyDescent="0.2">
      <c r="A65" s="30">
        <v>43810</v>
      </c>
      <c r="B65" s="100"/>
      <c r="C65" s="108" t="s">
        <v>1625</v>
      </c>
      <c r="D65" s="39" t="s">
        <v>214</v>
      </c>
      <c r="E65" s="103"/>
      <c r="F65" s="101"/>
      <c r="G65" s="104">
        <v>801.65</v>
      </c>
      <c r="H65" s="104"/>
      <c r="I65" s="35">
        <f t="shared" ca="1" si="0"/>
        <v>1386834.8547859611</v>
      </c>
      <c r="J65" s="105"/>
      <c r="L65" s="110"/>
      <c r="M65" s="36"/>
    </row>
    <row r="66" spans="1:13" s="41" customFormat="1" ht="12.75" customHeight="1" x14ac:dyDescent="0.2">
      <c r="A66" s="30">
        <v>43810</v>
      </c>
      <c r="B66" s="37"/>
      <c r="C66" s="111" t="s">
        <v>1626</v>
      </c>
      <c r="D66" s="39" t="s">
        <v>111</v>
      </c>
      <c r="E66" s="33"/>
      <c r="F66" s="38"/>
      <c r="G66" s="34">
        <v>7865.2</v>
      </c>
      <c r="H66" s="34"/>
      <c r="I66" s="35">
        <f t="shared" ca="1" si="0"/>
        <v>1378969.6547859611</v>
      </c>
      <c r="J66" s="36"/>
      <c r="L66" s="110"/>
      <c r="M66" s="36"/>
    </row>
    <row r="67" spans="1:13" s="41" customFormat="1" ht="12.75" customHeight="1" x14ac:dyDescent="0.2">
      <c r="A67" s="30">
        <v>43810</v>
      </c>
      <c r="B67" s="42"/>
      <c r="C67" s="113" t="s">
        <v>1627</v>
      </c>
      <c r="D67" s="39" t="s">
        <v>322</v>
      </c>
      <c r="E67" s="33"/>
      <c r="F67" s="38"/>
      <c r="G67" s="43">
        <v>4280</v>
      </c>
      <c r="H67" s="43"/>
      <c r="I67" s="35">
        <f t="shared" ca="1" si="0"/>
        <v>1374689.6547859611</v>
      </c>
      <c r="J67" s="36"/>
      <c r="L67" s="110"/>
      <c r="M67" s="36"/>
    </row>
    <row r="68" spans="1:13" s="41" customFormat="1" ht="12.75" customHeight="1" x14ac:dyDescent="0.2">
      <c r="A68" s="30">
        <v>43810</v>
      </c>
      <c r="B68" s="42"/>
      <c r="C68" s="113" t="s">
        <v>1628</v>
      </c>
      <c r="D68" s="39" t="s">
        <v>1629</v>
      </c>
      <c r="E68" s="33"/>
      <c r="F68" s="38"/>
      <c r="G68" s="43">
        <v>3000</v>
      </c>
      <c r="H68" s="43"/>
      <c r="I68" s="35">
        <f t="shared" ca="1" si="0"/>
        <v>1371689.6547859611</v>
      </c>
      <c r="J68" s="36"/>
      <c r="L68" s="110"/>
      <c r="M68" s="36"/>
    </row>
    <row r="69" spans="1:13" s="41" customFormat="1" ht="12.75" customHeight="1" x14ac:dyDescent="0.2">
      <c r="A69" s="30">
        <v>43810</v>
      </c>
      <c r="B69" s="81"/>
      <c r="C69" s="89" t="s">
        <v>1630</v>
      </c>
      <c r="D69" s="83" t="s">
        <v>211</v>
      </c>
      <c r="E69" s="84"/>
      <c r="F69" s="82"/>
      <c r="G69" s="85">
        <v>9130</v>
      </c>
      <c r="H69" s="85"/>
      <c r="I69" s="35">
        <f t="shared" ca="1" si="0"/>
        <v>1362559.6547859611</v>
      </c>
      <c r="J69" s="87"/>
      <c r="L69" s="110"/>
      <c r="M69" s="36"/>
    </row>
    <row r="70" spans="1:13" s="41" customFormat="1" ht="12.75" customHeight="1" x14ac:dyDescent="0.2">
      <c r="A70" s="30">
        <v>43810</v>
      </c>
      <c r="B70" s="37"/>
      <c r="C70" s="79" t="s">
        <v>1631</v>
      </c>
      <c r="D70" s="33" t="s">
        <v>134</v>
      </c>
      <c r="E70" s="33"/>
      <c r="F70" s="38"/>
      <c r="G70" s="34">
        <v>200.3</v>
      </c>
      <c r="H70" s="34"/>
      <c r="I70" s="35">
        <f t="shared" ca="1" si="0"/>
        <v>1362359.3547859611</v>
      </c>
      <c r="J70" s="36"/>
      <c r="L70" s="110"/>
      <c r="M70" s="36"/>
    </row>
    <row r="71" spans="1:13" s="41" customFormat="1" ht="12.75" customHeight="1" x14ac:dyDescent="0.2">
      <c r="A71" s="30">
        <v>43810</v>
      </c>
      <c r="B71" s="37"/>
      <c r="C71" s="79" t="s">
        <v>1632</v>
      </c>
      <c r="D71" s="40" t="s">
        <v>22</v>
      </c>
      <c r="E71" s="40"/>
      <c r="F71" s="38"/>
      <c r="G71" s="34">
        <v>90</v>
      </c>
      <c r="H71" s="34"/>
      <c r="I71" s="35">
        <f t="shared" ca="1" si="0"/>
        <v>1362269.3547859611</v>
      </c>
      <c r="J71" s="36"/>
      <c r="L71" s="110"/>
      <c r="M71" s="36"/>
    </row>
    <row r="72" spans="1:13" s="41" customFormat="1" ht="12.75" customHeight="1" x14ac:dyDescent="0.2">
      <c r="A72" s="30">
        <v>43810</v>
      </c>
      <c r="B72" s="42"/>
      <c r="C72" s="38" t="s">
        <v>1633</v>
      </c>
      <c r="D72" s="47" t="s">
        <v>1634</v>
      </c>
      <c r="E72" s="40"/>
      <c r="F72" s="38"/>
      <c r="G72" s="43">
        <v>1530</v>
      </c>
      <c r="H72" s="43"/>
      <c r="I72" s="35">
        <f t="shared" ca="1" si="0"/>
        <v>1360739.3547859611</v>
      </c>
      <c r="J72" s="36"/>
      <c r="L72" s="110"/>
      <c r="M72" s="36"/>
    </row>
    <row r="73" spans="1:13" s="41" customFormat="1" ht="12.75" customHeight="1" x14ac:dyDescent="0.2">
      <c r="A73" s="30">
        <v>43810</v>
      </c>
      <c r="B73" s="42"/>
      <c r="C73" s="38" t="s">
        <v>1635</v>
      </c>
      <c r="D73" s="47" t="s">
        <v>137</v>
      </c>
      <c r="E73" s="40"/>
      <c r="F73" s="38"/>
      <c r="G73" s="43">
        <v>926.42</v>
      </c>
      <c r="H73" s="43"/>
      <c r="I73" s="35">
        <f t="shared" ca="1" si="0"/>
        <v>1359812.9347859612</v>
      </c>
      <c r="J73" s="36"/>
      <c r="L73" s="110"/>
      <c r="M73" s="36"/>
    </row>
    <row r="74" spans="1:13" s="41" customFormat="1" ht="12.75" customHeight="1" x14ac:dyDescent="0.2">
      <c r="A74" s="30">
        <v>43810</v>
      </c>
      <c r="B74" s="42"/>
      <c r="C74" s="38" t="s">
        <v>1636</v>
      </c>
      <c r="D74" s="47" t="s">
        <v>232</v>
      </c>
      <c r="E74" s="40"/>
      <c r="F74" s="38"/>
      <c r="G74" s="40">
        <v>2124</v>
      </c>
      <c r="H74" s="43"/>
      <c r="I74" s="35">
        <f t="shared" ca="1" si="0"/>
        <v>1357688.9347859612</v>
      </c>
      <c r="J74" s="36"/>
      <c r="L74" s="110"/>
      <c r="M74" s="36"/>
    </row>
    <row r="75" spans="1:13" s="41" customFormat="1" ht="12.75" customHeight="1" x14ac:dyDescent="0.2">
      <c r="A75" s="30">
        <v>43810</v>
      </c>
      <c r="B75" s="37"/>
      <c r="C75" s="79" t="s">
        <v>1637</v>
      </c>
      <c r="D75" s="33" t="s">
        <v>219</v>
      </c>
      <c r="E75" s="33"/>
      <c r="F75" s="38"/>
      <c r="G75" s="34">
        <v>1164.8</v>
      </c>
      <c r="H75" s="34"/>
      <c r="I75" s="35">
        <f t="shared" ca="1" si="0"/>
        <v>1356524.1347859611</v>
      </c>
      <c r="J75" s="36"/>
      <c r="L75" s="110"/>
      <c r="M75" s="36"/>
    </row>
    <row r="76" spans="1:13" s="41" customFormat="1" ht="12.75" customHeight="1" x14ac:dyDescent="0.2">
      <c r="A76" s="30">
        <v>43810</v>
      </c>
      <c r="B76" s="37"/>
      <c r="C76" s="79" t="s">
        <v>1638</v>
      </c>
      <c r="D76" s="33" t="s">
        <v>214</v>
      </c>
      <c r="E76" s="33"/>
      <c r="F76" s="38"/>
      <c r="G76" s="34">
        <v>1186.4000000000001</v>
      </c>
      <c r="H76" s="34"/>
      <c r="I76" s="35">
        <f t="shared" ca="1" si="0"/>
        <v>1355337.7347859612</v>
      </c>
      <c r="J76" s="36"/>
      <c r="L76" s="110"/>
      <c r="M76" s="36"/>
    </row>
    <row r="77" spans="1:13" s="41" customFormat="1" ht="12.75" customHeight="1" x14ac:dyDescent="0.2">
      <c r="A77" s="30">
        <v>43810</v>
      </c>
      <c r="B77" s="37"/>
      <c r="C77" s="79" t="s">
        <v>1639</v>
      </c>
      <c r="D77" s="40" t="s">
        <v>214</v>
      </c>
      <c r="E77" s="40"/>
      <c r="F77" s="38"/>
      <c r="G77" s="34">
        <v>14.05</v>
      </c>
      <c r="H77" s="34"/>
      <c r="I77" s="35">
        <f t="shared" ca="1" si="0"/>
        <v>1355323.6847859612</v>
      </c>
      <c r="J77" s="36"/>
      <c r="L77" s="110"/>
      <c r="M77" s="36"/>
    </row>
    <row r="78" spans="1:13" s="41" customFormat="1" ht="12.75" customHeight="1" x14ac:dyDescent="0.2">
      <c r="A78" s="30">
        <v>43810</v>
      </c>
      <c r="B78" s="42"/>
      <c r="C78" s="38" t="s">
        <v>1640</v>
      </c>
      <c r="D78" s="47" t="s">
        <v>1641</v>
      </c>
      <c r="E78" s="40"/>
      <c r="F78" s="38"/>
      <c r="G78" s="43">
        <v>70000</v>
      </c>
      <c r="H78" s="43"/>
      <c r="I78" s="35">
        <f t="shared" ca="1" si="0"/>
        <v>1285323.6847859612</v>
      </c>
      <c r="J78" s="36"/>
      <c r="L78" s="110"/>
      <c r="M78" s="36"/>
    </row>
    <row r="79" spans="1:13" s="41" customFormat="1" ht="12.75" customHeight="1" x14ac:dyDescent="0.2">
      <c r="A79" s="30">
        <v>43810</v>
      </c>
      <c r="B79" s="37"/>
      <c r="C79" s="38" t="s">
        <v>1642</v>
      </c>
      <c r="D79" s="40" t="s">
        <v>452</v>
      </c>
      <c r="E79" s="40"/>
      <c r="F79" s="38"/>
      <c r="G79" s="34">
        <v>115412.98</v>
      </c>
      <c r="H79" s="34"/>
      <c r="I79" s="35">
        <f t="shared" ca="1" si="0"/>
        <v>1169910.7047859612</v>
      </c>
      <c r="J79" s="36"/>
      <c r="L79" s="110"/>
      <c r="M79" s="36"/>
    </row>
    <row r="80" spans="1:13" s="41" customFormat="1" ht="12.75" customHeight="1" x14ac:dyDescent="0.2">
      <c r="A80" s="30">
        <v>43810</v>
      </c>
      <c r="B80" s="37"/>
      <c r="C80" s="79" t="s">
        <v>1643</v>
      </c>
      <c r="D80" s="40" t="s">
        <v>409</v>
      </c>
      <c r="E80" s="40"/>
      <c r="F80" s="38"/>
      <c r="G80" s="34">
        <v>13100</v>
      </c>
      <c r="H80" s="34"/>
      <c r="I80" s="35">
        <f t="shared" ca="1" si="0"/>
        <v>1156810.7047859612</v>
      </c>
      <c r="J80" s="36"/>
      <c r="L80" s="110"/>
      <c r="M80" s="36"/>
    </row>
    <row r="81" spans="1:13" s="41" customFormat="1" ht="12.75" customHeight="1" x14ac:dyDescent="0.2">
      <c r="A81" s="30">
        <v>43810</v>
      </c>
      <c r="B81" s="37"/>
      <c r="C81" s="79" t="s">
        <v>1644</v>
      </c>
      <c r="D81" s="33" t="s">
        <v>194</v>
      </c>
      <c r="E81" s="33"/>
      <c r="F81" s="38"/>
      <c r="G81" s="34">
        <v>22602.5</v>
      </c>
      <c r="H81" s="34"/>
      <c r="I81" s="35">
        <f t="shared" ca="1" si="0"/>
        <v>1134208.2047859612</v>
      </c>
      <c r="J81" s="36"/>
      <c r="L81" s="110"/>
      <c r="M81" s="36"/>
    </row>
    <row r="82" spans="1:13" s="41" customFormat="1" ht="12.75" customHeight="1" x14ac:dyDescent="0.2">
      <c r="A82" s="30">
        <v>43810</v>
      </c>
      <c r="B82" s="42"/>
      <c r="C82" s="38" t="s">
        <v>1645</v>
      </c>
      <c r="D82" s="39" t="s">
        <v>1390</v>
      </c>
      <c r="E82" s="33"/>
      <c r="F82" s="38"/>
      <c r="G82" s="43">
        <v>59999.98</v>
      </c>
      <c r="H82" s="43"/>
      <c r="I82" s="35">
        <f t="shared" ca="1" si="0"/>
        <v>1074208.2247859612</v>
      </c>
      <c r="J82" s="36"/>
      <c r="L82" s="110"/>
      <c r="M82" s="36"/>
    </row>
    <row r="83" spans="1:13" s="41" customFormat="1" ht="12.75" customHeight="1" x14ac:dyDescent="0.2">
      <c r="A83" s="30">
        <v>43810</v>
      </c>
      <c r="B83" s="42"/>
      <c r="C83" s="38" t="s">
        <v>1646</v>
      </c>
      <c r="D83" s="39" t="s">
        <v>1647</v>
      </c>
      <c r="E83" s="33"/>
      <c r="F83" s="38"/>
      <c r="G83" s="43">
        <v>16960</v>
      </c>
      <c r="H83" s="43"/>
      <c r="I83" s="35">
        <f t="shared" ca="1" si="0"/>
        <v>1057248.2247859612</v>
      </c>
      <c r="J83" s="36"/>
      <c r="L83" s="110"/>
      <c r="M83" s="36"/>
    </row>
    <row r="84" spans="1:13" s="41" customFormat="1" ht="12.75" customHeight="1" x14ac:dyDescent="0.2">
      <c r="A84" s="30">
        <v>43810</v>
      </c>
      <c r="B84" s="42"/>
      <c r="C84" s="38" t="s">
        <v>1648</v>
      </c>
      <c r="D84" s="39" t="s">
        <v>1339</v>
      </c>
      <c r="E84" s="33"/>
      <c r="F84" s="38"/>
      <c r="G84" s="43">
        <v>31358.400000000001</v>
      </c>
      <c r="H84" s="43"/>
      <c r="I84" s="35">
        <f t="shared" ca="1" si="0"/>
        <v>1025889.8247859612</v>
      </c>
      <c r="J84" s="36"/>
      <c r="L84" s="110"/>
      <c r="M84" s="36"/>
    </row>
    <row r="85" spans="1:13" s="41" customFormat="1" ht="12.75" customHeight="1" x14ac:dyDescent="0.2">
      <c r="A85" s="30">
        <v>43810</v>
      </c>
      <c r="B85" s="37"/>
      <c r="C85" s="79" t="s">
        <v>1649</v>
      </c>
      <c r="D85" s="33" t="s">
        <v>1650</v>
      </c>
      <c r="E85" s="33"/>
      <c r="F85" s="38"/>
      <c r="G85" s="34">
        <v>165053.29999999999</v>
      </c>
      <c r="H85" s="34"/>
      <c r="I85" s="35">
        <f t="shared" ca="1" si="0"/>
        <v>860836.52478596126</v>
      </c>
      <c r="J85" s="36"/>
      <c r="L85" s="110"/>
      <c r="M85" s="36"/>
    </row>
    <row r="86" spans="1:13" s="41" customFormat="1" ht="12.75" customHeight="1" x14ac:dyDescent="0.2">
      <c r="A86" s="30">
        <v>43810</v>
      </c>
      <c r="B86" s="42"/>
      <c r="C86" s="38" t="s">
        <v>1651</v>
      </c>
      <c r="D86" s="39" t="s">
        <v>334</v>
      </c>
      <c r="E86" s="33"/>
      <c r="F86" s="38"/>
      <c r="G86" s="43">
        <v>42340.42</v>
      </c>
      <c r="H86" s="43"/>
      <c r="I86" s="35">
        <f t="shared" ca="1" si="0"/>
        <v>818496.10478596122</v>
      </c>
      <c r="J86" s="36"/>
      <c r="L86" s="110"/>
      <c r="M86" s="36"/>
    </row>
    <row r="87" spans="1:13" s="41" customFormat="1" ht="12.75" customHeight="1" x14ac:dyDescent="0.2">
      <c r="A87" s="30">
        <v>43810</v>
      </c>
      <c r="B87" s="42"/>
      <c r="C87" s="38" t="s">
        <v>20</v>
      </c>
      <c r="D87" s="39" t="s">
        <v>1652</v>
      </c>
      <c r="E87" s="33"/>
      <c r="F87" s="38"/>
      <c r="G87" s="43">
        <v>19853.580000000002</v>
      </c>
      <c r="H87" s="43"/>
      <c r="I87" s="35">
        <f t="shared" ca="1" si="0"/>
        <v>798642.52478596126</v>
      </c>
      <c r="J87" s="36"/>
      <c r="L87" s="110"/>
      <c r="M87" s="36"/>
    </row>
    <row r="88" spans="1:13" s="41" customFormat="1" ht="12.75" customHeight="1" x14ac:dyDescent="0.2">
      <c r="A88" s="30">
        <v>43810</v>
      </c>
      <c r="B88" s="42"/>
      <c r="C88" s="38" t="s">
        <v>20</v>
      </c>
      <c r="D88" s="39" t="s">
        <v>1653</v>
      </c>
      <c r="E88" s="33"/>
      <c r="F88" s="38"/>
      <c r="G88" s="43">
        <v>4390.08</v>
      </c>
      <c r="H88" s="43"/>
      <c r="I88" s="35">
        <f t="shared" ca="1" si="0"/>
        <v>794252.4447859613</v>
      </c>
      <c r="J88" s="36"/>
      <c r="L88" s="110"/>
      <c r="M88" s="36"/>
    </row>
    <row r="89" spans="1:13" s="41" customFormat="1" ht="12.75" customHeight="1" x14ac:dyDescent="0.2">
      <c r="A89" s="30">
        <v>43810</v>
      </c>
      <c r="B89" s="42"/>
      <c r="C89" s="38" t="s">
        <v>20</v>
      </c>
      <c r="D89" s="39" t="s">
        <v>1654</v>
      </c>
      <c r="E89" s="33"/>
      <c r="F89" s="38"/>
      <c r="G89" s="43">
        <v>895.93</v>
      </c>
      <c r="H89" s="43"/>
      <c r="I89" s="35">
        <f t="shared" ca="1" si="0"/>
        <v>793356.51478596125</v>
      </c>
      <c r="J89" s="36"/>
      <c r="L89" s="110"/>
      <c r="M89" s="36"/>
    </row>
    <row r="90" spans="1:13" s="41" customFormat="1" ht="12.75" customHeight="1" x14ac:dyDescent="0.2">
      <c r="A90" s="30">
        <v>43810</v>
      </c>
      <c r="B90" s="42"/>
      <c r="C90" s="38" t="s">
        <v>20</v>
      </c>
      <c r="D90" s="39" t="s">
        <v>1655</v>
      </c>
      <c r="E90" s="33"/>
      <c r="F90" s="38"/>
      <c r="G90" s="43">
        <v>68754.38</v>
      </c>
      <c r="H90" s="43"/>
      <c r="I90" s="35">
        <f t="shared" ca="1" si="0"/>
        <v>724602.13478596124</v>
      </c>
      <c r="J90" s="36"/>
      <c r="L90" s="110"/>
      <c r="M90" s="36"/>
    </row>
    <row r="91" spans="1:13" s="41" customFormat="1" ht="12.75" customHeight="1" x14ac:dyDescent="0.2">
      <c r="A91" s="30">
        <v>43810</v>
      </c>
      <c r="B91" s="42"/>
      <c r="C91" s="38" t="s">
        <v>20</v>
      </c>
      <c r="D91" s="39" t="s">
        <v>464</v>
      </c>
      <c r="E91" s="33"/>
      <c r="F91" s="38"/>
      <c r="G91" s="43">
        <v>65537.08</v>
      </c>
      <c r="H91" s="43"/>
      <c r="I91" s="35">
        <f t="shared" ca="1" si="0"/>
        <v>659065.05478596129</v>
      </c>
      <c r="J91" s="36"/>
      <c r="L91" s="110"/>
      <c r="M91" s="36"/>
    </row>
    <row r="92" spans="1:13" s="41" customFormat="1" ht="12.75" customHeight="1" x14ac:dyDescent="0.2">
      <c r="A92" s="30">
        <v>43810</v>
      </c>
      <c r="B92" s="37"/>
      <c r="C92" s="79" t="s">
        <v>20</v>
      </c>
      <c r="D92" s="40" t="s">
        <v>1656</v>
      </c>
      <c r="E92" s="40"/>
      <c r="F92" s="38"/>
      <c r="G92" s="34">
        <v>53184.6</v>
      </c>
      <c r="H92" s="34"/>
      <c r="I92" s="35">
        <f t="shared" ca="1" si="0"/>
        <v>605880.45478596131</v>
      </c>
      <c r="J92" s="36"/>
      <c r="L92" s="110"/>
      <c r="M92" s="36"/>
    </row>
    <row r="93" spans="1:13" s="41" customFormat="1" ht="12.75" customHeight="1" x14ac:dyDescent="0.2">
      <c r="A93" s="30">
        <v>43810</v>
      </c>
      <c r="B93" s="42"/>
      <c r="C93" s="38" t="s">
        <v>20</v>
      </c>
      <c r="D93" s="47" t="s">
        <v>1657</v>
      </c>
      <c r="E93" s="40"/>
      <c r="F93" s="38"/>
      <c r="G93" s="43">
        <v>118547.62</v>
      </c>
      <c r="H93" s="43"/>
      <c r="I93" s="35">
        <f t="shared" ca="1" si="0"/>
        <v>487332.83478596131</v>
      </c>
      <c r="J93" s="36"/>
      <c r="L93" s="110"/>
      <c r="M93" s="36"/>
    </row>
    <row r="94" spans="1:13" s="41" customFormat="1" ht="12.75" customHeight="1" x14ac:dyDescent="0.2">
      <c r="A94" s="30">
        <v>43810</v>
      </c>
      <c r="B94" s="42"/>
      <c r="C94" s="38" t="s">
        <v>20</v>
      </c>
      <c r="D94" s="47" t="s">
        <v>1657</v>
      </c>
      <c r="E94" s="40"/>
      <c r="F94" s="38"/>
      <c r="G94" s="43">
        <v>193260.19</v>
      </c>
      <c r="H94" s="43"/>
      <c r="I94" s="35">
        <f t="shared" ca="1" si="0"/>
        <v>294072.64478596131</v>
      </c>
      <c r="J94" s="36"/>
      <c r="L94" s="110"/>
      <c r="M94" s="36"/>
    </row>
    <row r="95" spans="1:13" s="41" customFormat="1" ht="12.75" customHeight="1" x14ac:dyDescent="0.2">
      <c r="A95" s="30">
        <v>43810</v>
      </c>
      <c r="B95" s="37"/>
      <c r="C95" s="79" t="s">
        <v>20</v>
      </c>
      <c r="D95" s="40" t="s">
        <v>1658</v>
      </c>
      <c r="E95" s="40"/>
      <c r="F95" s="38"/>
      <c r="G95" s="34">
        <v>36382.39</v>
      </c>
      <c r="H95" s="34"/>
      <c r="I95" s="35">
        <f t="shared" ca="1" si="0"/>
        <v>257690.2547859613</v>
      </c>
      <c r="J95" s="36"/>
      <c r="L95" s="110"/>
      <c r="M95" s="36"/>
    </row>
    <row r="96" spans="1:13" s="41" customFormat="1" ht="12.75" customHeight="1" x14ac:dyDescent="0.2">
      <c r="A96" s="30">
        <v>43811</v>
      </c>
      <c r="B96" s="123"/>
      <c r="C96" s="124" t="s">
        <v>1781</v>
      </c>
      <c r="D96" s="133" t="s">
        <v>770</v>
      </c>
      <c r="E96" s="126"/>
      <c r="F96" s="124"/>
      <c r="G96" s="127"/>
      <c r="H96" s="127">
        <v>1000</v>
      </c>
      <c r="I96" s="35">
        <f t="shared" ca="1" si="0"/>
        <v>258690.2547859613</v>
      </c>
      <c r="J96" s="128"/>
      <c r="L96" s="110"/>
      <c r="M96" s="36"/>
    </row>
    <row r="97" spans="1:13" s="41" customFormat="1" ht="12.75" customHeight="1" x14ac:dyDescent="0.2">
      <c r="A97" s="30">
        <v>43815</v>
      </c>
      <c r="B97" s="42"/>
      <c r="C97" s="38" t="s">
        <v>1659</v>
      </c>
      <c r="D97" s="47" t="s">
        <v>65</v>
      </c>
      <c r="E97" s="40"/>
      <c r="F97" s="38"/>
      <c r="G97" s="43">
        <v>398.55</v>
      </c>
      <c r="H97" s="43"/>
      <c r="I97" s="35">
        <f t="shared" ca="1" si="0"/>
        <v>258291.70478596131</v>
      </c>
      <c r="J97" s="36"/>
      <c r="L97" s="110"/>
      <c r="M97" s="36"/>
    </row>
    <row r="98" spans="1:13" s="41" customFormat="1" ht="12.75" customHeight="1" x14ac:dyDescent="0.2">
      <c r="A98" s="30">
        <v>43815</v>
      </c>
      <c r="B98" s="37"/>
      <c r="C98" s="79" t="s">
        <v>1660</v>
      </c>
      <c r="D98" s="33" t="s">
        <v>1661</v>
      </c>
      <c r="E98" s="33"/>
      <c r="F98" s="38"/>
      <c r="G98" s="34">
        <v>8469.25</v>
      </c>
      <c r="H98" s="34"/>
      <c r="I98" s="35">
        <f t="shared" ca="1" si="0"/>
        <v>249822.45478596131</v>
      </c>
      <c r="J98" s="36"/>
      <c r="L98" s="110"/>
      <c r="M98" s="36"/>
    </row>
    <row r="99" spans="1:13" s="41" customFormat="1" ht="12.75" customHeight="1" x14ac:dyDescent="0.2">
      <c r="A99" s="30">
        <v>43815</v>
      </c>
      <c r="B99" s="42"/>
      <c r="C99" s="38" t="s">
        <v>1662</v>
      </c>
      <c r="D99" s="39" t="s">
        <v>291</v>
      </c>
      <c r="E99" s="33"/>
      <c r="F99" s="38"/>
      <c r="G99" s="43">
        <v>3362.04</v>
      </c>
      <c r="H99" s="43"/>
      <c r="I99" s="35">
        <f t="shared" ref="I99:I198" ca="1" si="1">IF(AND(ISBLANK(G99),ISBLANK(H99))," - ",OFFSET(I99,-1,0,1,1)+H99-G99)</f>
        <v>246460.4147859613</v>
      </c>
      <c r="J99" s="36"/>
      <c r="L99" s="110"/>
      <c r="M99" s="36"/>
    </row>
    <row r="100" spans="1:13" s="41" customFormat="1" ht="12.75" customHeight="1" x14ac:dyDescent="0.2">
      <c r="A100" s="30">
        <v>43815</v>
      </c>
      <c r="B100" s="37"/>
      <c r="C100" s="79" t="s">
        <v>1663</v>
      </c>
      <c r="D100" s="33" t="s">
        <v>1664</v>
      </c>
      <c r="E100" s="33"/>
      <c r="F100" s="38"/>
      <c r="G100" s="34">
        <v>2431.0500000000002</v>
      </c>
      <c r="H100" s="34"/>
      <c r="I100" s="35">
        <f t="shared" ca="1" si="1"/>
        <v>244029.36478596131</v>
      </c>
      <c r="J100" s="36"/>
      <c r="L100" s="110"/>
      <c r="M100" s="36"/>
    </row>
    <row r="101" spans="1:13" s="41" customFormat="1" ht="12.75" customHeight="1" x14ac:dyDescent="0.2">
      <c r="A101" s="30">
        <v>43815</v>
      </c>
      <c r="B101" s="42"/>
      <c r="C101" s="38" t="s">
        <v>1665</v>
      </c>
      <c r="D101" s="39" t="s">
        <v>1666</v>
      </c>
      <c r="E101" s="33"/>
      <c r="F101" s="38"/>
      <c r="G101" s="43">
        <v>330</v>
      </c>
      <c r="H101" s="43"/>
      <c r="I101" s="35">
        <f t="shared" ca="1" si="1"/>
        <v>243699.36478596131</v>
      </c>
      <c r="J101" s="36"/>
      <c r="L101" s="110"/>
      <c r="M101" s="36"/>
    </row>
    <row r="102" spans="1:13" s="41" customFormat="1" ht="12.75" customHeight="1" x14ac:dyDescent="0.2">
      <c r="A102" s="30">
        <v>43817</v>
      </c>
      <c r="B102" s="123"/>
      <c r="C102" s="124" t="s">
        <v>1782</v>
      </c>
      <c r="D102" s="125" t="s">
        <v>1783</v>
      </c>
      <c r="E102" s="130"/>
      <c r="F102" s="124"/>
      <c r="G102" s="127"/>
      <c r="H102" s="127">
        <v>1000</v>
      </c>
      <c r="I102" s="131">
        <f ca="1">IF(AND(ISBLANK(G102),ISBLANK(H102)),"",OFFSET(I102,-1,0,1,1)+H102-G102)</f>
        <v>244699.36478596131</v>
      </c>
      <c r="J102" s="128"/>
      <c r="L102" s="110"/>
      <c r="M102" s="36"/>
    </row>
    <row r="103" spans="1:13" s="41" customFormat="1" ht="12.75" customHeight="1" x14ac:dyDescent="0.2">
      <c r="A103" s="30">
        <v>43817</v>
      </c>
      <c r="B103" s="100"/>
      <c r="C103" s="101" t="s">
        <v>234</v>
      </c>
      <c r="D103" s="102" t="s">
        <v>1667</v>
      </c>
      <c r="E103" s="103"/>
      <c r="F103" s="101"/>
      <c r="G103" s="104">
        <v>44100</v>
      </c>
      <c r="H103" s="104"/>
      <c r="I103" s="35">
        <f t="shared" ca="1" si="1"/>
        <v>200599.36478596131</v>
      </c>
      <c r="J103" s="105"/>
      <c r="L103" s="110"/>
      <c r="M103" s="36"/>
    </row>
    <row r="104" spans="1:13" s="41" customFormat="1" ht="12.75" customHeight="1" x14ac:dyDescent="0.2">
      <c r="A104" s="30">
        <v>43815</v>
      </c>
      <c r="B104" s="42"/>
      <c r="C104" s="38" t="s">
        <v>1668</v>
      </c>
      <c r="D104" s="39" t="s">
        <v>198</v>
      </c>
      <c r="E104" s="33"/>
      <c r="F104" s="38"/>
      <c r="G104" s="43">
        <v>8823.77</v>
      </c>
      <c r="H104" s="43"/>
      <c r="I104" s="35">
        <f t="shared" ca="1" si="1"/>
        <v>191775.59478596132</v>
      </c>
      <c r="J104" s="36"/>
      <c r="L104" s="110"/>
      <c r="M104" s="36"/>
    </row>
    <row r="105" spans="1:13" s="41" customFormat="1" ht="12.75" customHeight="1" x14ac:dyDescent="0.2">
      <c r="A105" s="30">
        <v>43817</v>
      </c>
      <c r="B105" s="42"/>
      <c r="C105" s="38" t="s">
        <v>1669</v>
      </c>
      <c r="D105" s="39" t="s">
        <v>1670</v>
      </c>
      <c r="E105" s="33"/>
      <c r="F105" s="38"/>
      <c r="G105" s="43">
        <v>8480</v>
      </c>
      <c r="H105" s="43"/>
      <c r="I105" s="35">
        <f t="shared" ca="1" si="1"/>
        <v>183295.59478596132</v>
      </c>
      <c r="J105" s="36"/>
      <c r="L105" s="110"/>
      <c r="M105" s="36"/>
    </row>
    <row r="106" spans="1:13" s="41" customFormat="1" ht="12.75" customHeight="1" x14ac:dyDescent="0.2">
      <c r="A106" s="30">
        <v>43817</v>
      </c>
      <c r="B106" s="100"/>
      <c r="C106" s="101" t="s">
        <v>1671</v>
      </c>
      <c r="D106" s="102" t="s">
        <v>1672</v>
      </c>
      <c r="E106" s="103"/>
      <c r="F106" s="101"/>
      <c r="G106" s="104">
        <v>300</v>
      </c>
      <c r="H106" s="104"/>
      <c r="I106" s="35">
        <f t="shared" ca="1" si="1"/>
        <v>182995.59478596132</v>
      </c>
      <c r="J106" s="105"/>
      <c r="L106" s="110"/>
      <c r="M106" s="36"/>
    </row>
    <row r="107" spans="1:13" s="41" customFormat="1" ht="12.75" customHeight="1" x14ac:dyDescent="0.2">
      <c r="A107" s="30">
        <v>43817</v>
      </c>
      <c r="B107" s="37"/>
      <c r="C107" s="79" t="s">
        <v>1673</v>
      </c>
      <c r="D107" s="33" t="s">
        <v>585</v>
      </c>
      <c r="E107" s="33"/>
      <c r="F107" s="38"/>
      <c r="G107" s="34">
        <v>1500</v>
      </c>
      <c r="H107" s="34"/>
      <c r="I107" s="35">
        <f t="shared" ca="1" si="1"/>
        <v>181495.59478596132</v>
      </c>
      <c r="J107" s="36"/>
      <c r="L107" s="110"/>
      <c r="M107" s="36"/>
    </row>
    <row r="108" spans="1:13" s="41" customFormat="1" ht="12.75" customHeight="1" x14ac:dyDescent="0.2">
      <c r="A108" s="30">
        <v>43817</v>
      </c>
      <c r="B108" s="37"/>
      <c r="C108" s="79" t="s">
        <v>1674</v>
      </c>
      <c r="D108" s="33" t="s">
        <v>21</v>
      </c>
      <c r="E108" s="33"/>
      <c r="F108" s="38"/>
      <c r="G108" s="34">
        <v>9250</v>
      </c>
      <c r="H108" s="34"/>
      <c r="I108" s="35">
        <f t="shared" ca="1" si="1"/>
        <v>172245.59478596132</v>
      </c>
      <c r="J108" s="36"/>
      <c r="L108" s="110"/>
      <c r="M108" s="36"/>
    </row>
    <row r="109" spans="1:13" s="41" customFormat="1" ht="12.75" customHeight="1" x14ac:dyDescent="0.2">
      <c r="A109" s="30">
        <v>43817</v>
      </c>
      <c r="B109" s="37"/>
      <c r="C109" s="79" t="s">
        <v>1675</v>
      </c>
      <c r="D109" s="40" t="s">
        <v>158</v>
      </c>
      <c r="E109" s="40"/>
      <c r="F109" s="38"/>
      <c r="G109" s="34">
        <v>3858.5</v>
      </c>
      <c r="H109" s="34"/>
      <c r="I109" s="35">
        <f t="shared" ca="1" si="1"/>
        <v>168387.09478596132</v>
      </c>
      <c r="J109" s="36"/>
      <c r="L109" s="110"/>
      <c r="M109" s="36"/>
    </row>
    <row r="110" spans="1:13" s="41" customFormat="1" ht="12.75" customHeight="1" x14ac:dyDescent="0.2">
      <c r="A110" s="30">
        <v>43817</v>
      </c>
      <c r="B110" s="37"/>
      <c r="C110" s="79" t="s">
        <v>1676</v>
      </c>
      <c r="D110" s="40" t="s">
        <v>69</v>
      </c>
      <c r="E110" s="40"/>
      <c r="F110" s="38"/>
      <c r="G110" s="34">
        <v>1340.33</v>
      </c>
      <c r="H110" s="34"/>
      <c r="I110" s="35">
        <f t="shared" ca="1" si="1"/>
        <v>167046.76478596134</v>
      </c>
      <c r="J110" s="36"/>
      <c r="L110" s="110"/>
      <c r="M110" s="36"/>
    </row>
    <row r="111" spans="1:13" s="41" customFormat="1" ht="12.75" customHeight="1" x14ac:dyDescent="0.2">
      <c r="A111" s="30">
        <v>43817</v>
      </c>
      <c r="B111" s="37"/>
      <c r="C111" s="79" t="s">
        <v>1677</v>
      </c>
      <c r="D111" s="33" t="s">
        <v>961</v>
      </c>
      <c r="E111" s="33"/>
      <c r="F111" s="38"/>
      <c r="G111" s="34">
        <v>180</v>
      </c>
      <c r="H111" s="34"/>
      <c r="I111" s="35">
        <f t="shared" ca="1" si="1"/>
        <v>166866.76478596134</v>
      </c>
      <c r="J111" s="36"/>
      <c r="L111" s="110"/>
      <c r="M111" s="36"/>
    </row>
    <row r="112" spans="1:13" s="41" customFormat="1" ht="12.75" customHeight="1" x14ac:dyDescent="0.2">
      <c r="A112" s="30">
        <v>43817</v>
      </c>
      <c r="B112" s="42"/>
      <c r="C112" s="38" t="s">
        <v>1678</v>
      </c>
      <c r="D112" s="39" t="s">
        <v>1679</v>
      </c>
      <c r="E112" s="33"/>
      <c r="F112" s="38"/>
      <c r="G112" s="43">
        <v>1566</v>
      </c>
      <c r="H112" s="43"/>
      <c r="I112" s="35">
        <f t="shared" ca="1" si="1"/>
        <v>165300.76478596134</v>
      </c>
      <c r="J112" s="36"/>
      <c r="L112" s="110"/>
      <c r="M112" s="36"/>
    </row>
    <row r="113" spans="1:13" s="41" customFormat="1" ht="12.75" customHeight="1" x14ac:dyDescent="0.2">
      <c r="A113" s="30">
        <v>43817</v>
      </c>
      <c r="B113" s="42"/>
      <c r="C113" s="38" t="s">
        <v>1680</v>
      </c>
      <c r="D113" s="39" t="s">
        <v>1283</v>
      </c>
      <c r="E113" s="33"/>
      <c r="F113" s="38"/>
      <c r="G113" s="43">
        <v>5397.8</v>
      </c>
      <c r="H113" s="43"/>
      <c r="I113" s="35">
        <f t="shared" ca="1" si="1"/>
        <v>159902.96478596135</v>
      </c>
      <c r="J113" s="36"/>
      <c r="L113" s="110"/>
      <c r="M113" s="36"/>
    </row>
    <row r="114" spans="1:13" s="41" customFormat="1" ht="12.75" customHeight="1" x14ac:dyDescent="0.2">
      <c r="A114" s="30">
        <v>43817</v>
      </c>
      <c r="B114" s="37"/>
      <c r="C114" s="79" t="s">
        <v>1681</v>
      </c>
      <c r="D114" s="33" t="s">
        <v>22</v>
      </c>
      <c r="E114" s="33"/>
      <c r="F114" s="38"/>
      <c r="G114" s="34">
        <v>540</v>
      </c>
      <c r="H114" s="34"/>
      <c r="I114" s="35">
        <f t="shared" ca="1" si="1"/>
        <v>159362.96478596135</v>
      </c>
      <c r="J114" s="36"/>
      <c r="L114" s="110"/>
      <c r="M114" s="36"/>
    </row>
    <row r="115" spans="1:13" s="41" customFormat="1" x14ac:dyDescent="0.2">
      <c r="A115" s="30">
        <v>43817</v>
      </c>
      <c r="B115" s="42"/>
      <c r="C115" s="31" t="s">
        <v>1682</v>
      </c>
      <c r="D115" s="39" t="s">
        <v>111</v>
      </c>
      <c r="E115" s="33"/>
      <c r="F115" s="38"/>
      <c r="G115" s="43">
        <v>7865.2</v>
      </c>
      <c r="H115" s="43"/>
      <c r="I115" s="35">
        <f t="shared" ca="1" si="1"/>
        <v>151497.76478596134</v>
      </c>
      <c r="J115" s="36"/>
      <c r="L115" s="110"/>
      <c r="M115" s="36"/>
    </row>
    <row r="116" spans="1:13" s="41" customFormat="1" ht="12.75" customHeight="1" x14ac:dyDescent="0.2">
      <c r="A116" s="30">
        <v>43817</v>
      </c>
      <c r="B116" s="37"/>
      <c r="C116" s="79" t="s">
        <v>1683</v>
      </c>
      <c r="D116" s="33" t="s">
        <v>137</v>
      </c>
      <c r="E116" s="33"/>
      <c r="F116" s="38"/>
      <c r="G116" s="34">
        <v>2451.1999999999998</v>
      </c>
      <c r="H116" s="34"/>
      <c r="I116" s="35">
        <f t="shared" ca="1" si="1"/>
        <v>149046.56478596132</v>
      </c>
      <c r="J116" s="36"/>
      <c r="L116" s="110"/>
      <c r="M116" s="36"/>
    </row>
    <row r="117" spans="1:13" s="41" customFormat="1" ht="12.75" customHeight="1" x14ac:dyDescent="0.2">
      <c r="A117" s="30">
        <v>43817</v>
      </c>
      <c r="B117" s="37"/>
      <c r="C117" s="79" t="s">
        <v>1684</v>
      </c>
      <c r="D117" s="33" t="s">
        <v>232</v>
      </c>
      <c r="E117" s="33"/>
      <c r="F117" s="38"/>
      <c r="G117" s="34">
        <v>1050</v>
      </c>
      <c r="H117" s="34"/>
      <c r="I117" s="35">
        <f t="shared" ca="1" si="1"/>
        <v>147996.56478596132</v>
      </c>
      <c r="J117" s="36"/>
      <c r="L117" s="110"/>
      <c r="M117" s="36"/>
    </row>
    <row r="118" spans="1:13" s="41" customFormat="1" ht="12.75" customHeight="1" x14ac:dyDescent="0.2">
      <c r="A118" s="30">
        <v>43817</v>
      </c>
      <c r="B118" s="37"/>
      <c r="C118" s="79" t="s">
        <v>1685</v>
      </c>
      <c r="D118" s="33" t="s">
        <v>380</v>
      </c>
      <c r="E118" s="33"/>
      <c r="F118" s="38"/>
      <c r="G118" s="34">
        <v>49.95</v>
      </c>
      <c r="H118" s="34"/>
      <c r="I118" s="35">
        <f t="shared" ca="1" si="1"/>
        <v>147946.61478596131</v>
      </c>
      <c r="J118" s="36"/>
      <c r="L118" s="110"/>
      <c r="M118" s="36"/>
    </row>
    <row r="119" spans="1:13" s="41" customFormat="1" ht="12.75" customHeight="1" x14ac:dyDescent="0.2">
      <c r="A119" s="30">
        <v>43817</v>
      </c>
      <c r="B119" s="42"/>
      <c r="C119" s="38" t="s">
        <v>1686</v>
      </c>
      <c r="D119" s="39" t="s">
        <v>46</v>
      </c>
      <c r="E119" s="33"/>
      <c r="F119" s="38"/>
      <c r="G119" s="43">
        <v>360</v>
      </c>
      <c r="H119" s="43"/>
      <c r="I119" s="35">
        <f t="shared" ca="1" si="1"/>
        <v>147586.61478596131</v>
      </c>
      <c r="J119" s="36"/>
      <c r="L119" s="110"/>
      <c r="M119" s="36"/>
    </row>
    <row r="120" spans="1:13" s="41" customFormat="1" ht="12.75" customHeight="1" x14ac:dyDescent="0.2">
      <c r="A120" s="30">
        <v>43817</v>
      </c>
      <c r="B120" s="42"/>
      <c r="C120" s="38" t="s">
        <v>1687</v>
      </c>
      <c r="D120" s="39" t="s">
        <v>23</v>
      </c>
      <c r="E120" s="33"/>
      <c r="F120" s="38"/>
      <c r="G120" s="43">
        <v>450</v>
      </c>
      <c r="H120" s="43"/>
      <c r="I120" s="35">
        <f t="shared" ca="1" si="1"/>
        <v>147136.61478596131</v>
      </c>
      <c r="J120" s="36"/>
      <c r="L120" s="110"/>
      <c r="M120" s="36"/>
    </row>
    <row r="121" spans="1:13" s="41" customFormat="1" ht="12.75" customHeight="1" x14ac:dyDescent="0.2">
      <c r="A121" s="30">
        <v>43817</v>
      </c>
      <c r="B121" s="42"/>
      <c r="C121" s="38" t="s">
        <v>1688</v>
      </c>
      <c r="D121" s="39" t="s">
        <v>43</v>
      </c>
      <c r="E121" s="33"/>
      <c r="F121" s="38"/>
      <c r="G121" s="43">
        <v>1900</v>
      </c>
      <c r="H121" s="43"/>
      <c r="I121" s="35">
        <f t="shared" ca="1" si="1"/>
        <v>145236.61478596131</v>
      </c>
      <c r="J121" s="36"/>
      <c r="L121" s="110"/>
      <c r="M121" s="36"/>
    </row>
    <row r="122" spans="1:13" s="41" customFormat="1" x14ac:dyDescent="0.2">
      <c r="A122" s="30">
        <v>43817</v>
      </c>
      <c r="B122" s="42"/>
      <c r="C122" s="38" t="s">
        <v>1689</v>
      </c>
      <c r="D122" s="39" t="s">
        <v>611</v>
      </c>
      <c r="E122" s="33"/>
      <c r="F122" s="38"/>
      <c r="G122" s="43">
        <v>120</v>
      </c>
      <c r="H122" s="43"/>
      <c r="I122" s="35">
        <f t="shared" ca="1" si="1"/>
        <v>145116.61478596131</v>
      </c>
      <c r="J122" s="36"/>
      <c r="L122" s="110"/>
      <c r="M122" s="36"/>
    </row>
    <row r="123" spans="1:13" s="41" customFormat="1" ht="12.75" customHeight="1" x14ac:dyDescent="0.2">
      <c r="A123" s="30">
        <v>43817</v>
      </c>
      <c r="B123" s="42"/>
      <c r="C123" s="38" t="s">
        <v>1690</v>
      </c>
      <c r="D123" s="39" t="s">
        <v>49</v>
      </c>
      <c r="E123" s="33"/>
      <c r="F123" s="38"/>
      <c r="G123" s="43">
        <v>500</v>
      </c>
      <c r="H123" s="43"/>
      <c r="I123" s="35">
        <f t="shared" ca="1" si="1"/>
        <v>144616.61478596131</v>
      </c>
      <c r="J123" s="36"/>
      <c r="L123" s="110"/>
      <c r="M123" s="36"/>
    </row>
    <row r="124" spans="1:13" s="41" customFormat="1" ht="12.75" customHeight="1" x14ac:dyDescent="0.2">
      <c r="A124" s="30">
        <v>43817</v>
      </c>
      <c r="B124" s="42"/>
      <c r="C124" s="38" t="s">
        <v>20</v>
      </c>
      <c r="D124" s="39" t="s">
        <v>1691</v>
      </c>
      <c r="E124" s="33"/>
      <c r="F124" s="38"/>
      <c r="G124" s="43">
        <v>75030</v>
      </c>
      <c r="H124" s="43"/>
      <c r="I124" s="35">
        <f t="shared" ca="1" si="1"/>
        <v>69586.614785961312</v>
      </c>
      <c r="J124" s="36"/>
      <c r="L124" s="110"/>
      <c r="M124" s="36"/>
    </row>
    <row r="125" spans="1:13" s="41" customFormat="1" ht="12.75" customHeight="1" x14ac:dyDescent="0.2">
      <c r="A125" s="30">
        <v>43817</v>
      </c>
      <c r="B125" s="42"/>
      <c r="C125" s="38" t="s">
        <v>20</v>
      </c>
      <c r="D125" s="39" t="s">
        <v>1692</v>
      </c>
      <c r="E125" s="33"/>
      <c r="F125" s="38"/>
      <c r="G125" s="43">
        <v>41432</v>
      </c>
      <c r="H125" s="43"/>
      <c r="I125" s="35">
        <f t="shared" ca="1" si="1"/>
        <v>28154.614785961312</v>
      </c>
      <c r="J125" s="36"/>
      <c r="L125" s="110"/>
      <c r="M125" s="36"/>
    </row>
    <row r="126" spans="1:13" s="41" customFormat="1" ht="12.75" customHeight="1" x14ac:dyDescent="0.2">
      <c r="A126" s="30">
        <v>43817</v>
      </c>
      <c r="B126" s="42"/>
      <c r="C126" s="38" t="s">
        <v>20</v>
      </c>
      <c r="D126" s="39" t="s">
        <v>1658</v>
      </c>
      <c r="E126" s="33"/>
      <c r="F126" s="38"/>
      <c r="G126" s="43">
        <v>54637.74</v>
      </c>
      <c r="H126" s="43"/>
      <c r="I126" s="35">
        <f t="shared" ca="1" si="1"/>
        <v>-26483.125214038686</v>
      </c>
      <c r="J126" s="36"/>
      <c r="L126" s="110"/>
      <c r="M126" s="36"/>
    </row>
    <row r="127" spans="1:13" s="41" customFormat="1" ht="12.75" customHeight="1" x14ac:dyDescent="0.2">
      <c r="A127" s="30">
        <v>43822</v>
      </c>
      <c r="B127" s="37"/>
      <c r="C127" s="79" t="s">
        <v>1693</v>
      </c>
      <c r="D127" s="33" t="s">
        <v>1694</v>
      </c>
      <c r="E127" s="33"/>
      <c r="F127" s="38"/>
      <c r="G127" s="34">
        <v>9752</v>
      </c>
      <c r="H127" s="34"/>
      <c r="I127" s="35">
        <f t="shared" ca="1" si="1"/>
        <v>-36235.125214038686</v>
      </c>
      <c r="J127" s="36"/>
      <c r="L127" s="110"/>
      <c r="M127" s="36"/>
    </row>
    <row r="128" spans="1:13" s="41" customFormat="1" ht="12.75" customHeight="1" x14ac:dyDescent="0.2">
      <c r="A128" s="30">
        <v>43822</v>
      </c>
      <c r="B128" s="37"/>
      <c r="C128" s="79" t="s">
        <v>1695</v>
      </c>
      <c r="D128" s="33" t="s">
        <v>21</v>
      </c>
      <c r="E128" s="33"/>
      <c r="F128" s="38"/>
      <c r="G128" s="34">
        <v>1360</v>
      </c>
      <c r="H128" s="34"/>
      <c r="I128" s="35">
        <f t="shared" ca="1" si="1"/>
        <v>-37595.125214038686</v>
      </c>
      <c r="J128" s="36"/>
      <c r="L128" s="110"/>
      <c r="M128" s="36"/>
    </row>
    <row r="129" spans="1:13" s="41" customFormat="1" ht="12.75" customHeight="1" x14ac:dyDescent="0.2">
      <c r="A129" s="30">
        <v>43822</v>
      </c>
      <c r="B129" s="37"/>
      <c r="C129" s="79" t="s">
        <v>1696</v>
      </c>
      <c r="D129" s="33" t="s">
        <v>390</v>
      </c>
      <c r="E129" s="33"/>
      <c r="F129" s="38"/>
      <c r="G129" s="34">
        <v>2800</v>
      </c>
      <c r="H129" s="34"/>
      <c r="I129" s="35">
        <f t="shared" ca="1" si="1"/>
        <v>-40395.125214038686</v>
      </c>
      <c r="J129" s="36"/>
      <c r="L129" s="110"/>
      <c r="M129" s="36"/>
    </row>
    <row r="130" spans="1:13" s="41" customFormat="1" ht="12.75" customHeight="1" x14ac:dyDescent="0.2">
      <c r="A130" s="30">
        <v>43822</v>
      </c>
      <c r="B130" s="37"/>
      <c r="C130" s="79" t="s">
        <v>1697</v>
      </c>
      <c r="D130" s="40" t="s">
        <v>67</v>
      </c>
      <c r="E130" s="40"/>
      <c r="F130" s="38"/>
      <c r="G130" s="34">
        <v>40</v>
      </c>
      <c r="H130" s="34"/>
      <c r="I130" s="35">
        <f t="shared" ca="1" si="1"/>
        <v>-40435.125214038686</v>
      </c>
      <c r="J130" s="36"/>
      <c r="L130" s="110"/>
      <c r="M130" s="36"/>
    </row>
    <row r="131" spans="1:13" s="41" customFormat="1" ht="12.75" customHeight="1" x14ac:dyDescent="0.2">
      <c r="A131" s="30">
        <v>43822</v>
      </c>
      <c r="B131" s="37"/>
      <c r="C131" s="79" t="s">
        <v>1698</v>
      </c>
      <c r="D131" s="40" t="s">
        <v>226</v>
      </c>
      <c r="E131" s="40"/>
      <c r="F131" s="38"/>
      <c r="G131" s="34">
        <v>7500</v>
      </c>
      <c r="H131" s="34"/>
      <c r="I131" s="35">
        <f t="shared" ca="1" si="1"/>
        <v>-47935.125214038686</v>
      </c>
      <c r="J131" s="36"/>
      <c r="L131" s="110"/>
      <c r="M131" s="36"/>
    </row>
    <row r="132" spans="1:13" s="41" customFormat="1" ht="12.75" customHeight="1" x14ac:dyDescent="0.2">
      <c r="A132" s="30">
        <v>43822</v>
      </c>
      <c r="B132" s="37"/>
      <c r="C132" s="79" t="s">
        <v>1699</v>
      </c>
      <c r="D132" s="33" t="s">
        <v>310</v>
      </c>
      <c r="E132" s="33"/>
      <c r="F132" s="38"/>
      <c r="G132" s="34">
        <v>90</v>
      </c>
      <c r="H132" s="34"/>
      <c r="I132" s="35">
        <f t="shared" ca="1" si="1"/>
        <v>-48025.125214038686</v>
      </c>
      <c r="J132" s="36"/>
      <c r="L132" s="110"/>
      <c r="M132" s="36"/>
    </row>
    <row r="133" spans="1:13" s="41" customFormat="1" ht="12.75" customHeight="1" x14ac:dyDescent="0.2">
      <c r="A133" s="30">
        <v>43822</v>
      </c>
      <c r="B133" s="42"/>
      <c r="C133" s="79" t="s">
        <v>1700</v>
      </c>
      <c r="D133" s="33" t="s">
        <v>73</v>
      </c>
      <c r="E133" s="33"/>
      <c r="F133" s="38"/>
      <c r="G133" s="34">
        <v>14</v>
      </c>
      <c r="H133" s="34"/>
      <c r="I133" s="35">
        <f t="shared" ca="1" si="1"/>
        <v>-48039.125214038686</v>
      </c>
      <c r="J133" s="36"/>
      <c r="L133" s="110"/>
      <c r="M133" s="36"/>
    </row>
    <row r="134" spans="1:13" s="41" customFormat="1" ht="12.75" customHeight="1" x14ac:dyDescent="0.2">
      <c r="A134" s="30">
        <v>43822</v>
      </c>
      <c r="B134" s="42"/>
      <c r="C134" s="38" t="s">
        <v>1701</v>
      </c>
      <c r="D134" s="39" t="s">
        <v>17</v>
      </c>
      <c r="E134" s="33"/>
      <c r="F134" s="38"/>
      <c r="G134" s="43">
        <v>270</v>
      </c>
      <c r="H134" s="43"/>
      <c r="I134" s="35">
        <f t="shared" ca="1" si="1"/>
        <v>-48309.125214038686</v>
      </c>
      <c r="J134" s="36"/>
      <c r="L134" s="110"/>
      <c r="M134" s="36"/>
    </row>
    <row r="135" spans="1:13" s="41" customFormat="1" ht="12.75" customHeight="1" x14ac:dyDescent="0.2">
      <c r="A135" s="30">
        <v>43822</v>
      </c>
      <c r="B135" s="100"/>
      <c r="C135" s="101" t="s">
        <v>1702</v>
      </c>
      <c r="D135" s="102" t="s">
        <v>1542</v>
      </c>
      <c r="E135" s="103"/>
      <c r="F135" s="101"/>
      <c r="G135" s="104">
        <v>7580</v>
      </c>
      <c r="H135" s="104"/>
      <c r="I135" s="35">
        <f t="shared" ca="1" si="1"/>
        <v>-55889.125214038686</v>
      </c>
      <c r="J135" s="105"/>
      <c r="L135" s="110"/>
      <c r="M135" s="36"/>
    </row>
    <row r="136" spans="1:13" s="41" customFormat="1" ht="12.75" customHeight="1" x14ac:dyDescent="0.2">
      <c r="A136" s="30">
        <v>43822</v>
      </c>
      <c r="B136" s="42"/>
      <c r="C136" s="38" t="s">
        <v>1703</v>
      </c>
      <c r="D136" s="39" t="s">
        <v>219</v>
      </c>
      <c r="E136" s="33"/>
      <c r="F136" s="38"/>
      <c r="G136" s="43">
        <v>4645.83</v>
      </c>
      <c r="H136" s="43"/>
      <c r="I136" s="35">
        <f t="shared" ca="1" si="1"/>
        <v>-60534.955214038688</v>
      </c>
      <c r="J136" s="36"/>
      <c r="L136" s="110"/>
      <c r="M136" s="36"/>
    </row>
    <row r="137" spans="1:13" s="41" customFormat="1" ht="12.75" customHeight="1" x14ac:dyDescent="0.2">
      <c r="A137" s="30">
        <v>43823</v>
      </c>
      <c r="B137" s="42"/>
      <c r="C137" s="38" t="s">
        <v>1784</v>
      </c>
      <c r="D137" s="39" t="s">
        <v>1729</v>
      </c>
      <c r="E137" s="33"/>
      <c r="F137" s="38"/>
      <c r="G137" s="43"/>
      <c r="H137" s="43">
        <v>1450000</v>
      </c>
      <c r="I137" s="35">
        <f t="shared" ca="1" si="1"/>
        <v>1389465.0447859613</v>
      </c>
      <c r="J137" s="36"/>
      <c r="L137" s="110"/>
      <c r="M137" s="36"/>
    </row>
    <row r="138" spans="1:13" s="41" customFormat="1" ht="12.75" customHeight="1" x14ac:dyDescent="0.2">
      <c r="A138" s="30">
        <v>43823</v>
      </c>
      <c r="B138" s="123"/>
      <c r="C138" s="124" t="s">
        <v>1785</v>
      </c>
      <c r="D138" s="125" t="s">
        <v>1715</v>
      </c>
      <c r="E138" s="130"/>
      <c r="F138" s="124"/>
      <c r="G138" s="127"/>
      <c r="H138" s="127">
        <v>2000</v>
      </c>
      <c r="I138" s="35">
        <f t="shared" ca="1" si="1"/>
        <v>1391465.0447859613</v>
      </c>
      <c r="J138" s="128"/>
      <c r="L138" s="110"/>
      <c r="M138" s="36"/>
    </row>
    <row r="139" spans="1:13" s="41" customFormat="1" ht="12.75" customHeight="1" x14ac:dyDescent="0.2">
      <c r="A139" s="30">
        <v>43825</v>
      </c>
      <c r="B139" s="123"/>
      <c r="C139" s="124" t="s">
        <v>1787</v>
      </c>
      <c r="D139" s="125" t="s">
        <v>885</v>
      </c>
      <c r="E139" s="130"/>
      <c r="F139" s="124"/>
      <c r="G139" s="127"/>
      <c r="H139" s="127">
        <v>2000</v>
      </c>
      <c r="I139" s="35">
        <f t="shared" ca="1" si="1"/>
        <v>1393465.0447859613</v>
      </c>
      <c r="J139" s="128"/>
      <c r="L139" s="110"/>
      <c r="M139" s="36"/>
    </row>
    <row r="140" spans="1:13" s="41" customFormat="1" ht="12.75" customHeight="1" x14ac:dyDescent="0.2">
      <c r="A140" s="30">
        <v>43829</v>
      </c>
      <c r="B140" s="123"/>
      <c r="C140" s="124" t="s">
        <v>1788</v>
      </c>
      <c r="D140" s="125" t="s">
        <v>1789</v>
      </c>
      <c r="E140" s="130"/>
      <c r="F140" s="124"/>
      <c r="G140" s="127"/>
      <c r="H140" s="127">
        <v>2000</v>
      </c>
      <c r="I140" s="35">
        <f t="shared" ca="1" si="1"/>
        <v>1395465.0447859613</v>
      </c>
      <c r="J140" s="128"/>
      <c r="L140" s="110"/>
      <c r="M140" s="36"/>
    </row>
    <row r="141" spans="1:13" s="41" customFormat="1" ht="12.75" customHeight="1" x14ac:dyDescent="0.2">
      <c r="A141" s="30">
        <v>43830</v>
      </c>
      <c r="B141" s="123"/>
      <c r="C141" s="124" t="s">
        <v>1790</v>
      </c>
      <c r="D141" s="125" t="s">
        <v>1791</v>
      </c>
      <c r="E141" s="130"/>
      <c r="F141" s="124"/>
      <c r="G141" s="127"/>
      <c r="H141" s="127">
        <v>2000</v>
      </c>
      <c r="I141" s="35">
        <f t="shared" ca="1" si="1"/>
        <v>1397465.0447859613</v>
      </c>
      <c r="J141" s="128"/>
      <c r="L141" s="110"/>
      <c r="M141" s="36"/>
    </row>
    <row r="142" spans="1:13" s="41" customFormat="1" ht="12.75" customHeight="1" x14ac:dyDescent="0.2">
      <c r="A142" s="30">
        <v>43830</v>
      </c>
      <c r="B142" s="100"/>
      <c r="C142" s="38" t="s">
        <v>234</v>
      </c>
      <c r="D142" s="102" t="s">
        <v>235</v>
      </c>
      <c r="E142" s="103"/>
      <c r="F142" s="101"/>
      <c r="G142" s="104">
        <v>79683.899999999994</v>
      </c>
      <c r="H142" s="104"/>
      <c r="I142" s="35">
        <f t="shared" ca="1" si="1"/>
        <v>1317781.1447859614</v>
      </c>
      <c r="J142" s="105"/>
      <c r="L142" s="110"/>
      <c r="M142" s="36"/>
    </row>
    <row r="143" spans="1:13" s="41" customFormat="1" ht="12.75" customHeight="1" x14ac:dyDescent="0.2">
      <c r="A143" s="30">
        <v>43830</v>
      </c>
      <c r="B143" s="100"/>
      <c r="C143" s="101" t="s">
        <v>1704</v>
      </c>
      <c r="D143" s="102" t="s">
        <v>145</v>
      </c>
      <c r="E143" s="103"/>
      <c r="F143" s="101"/>
      <c r="G143" s="104">
        <v>20461</v>
      </c>
      <c r="H143" s="104"/>
      <c r="I143" s="35">
        <f t="shared" ca="1" si="1"/>
        <v>1297320.1447859614</v>
      </c>
      <c r="J143" s="105"/>
      <c r="L143" s="110"/>
      <c r="M143" s="36"/>
    </row>
    <row r="144" spans="1:13" s="41" customFormat="1" ht="12.75" customHeight="1" x14ac:dyDescent="0.2">
      <c r="A144" s="30">
        <v>43830</v>
      </c>
      <c r="B144" s="100"/>
      <c r="C144" s="101" t="s">
        <v>1705</v>
      </c>
      <c r="D144" s="102" t="s">
        <v>147</v>
      </c>
      <c r="E144" s="103"/>
      <c r="F144" s="101"/>
      <c r="G144" s="104">
        <v>1415.1</v>
      </c>
      <c r="H144" s="104"/>
      <c r="I144" s="35">
        <f t="shared" ca="1" si="1"/>
        <v>1295905.0447859613</v>
      </c>
      <c r="J144" s="105"/>
      <c r="L144" s="110"/>
      <c r="M144" s="36"/>
    </row>
    <row r="145" spans="1:13" s="41" customFormat="1" x14ac:dyDescent="0.2">
      <c r="A145" s="30">
        <v>43830</v>
      </c>
      <c r="B145" s="100"/>
      <c r="C145" s="101" t="s">
        <v>1706</v>
      </c>
      <c r="D145" s="102" t="s">
        <v>147</v>
      </c>
      <c r="E145" s="103"/>
      <c r="F145" s="101"/>
      <c r="G145" s="104">
        <v>239.2</v>
      </c>
      <c r="H145" s="104"/>
      <c r="I145" s="35">
        <f t="shared" ca="1" si="1"/>
        <v>1295665.8447859613</v>
      </c>
      <c r="J145" s="105"/>
      <c r="L145" s="110"/>
      <c r="M145" s="36"/>
    </row>
    <row r="146" spans="1:13" s="41" customFormat="1" ht="12.75" customHeight="1" x14ac:dyDescent="0.2">
      <c r="A146" s="30">
        <v>43830</v>
      </c>
      <c r="B146" s="42"/>
      <c r="C146" s="79" t="s">
        <v>1707</v>
      </c>
      <c r="D146" s="33" t="s">
        <v>16</v>
      </c>
      <c r="E146" s="33"/>
      <c r="F146" s="38"/>
      <c r="G146" s="34">
        <v>4849.1499999999996</v>
      </c>
      <c r="H146" s="34"/>
      <c r="I146" s="35">
        <f t="shared" ca="1" si="1"/>
        <v>1290816.6947859614</v>
      </c>
      <c r="J146" s="36"/>
      <c r="L146" s="110"/>
      <c r="M146" s="36"/>
    </row>
    <row r="147" spans="1:13" s="41" customFormat="1" ht="12.75" customHeight="1" x14ac:dyDescent="0.2">
      <c r="A147" s="30">
        <v>43830</v>
      </c>
      <c r="B147" s="37"/>
      <c r="C147" s="79" t="s">
        <v>1708</v>
      </c>
      <c r="D147" s="40" t="s">
        <v>151</v>
      </c>
      <c r="E147" s="40"/>
      <c r="F147" s="38"/>
      <c r="G147" s="34">
        <v>2800</v>
      </c>
      <c r="H147" s="34"/>
      <c r="I147" s="35">
        <f t="shared" ca="1" si="1"/>
        <v>1288016.6947859614</v>
      </c>
      <c r="J147" s="36"/>
      <c r="L147" s="110"/>
      <c r="M147" s="36"/>
    </row>
    <row r="148" spans="1:13" s="41" customFormat="1" ht="12.75" customHeight="1" x14ac:dyDescent="0.2">
      <c r="A148" s="30">
        <v>43830</v>
      </c>
      <c r="B148" s="42"/>
      <c r="C148" s="79" t="s">
        <v>1709</v>
      </c>
      <c r="D148" s="33" t="s">
        <v>164</v>
      </c>
      <c r="E148" s="33"/>
      <c r="F148" s="38"/>
      <c r="G148" s="34">
        <v>850</v>
      </c>
      <c r="H148" s="34"/>
      <c r="I148" s="35">
        <f t="shared" ca="1" si="1"/>
        <v>1287166.6947859614</v>
      </c>
      <c r="J148" s="36"/>
      <c r="L148" s="110"/>
      <c r="M148" s="36"/>
    </row>
    <row r="149" spans="1:13" s="41" customFormat="1" ht="12.75" customHeight="1" x14ac:dyDescent="0.2">
      <c r="A149" s="30">
        <v>43830</v>
      </c>
      <c r="B149" s="37"/>
      <c r="C149" s="38" t="s">
        <v>1710</v>
      </c>
      <c r="D149" s="39" t="s">
        <v>1316</v>
      </c>
      <c r="E149" s="40"/>
      <c r="F149" s="38"/>
      <c r="G149" s="34">
        <v>248.4</v>
      </c>
      <c r="H149" s="34"/>
      <c r="I149" s="35">
        <f t="shared" ca="1" si="1"/>
        <v>1286918.2947859615</v>
      </c>
      <c r="J149" s="36"/>
      <c r="K149" s="109"/>
      <c r="L149" s="110"/>
      <c r="M149" s="36"/>
    </row>
    <row r="150" spans="1:13" s="41" customFormat="1" ht="12.75" customHeight="1" x14ac:dyDescent="0.2">
      <c r="A150" s="30">
        <v>43830</v>
      </c>
      <c r="B150" s="91"/>
      <c r="C150" s="92" t="s">
        <v>1711</v>
      </c>
      <c r="D150" s="93" t="s">
        <v>1712</v>
      </c>
      <c r="E150" s="94"/>
      <c r="F150" s="92"/>
      <c r="G150" s="96">
        <v>259.7</v>
      </c>
      <c r="H150" s="34"/>
      <c r="I150" s="35">
        <f t="shared" ca="1" si="1"/>
        <v>1286658.5947859616</v>
      </c>
      <c r="J150" s="95"/>
      <c r="L150" s="110"/>
      <c r="M150" s="36"/>
    </row>
    <row r="151" spans="1:13" s="41" customFormat="1" ht="12.75" customHeight="1" x14ac:dyDescent="0.2">
      <c r="A151" s="30">
        <v>43830</v>
      </c>
      <c r="B151" s="42"/>
      <c r="C151" s="38" t="s">
        <v>1713</v>
      </c>
      <c r="D151" s="39" t="s">
        <v>865</v>
      </c>
      <c r="E151" s="40"/>
      <c r="F151" s="38"/>
      <c r="G151" s="34">
        <v>1500</v>
      </c>
      <c r="H151" s="34"/>
      <c r="I151" s="35">
        <f t="shared" ca="1" si="1"/>
        <v>1285158.5947859616</v>
      </c>
      <c r="J151" s="36"/>
      <c r="L151" s="110"/>
      <c r="M151" s="36"/>
    </row>
    <row r="152" spans="1:13" s="41" customFormat="1" ht="12.75" customHeight="1" x14ac:dyDescent="0.2">
      <c r="A152" s="30">
        <v>43825</v>
      </c>
      <c r="B152" s="37"/>
      <c r="C152" s="38" t="s">
        <v>1730</v>
      </c>
      <c r="D152" s="39" t="s">
        <v>57</v>
      </c>
      <c r="E152" s="40"/>
      <c r="F152" s="38"/>
      <c r="G152" s="34">
        <v>466.4</v>
      </c>
      <c r="H152" s="34"/>
      <c r="I152" s="35">
        <f t="shared" ca="1" si="1"/>
        <v>1284692.1947859616</v>
      </c>
      <c r="J152" s="36"/>
      <c r="L152" s="110"/>
      <c r="M152" s="36"/>
    </row>
    <row r="153" spans="1:13" s="41" customFormat="1" ht="12.75" customHeight="1" x14ac:dyDescent="0.2">
      <c r="A153" s="129">
        <v>43825</v>
      </c>
      <c r="B153" s="123"/>
      <c r="C153" s="124" t="s">
        <v>1731</v>
      </c>
      <c r="D153" s="125" t="s">
        <v>285</v>
      </c>
      <c r="E153" s="126"/>
      <c r="F153" s="124"/>
      <c r="G153" s="127">
        <v>448</v>
      </c>
      <c r="H153" s="127"/>
      <c r="I153" s="35">
        <f t="shared" ca="1" si="1"/>
        <v>1284244.1947859616</v>
      </c>
      <c r="J153" s="128"/>
      <c r="L153" s="110"/>
      <c r="M153" s="36"/>
    </row>
    <row r="154" spans="1:13" s="41" customFormat="1" ht="12.75" customHeight="1" x14ac:dyDescent="0.2">
      <c r="A154" s="129">
        <v>43825</v>
      </c>
      <c r="B154" s="123"/>
      <c r="C154" s="124" t="s">
        <v>1732</v>
      </c>
      <c r="D154" s="125" t="s">
        <v>125</v>
      </c>
      <c r="E154" s="126"/>
      <c r="F154" s="124"/>
      <c r="G154" s="127">
        <v>159.55000000000001</v>
      </c>
      <c r="H154" s="127"/>
      <c r="I154" s="35">
        <f t="shared" ca="1" si="1"/>
        <v>1284084.6447859616</v>
      </c>
      <c r="J154" s="128"/>
      <c r="L154" s="110"/>
      <c r="M154" s="36"/>
    </row>
    <row r="155" spans="1:13" s="41" customFormat="1" ht="12.75" customHeight="1" x14ac:dyDescent="0.2">
      <c r="A155" s="129">
        <v>43825</v>
      </c>
      <c r="B155" s="123"/>
      <c r="C155" s="124" t="s">
        <v>1733</v>
      </c>
      <c r="D155" s="125" t="s">
        <v>219</v>
      </c>
      <c r="E155" s="126"/>
      <c r="F155" s="124"/>
      <c r="G155" s="127">
        <v>4818.9799999999996</v>
      </c>
      <c r="H155" s="127"/>
      <c r="I155" s="35">
        <f t="shared" ca="1" si="1"/>
        <v>1279265.6647859616</v>
      </c>
      <c r="J155" s="128"/>
      <c r="L155" s="110"/>
      <c r="M155" s="36"/>
    </row>
    <row r="156" spans="1:13" s="41" customFormat="1" ht="12.75" customHeight="1" x14ac:dyDescent="0.2">
      <c r="A156" s="129">
        <v>43830</v>
      </c>
      <c r="B156" s="123"/>
      <c r="C156" s="124" t="s">
        <v>1734</v>
      </c>
      <c r="D156" s="125" t="s">
        <v>1602</v>
      </c>
      <c r="E156" s="126"/>
      <c r="F156" s="124"/>
      <c r="G156" s="127">
        <v>490</v>
      </c>
      <c r="H156" s="127"/>
      <c r="I156" s="35">
        <f t="shared" ca="1" si="1"/>
        <v>1278775.6647859616</v>
      </c>
      <c r="J156" s="128"/>
      <c r="L156" s="110"/>
      <c r="M156" s="36"/>
    </row>
    <row r="157" spans="1:13" s="41" customFormat="1" ht="12.75" customHeight="1" x14ac:dyDescent="0.2">
      <c r="A157" s="129">
        <v>43830</v>
      </c>
      <c r="B157" s="123"/>
      <c r="C157" s="124" t="s">
        <v>1735</v>
      </c>
      <c r="D157" s="125" t="s">
        <v>119</v>
      </c>
      <c r="E157" s="126"/>
      <c r="F157" s="124"/>
      <c r="G157" s="127">
        <v>1000</v>
      </c>
      <c r="H157" s="127"/>
      <c r="I157" s="35">
        <f t="shared" ca="1" si="1"/>
        <v>1277775.6647859616</v>
      </c>
      <c r="J157" s="128"/>
      <c r="L157" s="110"/>
      <c r="M157" s="36"/>
    </row>
    <row r="158" spans="1:13" s="41" customFormat="1" ht="12.75" customHeight="1" x14ac:dyDescent="0.2">
      <c r="A158" s="129">
        <v>43830</v>
      </c>
      <c r="B158" s="123"/>
      <c r="C158" s="124" t="s">
        <v>1736</v>
      </c>
      <c r="D158" s="125" t="s">
        <v>543</v>
      </c>
      <c r="E158" s="126"/>
      <c r="F158" s="124"/>
      <c r="G158" s="127">
        <v>8385</v>
      </c>
      <c r="H158" s="127"/>
      <c r="I158" s="35">
        <f t="shared" ca="1" si="1"/>
        <v>1269390.6647859616</v>
      </c>
      <c r="J158" s="128"/>
      <c r="L158" s="110"/>
      <c r="M158" s="36"/>
    </row>
    <row r="159" spans="1:13" s="41" customFormat="1" ht="12.75" customHeight="1" x14ac:dyDescent="0.2">
      <c r="A159" s="129">
        <v>43830</v>
      </c>
      <c r="B159" s="123"/>
      <c r="C159" s="124" t="s">
        <v>1737</v>
      </c>
      <c r="D159" s="125" t="s">
        <v>1738</v>
      </c>
      <c r="E159" s="126"/>
      <c r="F159" s="124"/>
      <c r="G159" s="127">
        <v>1500</v>
      </c>
      <c r="H159" s="127"/>
      <c r="I159" s="35">
        <f t="shared" ca="1" si="1"/>
        <v>1267890.6647859616</v>
      </c>
      <c r="J159" s="128"/>
      <c r="L159" s="110"/>
      <c r="M159" s="36"/>
    </row>
    <row r="160" spans="1:13" s="41" customFormat="1" ht="12.75" customHeight="1" x14ac:dyDescent="0.2">
      <c r="A160" s="129">
        <v>43830</v>
      </c>
      <c r="B160" s="123"/>
      <c r="C160" s="124" t="s">
        <v>1739</v>
      </c>
      <c r="D160" s="125" t="s">
        <v>17</v>
      </c>
      <c r="E160" s="126"/>
      <c r="F160" s="124"/>
      <c r="G160" s="127">
        <v>270</v>
      </c>
      <c r="H160" s="127"/>
      <c r="I160" s="35">
        <f t="shared" ca="1" si="1"/>
        <v>1267620.6647859616</v>
      </c>
      <c r="J160" s="128"/>
      <c r="L160" s="110"/>
      <c r="M160" s="36"/>
    </row>
    <row r="161" spans="1:13" s="41" customFormat="1" ht="12.75" customHeight="1" x14ac:dyDescent="0.2">
      <c r="A161" s="129">
        <v>43830</v>
      </c>
      <c r="B161" s="123"/>
      <c r="C161" s="124" t="s">
        <v>1740</v>
      </c>
      <c r="D161" s="125" t="s">
        <v>628</v>
      </c>
      <c r="E161" s="126"/>
      <c r="F161" s="124"/>
      <c r="G161" s="127">
        <v>9964</v>
      </c>
      <c r="H161" s="127"/>
      <c r="I161" s="35">
        <f t="shared" ca="1" si="1"/>
        <v>1257656.6647859616</v>
      </c>
      <c r="J161" s="128"/>
      <c r="L161" s="110"/>
      <c r="M161" s="36"/>
    </row>
    <row r="162" spans="1:13" s="41" customFormat="1" ht="12.75" customHeight="1" x14ac:dyDescent="0.2">
      <c r="A162" s="129">
        <v>43830</v>
      </c>
      <c r="B162" s="123"/>
      <c r="C162" s="124" t="s">
        <v>1741</v>
      </c>
      <c r="D162" s="125" t="s">
        <v>1742</v>
      </c>
      <c r="E162" s="126"/>
      <c r="F162" s="124"/>
      <c r="G162" s="127">
        <v>600</v>
      </c>
      <c r="H162" s="127"/>
      <c r="I162" s="35">
        <f t="shared" ca="1" si="1"/>
        <v>1257056.6647859616</v>
      </c>
      <c r="J162" s="128"/>
      <c r="L162" s="110"/>
      <c r="M162" s="36"/>
    </row>
    <row r="163" spans="1:13" s="41" customFormat="1" ht="12.75" customHeight="1" x14ac:dyDescent="0.2">
      <c r="A163" s="129">
        <v>43830</v>
      </c>
      <c r="B163" s="123"/>
      <c r="C163" s="124" t="s">
        <v>1743</v>
      </c>
      <c r="D163" s="125" t="s">
        <v>18</v>
      </c>
      <c r="E163" s="126"/>
      <c r="F163" s="124"/>
      <c r="G163" s="127">
        <v>1400</v>
      </c>
      <c r="H163" s="127"/>
      <c r="I163" s="35">
        <f t="shared" ca="1" si="1"/>
        <v>1255656.6647859616</v>
      </c>
      <c r="J163" s="128"/>
      <c r="L163" s="110"/>
      <c r="M163" s="36"/>
    </row>
    <row r="164" spans="1:13" s="41" customFormat="1" ht="12.75" customHeight="1" x14ac:dyDescent="0.2">
      <c r="A164" s="129">
        <v>43830</v>
      </c>
      <c r="B164" s="123"/>
      <c r="C164" s="124" t="s">
        <v>1744</v>
      </c>
      <c r="D164" s="125" t="s">
        <v>40</v>
      </c>
      <c r="E164" s="126"/>
      <c r="F164" s="124"/>
      <c r="G164" s="127">
        <v>600</v>
      </c>
      <c r="H164" s="127"/>
      <c r="I164" s="35">
        <f t="shared" ca="1" si="1"/>
        <v>1255056.6647859616</v>
      </c>
      <c r="J164" s="128"/>
      <c r="L164" s="110"/>
      <c r="M164" s="36"/>
    </row>
    <row r="165" spans="1:13" s="41" customFormat="1" ht="12.75" customHeight="1" x14ac:dyDescent="0.2">
      <c r="A165" s="129">
        <v>43830</v>
      </c>
      <c r="B165" s="123"/>
      <c r="C165" s="124" t="s">
        <v>1745</v>
      </c>
      <c r="D165" s="125" t="s">
        <v>170</v>
      </c>
      <c r="E165" s="126"/>
      <c r="F165" s="124"/>
      <c r="G165" s="127">
        <v>3000</v>
      </c>
      <c r="H165" s="127"/>
      <c r="I165" s="35">
        <f t="shared" ca="1" si="1"/>
        <v>1252056.6647859616</v>
      </c>
      <c r="J165" s="128"/>
      <c r="L165" s="110"/>
      <c r="M165" s="36"/>
    </row>
    <row r="166" spans="1:13" s="41" customFormat="1" ht="12.75" customHeight="1" x14ac:dyDescent="0.2">
      <c r="A166" s="129">
        <v>43830</v>
      </c>
      <c r="B166" s="123"/>
      <c r="C166" s="124" t="s">
        <v>1746</v>
      </c>
      <c r="D166" s="125" t="s">
        <v>291</v>
      </c>
      <c r="E166" s="126"/>
      <c r="F166" s="124"/>
      <c r="G166" s="127">
        <v>1825.8</v>
      </c>
      <c r="H166" s="127"/>
      <c r="I166" s="35">
        <f t="shared" ca="1" si="1"/>
        <v>1250230.8647859616</v>
      </c>
      <c r="J166" s="128"/>
      <c r="L166" s="110"/>
      <c r="M166" s="36"/>
    </row>
    <row r="167" spans="1:13" s="41" customFormat="1" ht="12.75" customHeight="1" x14ac:dyDescent="0.2">
      <c r="A167" s="129">
        <v>43830</v>
      </c>
      <c r="B167" s="123"/>
      <c r="C167" s="124" t="s">
        <v>1747</v>
      </c>
      <c r="D167" s="125" t="s">
        <v>1748</v>
      </c>
      <c r="E167" s="126"/>
      <c r="F167" s="124"/>
      <c r="G167" s="127">
        <v>1200</v>
      </c>
      <c r="H167" s="127"/>
      <c r="I167" s="35">
        <f t="shared" ca="1" si="1"/>
        <v>1249030.8647859616</v>
      </c>
      <c r="J167" s="128"/>
      <c r="L167" s="110"/>
      <c r="M167" s="36"/>
    </row>
    <row r="168" spans="1:13" s="41" customFormat="1" ht="12.75" customHeight="1" x14ac:dyDescent="0.2">
      <c r="A168" s="129">
        <v>43830</v>
      </c>
      <c r="B168" s="123"/>
      <c r="C168" s="124" t="s">
        <v>1749</v>
      </c>
      <c r="D168" s="125" t="s">
        <v>1750</v>
      </c>
      <c r="E168" s="126"/>
      <c r="F168" s="124"/>
      <c r="G168" s="127">
        <v>759</v>
      </c>
      <c r="H168" s="127"/>
      <c r="I168" s="35">
        <f t="shared" ca="1" si="1"/>
        <v>1248271.8647859616</v>
      </c>
      <c r="J168" s="128"/>
      <c r="L168" s="110"/>
      <c r="M168" s="36"/>
    </row>
    <row r="169" spans="1:13" s="41" customFormat="1" ht="12.75" customHeight="1" x14ac:dyDescent="0.2">
      <c r="A169" s="129">
        <v>43830</v>
      </c>
      <c r="B169" s="123"/>
      <c r="C169" s="124" t="s">
        <v>1751</v>
      </c>
      <c r="D169" s="125" t="s">
        <v>1752</v>
      </c>
      <c r="E169" s="126"/>
      <c r="F169" s="124"/>
      <c r="G169" s="127">
        <v>280</v>
      </c>
      <c r="H169" s="127"/>
      <c r="I169" s="35">
        <f t="shared" ca="1" si="1"/>
        <v>1247991.8647859616</v>
      </c>
      <c r="J169" s="128"/>
      <c r="L169" s="110"/>
      <c r="M169" s="36"/>
    </row>
    <row r="170" spans="1:13" s="41" customFormat="1" ht="12.75" customHeight="1" x14ac:dyDescent="0.2">
      <c r="A170" s="129">
        <v>43830</v>
      </c>
      <c r="B170" s="123"/>
      <c r="C170" s="124" t="s">
        <v>1753</v>
      </c>
      <c r="D170" s="125" t="s">
        <v>611</v>
      </c>
      <c r="E170" s="126"/>
      <c r="F170" s="124"/>
      <c r="G170" s="127">
        <v>480</v>
      </c>
      <c r="H170" s="127"/>
      <c r="I170" s="35">
        <f t="shared" ca="1" si="1"/>
        <v>1247511.8647859616</v>
      </c>
      <c r="J170" s="128"/>
      <c r="L170" s="110"/>
      <c r="M170" s="36"/>
    </row>
    <row r="171" spans="1:13" s="41" customFormat="1" ht="12.75" customHeight="1" x14ac:dyDescent="0.2">
      <c r="A171" s="129">
        <v>43830</v>
      </c>
      <c r="B171" s="123"/>
      <c r="C171" s="124" t="s">
        <v>1754</v>
      </c>
      <c r="D171" s="125" t="s">
        <v>22</v>
      </c>
      <c r="E171" s="126"/>
      <c r="F171" s="124"/>
      <c r="G171" s="127">
        <v>180</v>
      </c>
      <c r="H171" s="127"/>
      <c r="I171" s="35">
        <f t="shared" ca="1" si="1"/>
        <v>1247331.8647859616</v>
      </c>
      <c r="J171" s="128"/>
      <c r="L171" s="110"/>
      <c r="M171" s="36"/>
    </row>
    <row r="172" spans="1:13" s="41" customFormat="1" ht="12.75" customHeight="1" x14ac:dyDescent="0.2">
      <c r="A172" s="129">
        <v>43830</v>
      </c>
      <c r="B172" s="123"/>
      <c r="C172" s="124" t="s">
        <v>1755</v>
      </c>
      <c r="D172" s="125" t="s">
        <v>176</v>
      </c>
      <c r="E172" s="126"/>
      <c r="F172" s="124"/>
      <c r="G172" s="127">
        <v>163.25</v>
      </c>
      <c r="H172" s="127"/>
      <c r="I172" s="35">
        <f t="shared" ca="1" si="1"/>
        <v>1247168.6147859616</v>
      </c>
      <c r="J172" s="128"/>
      <c r="L172" s="110"/>
      <c r="M172" s="36"/>
    </row>
    <row r="173" spans="1:13" s="41" customFormat="1" ht="12.75" customHeight="1" x14ac:dyDescent="0.2">
      <c r="A173" s="129">
        <v>43830</v>
      </c>
      <c r="B173" s="123"/>
      <c r="C173" s="124" t="s">
        <v>1756</v>
      </c>
      <c r="D173" s="125" t="s">
        <v>176</v>
      </c>
      <c r="E173" s="126"/>
      <c r="F173" s="124"/>
      <c r="G173" s="127">
        <v>344.3</v>
      </c>
      <c r="H173" s="127"/>
      <c r="I173" s="35">
        <f t="shared" ca="1" si="1"/>
        <v>1246824.3147859615</v>
      </c>
      <c r="J173" s="128"/>
      <c r="L173" s="110"/>
      <c r="M173" s="36"/>
    </row>
    <row r="174" spans="1:13" s="41" customFormat="1" ht="12.75" customHeight="1" x14ac:dyDescent="0.2">
      <c r="A174" s="129">
        <v>43830</v>
      </c>
      <c r="B174" s="123"/>
      <c r="C174" s="124" t="s">
        <v>1757</v>
      </c>
      <c r="D174" s="125" t="s">
        <v>46</v>
      </c>
      <c r="E174" s="126"/>
      <c r="F174" s="124"/>
      <c r="G174" s="127">
        <v>600</v>
      </c>
      <c r="H174" s="127"/>
      <c r="I174" s="35">
        <f t="shared" ca="1" si="1"/>
        <v>1246224.3147859615</v>
      </c>
      <c r="J174" s="128"/>
      <c r="L174" s="110"/>
      <c r="M174" s="36"/>
    </row>
    <row r="175" spans="1:13" s="41" customFormat="1" ht="12.75" customHeight="1" x14ac:dyDescent="0.2">
      <c r="A175" s="129">
        <v>43830</v>
      </c>
      <c r="B175" s="123"/>
      <c r="C175" s="124" t="s">
        <v>1758</v>
      </c>
      <c r="D175" s="125" t="s">
        <v>23</v>
      </c>
      <c r="E175" s="126"/>
      <c r="F175" s="124"/>
      <c r="G175" s="127">
        <v>240</v>
      </c>
      <c r="H175" s="127"/>
      <c r="I175" s="35">
        <f t="shared" ca="1" si="1"/>
        <v>1245984.3147859615</v>
      </c>
      <c r="J175" s="128"/>
      <c r="L175" s="110"/>
      <c r="M175" s="36"/>
    </row>
    <row r="176" spans="1:13" s="41" customFormat="1" ht="12.75" customHeight="1" x14ac:dyDescent="0.2">
      <c r="A176" s="129">
        <v>43830</v>
      </c>
      <c r="B176" s="123"/>
      <c r="C176" s="124" t="s">
        <v>1759</v>
      </c>
      <c r="D176" s="125" t="s">
        <v>211</v>
      </c>
      <c r="E176" s="126"/>
      <c r="F176" s="124"/>
      <c r="G176" s="127">
        <v>11775</v>
      </c>
      <c r="H176" s="127"/>
      <c r="I176" s="35">
        <f t="shared" ca="1" si="1"/>
        <v>1234209.3147859615</v>
      </c>
      <c r="J176" s="128"/>
      <c r="L176" s="110"/>
      <c r="M176" s="36"/>
    </row>
    <row r="177" spans="1:13" s="41" customFormat="1" ht="12.75" customHeight="1" x14ac:dyDescent="0.2">
      <c r="A177" s="129">
        <v>43830</v>
      </c>
      <c r="B177" s="123"/>
      <c r="C177" s="124" t="s">
        <v>1760</v>
      </c>
      <c r="D177" s="125" t="s">
        <v>703</v>
      </c>
      <c r="E177" s="126"/>
      <c r="F177" s="124"/>
      <c r="G177" s="127">
        <v>81095</v>
      </c>
      <c r="H177" s="127"/>
      <c r="I177" s="35">
        <f t="shared" ca="1" si="1"/>
        <v>1153114.3147859615</v>
      </c>
      <c r="J177" s="128"/>
      <c r="L177" s="110"/>
      <c r="M177" s="36"/>
    </row>
    <row r="178" spans="1:13" s="41" customFormat="1" ht="12.75" customHeight="1" x14ac:dyDescent="0.2">
      <c r="A178" s="129">
        <v>43830</v>
      </c>
      <c r="B178" s="123"/>
      <c r="C178" s="124" t="s">
        <v>1761</v>
      </c>
      <c r="D178" s="125" t="s">
        <v>409</v>
      </c>
      <c r="E178" s="126"/>
      <c r="F178" s="124"/>
      <c r="G178" s="127">
        <v>370</v>
      </c>
      <c r="H178" s="127"/>
      <c r="I178" s="35">
        <f t="shared" ca="1" si="1"/>
        <v>1152744.3147859615</v>
      </c>
      <c r="J178" s="128"/>
      <c r="L178" s="110"/>
      <c r="M178" s="36"/>
    </row>
    <row r="179" spans="1:13" s="41" customFormat="1" ht="12.75" customHeight="1" x14ac:dyDescent="0.2">
      <c r="A179" s="129">
        <v>43830</v>
      </c>
      <c r="B179" s="123"/>
      <c r="C179" s="124" t="s">
        <v>20</v>
      </c>
      <c r="D179" s="125" t="s">
        <v>1762</v>
      </c>
      <c r="E179" s="126"/>
      <c r="F179" s="124"/>
      <c r="G179" s="127">
        <v>38285</v>
      </c>
      <c r="H179" s="127"/>
      <c r="I179" s="35">
        <f t="shared" ca="1" si="1"/>
        <v>1114459.3147859615</v>
      </c>
      <c r="J179" s="128"/>
      <c r="L179" s="110"/>
      <c r="M179" s="36"/>
    </row>
    <row r="180" spans="1:13" s="41" customFormat="1" ht="12.75" customHeight="1" x14ac:dyDescent="0.2">
      <c r="A180" s="129">
        <v>43830</v>
      </c>
      <c r="B180" s="123"/>
      <c r="C180" s="124" t="s">
        <v>20</v>
      </c>
      <c r="D180" s="125" t="s">
        <v>1763</v>
      </c>
      <c r="E180" s="126"/>
      <c r="F180" s="124"/>
      <c r="G180" s="127">
        <v>34459.5</v>
      </c>
      <c r="H180" s="127"/>
      <c r="I180" s="35">
        <f t="shared" ca="1" si="1"/>
        <v>1079999.8147859615</v>
      </c>
      <c r="J180" s="128"/>
      <c r="L180" s="110"/>
      <c r="M180" s="36"/>
    </row>
    <row r="181" spans="1:13" s="41" customFormat="1" ht="12.75" customHeight="1" x14ac:dyDescent="0.2">
      <c r="A181" s="129">
        <v>43830</v>
      </c>
      <c r="B181" s="123"/>
      <c r="C181" s="124" t="s">
        <v>20</v>
      </c>
      <c r="D181" s="125" t="s">
        <v>1764</v>
      </c>
      <c r="E181" s="126"/>
      <c r="F181" s="124"/>
      <c r="G181" s="127">
        <v>2319.38</v>
      </c>
      <c r="H181" s="127"/>
      <c r="I181" s="35">
        <f t="shared" ca="1" si="1"/>
        <v>1077680.4347859616</v>
      </c>
      <c r="J181" s="128"/>
      <c r="L181" s="110"/>
      <c r="M181" s="36"/>
    </row>
    <row r="182" spans="1:13" s="41" customFormat="1" ht="12.75" customHeight="1" x14ac:dyDescent="0.2">
      <c r="A182" s="129">
        <v>43830</v>
      </c>
      <c r="B182" s="123"/>
      <c r="C182" s="124" t="s">
        <v>20</v>
      </c>
      <c r="D182" s="125" t="s">
        <v>385</v>
      </c>
      <c r="E182" s="126"/>
      <c r="F182" s="124"/>
      <c r="G182" s="127">
        <v>105127.57999999999</v>
      </c>
      <c r="H182" s="127"/>
      <c r="I182" s="35">
        <f t="shared" ca="1" si="1"/>
        <v>972552.85478596168</v>
      </c>
      <c r="J182" s="128"/>
      <c r="L182" s="110"/>
      <c r="M182" s="36"/>
    </row>
    <row r="183" spans="1:13" s="41" customFormat="1" ht="12.75" customHeight="1" x14ac:dyDescent="0.2">
      <c r="A183" s="129">
        <v>43830</v>
      </c>
      <c r="B183" s="123"/>
      <c r="C183" s="124" t="s">
        <v>20</v>
      </c>
      <c r="D183" s="125" t="s">
        <v>1765</v>
      </c>
      <c r="E183" s="126"/>
      <c r="F183" s="124"/>
      <c r="G183" s="127">
        <v>63308.5</v>
      </c>
      <c r="H183" s="127"/>
      <c r="I183" s="35">
        <f t="shared" ca="1" si="1"/>
        <v>909244.35478596168</v>
      </c>
      <c r="J183" s="128"/>
      <c r="L183" s="110"/>
      <c r="M183" s="36"/>
    </row>
    <row r="184" spans="1:13" s="41" customFormat="1" ht="12.75" customHeight="1" x14ac:dyDescent="0.2">
      <c r="A184" s="129">
        <v>43830</v>
      </c>
      <c r="B184" s="123"/>
      <c r="C184" s="124" t="s">
        <v>20</v>
      </c>
      <c r="D184" s="125" t="s">
        <v>24</v>
      </c>
      <c r="E184" s="126"/>
      <c r="F184" s="124"/>
      <c r="G184" s="127">
        <v>42005</v>
      </c>
      <c r="H184" s="127"/>
      <c r="I184" s="35">
        <f t="shared" ca="1" si="1"/>
        <v>867239.35478596168</v>
      </c>
      <c r="J184" s="128"/>
      <c r="L184" s="110"/>
      <c r="M184" s="36"/>
    </row>
    <row r="185" spans="1:13" s="41" customFormat="1" ht="12.75" customHeight="1" x14ac:dyDescent="0.2">
      <c r="A185" s="129">
        <v>43830</v>
      </c>
      <c r="B185" s="123"/>
      <c r="C185" s="124" t="s">
        <v>20</v>
      </c>
      <c r="D185" s="125" t="s">
        <v>27</v>
      </c>
      <c r="E185" s="126"/>
      <c r="F185" s="124"/>
      <c r="G185" s="127">
        <v>101920.86</v>
      </c>
      <c r="H185" s="127"/>
      <c r="I185" s="35">
        <f t="shared" ca="1" si="1"/>
        <v>765318.4947859617</v>
      </c>
      <c r="J185" s="128"/>
      <c r="L185" s="110"/>
      <c r="M185" s="36"/>
    </row>
    <row r="186" spans="1:13" s="41" customFormat="1" ht="12.75" customHeight="1" x14ac:dyDescent="0.2">
      <c r="A186" s="122"/>
      <c r="B186" s="123"/>
      <c r="C186" s="124"/>
      <c r="D186" s="125" t="s">
        <v>502</v>
      </c>
      <c r="E186" s="126"/>
      <c r="F186" s="124"/>
      <c r="G186" s="127">
        <v>18.5</v>
      </c>
      <c r="H186" s="127"/>
      <c r="I186" s="35">
        <f t="shared" ca="1" si="1"/>
        <v>765299.9947859617</v>
      </c>
      <c r="J186" s="128"/>
      <c r="L186" s="110"/>
      <c r="M186" s="36"/>
    </row>
    <row r="187" spans="1:13" s="41" customFormat="1" ht="12.75" customHeight="1" x14ac:dyDescent="0.2">
      <c r="A187" s="122"/>
      <c r="B187" s="123"/>
      <c r="C187" s="124"/>
      <c r="D187" s="125"/>
      <c r="E187" s="126"/>
      <c r="F187" s="124"/>
      <c r="G187" s="127"/>
      <c r="H187" s="127"/>
      <c r="I187" s="35" t="str">
        <f t="shared" ca="1" si="1"/>
        <v xml:space="preserve"> - </v>
      </c>
      <c r="J187" s="128"/>
    </row>
    <row r="188" spans="1:13" s="41" customFormat="1" ht="12.75" customHeight="1" x14ac:dyDescent="0.2">
      <c r="A188" s="122"/>
      <c r="B188" s="123"/>
      <c r="C188" s="124"/>
      <c r="D188" s="125"/>
      <c r="E188" s="126"/>
      <c r="F188" s="124"/>
      <c r="G188" s="127"/>
      <c r="H188" s="127"/>
      <c r="I188" s="35" t="str">
        <f t="shared" ca="1" si="1"/>
        <v xml:space="preserve"> - </v>
      </c>
      <c r="J188" s="128"/>
    </row>
    <row r="189" spans="1:13" s="41" customFormat="1" ht="12.75" customHeight="1" x14ac:dyDescent="0.2">
      <c r="A189" s="122"/>
      <c r="B189" s="123"/>
      <c r="C189" s="124"/>
      <c r="D189" s="125"/>
      <c r="E189" s="126"/>
      <c r="F189" s="124"/>
      <c r="G189" s="127"/>
      <c r="H189" s="127"/>
      <c r="I189" s="35" t="str">
        <f t="shared" ca="1" si="1"/>
        <v xml:space="preserve"> - </v>
      </c>
      <c r="J189" s="128"/>
    </row>
    <row r="190" spans="1:13" s="41" customFormat="1" ht="12.75" customHeight="1" x14ac:dyDescent="0.2">
      <c r="A190" s="45"/>
      <c r="B190" s="37"/>
      <c r="C190" s="38"/>
      <c r="D190" s="39"/>
      <c r="E190" s="40"/>
      <c r="F190" s="38"/>
      <c r="G190" s="34"/>
      <c r="H190" s="34"/>
      <c r="I190" s="35" t="str">
        <f t="shared" ca="1" si="1"/>
        <v xml:space="preserve"> - </v>
      </c>
      <c r="J190" s="36"/>
    </row>
    <row r="191" spans="1:13" s="41" customFormat="1" ht="12.75" customHeight="1" x14ac:dyDescent="0.2">
      <c r="A191" s="45"/>
      <c r="B191" s="37"/>
      <c r="C191" s="38"/>
      <c r="D191" s="39"/>
      <c r="E191" s="33"/>
      <c r="F191" s="38"/>
      <c r="G191" s="34"/>
      <c r="H191" s="34"/>
      <c r="I191" s="35" t="str">
        <f t="shared" ca="1" si="1"/>
        <v xml:space="preserve"> - </v>
      </c>
      <c r="J191" s="36"/>
      <c r="L191" s="110"/>
      <c r="M191" s="36"/>
    </row>
    <row r="192" spans="1:13" s="41" customFormat="1" ht="12" x14ac:dyDescent="0.2">
      <c r="A192" s="45"/>
      <c r="B192" s="37"/>
      <c r="C192" s="38"/>
      <c r="D192" s="39"/>
      <c r="E192" s="33"/>
      <c r="F192" s="38"/>
      <c r="G192" s="34"/>
      <c r="H192" s="34"/>
      <c r="I192" s="35" t="str">
        <f t="shared" ca="1" si="1"/>
        <v xml:space="preserve"> - </v>
      </c>
      <c r="J192" s="36"/>
    </row>
    <row r="193" spans="1:13" s="41" customFormat="1" ht="12.75" customHeight="1" x14ac:dyDescent="0.2">
      <c r="A193" s="45"/>
      <c r="B193" s="37"/>
      <c r="C193" s="38"/>
      <c r="D193" s="39"/>
      <c r="E193" s="40"/>
      <c r="F193" s="38"/>
      <c r="G193" s="34"/>
      <c r="H193" s="33"/>
      <c r="I193" s="35" t="str">
        <f t="shared" ca="1" si="1"/>
        <v xml:space="preserve"> - </v>
      </c>
      <c r="J193" s="36"/>
      <c r="L193" s="110"/>
      <c r="M193" s="36"/>
    </row>
    <row r="194" spans="1:13" s="41" customFormat="1" ht="12.75" customHeight="1" x14ac:dyDescent="0.2">
      <c r="A194" s="45"/>
      <c r="B194" s="37"/>
      <c r="C194" s="38"/>
      <c r="D194" s="39"/>
      <c r="E194" s="33"/>
      <c r="F194" s="38"/>
      <c r="G194" s="34"/>
      <c r="H194" s="33"/>
      <c r="I194" s="35" t="str">
        <f t="shared" ca="1" si="1"/>
        <v xml:space="preserve"> - </v>
      </c>
      <c r="J194" s="36"/>
      <c r="L194" s="110"/>
    </row>
    <row r="195" spans="1:13" s="41" customFormat="1" ht="12.75" customHeight="1" x14ac:dyDescent="0.2">
      <c r="A195" s="45"/>
      <c r="B195" s="42"/>
      <c r="C195" s="38"/>
      <c r="D195" s="39"/>
      <c r="E195" s="33"/>
      <c r="F195" s="38"/>
      <c r="G195" s="43"/>
      <c r="H195" s="43"/>
      <c r="I195" s="35" t="str">
        <f t="shared" ca="1" si="1"/>
        <v xml:space="preserve"> - </v>
      </c>
      <c r="J195" s="36"/>
      <c r="L195" s="110"/>
    </row>
    <row r="196" spans="1:13" s="41" customFormat="1" ht="12.75" customHeight="1" x14ac:dyDescent="0.2">
      <c r="A196" s="45"/>
      <c r="B196" s="37"/>
      <c r="C196" s="38"/>
      <c r="D196" s="39"/>
      <c r="E196" s="33"/>
      <c r="F196" s="38"/>
      <c r="G196" s="34"/>
      <c r="H196" s="33"/>
      <c r="I196" s="35" t="str">
        <f t="shared" ca="1" si="1"/>
        <v xml:space="preserve"> - </v>
      </c>
      <c r="J196" s="36"/>
      <c r="L196" s="110"/>
    </row>
    <row r="197" spans="1:13" s="41" customFormat="1" ht="12.75" customHeight="1" x14ac:dyDescent="0.2">
      <c r="A197" s="45"/>
      <c r="B197" s="37"/>
      <c r="C197" s="38"/>
      <c r="D197" s="39"/>
      <c r="E197" s="33"/>
      <c r="F197" s="38"/>
      <c r="G197" s="34"/>
      <c r="H197" s="33"/>
      <c r="I197" s="35" t="str">
        <f t="shared" ca="1" si="1"/>
        <v xml:space="preserve"> - </v>
      </c>
      <c r="J197" s="36"/>
      <c r="L197" s="110"/>
    </row>
    <row r="198" spans="1:13" s="41" customFormat="1" x14ac:dyDescent="0.2">
      <c r="A198" s="49"/>
      <c r="B198" s="42"/>
      <c r="C198" s="38"/>
      <c r="D198" s="39"/>
      <c r="E198" s="57"/>
      <c r="F198" s="38"/>
      <c r="G198" s="58"/>
      <c r="H198" s="58"/>
      <c r="I198" s="35" t="str">
        <f t="shared" ca="1" si="1"/>
        <v xml:space="preserve"> - </v>
      </c>
      <c r="L198" s="110"/>
    </row>
    <row r="199" spans="1:13" ht="14.25" x14ac:dyDescent="0.2">
      <c r="A199" s="71"/>
      <c r="B199" s="72"/>
      <c r="C199" s="73"/>
      <c r="D199" s="74"/>
      <c r="E199" s="75"/>
      <c r="F199" s="73"/>
      <c r="G199" s="76"/>
      <c r="H199" s="76"/>
      <c r="I199" s="77"/>
      <c r="J199"/>
      <c r="L199" s="110"/>
      <c r="M199" s="41"/>
    </row>
    <row r="200" spans="1:13" x14ac:dyDescent="0.2">
      <c r="G200" s="9">
        <f>SUBTOTAL(9, G9:G197)</f>
        <v>2344764.8299999996</v>
      </c>
      <c r="H200" s="9">
        <f>SUBTOTAL(9, H9:H197)</f>
        <v>2372000</v>
      </c>
      <c r="L200" s="110"/>
      <c r="M200" s="41"/>
    </row>
    <row r="201" spans="1:13" x14ac:dyDescent="0.2">
      <c r="G201" s="9">
        <f>G200-H200</f>
        <v>-27235.170000000391</v>
      </c>
      <c r="L201" s="110"/>
      <c r="M201" s="41"/>
    </row>
    <row r="202" spans="1:13" x14ac:dyDescent="0.2">
      <c r="I202" s="9">
        <v>765299.99</v>
      </c>
      <c r="L202" s="110"/>
      <c r="M202" s="41"/>
    </row>
    <row r="203" spans="1:13" x14ac:dyDescent="0.2">
      <c r="G203" s="9">
        <v>2344746.33</v>
      </c>
      <c r="I203" s="9">
        <f ca="1">I185-I202</f>
        <v>18.504785961704329</v>
      </c>
      <c r="L203" s="110"/>
      <c r="M203" s="41"/>
    </row>
    <row r="204" spans="1:13" x14ac:dyDescent="0.2">
      <c r="L204" s="110"/>
      <c r="M204" s="41"/>
    </row>
    <row r="205" spans="1:13" x14ac:dyDescent="0.2">
      <c r="G205" s="9">
        <f>G200-G203</f>
        <v>18.499999999534339</v>
      </c>
    </row>
    <row r="206" spans="1:13" x14ac:dyDescent="0.2">
      <c r="G206" s="9">
        <v>39827.659999999996</v>
      </c>
    </row>
    <row r="207" spans="1:13" x14ac:dyDescent="0.2">
      <c r="G207" s="9">
        <f>G206-G205</f>
        <v>39809.160000000462</v>
      </c>
    </row>
    <row r="208" spans="1:13" s="9" customFormat="1" x14ac:dyDescent="0.2">
      <c r="A208" s="8"/>
      <c r="B208" s="10"/>
      <c r="C208" s="8"/>
      <c r="D208" s="8"/>
      <c r="E208" s="8"/>
      <c r="F208" s="8"/>
      <c r="J208" s="8"/>
      <c r="M208" s="8"/>
    </row>
    <row r="209" spans="1:13" s="9" customFormat="1" x14ac:dyDescent="0.2">
      <c r="A209" s="8"/>
      <c r="B209" s="10"/>
      <c r="C209" s="8"/>
      <c r="D209" s="8"/>
      <c r="E209" s="8"/>
      <c r="F209" s="8"/>
      <c r="J209" s="8"/>
      <c r="M209" s="8"/>
    </row>
    <row r="210" spans="1:13" s="9" customFormat="1" x14ac:dyDescent="0.2">
      <c r="A210" s="8"/>
      <c r="B210" s="10"/>
      <c r="C210" s="8"/>
      <c r="D210" s="8"/>
      <c r="E210" s="8"/>
      <c r="F210" s="8"/>
      <c r="J210" s="8"/>
      <c r="M210" s="8"/>
    </row>
    <row r="214" spans="1:13" x14ac:dyDescent="0.2">
      <c r="M214" s="9"/>
    </row>
    <row r="215" spans="1:13" x14ac:dyDescent="0.2">
      <c r="M215" s="9"/>
    </row>
    <row r="216" spans="1:13" x14ac:dyDescent="0.2">
      <c r="M216" s="9"/>
    </row>
  </sheetData>
  <conditionalFormatting sqref="I8:I198">
    <cfRule type="cellIs" dxfId="23" priority="2" stopIfTrue="1" operator="lessThan">
      <formula>0</formula>
    </cfRule>
  </conditionalFormatting>
  <conditionalFormatting sqref="I3">
    <cfRule type="cellIs" dxfId="22" priority="1" stopIfTrue="1" operator="lessThan">
      <formula>0</formula>
    </cfRule>
  </conditionalFormatting>
  <dataValidations count="5">
    <dataValidation type="list" allowBlank="1" showInputMessage="1" showErrorMessage="1" sqref="H25 D70:D148 G148:H197 G10:G146 E8:E197" xr:uid="{78713251-E0BE-4016-AF61-17DC280F7C88}">
      <formula1>categoryList</formula1>
    </dataValidation>
    <dataValidation type="list" allowBlank="1" showInputMessage="1" showErrorMessage="1" sqref="B198 A8:B197" xr:uid="{757199F9-0783-464D-A233-B21461B47F85}">
      <formula1>dateList</formula1>
    </dataValidation>
    <dataValidation type="list" allowBlank="1" showInputMessage="1" showErrorMessage="1" sqref="C149:C197 C8:C69" xr:uid="{B7C79BC4-43A7-4D0A-AB4E-50288F8D23C5}">
      <formula1>numList</formula1>
    </dataValidation>
    <dataValidation type="list" allowBlank="1" showInputMessage="1" showErrorMessage="1" sqref="D149:D197 C70:C80 D8:D69" xr:uid="{84C1447E-AACF-4DFB-B1F6-B003317C4DE9}">
      <formula1>payeeList</formula1>
    </dataValidation>
    <dataValidation type="list" allowBlank="1" showInputMessage="1" showErrorMessage="1" sqref="F8:F197" xr:uid="{61DA4805-F9AE-45DA-82EF-0E8D6DF802D6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62509F3-7A34-4710-A8FB-96E921B7665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I51:I198</xm:sqref>
        </x14:conditionalFormatting>
        <x14:conditionalFormatting xmlns:xm="http://schemas.microsoft.com/office/excel/2006/main">
          <x14:cfRule type="iconSet" priority="5" id="{F1FF58D0-AEE3-4C21-89B8-42B1F51DFB5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2" id="{BC01C2F4-B49A-4E64-8D47-17EE9DF6758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I8:I198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589E-1E6E-43DC-9A8D-0DB497E97E52}">
  <sheetPr>
    <pageSetUpPr fitToPage="1"/>
  </sheetPr>
  <dimension ref="A1:M341"/>
  <sheetViews>
    <sheetView showGridLines="0" topLeftCell="D1" zoomScale="115" zoomScaleNormal="115" workbookViewId="0">
      <pane ySplit="14" topLeftCell="A117" activePane="bottomLeft" state="frozen"/>
      <selection activeCell="B18" sqref="B18"/>
      <selection pane="bottomLeft" activeCell="H120" sqref="H120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9" style="8"/>
    <col min="12" max="12" width="9.75" style="8" bestFit="1" customWidth="1"/>
    <col min="13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43497</v>
      </c>
    </row>
    <row r="2" spans="1:10" ht="18.75" hidden="1" x14ac:dyDescent="0.2">
      <c r="A2" s="1" t="s">
        <v>1</v>
      </c>
      <c r="B2" s="2"/>
    </row>
    <row r="3" spans="1:10" ht="15" hidden="1" x14ac:dyDescent="0.25">
      <c r="H3" s="11" t="s">
        <v>2</v>
      </c>
      <c r="I3" s="12">
        <f ca="1">VLOOKUP(9E+100,Table13456789101112133456789101112133456789101112136789101112133[Balance],1)</f>
        <v>1405488.2241709577</v>
      </c>
    </row>
    <row r="4" spans="1:10" ht="15" hidden="1" x14ac:dyDescent="0.25">
      <c r="H4" s="13" t="s">
        <v>3</v>
      </c>
      <c r="I4" s="14">
        <f>SUMIF(Table13456789101112133456789101112133456789101112136789101112133[R],"=r",Table13456789101112133456789101112133456789101112136789101112133[Deposit,
Credit (+)])+SUMIF(Table13456789101112133456789101112133456789101112136789101112133[R],"=c",Table13456789101112133456789101112133456789101112136789101112133[Deposit,
Credit (+)])-SUMIF(Table13456789101112133456789101112133456789101112136789101112133[R],"=R",Table13456789101112133456789101112133456789101112136789101112133[Withdrawal,
Payment (-)])-SUMIF(Table13456789101112133456789101112133456789101112136789101112133[R],"=C",Table13456789101112133456789101112133456789101112136789101112133[Withdrawal,
Payment (-)])</f>
        <v>0</v>
      </c>
    </row>
    <row r="5" spans="1:10" hidden="1" x14ac:dyDescent="0.2">
      <c r="H5" s="15"/>
    </row>
    <row r="6" spans="1:10" hidden="1" x14ac:dyDescent="0.2">
      <c r="H6" s="15"/>
    </row>
    <row r="7" spans="1:10" hidden="1" x14ac:dyDescent="0.2">
      <c r="H7" s="15"/>
    </row>
    <row r="8" spans="1:10" hidden="1" x14ac:dyDescent="0.2">
      <c r="H8" s="15"/>
    </row>
    <row r="9" spans="1:10" hidden="1" x14ac:dyDescent="0.2">
      <c r="H9" s="15"/>
    </row>
    <row r="10" spans="1:10" hidden="1" x14ac:dyDescent="0.2">
      <c r="H10" s="15"/>
    </row>
    <row r="11" spans="1:10" hidden="1" x14ac:dyDescent="0.2">
      <c r="H11" s="15"/>
    </row>
    <row r="12" spans="1:10" hidden="1" x14ac:dyDescent="0.2">
      <c r="H12" s="15"/>
    </row>
    <row r="13" spans="1:10" s="18" customFormat="1" ht="17.25" hidden="1" customHeight="1" x14ac:dyDescent="0.2">
      <c r="A13" s="16"/>
      <c r="B13" s="17"/>
      <c r="C13" s="16"/>
      <c r="D13" s="16"/>
      <c r="F13" s="19"/>
      <c r="G13" s="20"/>
      <c r="H13" s="21" t="s">
        <v>4</v>
      </c>
      <c r="I13" s="22">
        <v>500000</v>
      </c>
    </row>
    <row r="14" spans="1:10" s="28" customFormat="1" ht="30" x14ac:dyDescent="0.2">
      <c r="A14" s="23" t="s">
        <v>5</v>
      </c>
      <c r="B14" s="23" t="s">
        <v>6</v>
      </c>
      <c r="C14" s="24" t="s">
        <v>7</v>
      </c>
      <c r="D14" s="25" t="s">
        <v>8</v>
      </c>
      <c r="E14" s="25" t="s">
        <v>9</v>
      </c>
      <c r="F14" s="23" t="s">
        <v>10</v>
      </c>
      <c r="G14" s="26" t="s">
        <v>11</v>
      </c>
      <c r="H14" s="26" t="s">
        <v>12</v>
      </c>
      <c r="I14" s="27" t="s">
        <v>13</v>
      </c>
      <c r="J14" s="28" t="s">
        <v>14</v>
      </c>
    </row>
    <row r="15" spans="1:10" s="36" customFormat="1" ht="12" x14ac:dyDescent="0.2">
      <c r="A15" s="29"/>
      <c r="B15" s="30"/>
      <c r="C15" s="31"/>
      <c r="D15" s="32" t="s">
        <v>184</v>
      </c>
      <c r="E15" s="33"/>
      <c r="F15" s="31"/>
      <c r="G15" s="34"/>
      <c r="H15" s="34"/>
      <c r="I15" s="35">
        <f ca="1">'Jan19'!I132</f>
        <v>54122.024170957513</v>
      </c>
    </row>
    <row r="16" spans="1:10" s="36" customFormat="1" ht="12.75" customHeight="1" x14ac:dyDescent="0.2">
      <c r="A16" s="30">
        <v>43497</v>
      </c>
      <c r="B16" s="37"/>
      <c r="C16" s="38" t="s">
        <v>185</v>
      </c>
      <c r="D16" s="39" t="s">
        <v>15</v>
      </c>
      <c r="E16" s="33"/>
      <c r="F16" s="38"/>
      <c r="G16" s="78">
        <v>10064</v>
      </c>
      <c r="H16" s="34"/>
      <c r="I16" s="35">
        <f t="shared" ref="I16:I114" ca="1" si="0">IF(AND(ISBLANK(G16),ISBLANK(H16))," - ",OFFSET(I16,-1,0,1,1)+H16-G16)</f>
        <v>44058.024170957513</v>
      </c>
    </row>
    <row r="17" spans="1:10" s="36" customFormat="1" ht="12.75" customHeight="1" x14ac:dyDescent="0.2">
      <c r="A17" s="30">
        <v>43497</v>
      </c>
      <c r="B17" s="37"/>
      <c r="C17" s="38" t="s">
        <v>186</v>
      </c>
      <c r="D17" s="39" t="s">
        <v>103</v>
      </c>
      <c r="E17" s="40"/>
      <c r="F17" s="38"/>
      <c r="G17" s="78">
        <v>250</v>
      </c>
      <c r="H17" s="34"/>
      <c r="I17" s="35">
        <f t="shared" ca="1" si="0"/>
        <v>43808.024170957513</v>
      </c>
    </row>
    <row r="18" spans="1:10" s="36" customFormat="1" ht="12.75" customHeight="1" x14ac:dyDescent="0.2">
      <c r="A18" s="30">
        <v>43497</v>
      </c>
      <c r="B18" s="37"/>
      <c r="C18" s="38" t="s">
        <v>187</v>
      </c>
      <c r="D18" s="39" t="s">
        <v>16</v>
      </c>
      <c r="E18" s="33"/>
      <c r="F18" s="38"/>
      <c r="G18" s="78">
        <v>132</v>
      </c>
      <c r="H18" s="34"/>
      <c r="I18" s="35">
        <f t="shared" ca="1" si="0"/>
        <v>43676.024170957513</v>
      </c>
      <c r="J18" s="41"/>
    </row>
    <row r="19" spans="1:10" s="36" customFormat="1" ht="12.75" customHeight="1" x14ac:dyDescent="0.2">
      <c r="A19" s="30">
        <v>43497</v>
      </c>
      <c r="B19" s="42"/>
      <c r="C19" s="38" t="s">
        <v>188</v>
      </c>
      <c r="D19" s="39" t="s">
        <v>111</v>
      </c>
      <c r="E19" s="33"/>
      <c r="F19" s="38"/>
      <c r="G19" s="78">
        <v>800000</v>
      </c>
      <c r="H19" s="34"/>
      <c r="I19" s="35">
        <f t="shared" ca="1" si="0"/>
        <v>-756323.97582904249</v>
      </c>
      <c r="J19" s="41"/>
    </row>
    <row r="20" spans="1:10" s="36" customFormat="1" ht="12.75" customHeight="1" x14ac:dyDescent="0.2">
      <c r="A20" s="30">
        <v>43497</v>
      </c>
      <c r="B20" s="42"/>
      <c r="C20" s="38" t="s">
        <v>273</v>
      </c>
      <c r="D20" s="39" t="s">
        <v>245</v>
      </c>
      <c r="E20" s="33"/>
      <c r="F20" s="38"/>
      <c r="G20" s="43"/>
      <c r="H20" s="97">
        <v>750</v>
      </c>
      <c r="I20" s="35">
        <f t="shared" ca="1" si="0"/>
        <v>-755573.97582904249</v>
      </c>
      <c r="J20" s="41"/>
    </row>
    <row r="21" spans="1:10" s="36" customFormat="1" ht="12.75" customHeight="1" x14ac:dyDescent="0.2">
      <c r="A21" s="30">
        <v>43497</v>
      </c>
      <c r="B21" s="42"/>
      <c r="C21" s="38" t="s">
        <v>274</v>
      </c>
      <c r="D21" s="39" t="s">
        <v>247</v>
      </c>
      <c r="E21" s="33"/>
      <c r="F21" s="38"/>
      <c r="G21" s="43"/>
      <c r="H21" s="97">
        <v>1500</v>
      </c>
      <c r="I21" s="35">
        <f t="shared" ca="1" si="0"/>
        <v>-754073.97582904249</v>
      </c>
      <c r="J21" s="41"/>
    </row>
    <row r="22" spans="1:10" s="36" customFormat="1" ht="12.75" customHeight="1" x14ac:dyDescent="0.2">
      <c r="A22" s="30">
        <v>43500</v>
      </c>
      <c r="B22" s="42"/>
      <c r="C22" s="38" t="s">
        <v>246</v>
      </c>
      <c r="D22" s="39" t="s">
        <v>248</v>
      </c>
      <c r="E22" s="33"/>
      <c r="F22" s="38"/>
      <c r="G22" s="97">
        <v>50</v>
      </c>
      <c r="H22" s="43"/>
      <c r="I22" s="35">
        <f t="shared" ca="1" si="0"/>
        <v>-754123.97582904249</v>
      </c>
      <c r="J22" s="41"/>
    </row>
    <row r="23" spans="1:10" s="36" customFormat="1" ht="12.75" customHeight="1" x14ac:dyDescent="0.2">
      <c r="A23" s="30">
        <v>43500</v>
      </c>
      <c r="B23" s="42"/>
      <c r="C23" s="38" t="s">
        <v>276</v>
      </c>
      <c r="D23" s="39" t="s">
        <v>277</v>
      </c>
      <c r="E23" s="33"/>
      <c r="F23" s="38"/>
      <c r="G23" s="43"/>
      <c r="H23" s="97">
        <v>750</v>
      </c>
      <c r="I23" s="35">
        <f t="shared" ca="1" si="0"/>
        <v>-753373.97582904249</v>
      </c>
      <c r="J23" s="41"/>
    </row>
    <row r="24" spans="1:10" s="36" customFormat="1" ht="12.75" customHeight="1" x14ac:dyDescent="0.2">
      <c r="A24" s="30">
        <v>43500</v>
      </c>
      <c r="B24" s="42"/>
      <c r="C24" s="38" t="s">
        <v>279</v>
      </c>
      <c r="D24" s="39" t="s">
        <v>278</v>
      </c>
      <c r="E24" s="33"/>
      <c r="F24" s="38"/>
      <c r="G24" s="43"/>
      <c r="H24" s="97">
        <v>750</v>
      </c>
      <c r="I24" s="35">
        <f t="shared" ca="1" si="0"/>
        <v>-752623.97582904249</v>
      </c>
      <c r="J24" s="41"/>
    </row>
    <row r="25" spans="1:10" s="36" customFormat="1" ht="12.75" customHeight="1" x14ac:dyDescent="0.2">
      <c r="A25" s="30">
        <v>43504</v>
      </c>
      <c r="B25" s="42"/>
      <c r="C25" s="38" t="s">
        <v>280</v>
      </c>
      <c r="D25" s="39" t="s">
        <v>249</v>
      </c>
      <c r="E25" s="33"/>
      <c r="F25" s="38"/>
      <c r="G25" s="43"/>
      <c r="H25" s="97">
        <v>100</v>
      </c>
      <c r="I25" s="35">
        <f t="shared" ca="1" si="0"/>
        <v>-752523.97582904249</v>
      </c>
      <c r="J25" s="41"/>
    </row>
    <row r="26" spans="1:10" s="36" customFormat="1" ht="12.75" customHeight="1" x14ac:dyDescent="0.2">
      <c r="A26" s="30">
        <v>43504</v>
      </c>
      <c r="B26" s="42"/>
      <c r="C26" s="38" t="s">
        <v>20</v>
      </c>
      <c r="D26" s="39" t="s">
        <v>183</v>
      </c>
      <c r="E26" s="33"/>
      <c r="F26" s="38"/>
      <c r="G26" s="78">
        <v>2145.83</v>
      </c>
      <c r="H26" s="34"/>
      <c r="I26" s="35">
        <f t="shared" ca="1" si="0"/>
        <v>-754669.80582904245</v>
      </c>
      <c r="J26" s="41"/>
    </row>
    <row r="27" spans="1:10" s="36" customFormat="1" ht="12.75" customHeight="1" x14ac:dyDescent="0.2">
      <c r="A27" s="30">
        <v>43504</v>
      </c>
      <c r="B27" s="42"/>
      <c r="C27" s="38" t="s">
        <v>275</v>
      </c>
      <c r="D27" s="39" t="s">
        <v>250</v>
      </c>
      <c r="E27" s="33"/>
      <c r="F27" s="38"/>
      <c r="G27" s="43"/>
      <c r="H27" s="97">
        <v>124.5</v>
      </c>
      <c r="I27" s="35">
        <f t="shared" ca="1" si="0"/>
        <v>-754545.30582904245</v>
      </c>
      <c r="J27" s="41"/>
    </row>
    <row r="28" spans="1:10" s="36" customFormat="1" ht="12.75" customHeight="1" x14ac:dyDescent="0.2">
      <c r="A28" s="30">
        <v>43507</v>
      </c>
      <c r="B28" s="42"/>
      <c r="C28" s="38" t="s">
        <v>501</v>
      </c>
      <c r="D28" s="39" t="s">
        <v>500</v>
      </c>
      <c r="E28" s="33"/>
      <c r="F28" s="38"/>
      <c r="G28" s="43"/>
      <c r="H28" s="97">
        <v>750</v>
      </c>
      <c r="I28" s="35">
        <f t="shared" ca="1" si="0"/>
        <v>-753795.30582904245</v>
      </c>
      <c r="J28" s="41"/>
    </row>
    <row r="29" spans="1:10" s="36" customFormat="1" ht="12.75" customHeight="1" x14ac:dyDescent="0.2">
      <c r="A29" s="30">
        <v>43508</v>
      </c>
      <c r="B29" s="37"/>
      <c r="C29" s="38" t="s">
        <v>20</v>
      </c>
      <c r="D29" s="39" t="s">
        <v>183</v>
      </c>
      <c r="E29" s="33"/>
      <c r="F29" s="38"/>
      <c r="G29" s="78">
        <v>3564.65</v>
      </c>
      <c r="H29" s="34"/>
      <c r="I29" s="35">
        <f t="shared" ca="1" si="0"/>
        <v>-757359.95582904248</v>
      </c>
      <c r="J29" s="41"/>
    </row>
    <row r="30" spans="1:10" s="36" customFormat="1" ht="12.75" customHeight="1" x14ac:dyDescent="0.2">
      <c r="A30" s="30">
        <v>43508</v>
      </c>
      <c r="B30" s="37"/>
      <c r="C30" s="38" t="s">
        <v>20</v>
      </c>
      <c r="D30" s="39" t="s">
        <v>183</v>
      </c>
      <c r="E30" s="33"/>
      <c r="F30" s="38"/>
      <c r="G30" s="78">
        <v>3588.65</v>
      </c>
      <c r="H30" s="34"/>
      <c r="I30" s="35">
        <f t="shared" ca="1" si="0"/>
        <v>-760948.6058290425</v>
      </c>
      <c r="J30" s="41"/>
    </row>
    <row r="31" spans="1:10" s="36" customFormat="1" ht="12.75" customHeight="1" x14ac:dyDescent="0.2">
      <c r="A31" s="30">
        <v>43516</v>
      </c>
      <c r="B31" s="42"/>
      <c r="C31" s="38" t="s">
        <v>20</v>
      </c>
      <c r="D31" s="39" t="s">
        <v>340</v>
      </c>
      <c r="E31" s="33"/>
      <c r="F31" s="38"/>
      <c r="G31" s="78">
        <v>5279.99</v>
      </c>
      <c r="H31" s="43"/>
      <c r="I31" s="35">
        <f t="shared" ca="1" si="0"/>
        <v>-766228.59582904249</v>
      </c>
      <c r="J31" s="41"/>
    </row>
    <row r="32" spans="1:10" s="36" customFormat="1" ht="12.75" customHeight="1" x14ac:dyDescent="0.2">
      <c r="A32" s="30">
        <v>43509</v>
      </c>
      <c r="B32" s="37"/>
      <c r="C32" s="38" t="s">
        <v>189</v>
      </c>
      <c r="D32" s="39" t="s">
        <v>65</v>
      </c>
      <c r="E32" s="33"/>
      <c r="F32" s="38"/>
      <c r="G32" s="78">
        <v>597.85</v>
      </c>
      <c r="H32" s="34"/>
      <c r="I32" s="35">
        <f t="shared" ca="1" si="0"/>
        <v>-766826.44582904247</v>
      </c>
      <c r="J32" s="41"/>
    </row>
    <row r="33" spans="1:10" s="36" customFormat="1" ht="12.75" customHeight="1" x14ac:dyDescent="0.2">
      <c r="A33" s="30">
        <v>43509</v>
      </c>
      <c r="B33" s="37"/>
      <c r="C33" s="38" t="s">
        <v>190</v>
      </c>
      <c r="D33" s="39" t="s">
        <v>191</v>
      </c>
      <c r="E33" s="33"/>
      <c r="F33" s="38"/>
      <c r="G33" s="78">
        <v>280</v>
      </c>
      <c r="H33" s="34"/>
      <c r="I33" s="35">
        <f t="shared" ca="1" si="0"/>
        <v>-767106.44582904247</v>
      </c>
      <c r="J33" s="41"/>
    </row>
    <row r="34" spans="1:10" s="36" customFormat="1" ht="12.75" customHeight="1" x14ac:dyDescent="0.2">
      <c r="A34" s="30">
        <v>43509</v>
      </c>
      <c r="B34" s="37"/>
      <c r="C34" s="38" t="s">
        <v>192</v>
      </c>
      <c r="D34" s="39" t="s">
        <v>69</v>
      </c>
      <c r="E34" s="33"/>
      <c r="F34" s="38"/>
      <c r="G34" s="78">
        <v>320</v>
      </c>
      <c r="H34" s="34"/>
      <c r="I34" s="35">
        <f t="shared" ca="1" si="0"/>
        <v>-767426.44582904247</v>
      </c>
      <c r="J34" s="41"/>
    </row>
    <row r="35" spans="1:10" s="36" customFormat="1" ht="12.75" customHeight="1" x14ac:dyDescent="0.2">
      <c r="A35" s="30">
        <v>43509</v>
      </c>
      <c r="B35" s="37"/>
      <c r="C35" s="38" t="s">
        <v>193</v>
      </c>
      <c r="D35" s="39" t="s">
        <v>194</v>
      </c>
      <c r="E35" s="33"/>
      <c r="F35" s="38"/>
      <c r="G35" s="78">
        <v>1750</v>
      </c>
      <c r="H35" s="34"/>
      <c r="I35" s="35">
        <f t="shared" ca="1" si="0"/>
        <v>-769176.44582904247</v>
      </c>
      <c r="J35" s="41"/>
    </row>
    <row r="36" spans="1:10" s="36" customFormat="1" ht="12.75" customHeight="1" x14ac:dyDescent="0.2">
      <c r="A36" s="30">
        <v>43509</v>
      </c>
      <c r="B36" s="42"/>
      <c r="C36" s="38" t="s">
        <v>195</v>
      </c>
      <c r="D36" s="39" t="s">
        <v>196</v>
      </c>
      <c r="E36" s="33"/>
      <c r="F36" s="38"/>
      <c r="G36" s="78">
        <v>3340</v>
      </c>
      <c r="H36" s="34"/>
      <c r="I36" s="35">
        <f t="shared" ca="1" si="0"/>
        <v>-772516.44582904247</v>
      </c>
      <c r="J36" s="41"/>
    </row>
    <row r="37" spans="1:10" s="41" customFormat="1" ht="12.75" customHeight="1" x14ac:dyDescent="0.2">
      <c r="A37" s="30">
        <v>43509</v>
      </c>
      <c r="B37" s="37"/>
      <c r="C37" s="38" t="s">
        <v>197</v>
      </c>
      <c r="D37" s="39" t="s">
        <v>198</v>
      </c>
      <c r="E37" s="33"/>
      <c r="F37" s="38"/>
      <c r="G37" s="78">
        <v>8681.2800000000007</v>
      </c>
      <c r="H37" s="34"/>
      <c r="I37" s="35">
        <f t="shared" ca="1" si="0"/>
        <v>-781197.72582904249</v>
      </c>
      <c r="J37" s="36"/>
    </row>
    <row r="38" spans="1:10" s="41" customFormat="1" ht="12.75" customHeight="1" x14ac:dyDescent="0.2">
      <c r="A38" s="30">
        <v>43509</v>
      </c>
      <c r="B38" s="37"/>
      <c r="C38" s="38" t="s">
        <v>199</v>
      </c>
      <c r="D38" s="39" t="s">
        <v>75</v>
      </c>
      <c r="E38" s="40"/>
      <c r="F38" s="38"/>
      <c r="G38" s="78">
        <v>1000</v>
      </c>
      <c r="H38" s="34"/>
      <c r="I38" s="35">
        <f t="shared" ca="1" si="0"/>
        <v>-782197.72582904249</v>
      </c>
      <c r="J38" s="36"/>
    </row>
    <row r="39" spans="1:10" s="41" customFormat="1" ht="13.5" customHeight="1" x14ac:dyDescent="0.2">
      <c r="A39" s="30">
        <v>43509</v>
      </c>
      <c r="B39" s="37"/>
      <c r="C39" s="38" t="s">
        <v>200</v>
      </c>
      <c r="D39" s="39" t="s">
        <v>17</v>
      </c>
      <c r="E39" s="40"/>
      <c r="F39" s="38"/>
      <c r="G39" s="78">
        <v>270</v>
      </c>
      <c r="H39" s="34"/>
      <c r="I39" s="35">
        <f t="shared" ca="1" si="0"/>
        <v>-782467.72582904249</v>
      </c>
      <c r="J39" s="36"/>
    </row>
    <row r="40" spans="1:10" s="41" customFormat="1" ht="12.75" customHeight="1" x14ac:dyDescent="0.2">
      <c r="A40" s="30">
        <v>43509</v>
      </c>
      <c r="B40" s="37"/>
      <c r="C40" s="38" t="s">
        <v>201</v>
      </c>
      <c r="D40" s="39" t="s">
        <v>202</v>
      </c>
      <c r="E40" s="33"/>
      <c r="F40" s="38"/>
      <c r="G40" s="78">
        <v>2400</v>
      </c>
      <c r="H40" s="34"/>
      <c r="I40" s="35">
        <f t="shared" ca="1" si="0"/>
        <v>-784867.72582904249</v>
      </c>
      <c r="J40" s="36"/>
    </row>
    <row r="41" spans="1:10" s="41" customFormat="1" ht="12.75" customHeight="1" x14ac:dyDescent="0.2">
      <c r="A41" s="30">
        <v>43509</v>
      </c>
      <c r="B41" s="37"/>
      <c r="C41" s="38" t="s">
        <v>203</v>
      </c>
      <c r="D41" s="39" t="s">
        <v>80</v>
      </c>
      <c r="E41" s="40"/>
      <c r="F41" s="38"/>
      <c r="G41" s="78">
        <v>160</v>
      </c>
      <c r="H41" s="34"/>
      <c r="I41" s="35">
        <f t="shared" ca="1" si="0"/>
        <v>-785027.72582904249</v>
      </c>
      <c r="J41" s="36"/>
    </row>
    <row r="42" spans="1:10" s="41" customFormat="1" ht="12.75" customHeight="1" x14ac:dyDescent="0.2">
      <c r="A42" s="30">
        <v>43509</v>
      </c>
      <c r="B42" s="37"/>
      <c r="C42" s="38" t="s">
        <v>204</v>
      </c>
      <c r="D42" s="39" t="s">
        <v>18</v>
      </c>
      <c r="E42" s="40"/>
      <c r="F42" s="38"/>
      <c r="G42" s="78">
        <v>8000</v>
      </c>
      <c r="H42" s="34"/>
      <c r="I42" s="35">
        <f t="shared" ca="1" si="0"/>
        <v>-793027.72582904249</v>
      </c>
      <c r="J42" s="36"/>
    </row>
    <row r="43" spans="1:10" s="41" customFormat="1" ht="14.25" customHeight="1" x14ac:dyDescent="0.2">
      <c r="A43" s="30">
        <v>43509</v>
      </c>
      <c r="B43" s="37"/>
      <c r="C43" s="38" t="s">
        <v>205</v>
      </c>
      <c r="D43" s="39" t="s">
        <v>82</v>
      </c>
      <c r="E43" s="40"/>
      <c r="F43" s="38"/>
      <c r="G43" s="78">
        <v>3710</v>
      </c>
      <c r="H43" s="34"/>
      <c r="I43" s="35">
        <f t="shared" ca="1" si="0"/>
        <v>-796737.72582904249</v>
      </c>
      <c r="J43" s="36"/>
    </row>
    <row r="44" spans="1:10" s="41" customFormat="1" ht="12.75" customHeight="1" x14ac:dyDescent="0.2">
      <c r="A44" s="30">
        <v>43509</v>
      </c>
      <c r="B44" s="37"/>
      <c r="C44" s="38" t="s">
        <v>206</v>
      </c>
      <c r="D44" s="39" t="s">
        <v>207</v>
      </c>
      <c r="E44" s="33"/>
      <c r="F44" s="38"/>
      <c r="G44" s="78">
        <v>800</v>
      </c>
      <c r="H44" s="34"/>
      <c r="I44" s="35">
        <f t="shared" ca="1" si="0"/>
        <v>-797537.72582904249</v>
      </c>
      <c r="J44" s="36"/>
    </row>
    <row r="45" spans="1:10" s="41" customFormat="1" ht="12.75" customHeight="1" x14ac:dyDescent="0.2">
      <c r="A45" s="30">
        <v>43509</v>
      </c>
      <c r="B45" s="81"/>
      <c r="C45" s="82" t="s">
        <v>208</v>
      </c>
      <c r="D45" s="83" t="s">
        <v>19</v>
      </c>
      <c r="E45" s="84"/>
      <c r="F45" s="82"/>
      <c r="G45" s="88">
        <v>400</v>
      </c>
      <c r="H45" s="85"/>
      <c r="I45" s="35">
        <f t="shared" ca="1" si="0"/>
        <v>-797937.72582904249</v>
      </c>
      <c r="J45" s="87"/>
    </row>
    <row r="46" spans="1:10" s="41" customFormat="1" ht="12.75" customHeight="1" x14ac:dyDescent="0.2">
      <c r="A46" s="30">
        <v>43509</v>
      </c>
      <c r="B46" s="81"/>
      <c r="C46" s="82" t="s">
        <v>209</v>
      </c>
      <c r="D46" s="83" t="s">
        <v>91</v>
      </c>
      <c r="E46" s="84"/>
      <c r="F46" s="82"/>
      <c r="G46" s="88">
        <v>1971.6</v>
      </c>
      <c r="H46" s="85"/>
      <c r="I46" s="35">
        <f t="shared" ca="1" si="0"/>
        <v>-799909.32582904247</v>
      </c>
      <c r="J46" s="87"/>
    </row>
    <row r="47" spans="1:10" s="41" customFormat="1" ht="12.75" customHeight="1" x14ac:dyDescent="0.2">
      <c r="A47" s="30">
        <v>43509</v>
      </c>
      <c r="B47" s="37"/>
      <c r="C47" s="80" t="s">
        <v>210</v>
      </c>
      <c r="D47" s="39" t="s">
        <v>211</v>
      </c>
      <c r="E47" s="33"/>
      <c r="F47" s="38"/>
      <c r="G47" s="78">
        <v>380</v>
      </c>
      <c r="H47" s="34"/>
      <c r="I47" s="35">
        <f t="shared" ca="1" si="0"/>
        <v>-800289.32582904247</v>
      </c>
      <c r="J47" s="36"/>
    </row>
    <row r="48" spans="1:10" s="41" customFormat="1" ht="12.75" customHeight="1" x14ac:dyDescent="0.2">
      <c r="A48" s="30">
        <v>43509</v>
      </c>
      <c r="B48" s="37"/>
      <c r="C48" s="80" t="s">
        <v>212</v>
      </c>
      <c r="D48" s="39" t="s">
        <v>137</v>
      </c>
      <c r="E48" s="33"/>
      <c r="F48" s="38"/>
      <c r="G48" s="78">
        <v>1518</v>
      </c>
      <c r="H48" s="34"/>
      <c r="I48" s="35">
        <f t="shared" ca="1" si="0"/>
        <v>-801807.32582904247</v>
      </c>
      <c r="J48" s="36"/>
    </row>
    <row r="49" spans="1:10" s="41" customFormat="1" ht="12.75" customHeight="1" x14ac:dyDescent="0.2">
      <c r="A49" s="30">
        <v>43509</v>
      </c>
      <c r="B49" s="81"/>
      <c r="C49" s="89" t="s">
        <v>213</v>
      </c>
      <c r="D49" s="83" t="s">
        <v>214</v>
      </c>
      <c r="E49" s="84"/>
      <c r="F49" s="82"/>
      <c r="G49" s="88">
        <v>795.05</v>
      </c>
      <c r="H49" s="85"/>
      <c r="I49" s="86">
        <f ca="1">IF(AND(ISBLANK(G49),ISBLANK(H49)),"",OFFSET(I49,-1,0,1,1)+H49-G49)</f>
        <v>-802602.37582904252</v>
      </c>
      <c r="J49" s="87"/>
    </row>
    <row r="50" spans="1:10" s="41" customFormat="1" ht="12.75" customHeight="1" x14ac:dyDescent="0.2">
      <c r="A50" s="30">
        <v>43509</v>
      </c>
      <c r="B50" s="37"/>
      <c r="C50" s="79" t="s">
        <v>215</v>
      </c>
      <c r="D50" s="33" t="s">
        <v>214</v>
      </c>
      <c r="E50" s="33"/>
      <c r="F50" s="38"/>
      <c r="G50" s="78">
        <v>1341.55</v>
      </c>
      <c r="H50" s="34"/>
      <c r="I50" s="35">
        <f t="shared" ca="1" si="0"/>
        <v>-803943.92582904256</v>
      </c>
      <c r="J50" s="36"/>
    </row>
    <row r="51" spans="1:10" s="41" customFormat="1" ht="12.75" customHeight="1" x14ac:dyDescent="0.2">
      <c r="A51" s="30">
        <v>43509</v>
      </c>
      <c r="B51" s="37"/>
      <c r="C51" s="79" t="s">
        <v>216</v>
      </c>
      <c r="D51" s="40" t="s">
        <v>214</v>
      </c>
      <c r="E51" s="40"/>
      <c r="F51" s="38"/>
      <c r="G51" s="78">
        <v>12.87</v>
      </c>
      <c r="H51" s="34"/>
      <c r="I51" s="35">
        <f t="shared" ca="1" si="0"/>
        <v>-803956.79582904256</v>
      </c>
      <c r="J51" s="36"/>
    </row>
    <row r="52" spans="1:10" s="41" customFormat="1" ht="12.75" customHeight="1" x14ac:dyDescent="0.2">
      <c r="A52" s="30">
        <v>43509</v>
      </c>
      <c r="B52" s="42"/>
      <c r="C52" s="38" t="s">
        <v>217</v>
      </c>
      <c r="D52" s="47" t="s">
        <v>22</v>
      </c>
      <c r="E52" s="40"/>
      <c r="F52" s="38"/>
      <c r="G52" s="98">
        <v>90</v>
      </c>
      <c r="H52" s="43"/>
      <c r="I52" s="35">
        <f t="shared" ca="1" si="0"/>
        <v>-804046.79582904256</v>
      </c>
      <c r="J52" s="36"/>
    </row>
    <row r="53" spans="1:10" s="41" customFormat="1" ht="12.75" customHeight="1" x14ac:dyDescent="0.2">
      <c r="A53" s="30">
        <v>43509</v>
      </c>
      <c r="B53" s="37"/>
      <c r="C53" s="79" t="s">
        <v>217</v>
      </c>
      <c r="D53" s="33" t="s">
        <v>134</v>
      </c>
      <c r="E53" s="33"/>
      <c r="F53" s="38"/>
      <c r="G53" s="78">
        <v>189.1</v>
      </c>
      <c r="H53" s="34"/>
      <c r="I53" s="35">
        <f t="shared" ca="1" si="0"/>
        <v>-804235.89582904254</v>
      </c>
      <c r="J53" s="36"/>
    </row>
    <row r="54" spans="1:10" s="41" customFormat="1" ht="12.75" customHeight="1" x14ac:dyDescent="0.2">
      <c r="A54" s="30">
        <v>43509</v>
      </c>
      <c r="B54" s="37"/>
      <c r="C54" s="79" t="s">
        <v>218</v>
      </c>
      <c r="D54" s="33" t="s">
        <v>219</v>
      </c>
      <c r="E54" s="33"/>
      <c r="F54" s="38"/>
      <c r="G54" s="78">
        <v>5780.67</v>
      </c>
      <c r="H54" s="34"/>
      <c r="I54" s="35">
        <f t="shared" ca="1" si="0"/>
        <v>-810016.56582904258</v>
      </c>
      <c r="J54" s="36"/>
    </row>
    <row r="55" spans="1:10" s="41" customFormat="1" ht="12.75" customHeight="1" x14ac:dyDescent="0.2">
      <c r="A55" s="30">
        <v>43509</v>
      </c>
      <c r="B55" s="37"/>
      <c r="C55" s="79" t="s">
        <v>220</v>
      </c>
      <c r="D55" s="40" t="s">
        <v>221</v>
      </c>
      <c r="E55" s="40"/>
      <c r="F55" s="38"/>
      <c r="G55" s="78">
        <v>720</v>
      </c>
      <c r="H55" s="34"/>
      <c r="I55" s="35">
        <f t="shared" ca="1" si="0"/>
        <v>-810736.56582904258</v>
      </c>
      <c r="J55" s="36"/>
    </row>
    <row r="56" spans="1:10" s="41" customFormat="1" ht="12.75" customHeight="1" x14ac:dyDescent="0.2">
      <c r="A56" s="30">
        <v>43509</v>
      </c>
      <c r="B56" s="37"/>
      <c r="C56" s="38" t="s">
        <v>222</v>
      </c>
      <c r="D56" s="40" t="s">
        <v>176</v>
      </c>
      <c r="E56" s="40"/>
      <c r="F56" s="38"/>
      <c r="G56" s="78">
        <v>144.35</v>
      </c>
      <c r="H56" s="34"/>
      <c r="I56" s="35">
        <f t="shared" ca="1" si="0"/>
        <v>-810880.91582904255</v>
      </c>
      <c r="J56" s="36"/>
    </row>
    <row r="57" spans="1:10" s="41" customFormat="1" ht="12.75" customHeight="1" x14ac:dyDescent="0.2">
      <c r="A57" s="30">
        <v>43509</v>
      </c>
      <c r="B57" s="37"/>
      <c r="C57" s="79" t="s">
        <v>223</v>
      </c>
      <c r="D57" s="40" t="s">
        <v>224</v>
      </c>
      <c r="E57" s="40"/>
      <c r="F57" s="38"/>
      <c r="G57" s="78">
        <v>24488</v>
      </c>
      <c r="H57" s="34"/>
      <c r="I57" s="35">
        <f t="shared" ca="1" si="0"/>
        <v>-835368.91582904255</v>
      </c>
      <c r="J57" s="36"/>
    </row>
    <row r="58" spans="1:10" s="41" customFormat="1" ht="12.75" customHeight="1" x14ac:dyDescent="0.2">
      <c r="A58" s="30">
        <v>43509</v>
      </c>
      <c r="B58" s="37"/>
      <c r="C58" s="79" t="s">
        <v>225</v>
      </c>
      <c r="D58" s="33" t="s">
        <v>226</v>
      </c>
      <c r="E58" s="33"/>
      <c r="F58" s="38"/>
      <c r="G58" s="78">
        <v>15375</v>
      </c>
      <c r="H58" s="34"/>
      <c r="I58" s="35">
        <f t="shared" ca="1" si="0"/>
        <v>-850743.91582904255</v>
      </c>
      <c r="J58" s="36"/>
    </row>
    <row r="59" spans="1:10" s="41" customFormat="1" ht="12.75" customHeight="1" x14ac:dyDescent="0.2">
      <c r="A59" s="30">
        <v>43509</v>
      </c>
      <c r="B59" s="37"/>
      <c r="C59" s="79" t="s">
        <v>227</v>
      </c>
      <c r="D59" s="33" t="s">
        <v>228</v>
      </c>
      <c r="E59" s="33"/>
      <c r="F59" s="38"/>
      <c r="G59" s="78">
        <v>50000</v>
      </c>
      <c r="H59" s="34"/>
      <c r="I59" s="35">
        <f t="shared" ca="1" si="0"/>
        <v>-900743.91582904255</v>
      </c>
      <c r="J59" s="36"/>
    </row>
    <row r="60" spans="1:10" s="41" customFormat="1" ht="12.75" customHeight="1" x14ac:dyDescent="0.2">
      <c r="A60" s="30">
        <v>43509</v>
      </c>
      <c r="B60" s="37"/>
      <c r="C60" s="79" t="s">
        <v>229</v>
      </c>
      <c r="D60" s="40" t="s">
        <v>230</v>
      </c>
      <c r="E60" s="40"/>
      <c r="F60" s="38"/>
      <c r="G60" s="78">
        <v>89999.56</v>
      </c>
      <c r="H60" s="34"/>
      <c r="I60" s="35">
        <f t="shared" ca="1" si="0"/>
        <v>-990743.47582904249</v>
      </c>
      <c r="J60" s="36"/>
    </row>
    <row r="61" spans="1:10" s="41" customFormat="1" ht="12.75" customHeight="1" x14ac:dyDescent="0.2">
      <c r="A61" s="30">
        <v>43509</v>
      </c>
      <c r="B61" s="37"/>
      <c r="C61" s="79" t="s">
        <v>231</v>
      </c>
      <c r="D61" s="40" t="s">
        <v>232</v>
      </c>
      <c r="E61" s="40"/>
      <c r="F61" s="38"/>
      <c r="G61" s="78">
        <v>14788</v>
      </c>
      <c r="H61" s="34"/>
      <c r="I61" s="35">
        <f t="shared" ca="1" si="0"/>
        <v>-1005531.4758290425</v>
      </c>
      <c r="J61" s="36"/>
    </row>
    <row r="62" spans="1:10" s="41" customFormat="1" ht="12.75" customHeight="1" x14ac:dyDescent="0.2">
      <c r="A62" s="30">
        <v>43510</v>
      </c>
      <c r="B62" s="37"/>
      <c r="C62" s="79" t="s">
        <v>20</v>
      </c>
      <c r="D62" s="33" t="s">
        <v>233</v>
      </c>
      <c r="E62" s="33"/>
      <c r="F62" s="38"/>
      <c r="G62" s="78">
        <v>29089.82</v>
      </c>
      <c r="H62" s="34"/>
      <c r="I62" s="35">
        <f t="shared" ca="1" si="0"/>
        <v>-1034621.2958290424</v>
      </c>
      <c r="J62" s="36"/>
    </row>
    <row r="63" spans="1:10" s="41" customFormat="1" ht="12.75" customHeight="1" x14ac:dyDescent="0.2">
      <c r="A63" s="30">
        <v>43511</v>
      </c>
      <c r="B63" s="42"/>
      <c r="C63" s="38" t="s">
        <v>246</v>
      </c>
      <c r="D63" s="39" t="s">
        <v>141</v>
      </c>
      <c r="E63" s="33"/>
      <c r="F63" s="38"/>
      <c r="G63" s="43"/>
      <c r="H63" s="97">
        <v>1500000</v>
      </c>
      <c r="I63" s="35">
        <f t="shared" ca="1" si="0"/>
        <v>465378.70417095756</v>
      </c>
      <c r="J63" s="36"/>
    </row>
    <row r="64" spans="1:10" s="41" customFormat="1" ht="12.75" customHeight="1" x14ac:dyDescent="0.2">
      <c r="A64" s="30">
        <v>43511</v>
      </c>
      <c r="B64" s="37"/>
      <c r="C64" s="79" t="s">
        <v>20</v>
      </c>
      <c r="D64" s="33" t="s">
        <v>183</v>
      </c>
      <c r="E64" s="33"/>
      <c r="F64" s="38"/>
      <c r="G64" s="78">
        <v>3574.95</v>
      </c>
      <c r="H64" s="34"/>
      <c r="I64" s="35">
        <f t="shared" ca="1" si="0"/>
        <v>461803.75417095755</v>
      </c>
      <c r="J64" s="36"/>
    </row>
    <row r="65" spans="1:10" s="41" customFormat="1" ht="12.75" customHeight="1" x14ac:dyDescent="0.2">
      <c r="A65" s="30">
        <v>43514</v>
      </c>
      <c r="B65" s="42"/>
      <c r="C65" s="38" t="s">
        <v>246</v>
      </c>
      <c r="D65" s="39" t="s">
        <v>251</v>
      </c>
      <c r="E65" s="33"/>
      <c r="F65" s="38"/>
      <c r="G65" s="43"/>
      <c r="H65" s="97">
        <v>1400</v>
      </c>
      <c r="I65" s="35">
        <f t="shared" ca="1" si="0"/>
        <v>463203.75417095755</v>
      </c>
      <c r="J65" s="36"/>
    </row>
    <row r="66" spans="1:10" s="41" customFormat="1" ht="12.75" customHeight="1" x14ac:dyDescent="0.2">
      <c r="A66" s="30">
        <v>43521</v>
      </c>
      <c r="B66" s="100"/>
      <c r="C66" s="101" t="s">
        <v>498</v>
      </c>
      <c r="D66" s="102" t="s">
        <v>344</v>
      </c>
      <c r="E66" s="103"/>
      <c r="F66" s="101"/>
      <c r="G66" s="104"/>
      <c r="H66" s="106">
        <v>2000</v>
      </c>
      <c r="I66" s="35">
        <f t="shared" ca="1" si="0"/>
        <v>465203.75417095755</v>
      </c>
      <c r="J66" s="105"/>
    </row>
    <row r="67" spans="1:10" s="41" customFormat="1" ht="12.75" customHeight="1" x14ac:dyDescent="0.2">
      <c r="A67" s="30">
        <v>43521</v>
      </c>
      <c r="B67" s="100"/>
      <c r="C67" s="101" t="s">
        <v>499</v>
      </c>
      <c r="D67" s="102" t="s">
        <v>345</v>
      </c>
      <c r="E67" s="103"/>
      <c r="F67" s="101"/>
      <c r="G67" s="104"/>
      <c r="H67" s="106">
        <v>750</v>
      </c>
      <c r="I67" s="35">
        <f t="shared" ca="1" si="0"/>
        <v>465953.75417095755</v>
      </c>
      <c r="J67" s="105"/>
    </row>
    <row r="68" spans="1:10" s="41" customFormat="1" ht="12.75" customHeight="1" x14ac:dyDescent="0.2">
      <c r="A68" s="30">
        <v>43524</v>
      </c>
      <c r="B68" s="37"/>
      <c r="C68" s="79" t="s">
        <v>234</v>
      </c>
      <c r="D68" s="33" t="s">
        <v>235</v>
      </c>
      <c r="E68" s="33"/>
      <c r="F68" s="38"/>
      <c r="G68" s="78">
        <v>82594.66</v>
      </c>
      <c r="H68" s="34"/>
      <c r="I68" s="35">
        <f t="shared" ca="1" si="0"/>
        <v>383359.09417095757</v>
      </c>
      <c r="J68" s="36"/>
    </row>
    <row r="69" spans="1:10" s="41" customFormat="1" ht="12.75" customHeight="1" x14ac:dyDescent="0.2">
      <c r="A69" s="30">
        <v>43524</v>
      </c>
      <c r="B69" s="37"/>
      <c r="C69" s="79" t="s">
        <v>236</v>
      </c>
      <c r="D69" s="33" t="s">
        <v>145</v>
      </c>
      <c r="E69" s="33"/>
      <c r="F69" s="38"/>
      <c r="G69" s="78">
        <v>21937</v>
      </c>
      <c r="H69" s="34"/>
      <c r="I69" s="35">
        <f t="shared" ca="1" si="0"/>
        <v>361422.09417095757</v>
      </c>
      <c r="J69" s="36"/>
    </row>
    <row r="70" spans="1:10" s="41" customFormat="1" ht="12.75" customHeight="1" x14ac:dyDescent="0.2">
      <c r="A70" s="30">
        <v>43524</v>
      </c>
      <c r="B70" s="37"/>
      <c r="C70" s="79" t="s">
        <v>237</v>
      </c>
      <c r="D70" s="40" t="s">
        <v>147</v>
      </c>
      <c r="E70" s="40"/>
      <c r="F70" s="38"/>
      <c r="G70" s="78">
        <v>1545.2</v>
      </c>
      <c r="H70" s="34"/>
      <c r="I70" s="35">
        <f t="shared" ca="1" si="0"/>
        <v>359876.89417095756</v>
      </c>
      <c r="J70" s="36"/>
    </row>
    <row r="71" spans="1:10" s="41" customFormat="1" ht="12.75" customHeight="1" x14ac:dyDescent="0.2">
      <c r="A71" s="30">
        <v>43524</v>
      </c>
      <c r="B71" s="37"/>
      <c r="C71" s="79" t="s">
        <v>238</v>
      </c>
      <c r="D71" s="40" t="s">
        <v>147</v>
      </c>
      <c r="E71" s="40"/>
      <c r="F71" s="38"/>
      <c r="G71" s="78">
        <v>265</v>
      </c>
      <c r="H71" s="34"/>
      <c r="I71" s="35">
        <f t="shared" ca="1" si="0"/>
        <v>359611.89417095756</v>
      </c>
      <c r="J71" s="36"/>
    </row>
    <row r="72" spans="1:10" s="41" customFormat="1" ht="12.75" customHeight="1" x14ac:dyDescent="0.2">
      <c r="A72" s="30">
        <v>43524</v>
      </c>
      <c r="B72" s="37"/>
      <c r="C72" s="79" t="s">
        <v>239</v>
      </c>
      <c r="D72" s="33" t="s">
        <v>16</v>
      </c>
      <c r="E72" s="33"/>
      <c r="F72" s="38"/>
      <c r="G72" s="78">
        <v>4735.6499999999996</v>
      </c>
      <c r="H72" s="34"/>
      <c r="I72" s="35">
        <f t="shared" ca="1" si="0"/>
        <v>354876.24417095754</v>
      </c>
      <c r="J72" s="36"/>
    </row>
    <row r="73" spans="1:10" s="41" customFormat="1" ht="12.75" customHeight="1" x14ac:dyDescent="0.2">
      <c r="A73" s="30">
        <v>43515</v>
      </c>
      <c r="B73" s="37"/>
      <c r="C73" s="79" t="s">
        <v>281</v>
      </c>
      <c r="D73" s="33" t="s">
        <v>282</v>
      </c>
      <c r="E73" s="33"/>
      <c r="F73" s="38"/>
      <c r="G73" s="34">
        <v>339000</v>
      </c>
      <c r="H73" s="34"/>
      <c r="I73" s="35">
        <f t="shared" ca="1" si="0"/>
        <v>15876.244170957536</v>
      </c>
      <c r="J73" s="36"/>
    </row>
    <row r="74" spans="1:10" s="41" customFormat="1" ht="12.75" customHeight="1" x14ac:dyDescent="0.2">
      <c r="A74" s="30">
        <v>43515</v>
      </c>
      <c r="B74" s="37"/>
      <c r="C74" s="79" t="s">
        <v>283</v>
      </c>
      <c r="D74" s="33" t="s">
        <v>71</v>
      </c>
      <c r="E74" s="33"/>
      <c r="F74" s="38"/>
      <c r="G74" s="78">
        <v>2900</v>
      </c>
      <c r="H74" s="34"/>
      <c r="I74" s="35">
        <f t="shared" ca="1" si="0"/>
        <v>12976.244170957536</v>
      </c>
      <c r="J74" s="36"/>
    </row>
    <row r="75" spans="1:10" s="41" customFormat="1" ht="12.75" customHeight="1" x14ac:dyDescent="0.2">
      <c r="A75" s="30">
        <v>43515</v>
      </c>
      <c r="B75" s="37"/>
      <c r="C75" s="79" t="s">
        <v>284</v>
      </c>
      <c r="D75" s="33" t="s">
        <v>285</v>
      </c>
      <c r="E75" s="33"/>
      <c r="F75" s="38"/>
      <c r="G75" s="78">
        <v>1677.95</v>
      </c>
      <c r="H75" s="34"/>
      <c r="I75" s="35">
        <f t="shared" ca="1" si="0"/>
        <v>11298.294170957535</v>
      </c>
      <c r="J75" s="36"/>
    </row>
    <row r="76" spans="1:10" s="41" customFormat="1" ht="12.75" customHeight="1" x14ac:dyDescent="0.2">
      <c r="A76" s="30">
        <v>43515</v>
      </c>
      <c r="B76" s="37"/>
      <c r="C76" s="79" t="s">
        <v>286</v>
      </c>
      <c r="D76" s="33" t="s">
        <v>287</v>
      </c>
      <c r="E76" s="33"/>
      <c r="F76" s="38"/>
      <c r="G76" s="78">
        <v>924.15</v>
      </c>
      <c r="H76" s="34"/>
      <c r="I76" s="35">
        <f t="shared" ca="1" si="0"/>
        <v>10374.144170957536</v>
      </c>
      <c r="J76" s="36"/>
    </row>
    <row r="77" spans="1:10" s="41" customFormat="1" ht="12.75" customHeight="1" x14ac:dyDescent="0.2">
      <c r="A77" s="30">
        <v>43515</v>
      </c>
      <c r="B77" s="37"/>
      <c r="C77" s="79" t="s">
        <v>288</v>
      </c>
      <c r="D77" s="33" t="s">
        <v>75</v>
      </c>
      <c r="E77" s="33"/>
      <c r="F77" s="38"/>
      <c r="G77" s="78">
        <v>1000</v>
      </c>
      <c r="H77" s="34"/>
      <c r="I77" s="35">
        <f t="shared" ca="1" si="0"/>
        <v>9374.1441709575356</v>
      </c>
      <c r="J77" s="36"/>
    </row>
    <row r="78" spans="1:10" s="41" customFormat="1" ht="12.75" customHeight="1" x14ac:dyDescent="0.2">
      <c r="A78" s="30">
        <v>43515</v>
      </c>
      <c r="B78" s="37"/>
      <c r="C78" s="79" t="s">
        <v>289</v>
      </c>
      <c r="D78" s="33" t="s">
        <v>18</v>
      </c>
      <c r="E78" s="33"/>
      <c r="F78" s="38"/>
      <c r="G78" s="78">
        <v>200</v>
      </c>
      <c r="H78" s="34"/>
      <c r="I78" s="35">
        <f t="shared" ca="1" si="0"/>
        <v>9174.1441709575356</v>
      </c>
      <c r="J78" s="36"/>
    </row>
    <row r="79" spans="1:10" s="41" customFormat="1" ht="12.75" customHeight="1" x14ac:dyDescent="0.2">
      <c r="A79" s="30">
        <v>43515</v>
      </c>
      <c r="B79" s="37"/>
      <c r="C79" s="79" t="s">
        <v>290</v>
      </c>
      <c r="D79" s="33" t="s">
        <v>291</v>
      </c>
      <c r="E79" s="33"/>
      <c r="F79" s="38"/>
      <c r="G79" s="78">
        <v>1906.13</v>
      </c>
      <c r="H79" s="34"/>
      <c r="I79" s="35">
        <f t="shared" ca="1" si="0"/>
        <v>7268.0141709575355</v>
      </c>
      <c r="J79" s="36"/>
    </row>
    <row r="80" spans="1:10" s="41" customFormat="1" ht="12.75" customHeight="1" x14ac:dyDescent="0.2">
      <c r="A80" s="30">
        <v>43515</v>
      </c>
      <c r="B80" s="37"/>
      <c r="C80" s="79" t="s">
        <v>292</v>
      </c>
      <c r="D80" s="40" t="s">
        <v>293</v>
      </c>
      <c r="E80" s="40"/>
      <c r="F80" s="38"/>
      <c r="G80" s="78">
        <v>4023.72</v>
      </c>
      <c r="H80" s="34"/>
      <c r="I80" s="35">
        <f t="shared" ca="1" si="0"/>
        <v>3244.2941709575357</v>
      </c>
      <c r="J80" s="36"/>
    </row>
    <row r="81" spans="1:10" s="41" customFormat="1" ht="12.75" customHeight="1" x14ac:dyDescent="0.2">
      <c r="A81" s="30">
        <v>43515</v>
      </c>
      <c r="B81" s="37"/>
      <c r="C81" s="79" t="s">
        <v>294</v>
      </c>
      <c r="D81" s="40" t="s">
        <v>295</v>
      </c>
      <c r="E81" s="40"/>
      <c r="F81" s="38"/>
      <c r="G81" s="78">
        <v>7580</v>
      </c>
      <c r="H81" s="34"/>
      <c r="I81" s="35">
        <f t="shared" ca="1" si="0"/>
        <v>-4335.7058290424648</v>
      </c>
      <c r="J81" s="36"/>
    </row>
    <row r="82" spans="1:10" s="41" customFormat="1" ht="12.75" customHeight="1" x14ac:dyDescent="0.2">
      <c r="A82" s="30">
        <v>43516</v>
      </c>
      <c r="B82" s="37"/>
      <c r="C82" s="79" t="s">
        <v>296</v>
      </c>
      <c r="D82" s="33" t="s">
        <v>293</v>
      </c>
      <c r="E82" s="33"/>
      <c r="F82" s="38"/>
      <c r="G82" s="78">
        <v>8063.15</v>
      </c>
      <c r="H82" s="34"/>
      <c r="I82" s="35">
        <f t="shared" ca="1" si="0"/>
        <v>-12398.855829042464</v>
      </c>
      <c r="J82" s="36"/>
    </row>
    <row r="83" spans="1:10" s="41" customFormat="1" ht="12.75" customHeight="1" x14ac:dyDescent="0.2">
      <c r="A83" s="30">
        <v>43515</v>
      </c>
      <c r="B83" s="42"/>
      <c r="C83" s="79" t="s">
        <v>246</v>
      </c>
      <c r="D83" s="33" t="s">
        <v>297</v>
      </c>
      <c r="E83" s="33"/>
      <c r="F83" s="38"/>
      <c r="G83" s="34"/>
      <c r="H83" s="78">
        <v>2846.41</v>
      </c>
      <c r="I83" s="35">
        <f t="shared" ca="1" si="0"/>
        <v>-9552.4458290424645</v>
      </c>
      <c r="J83" s="36"/>
    </row>
    <row r="84" spans="1:10" s="41" customFormat="1" ht="12.75" customHeight="1" x14ac:dyDescent="0.2">
      <c r="A84" s="30">
        <v>43516</v>
      </c>
      <c r="B84" s="100"/>
      <c r="C84" s="101" t="s">
        <v>494</v>
      </c>
      <c r="D84" s="102" t="s">
        <v>341</v>
      </c>
      <c r="E84" s="103"/>
      <c r="F84" s="101"/>
      <c r="G84" s="104"/>
      <c r="H84" s="106">
        <v>1035.01</v>
      </c>
      <c r="I84" s="35">
        <f t="shared" ca="1" si="0"/>
        <v>-8517.4358290424643</v>
      </c>
      <c r="J84" s="105"/>
    </row>
    <row r="85" spans="1:10" s="41" customFormat="1" ht="12.75" customHeight="1" x14ac:dyDescent="0.2">
      <c r="A85" s="30">
        <v>43516</v>
      </c>
      <c r="B85" s="100"/>
      <c r="C85" s="101" t="s">
        <v>495</v>
      </c>
      <c r="D85" s="102" t="s">
        <v>342</v>
      </c>
      <c r="E85" s="103"/>
      <c r="F85" s="101"/>
      <c r="G85" s="104"/>
      <c r="H85" s="106">
        <v>2000</v>
      </c>
      <c r="I85" s="35">
        <f t="shared" ca="1" si="0"/>
        <v>-6517.4358290424643</v>
      </c>
      <c r="J85" s="105"/>
    </row>
    <row r="86" spans="1:10" s="41" customFormat="1" ht="12.75" customHeight="1" x14ac:dyDescent="0.2">
      <c r="A86" s="30">
        <v>43517</v>
      </c>
      <c r="B86" s="100"/>
      <c r="C86" s="101" t="s">
        <v>496</v>
      </c>
      <c r="D86" s="102" t="s">
        <v>250</v>
      </c>
      <c r="E86" s="103"/>
      <c r="F86" s="101"/>
      <c r="G86" s="104"/>
      <c r="H86" s="106">
        <v>1000</v>
      </c>
      <c r="I86" s="35">
        <f t="shared" ca="1" si="0"/>
        <v>-5517.4358290424643</v>
      </c>
      <c r="J86" s="105"/>
    </row>
    <row r="87" spans="1:10" s="41" customFormat="1" ht="12.75" customHeight="1" x14ac:dyDescent="0.2">
      <c r="A87" s="30">
        <v>43518</v>
      </c>
      <c r="B87" s="100"/>
      <c r="C87" s="101" t="s">
        <v>246</v>
      </c>
      <c r="D87" s="102" t="s">
        <v>141</v>
      </c>
      <c r="E87" s="103"/>
      <c r="F87" s="101"/>
      <c r="G87" s="104"/>
      <c r="H87" s="106">
        <v>1650000</v>
      </c>
      <c r="I87" s="35">
        <f t="shared" ca="1" si="0"/>
        <v>1644482.5641709575</v>
      </c>
      <c r="J87" s="105"/>
    </row>
    <row r="88" spans="1:10" s="41" customFormat="1" ht="12.75" customHeight="1" x14ac:dyDescent="0.2">
      <c r="A88" s="30">
        <v>43518</v>
      </c>
      <c r="B88" s="100"/>
      <c r="C88" s="101" t="s">
        <v>497</v>
      </c>
      <c r="D88" s="102" t="s">
        <v>343</v>
      </c>
      <c r="E88" s="103"/>
      <c r="F88" s="101"/>
      <c r="G88" s="104"/>
      <c r="H88" s="106">
        <v>1300</v>
      </c>
      <c r="I88" s="35">
        <f t="shared" ca="1" si="0"/>
        <v>1645782.5641709575</v>
      </c>
      <c r="J88" s="105"/>
    </row>
    <row r="89" spans="1:10" s="41" customFormat="1" ht="12.75" customHeight="1" x14ac:dyDescent="0.2">
      <c r="A89" s="30">
        <v>43518</v>
      </c>
      <c r="B89" s="42"/>
      <c r="C89" s="79" t="s">
        <v>298</v>
      </c>
      <c r="D89" s="33" t="s">
        <v>299</v>
      </c>
      <c r="E89" s="33"/>
      <c r="F89" s="38"/>
      <c r="G89" s="78">
        <v>100</v>
      </c>
      <c r="H89" s="34"/>
      <c r="I89" s="35">
        <f t="shared" ca="1" si="0"/>
        <v>1645682.5641709575</v>
      </c>
      <c r="J89" s="36"/>
    </row>
    <row r="90" spans="1:10" s="41" customFormat="1" ht="12.75" customHeight="1" x14ac:dyDescent="0.2">
      <c r="A90" s="30">
        <v>43523</v>
      </c>
      <c r="B90" s="37"/>
      <c r="C90" s="79" t="s">
        <v>300</v>
      </c>
      <c r="D90" s="40" t="s">
        <v>61</v>
      </c>
      <c r="E90" s="40"/>
      <c r="F90" s="38"/>
      <c r="G90" s="78">
        <v>280</v>
      </c>
      <c r="H90" s="34"/>
      <c r="I90" s="35">
        <f t="shared" ca="1" si="0"/>
        <v>1645402.5641709575</v>
      </c>
      <c r="J90" s="36"/>
    </row>
    <row r="91" spans="1:10" s="41" customFormat="1" ht="12.75" customHeight="1" x14ac:dyDescent="0.2">
      <c r="A91" s="30">
        <v>43523</v>
      </c>
      <c r="B91" s="42"/>
      <c r="C91" s="79" t="s">
        <v>301</v>
      </c>
      <c r="D91" s="33" t="s">
        <v>302</v>
      </c>
      <c r="E91" s="33"/>
      <c r="F91" s="38"/>
      <c r="G91" s="78">
        <v>325.63</v>
      </c>
      <c r="H91" s="34"/>
      <c r="I91" s="35">
        <f t="shared" ca="1" si="0"/>
        <v>1645076.9341709577</v>
      </c>
      <c r="J91" s="36"/>
    </row>
    <row r="92" spans="1:10" s="41" customFormat="1" ht="12.75" customHeight="1" x14ac:dyDescent="0.2">
      <c r="A92" s="30">
        <v>43523</v>
      </c>
      <c r="B92" s="37"/>
      <c r="C92" s="38" t="s">
        <v>303</v>
      </c>
      <c r="D92" s="39" t="s">
        <v>304</v>
      </c>
      <c r="E92" s="40"/>
      <c r="F92" s="38"/>
      <c r="G92" s="78">
        <v>6405.95</v>
      </c>
      <c r="H92" s="34"/>
      <c r="I92" s="35">
        <f t="shared" ca="1" si="0"/>
        <v>1638670.9841709577</v>
      </c>
      <c r="J92" s="36"/>
    </row>
    <row r="93" spans="1:10" s="41" customFormat="1" ht="12.75" customHeight="1" x14ac:dyDescent="0.2">
      <c r="A93" s="30">
        <v>43523</v>
      </c>
      <c r="B93" s="91"/>
      <c r="C93" s="92" t="s">
        <v>305</v>
      </c>
      <c r="D93" s="93" t="s">
        <v>306</v>
      </c>
      <c r="E93" s="94"/>
      <c r="F93" s="92"/>
      <c r="G93" s="107">
        <v>3535.4</v>
      </c>
      <c r="H93" s="34"/>
      <c r="I93" s="35">
        <f t="shared" ca="1" si="0"/>
        <v>1635135.5841709578</v>
      </c>
      <c r="J93" s="95"/>
    </row>
    <row r="94" spans="1:10" s="41" customFormat="1" ht="12.75" customHeight="1" x14ac:dyDescent="0.2">
      <c r="A94" s="30">
        <v>43523</v>
      </c>
      <c r="B94" s="42"/>
      <c r="C94" s="38" t="s">
        <v>307</v>
      </c>
      <c r="D94" s="39" t="s">
        <v>162</v>
      </c>
      <c r="E94" s="40"/>
      <c r="F94" s="38"/>
      <c r="G94" s="78">
        <v>5100</v>
      </c>
      <c r="H94" s="34"/>
      <c r="I94" s="35">
        <f t="shared" ca="1" si="0"/>
        <v>1630035.5841709578</v>
      </c>
      <c r="J94" s="36"/>
    </row>
    <row r="95" spans="1:10" s="41" customFormat="1" ht="12.75" customHeight="1" x14ac:dyDescent="0.2">
      <c r="A95" s="30">
        <v>43523</v>
      </c>
      <c r="B95" s="37"/>
      <c r="C95" s="38" t="s">
        <v>308</v>
      </c>
      <c r="D95" s="39" t="s">
        <v>69</v>
      </c>
      <c r="E95" s="40"/>
      <c r="F95" s="38"/>
      <c r="G95" s="78">
        <v>4815.3599999999997</v>
      </c>
      <c r="H95" s="34"/>
      <c r="I95" s="35">
        <f t="shared" ca="1" si="0"/>
        <v>1625220.2241709577</v>
      </c>
      <c r="J95" s="36"/>
    </row>
    <row r="96" spans="1:10" s="41" customFormat="1" ht="12.75" customHeight="1" x14ac:dyDescent="0.2">
      <c r="A96" s="45">
        <v>43523</v>
      </c>
      <c r="B96" s="37"/>
      <c r="C96" s="38" t="s">
        <v>309</v>
      </c>
      <c r="D96" s="39" t="s">
        <v>310</v>
      </c>
      <c r="E96" s="40"/>
      <c r="F96" s="38"/>
      <c r="G96" s="78">
        <v>180</v>
      </c>
      <c r="H96" s="34"/>
      <c r="I96" s="35">
        <f t="shared" ca="1" si="0"/>
        <v>1625040.2241709577</v>
      </c>
      <c r="J96" s="36"/>
    </row>
    <row r="97" spans="1:10" s="41" customFormat="1" ht="12.75" customHeight="1" x14ac:dyDescent="0.2">
      <c r="A97" s="45">
        <v>43523</v>
      </c>
      <c r="B97" s="37"/>
      <c r="C97" s="38" t="s">
        <v>311</v>
      </c>
      <c r="D97" s="39" t="s">
        <v>17</v>
      </c>
      <c r="E97" s="33"/>
      <c r="F97" s="38"/>
      <c r="G97" s="78">
        <v>180</v>
      </c>
      <c r="H97" s="34"/>
      <c r="I97" s="35">
        <f t="shared" ca="1" si="0"/>
        <v>1624860.2241709577</v>
      </c>
      <c r="J97" s="36"/>
    </row>
    <row r="98" spans="1:10" s="41" customFormat="1" ht="24" x14ac:dyDescent="0.2">
      <c r="A98" s="45">
        <v>43523</v>
      </c>
      <c r="B98" s="37"/>
      <c r="C98" s="38" t="s">
        <v>312</v>
      </c>
      <c r="D98" s="39" t="s">
        <v>80</v>
      </c>
      <c r="E98" s="33"/>
      <c r="F98" s="38"/>
      <c r="G98" s="78">
        <v>480</v>
      </c>
      <c r="H98" s="34"/>
      <c r="I98" s="35">
        <f t="shared" ca="1" si="0"/>
        <v>1624380.2241709577</v>
      </c>
      <c r="J98" s="36"/>
    </row>
    <row r="99" spans="1:10" s="41" customFormat="1" ht="12.75" customHeight="1" x14ac:dyDescent="0.2">
      <c r="A99" s="45">
        <v>43523</v>
      </c>
      <c r="B99" s="37"/>
      <c r="C99" s="38" t="s">
        <v>313</v>
      </c>
      <c r="D99" s="39" t="s">
        <v>314</v>
      </c>
      <c r="E99" s="40"/>
      <c r="F99" s="38"/>
      <c r="G99" s="78">
        <v>1500</v>
      </c>
      <c r="H99" s="33"/>
      <c r="I99" s="35">
        <f t="shared" ca="1" si="0"/>
        <v>1622880.2241709577</v>
      </c>
      <c r="J99" s="36"/>
    </row>
    <row r="100" spans="1:10" s="41" customFormat="1" ht="12.75" customHeight="1" x14ac:dyDescent="0.2">
      <c r="A100" s="45">
        <v>43523</v>
      </c>
      <c r="B100" s="37"/>
      <c r="C100" s="38" t="s">
        <v>315</v>
      </c>
      <c r="D100" s="39" t="s">
        <v>316</v>
      </c>
      <c r="E100" s="33"/>
      <c r="F100" s="38"/>
      <c r="G100" s="78">
        <v>2700</v>
      </c>
      <c r="H100" s="33"/>
      <c r="I100" s="35">
        <f t="shared" ca="1" si="0"/>
        <v>1620180.2241709577</v>
      </c>
      <c r="J100" s="36"/>
    </row>
    <row r="101" spans="1:10" s="41" customFormat="1" ht="12.75" customHeight="1" x14ac:dyDescent="0.2">
      <c r="A101" s="45">
        <v>43523</v>
      </c>
      <c r="B101" s="37"/>
      <c r="C101" s="38" t="s">
        <v>317</v>
      </c>
      <c r="D101" s="39" t="s">
        <v>318</v>
      </c>
      <c r="E101" s="33"/>
      <c r="F101" s="38"/>
      <c r="G101" s="78">
        <v>650</v>
      </c>
      <c r="H101" s="33"/>
      <c r="I101" s="35">
        <f t="shared" ca="1" si="0"/>
        <v>1619530.2241709577</v>
      </c>
      <c r="J101" s="36"/>
    </row>
    <row r="102" spans="1:10" s="41" customFormat="1" ht="12.75" customHeight="1" x14ac:dyDescent="0.2">
      <c r="A102" s="45">
        <v>43523</v>
      </c>
      <c r="B102" s="37"/>
      <c r="C102" s="38" t="s">
        <v>319</v>
      </c>
      <c r="D102" s="39" t="s">
        <v>91</v>
      </c>
      <c r="E102" s="33"/>
      <c r="F102" s="38"/>
      <c r="G102" s="78">
        <v>954</v>
      </c>
      <c r="H102" s="33"/>
      <c r="I102" s="35">
        <f t="shared" ca="1" si="0"/>
        <v>1618576.2241709577</v>
      </c>
      <c r="J102" s="36"/>
    </row>
    <row r="103" spans="1:10" s="41" customFormat="1" ht="12.75" customHeight="1" x14ac:dyDescent="0.2">
      <c r="A103" s="45">
        <v>43523</v>
      </c>
      <c r="B103" s="37"/>
      <c r="C103" s="38" t="s">
        <v>320</v>
      </c>
      <c r="D103" s="39" t="s">
        <v>176</v>
      </c>
      <c r="E103" s="33"/>
      <c r="F103" s="38"/>
      <c r="G103" s="78">
        <v>505.8</v>
      </c>
      <c r="H103" s="33"/>
      <c r="I103" s="35">
        <f t="shared" ca="1" si="0"/>
        <v>1618070.4241709576</v>
      </c>
      <c r="J103" s="36"/>
    </row>
    <row r="104" spans="1:10" s="41" customFormat="1" ht="12.75" customHeight="1" x14ac:dyDescent="0.2">
      <c r="A104" s="45">
        <v>43523</v>
      </c>
      <c r="B104" s="37"/>
      <c r="C104" s="38" t="s">
        <v>321</v>
      </c>
      <c r="D104" s="39" t="s">
        <v>322</v>
      </c>
      <c r="E104" s="33"/>
      <c r="F104" s="38"/>
      <c r="G104" s="78">
        <v>5440</v>
      </c>
      <c r="H104" s="33"/>
      <c r="I104" s="35">
        <f t="shared" ca="1" si="0"/>
        <v>1612630.4241709576</v>
      </c>
      <c r="J104" s="36"/>
    </row>
    <row r="105" spans="1:10" s="41" customFormat="1" ht="12.75" customHeight="1" x14ac:dyDescent="0.2">
      <c r="A105" s="45">
        <v>43523</v>
      </c>
      <c r="B105" s="37"/>
      <c r="C105" s="46" t="s">
        <v>323</v>
      </c>
      <c r="D105" s="39" t="s">
        <v>211</v>
      </c>
      <c r="E105" s="33"/>
      <c r="F105" s="38"/>
      <c r="G105" s="78">
        <v>765</v>
      </c>
      <c r="H105" s="33"/>
      <c r="I105" s="35">
        <f t="shared" ca="1" si="0"/>
        <v>1611865.4241709576</v>
      </c>
      <c r="J105" s="36"/>
    </row>
    <row r="106" spans="1:10" s="41" customFormat="1" ht="12.75" customHeight="1" x14ac:dyDescent="0.2">
      <c r="A106" s="45">
        <v>43523</v>
      </c>
      <c r="B106" s="37"/>
      <c r="C106" s="38" t="s">
        <v>324</v>
      </c>
      <c r="D106" s="47" t="s">
        <v>22</v>
      </c>
      <c r="E106" s="33"/>
      <c r="F106" s="38"/>
      <c r="G106" s="78">
        <v>540</v>
      </c>
      <c r="H106" s="43"/>
      <c r="I106" s="35">
        <f t="shared" ca="1" si="0"/>
        <v>1611325.4241709576</v>
      </c>
      <c r="J106" s="36"/>
    </row>
    <row r="107" spans="1:10" s="41" customFormat="1" ht="12.75" customHeight="1" x14ac:dyDescent="0.2">
      <c r="A107" s="45">
        <v>43523</v>
      </c>
      <c r="B107" s="37"/>
      <c r="C107" s="38" t="s">
        <v>325</v>
      </c>
      <c r="D107" s="47" t="s">
        <v>134</v>
      </c>
      <c r="E107" s="33"/>
      <c r="F107" s="38"/>
      <c r="G107" s="78">
        <v>190</v>
      </c>
      <c r="H107" s="43"/>
      <c r="I107" s="35">
        <f t="shared" ca="1" si="0"/>
        <v>1611135.4241709576</v>
      </c>
      <c r="J107" s="36"/>
    </row>
    <row r="108" spans="1:10" s="41" customFormat="1" ht="12.75" customHeight="1" x14ac:dyDescent="0.2">
      <c r="A108" s="45">
        <v>43523</v>
      </c>
      <c r="B108" s="37"/>
      <c r="C108" s="38" t="s">
        <v>326</v>
      </c>
      <c r="D108" s="47" t="s">
        <v>221</v>
      </c>
      <c r="E108" s="33"/>
      <c r="F108" s="38"/>
      <c r="G108" s="78">
        <v>90</v>
      </c>
      <c r="H108" s="43"/>
      <c r="I108" s="35">
        <f t="shared" ca="1" si="0"/>
        <v>1611045.4241709576</v>
      </c>
      <c r="J108" s="36"/>
    </row>
    <row r="109" spans="1:10" s="41" customFormat="1" ht="12.75" customHeight="1" x14ac:dyDescent="0.2">
      <c r="A109" s="45">
        <v>43523</v>
      </c>
      <c r="B109" s="37"/>
      <c r="C109" s="38" t="s">
        <v>327</v>
      </c>
      <c r="D109" s="39" t="s">
        <v>328</v>
      </c>
      <c r="E109" s="33"/>
      <c r="F109" s="38"/>
      <c r="G109" s="34">
        <v>32790</v>
      </c>
      <c r="H109" s="43"/>
      <c r="I109" s="35">
        <f t="shared" ca="1" si="0"/>
        <v>1578255.4241709576</v>
      </c>
      <c r="J109" s="36"/>
    </row>
    <row r="110" spans="1:10" s="41" customFormat="1" ht="12.75" customHeight="1" x14ac:dyDescent="0.2">
      <c r="A110" s="45">
        <v>43523</v>
      </c>
      <c r="B110" s="37"/>
      <c r="C110" s="38" t="s">
        <v>329</v>
      </c>
      <c r="D110" s="47" t="s">
        <v>194</v>
      </c>
      <c r="E110" s="33"/>
      <c r="F110" s="38"/>
      <c r="G110" s="34">
        <v>17010.900000000001</v>
      </c>
      <c r="H110" s="43"/>
      <c r="I110" s="35">
        <f t="shared" ca="1" si="0"/>
        <v>1561244.5241709577</v>
      </c>
      <c r="J110" s="36"/>
    </row>
    <row r="111" spans="1:10" s="41" customFormat="1" ht="12.75" customHeight="1" x14ac:dyDescent="0.2">
      <c r="A111" s="45">
        <v>43523</v>
      </c>
      <c r="B111" s="37"/>
      <c r="C111" s="38" t="s">
        <v>330</v>
      </c>
      <c r="D111" s="39" t="s">
        <v>331</v>
      </c>
      <c r="E111" s="33"/>
      <c r="F111" s="38"/>
      <c r="G111" s="34">
        <v>49640.46</v>
      </c>
      <c r="H111" s="43"/>
      <c r="I111" s="35">
        <f t="shared" ca="1" si="0"/>
        <v>1511604.0641709578</v>
      </c>
      <c r="J111" s="36"/>
    </row>
    <row r="112" spans="1:10" s="41" customFormat="1" ht="12.75" customHeight="1" x14ac:dyDescent="0.2">
      <c r="A112" s="45">
        <v>43523</v>
      </c>
      <c r="B112" s="37"/>
      <c r="C112" s="38" t="s">
        <v>332</v>
      </c>
      <c r="D112" s="39" t="s">
        <v>196</v>
      </c>
      <c r="E112" s="33"/>
      <c r="F112" s="38"/>
      <c r="G112" s="34">
        <v>63372</v>
      </c>
      <c r="H112" s="43"/>
      <c r="I112" s="35">
        <f t="shared" ca="1" si="0"/>
        <v>1448232.0641709578</v>
      </c>
      <c r="J112" s="36"/>
    </row>
    <row r="113" spans="1:13" s="41" customFormat="1" ht="12.75" customHeight="1" x14ac:dyDescent="0.2">
      <c r="A113" s="45">
        <v>43523</v>
      </c>
      <c r="B113" s="37"/>
      <c r="C113" s="38" t="s">
        <v>333</v>
      </c>
      <c r="D113" s="47" t="s">
        <v>334</v>
      </c>
      <c r="E113" s="33"/>
      <c r="F113" s="38"/>
      <c r="G113" s="34">
        <v>36934.5</v>
      </c>
      <c r="H113" s="43"/>
      <c r="I113" s="35">
        <f t="shared" ca="1" si="0"/>
        <v>1411297.5641709578</v>
      </c>
      <c r="J113" s="36"/>
    </row>
    <row r="114" spans="1:13" s="41" customFormat="1" ht="12.75" customHeight="1" x14ac:dyDescent="0.2">
      <c r="A114" s="45">
        <v>43524</v>
      </c>
      <c r="B114" s="42"/>
      <c r="C114" s="38" t="s">
        <v>335</v>
      </c>
      <c r="D114" s="47" t="s">
        <v>151</v>
      </c>
      <c r="E114" s="33"/>
      <c r="F114" s="38"/>
      <c r="G114" s="78">
        <v>2500</v>
      </c>
      <c r="H114" s="43"/>
      <c r="I114" s="35">
        <f t="shared" ca="1" si="0"/>
        <v>1408797.5641709578</v>
      </c>
      <c r="J114" s="36"/>
    </row>
    <row r="115" spans="1:13" s="41" customFormat="1" ht="12.75" customHeight="1" x14ac:dyDescent="0.2">
      <c r="A115" s="45">
        <v>43524</v>
      </c>
      <c r="B115" s="42"/>
      <c r="C115" s="38" t="s">
        <v>336</v>
      </c>
      <c r="D115" s="47" t="s">
        <v>337</v>
      </c>
      <c r="E115" s="33"/>
      <c r="F115" s="38"/>
      <c r="G115" s="78">
        <v>850</v>
      </c>
      <c r="H115" s="43"/>
      <c r="I115" s="35">
        <f t="shared" ref="I115:I185" ca="1" si="1">IF(AND(ISBLANK(G115),ISBLANK(H115))," - ",OFFSET(I115,-1,0,1,1)+H115-G115)</f>
        <v>1407947.5641709578</v>
      </c>
      <c r="J115" s="36"/>
    </row>
    <row r="116" spans="1:13" s="41" customFormat="1" ht="12.75" customHeight="1" x14ac:dyDescent="0.2">
      <c r="A116" s="45">
        <v>43524</v>
      </c>
      <c r="B116" s="42"/>
      <c r="C116" s="38" t="s">
        <v>338</v>
      </c>
      <c r="D116" s="47" t="s">
        <v>182</v>
      </c>
      <c r="E116" s="33"/>
      <c r="F116" s="38"/>
      <c r="G116" s="78">
        <v>1500</v>
      </c>
      <c r="H116" s="43"/>
      <c r="I116" s="35">
        <f t="shared" ca="1" si="1"/>
        <v>1406447.5641709578</v>
      </c>
      <c r="J116" s="36"/>
    </row>
    <row r="117" spans="1:13" s="41" customFormat="1" ht="12.75" customHeight="1" x14ac:dyDescent="0.2">
      <c r="A117" s="45">
        <v>43524</v>
      </c>
      <c r="B117" s="42"/>
      <c r="C117" s="38" t="s">
        <v>339</v>
      </c>
      <c r="D117" s="47" t="s">
        <v>219</v>
      </c>
      <c r="E117" s="33"/>
      <c r="F117" s="38"/>
      <c r="G117" s="78">
        <v>950.24</v>
      </c>
      <c r="H117" s="43"/>
      <c r="I117" s="35">
        <f t="shared" ca="1" si="1"/>
        <v>1405497.3241709578</v>
      </c>
      <c r="J117" s="36"/>
    </row>
    <row r="118" spans="1:13" s="41" customFormat="1" ht="12.75" customHeight="1" x14ac:dyDescent="0.2">
      <c r="A118" s="45"/>
      <c r="B118" s="42"/>
      <c r="C118" s="38"/>
      <c r="D118" s="47" t="s">
        <v>502</v>
      </c>
      <c r="E118" s="33"/>
      <c r="F118" s="38"/>
      <c r="G118" s="34">
        <v>9.1</v>
      </c>
      <c r="H118" s="43"/>
      <c r="I118" s="35">
        <f t="shared" ca="1" si="1"/>
        <v>1405488.2241709577</v>
      </c>
      <c r="J118" s="36"/>
    </row>
    <row r="119" spans="1:13" s="41" customFormat="1" ht="12.75" customHeight="1" x14ac:dyDescent="0.2">
      <c r="A119" s="45"/>
      <c r="B119" s="42"/>
      <c r="C119" s="38"/>
      <c r="D119" s="47"/>
      <c r="E119" s="33"/>
      <c r="F119" s="38"/>
      <c r="G119" s="34"/>
      <c r="H119" s="43"/>
      <c r="I119" s="35" t="str">
        <f t="shared" ca="1" si="1"/>
        <v xml:space="preserve"> - </v>
      </c>
      <c r="J119" s="36"/>
    </row>
    <row r="120" spans="1:13" s="41" customFormat="1" ht="12.75" customHeight="1" x14ac:dyDescent="0.2">
      <c r="A120" s="45"/>
      <c r="B120" s="42"/>
      <c r="C120" s="38"/>
      <c r="D120" s="47"/>
      <c r="E120" s="33"/>
      <c r="F120" s="38"/>
      <c r="G120" s="34"/>
      <c r="H120" s="43"/>
      <c r="I120" s="35" t="str">
        <f t="shared" ca="1" si="1"/>
        <v xml:space="preserve"> - </v>
      </c>
      <c r="J120" s="36"/>
    </row>
    <row r="121" spans="1:13" s="41" customFormat="1" ht="12.75" customHeight="1" x14ac:dyDescent="0.2">
      <c r="A121" s="45"/>
      <c r="B121" s="42"/>
      <c r="C121" s="38"/>
      <c r="D121" s="47"/>
      <c r="E121" s="33"/>
      <c r="F121" s="38"/>
      <c r="G121" s="34"/>
      <c r="H121" s="43"/>
      <c r="I121" s="35" t="str">
        <f t="shared" ca="1" si="1"/>
        <v xml:space="preserve"> - </v>
      </c>
      <c r="J121" s="36"/>
    </row>
    <row r="122" spans="1:13" s="41" customFormat="1" ht="12.75" customHeight="1" x14ac:dyDescent="0.2">
      <c r="A122" s="45"/>
      <c r="B122" s="42"/>
      <c r="C122" s="38"/>
      <c r="D122" s="47"/>
      <c r="E122" s="33"/>
      <c r="F122" s="38"/>
      <c r="G122" s="34"/>
      <c r="H122" s="43"/>
      <c r="I122" s="35" t="str">
        <f t="shared" ca="1" si="1"/>
        <v xml:space="preserve"> - </v>
      </c>
      <c r="J122" s="36"/>
    </row>
    <row r="123" spans="1:13" s="41" customFormat="1" ht="12.75" customHeight="1" x14ac:dyDescent="0.2">
      <c r="A123" s="45"/>
      <c r="B123" s="42"/>
      <c r="C123" s="38"/>
      <c r="D123" s="47"/>
      <c r="E123" s="33"/>
      <c r="F123" s="38"/>
      <c r="G123" s="34"/>
      <c r="H123" s="43"/>
      <c r="I123" s="35" t="str">
        <f t="shared" ca="1" si="1"/>
        <v xml:space="preserve"> - </v>
      </c>
      <c r="J123" s="36"/>
      <c r="L123" s="110"/>
      <c r="M123" s="110"/>
    </row>
    <row r="124" spans="1:13" s="41" customFormat="1" ht="12.75" customHeight="1" x14ac:dyDescent="0.2">
      <c r="A124" s="45"/>
      <c r="B124" s="42"/>
      <c r="C124" s="38"/>
      <c r="D124" s="47"/>
      <c r="E124" s="33"/>
      <c r="F124" s="38"/>
      <c r="G124" s="34"/>
      <c r="H124" s="43"/>
      <c r="I124" s="35" t="str">
        <f t="shared" ca="1" si="1"/>
        <v xml:space="preserve"> - </v>
      </c>
      <c r="J124" s="36"/>
    </row>
    <row r="125" spans="1:13" s="41" customFormat="1" ht="12.75" customHeight="1" x14ac:dyDescent="0.2">
      <c r="A125" s="45"/>
      <c r="B125" s="42"/>
      <c r="C125" s="38"/>
      <c r="D125" s="47"/>
      <c r="E125" s="33"/>
      <c r="F125" s="38"/>
      <c r="G125" s="34"/>
      <c r="H125" s="43"/>
      <c r="I125" s="35" t="str">
        <f t="shared" ca="1" si="1"/>
        <v xml:space="preserve"> - </v>
      </c>
      <c r="J125" s="36"/>
    </row>
    <row r="126" spans="1:13" s="41" customFormat="1" ht="12.75" customHeight="1" x14ac:dyDescent="0.2">
      <c r="A126" s="45"/>
      <c r="B126" s="42"/>
      <c r="C126" s="38"/>
      <c r="D126" s="47"/>
      <c r="E126" s="33"/>
      <c r="F126" s="38"/>
      <c r="G126" s="34"/>
      <c r="H126" s="43"/>
      <c r="I126" s="35" t="str">
        <f t="shared" ca="1" si="1"/>
        <v xml:space="preserve"> - </v>
      </c>
      <c r="J126" s="36"/>
    </row>
    <row r="127" spans="1:13" s="41" customFormat="1" ht="12.75" customHeight="1" x14ac:dyDescent="0.2">
      <c r="A127" s="45"/>
      <c r="B127" s="42"/>
      <c r="C127" s="38"/>
      <c r="D127" s="47"/>
      <c r="E127" s="33"/>
      <c r="F127" s="38"/>
      <c r="G127" s="34"/>
      <c r="H127" s="43"/>
      <c r="I127" s="35" t="str">
        <f t="shared" ca="1" si="1"/>
        <v xml:space="preserve"> - </v>
      </c>
      <c r="J127" s="36"/>
    </row>
    <row r="128" spans="1:13" s="41" customFormat="1" ht="12.75" customHeight="1" x14ac:dyDescent="0.2">
      <c r="A128" s="45"/>
      <c r="B128" s="42"/>
      <c r="C128" s="38"/>
      <c r="D128" s="47"/>
      <c r="E128" s="33"/>
      <c r="F128" s="38"/>
      <c r="G128" s="34"/>
      <c r="H128" s="43"/>
      <c r="I128" s="35" t="str">
        <f t="shared" ca="1" si="1"/>
        <v xml:space="preserve"> - </v>
      </c>
      <c r="J128" s="36"/>
    </row>
    <row r="129" spans="1:10" s="41" customFormat="1" ht="12.75" customHeight="1" x14ac:dyDescent="0.2">
      <c r="A129" s="45"/>
      <c r="B129" s="42"/>
      <c r="C129" s="38"/>
      <c r="D129" s="47"/>
      <c r="E129" s="33"/>
      <c r="F129" s="38"/>
      <c r="G129" s="34"/>
      <c r="H129" s="43"/>
      <c r="I129" s="35" t="str">
        <f t="shared" ca="1" si="1"/>
        <v xml:space="preserve"> - </v>
      </c>
      <c r="J129" s="36"/>
    </row>
    <row r="130" spans="1:10" s="41" customFormat="1" ht="12.75" customHeight="1" x14ac:dyDescent="0.2">
      <c r="A130" s="45"/>
      <c r="B130" s="42"/>
      <c r="C130" s="38"/>
      <c r="D130" s="47"/>
      <c r="E130" s="33"/>
      <c r="F130" s="38"/>
      <c r="G130" s="34"/>
      <c r="H130" s="43"/>
      <c r="I130" s="35" t="str">
        <f t="shared" ca="1" si="1"/>
        <v xml:space="preserve"> - </v>
      </c>
      <c r="J130" s="36"/>
    </row>
    <row r="131" spans="1:10" s="41" customFormat="1" ht="12.75" customHeight="1" x14ac:dyDescent="0.2">
      <c r="A131" s="45"/>
      <c r="B131" s="42"/>
      <c r="C131" s="38"/>
      <c r="D131" s="47"/>
      <c r="E131" s="33"/>
      <c r="F131" s="38"/>
      <c r="G131" s="34"/>
      <c r="H131" s="43"/>
      <c r="I131" s="35" t="str">
        <f t="shared" ca="1" si="1"/>
        <v xml:space="preserve"> - </v>
      </c>
      <c r="J131" s="36"/>
    </row>
    <row r="132" spans="1:10" s="41" customFormat="1" ht="12.75" customHeight="1" x14ac:dyDescent="0.2">
      <c r="A132" s="45"/>
      <c r="B132" s="42"/>
      <c r="C132" s="38"/>
      <c r="D132" s="47"/>
      <c r="E132" s="33"/>
      <c r="F132" s="38"/>
      <c r="G132" s="34"/>
      <c r="H132" s="43"/>
      <c r="I132" s="35" t="str">
        <f t="shared" ca="1" si="1"/>
        <v xml:space="preserve"> - </v>
      </c>
      <c r="J132" s="36"/>
    </row>
    <row r="133" spans="1:10" s="41" customFormat="1" ht="12.75" customHeight="1" x14ac:dyDescent="0.2">
      <c r="A133" s="45"/>
      <c r="B133" s="42"/>
      <c r="C133" s="38"/>
      <c r="D133" s="47"/>
      <c r="E133" s="33"/>
      <c r="F133" s="38"/>
      <c r="G133" s="34"/>
      <c r="H133" s="43"/>
      <c r="I133" s="35" t="str">
        <f t="shared" ca="1" si="1"/>
        <v xml:space="preserve"> - </v>
      </c>
      <c r="J133" s="36"/>
    </row>
    <row r="134" spans="1:10" s="41" customFormat="1" ht="12.75" customHeight="1" x14ac:dyDescent="0.2">
      <c r="A134" s="45"/>
      <c r="B134" s="42"/>
      <c r="C134" s="38"/>
      <c r="D134" s="47"/>
      <c r="E134" s="33"/>
      <c r="F134" s="38"/>
      <c r="G134" s="34"/>
      <c r="H134" s="43"/>
      <c r="I134" s="35" t="str">
        <f t="shared" ca="1" si="1"/>
        <v xml:space="preserve"> - </v>
      </c>
      <c r="J134" s="36"/>
    </row>
    <row r="135" spans="1:10" s="41" customFormat="1" ht="12.75" customHeight="1" x14ac:dyDescent="0.2">
      <c r="A135" s="45"/>
      <c r="B135" s="42"/>
      <c r="C135" s="38"/>
      <c r="D135" s="47"/>
      <c r="E135" s="33"/>
      <c r="F135" s="38"/>
      <c r="G135" s="34"/>
      <c r="H135" s="43"/>
      <c r="I135" s="35" t="str">
        <f t="shared" ca="1" si="1"/>
        <v xml:space="preserve"> - </v>
      </c>
      <c r="J135" s="36"/>
    </row>
    <row r="136" spans="1:10" s="41" customFormat="1" ht="12.75" customHeight="1" x14ac:dyDescent="0.2">
      <c r="A136" s="45"/>
      <c r="B136" s="42"/>
      <c r="C136" s="38"/>
      <c r="D136" s="47"/>
      <c r="E136" s="33"/>
      <c r="F136" s="38"/>
      <c r="G136" s="34"/>
      <c r="H136" s="43"/>
      <c r="I136" s="35" t="str">
        <f t="shared" ca="1" si="1"/>
        <v xml:space="preserve"> - </v>
      </c>
      <c r="J136" s="36"/>
    </row>
    <row r="137" spans="1:10" s="41" customFormat="1" ht="12.75" customHeight="1" x14ac:dyDescent="0.2">
      <c r="A137" s="45"/>
      <c r="B137" s="42"/>
      <c r="C137" s="38"/>
      <c r="D137" s="47"/>
      <c r="E137" s="33"/>
      <c r="F137" s="38"/>
      <c r="G137" s="34"/>
      <c r="H137" s="43"/>
      <c r="I137" s="35" t="str">
        <f t="shared" ca="1" si="1"/>
        <v xml:space="preserve"> - </v>
      </c>
      <c r="J137" s="36"/>
    </row>
    <row r="138" spans="1:10" s="41" customFormat="1" ht="12.75" customHeight="1" x14ac:dyDescent="0.2">
      <c r="A138" s="45"/>
      <c r="B138" s="42"/>
      <c r="C138" s="38"/>
      <c r="D138" s="47"/>
      <c r="E138" s="33"/>
      <c r="F138" s="38"/>
      <c r="G138" s="34"/>
      <c r="H138" s="43"/>
      <c r="I138" s="35" t="str">
        <f t="shared" ca="1" si="1"/>
        <v xml:space="preserve"> - </v>
      </c>
      <c r="J138" s="36"/>
    </row>
    <row r="139" spans="1:10" s="41" customFormat="1" ht="12.75" customHeight="1" x14ac:dyDescent="0.2">
      <c r="A139" s="45"/>
      <c r="B139" s="42"/>
      <c r="C139" s="38"/>
      <c r="D139" s="47"/>
      <c r="E139" s="33"/>
      <c r="F139" s="38"/>
      <c r="G139" s="34"/>
      <c r="H139" s="43"/>
      <c r="I139" s="35" t="str">
        <f t="shared" ca="1" si="1"/>
        <v xml:space="preserve"> - </v>
      </c>
      <c r="J139" s="36"/>
    </row>
    <row r="140" spans="1:10" s="41" customFormat="1" ht="12.75" customHeight="1" x14ac:dyDescent="0.2">
      <c r="A140" s="45"/>
      <c r="B140" s="42"/>
      <c r="C140" s="38"/>
      <c r="D140" s="47"/>
      <c r="E140" s="33"/>
      <c r="F140" s="38"/>
      <c r="G140" s="34"/>
      <c r="H140" s="43"/>
      <c r="I140" s="35" t="str">
        <f t="shared" ca="1" si="1"/>
        <v xml:space="preserve"> - </v>
      </c>
      <c r="J140" s="36"/>
    </row>
    <row r="141" spans="1:10" s="41" customFormat="1" ht="12.75" customHeight="1" x14ac:dyDescent="0.2">
      <c r="A141" s="45"/>
      <c r="B141" s="37"/>
      <c r="C141" s="38"/>
      <c r="D141" s="39"/>
      <c r="E141" s="33"/>
      <c r="F141" s="38"/>
      <c r="G141" s="34"/>
      <c r="H141" s="43"/>
      <c r="I141" s="35" t="str">
        <f t="shared" ca="1" si="1"/>
        <v xml:space="preserve"> - </v>
      </c>
      <c r="J141" s="36"/>
    </row>
    <row r="142" spans="1:10" s="36" customFormat="1" ht="12.75" customHeight="1" x14ac:dyDescent="0.2">
      <c r="A142" s="48"/>
      <c r="B142" s="30"/>
      <c r="C142" s="31"/>
      <c r="D142" s="32"/>
      <c r="E142" s="33"/>
      <c r="F142" s="31"/>
      <c r="G142" s="34"/>
      <c r="H142" s="43"/>
      <c r="I142" s="35" t="str">
        <f t="shared" ca="1" si="1"/>
        <v xml:space="preserve"> - </v>
      </c>
    </row>
    <row r="143" spans="1:10" s="41" customFormat="1" ht="12.75" customHeight="1" x14ac:dyDescent="0.2">
      <c r="A143" s="45"/>
      <c r="B143" s="37"/>
      <c r="C143" s="38"/>
      <c r="D143" s="39"/>
      <c r="E143" s="33"/>
      <c r="F143" s="38"/>
      <c r="G143" s="34"/>
      <c r="H143" s="43"/>
      <c r="I143" s="35" t="str">
        <f t="shared" ca="1" si="1"/>
        <v xml:space="preserve"> - </v>
      </c>
      <c r="J143" s="36"/>
    </row>
    <row r="144" spans="1:10" s="41" customFormat="1" ht="12" x14ac:dyDescent="0.2">
      <c r="A144" s="48"/>
      <c r="B144" s="37"/>
      <c r="C144" s="38"/>
      <c r="D144" s="39"/>
      <c r="E144" s="33"/>
      <c r="F144" s="38"/>
      <c r="G144" s="34"/>
      <c r="H144" s="43"/>
      <c r="I144" s="35" t="str">
        <f t="shared" ca="1" si="1"/>
        <v xml:space="preserve"> - </v>
      </c>
      <c r="J144" s="36"/>
    </row>
    <row r="145" spans="1:10" s="41" customFormat="1" x14ac:dyDescent="0.2">
      <c r="A145" s="48"/>
      <c r="B145" s="42"/>
      <c r="C145" s="38"/>
      <c r="D145" s="39"/>
      <c r="E145" s="33"/>
      <c r="F145" s="38"/>
      <c r="G145" s="34"/>
      <c r="H145" s="43"/>
      <c r="I145" s="35" t="str">
        <f t="shared" ca="1" si="1"/>
        <v xml:space="preserve"> - </v>
      </c>
      <c r="J145" s="36"/>
    </row>
    <row r="146" spans="1:10" s="41" customFormat="1" ht="12" x14ac:dyDescent="0.2">
      <c r="A146" s="45"/>
      <c r="B146" s="37"/>
      <c r="C146" s="38"/>
      <c r="D146" s="39"/>
      <c r="E146" s="33"/>
      <c r="F146" s="38"/>
      <c r="G146" s="34"/>
      <c r="H146" s="43"/>
      <c r="I146" s="35" t="str">
        <f t="shared" ca="1" si="1"/>
        <v xml:space="preserve"> - </v>
      </c>
      <c r="J146" s="36"/>
    </row>
    <row r="147" spans="1:10" s="41" customFormat="1" ht="12" x14ac:dyDescent="0.2">
      <c r="A147" s="45"/>
      <c r="B147" s="37"/>
      <c r="C147" s="38"/>
      <c r="D147" s="39"/>
      <c r="E147" s="33"/>
      <c r="F147" s="38"/>
      <c r="G147" s="34"/>
      <c r="H147" s="34"/>
      <c r="I147" s="35" t="str">
        <f t="shared" ca="1" si="1"/>
        <v xml:space="preserve"> - </v>
      </c>
      <c r="J147" s="36"/>
    </row>
    <row r="148" spans="1:10" s="41" customFormat="1" ht="12" x14ac:dyDescent="0.2">
      <c r="A148" s="45"/>
      <c r="B148" s="37"/>
      <c r="C148" s="38"/>
      <c r="D148" s="39"/>
      <c r="E148" s="33"/>
      <c r="F148" s="38"/>
      <c r="G148" s="34"/>
      <c r="H148" s="43"/>
      <c r="I148" s="35" t="str">
        <f t="shared" ca="1" si="1"/>
        <v xml:space="preserve"> - </v>
      </c>
      <c r="J148" s="36"/>
    </row>
    <row r="149" spans="1:10" s="41" customFormat="1" ht="12" x14ac:dyDescent="0.2">
      <c r="A149" s="45"/>
      <c r="B149" s="37"/>
      <c r="C149" s="38"/>
      <c r="D149" s="39"/>
      <c r="E149" s="33"/>
      <c r="F149" s="38"/>
      <c r="G149" s="34"/>
      <c r="H149" s="43"/>
      <c r="I149" s="35" t="str">
        <f t="shared" ca="1" si="1"/>
        <v xml:space="preserve"> - </v>
      </c>
      <c r="J149" s="36"/>
    </row>
    <row r="150" spans="1:10" s="41" customFormat="1" ht="12" x14ac:dyDescent="0.2">
      <c r="A150" s="45"/>
      <c r="B150" s="37"/>
      <c r="C150" s="38"/>
      <c r="D150" s="39"/>
      <c r="E150" s="33"/>
      <c r="F150" s="38"/>
      <c r="G150" s="34"/>
      <c r="H150" s="43"/>
      <c r="I150" s="35" t="str">
        <f t="shared" ca="1" si="1"/>
        <v xml:space="preserve"> - </v>
      </c>
      <c r="J150" s="36"/>
    </row>
    <row r="151" spans="1:10" s="41" customFormat="1" ht="12" x14ac:dyDescent="0.2">
      <c r="A151" s="45"/>
      <c r="B151" s="37"/>
      <c r="C151" s="38"/>
      <c r="D151" s="39"/>
      <c r="E151" s="33"/>
      <c r="F151" s="38"/>
      <c r="G151" s="34"/>
      <c r="H151" s="43"/>
      <c r="I151" s="35" t="str">
        <f t="shared" ca="1" si="1"/>
        <v xml:space="preserve"> - </v>
      </c>
      <c r="J151" s="36"/>
    </row>
    <row r="152" spans="1:10" s="41" customFormat="1" ht="12" x14ac:dyDescent="0.2">
      <c r="A152" s="45"/>
      <c r="B152" s="37"/>
      <c r="C152" s="38"/>
      <c r="D152" s="39"/>
      <c r="E152" s="33"/>
      <c r="F152" s="38"/>
      <c r="G152" s="34"/>
      <c r="H152" s="43"/>
      <c r="I152" s="35" t="str">
        <f t="shared" ca="1" si="1"/>
        <v xml:space="preserve"> - </v>
      </c>
      <c r="J152" s="36"/>
    </row>
    <row r="153" spans="1:10" s="41" customFormat="1" ht="12" x14ac:dyDescent="0.2">
      <c r="A153" s="45"/>
      <c r="B153" s="37"/>
      <c r="C153" s="38"/>
      <c r="D153" s="39"/>
      <c r="E153" s="33"/>
      <c r="F153" s="38"/>
      <c r="G153" s="34"/>
      <c r="H153" s="43"/>
      <c r="I153" s="35" t="str">
        <f t="shared" ca="1" si="1"/>
        <v xml:space="preserve"> - </v>
      </c>
      <c r="J153" s="36"/>
    </row>
    <row r="154" spans="1:10" s="41" customFormat="1" ht="12" x14ac:dyDescent="0.2">
      <c r="A154" s="45"/>
      <c r="B154" s="37"/>
      <c r="C154" s="38"/>
      <c r="D154" s="39"/>
      <c r="E154" s="33"/>
      <c r="F154" s="38"/>
      <c r="G154" s="34"/>
      <c r="H154" s="43"/>
      <c r="I154" s="35" t="str">
        <f t="shared" ca="1" si="1"/>
        <v xml:space="preserve"> - </v>
      </c>
      <c r="J154" s="36"/>
    </row>
    <row r="155" spans="1:10" s="41" customFormat="1" ht="12" x14ac:dyDescent="0.2">
      <c r="A155" s="45"/>
      <c r="B155" s="37"/>
      <c r="C155" s="38"/>
      <c r="D155" s="39"/>
      <c r="E155" s="33"/>
      <c r="F155" s="38"/>
      <c r="G155" s="34"/>
      <c r="H155" s="43"/>
      <c r="I155" s="35" t="str">
        <f t="shared" ca="1" si="1"/>
        <v xml:space="preserve"> - </v>
      </c>
      <c r="J155" s="36"/>
    </row>
    <row r="156" spans="1:10" s="41" customFormat="1" ht="12" x14ac:dyDescent="0.2">
      <c r="A156" s="45"/>
      <c r="B156" s="37"/>
      <c r="C156" s="38"/>
      <c r="D156" s="39"/>
      <c r="E156" s="33"/>
      <c r="F156" s="38"/>
      <c r="G156" s="34"/>
      <c r="H156" s="43"/>
      <c r="I156" s="35" t="str">
        <f t="shared" ca="1" si="1"/>
        <v xml:space="preserve"> - </v>
      </c>
      <c r="J156" s="36"/>
    </row>
    <row r="157" spans="1:10" s="41" customFormat="1" ht="12" x14ac:dyDescent="0.2">
      <c r="A157" s="45"/>
      <c r="B157" s="37"/>
      <c r="C157" s="38"/>
      <c r="D157" s="39"/>
      <c r="E157" s="33"/>
      <c r="F157" s="38"/>
      <c r="G157" s="34"/>
      <c r="H157" s="43"/>
      <c r="I157" s="35" t="str">
        <f t="shared" ca="1" si="1"/>
        <v xml:space="preserve"> - </v>
      </c>
      <c r="J157" s="36"/>
    </row>
    <row r="158" spans="1:10" s="41" customFormat="1" ht="12" x14ac:dyDescent="0.2">
      <c r="A158" s="45"/>
      <c r="B158" s="37"/>
      <c r="C158" s="38"/>
      <c r="D158" s="39"/>
      <c r="E158" s="33"/>
      <c r="F158" s="38"/>
      <c r="G158" s="34"/>
      <c r="H158" s="43"/>
      <c r="I158" s="35" t="str">
        <f t="shared" ca="1" si="1"/>
        <v xml:space="preserve"> - </v>
      </c>
      <c r="J158" s="36"/>
    </row>
    <row r="159" spans="1:10" s="41" customFormat="1" ht="12" x14ac:dyDescent="0.2">
      <c r="A159" s="45"/>
      <c r="B159" s="37"/>
      <c r="C159" s="38"/>
      <c r="D159" s="39"/>
      <c r="E159" s="33"/>
      <c r="F159" s="38"/>
      <c r="G159" s="34"/>
      <c r="H159" s="43"/>
      <c r="I159" s="35" t="str">
        <f t="shared" ca="1" si="1"/>
        <v xml:space="preserve"> - </v>
      </c>
      <c r="J159" s="36"/>
    </row>
    <row r="160" spans="1:10" s="41" customFormat="1" x14ac:dyDescent="0.2">
      <c r="A160" s="49"/>
      <c r="B160" s="42"/>
      <c r="C160" s="38"/>
      <c r="D160" s="39"/>
      <c r="E160" s="33"/>
      <c r="F160" s="38"/>
      <c r="G160" s="34"/>
      <c r="H160" s="43"/>
      <c r="I160" s="35" t="str">
        <f t="shared" ca="1" si="1"/>
        <v xml:space="preserve"> - </v>
      </c>
      <c r="J160" s="36"/>
    </row>
    <row r="161" spans="1:10" s="41" customFormat="1" x14ac:dyDescent="0.2">
      <c r="A161" s="49"/>
      <c r="B161" s="42"/>
      <c r="C161" s="38"/>
      <c r="D161" s="39"/>
      <c r="E161" s="33"/>
      <c r="F161" s="38"/>
      <c r="G161" s="34"/>
      <c r="H161" s="43"/>
      <c r="I161" s="35" t="str">
        <f t="shared" ca="1" si="1"/>
        <v xml:space="preserve"> - </v>
      </c>
      <c r="J161" s="36"/>
    </row>
    <row r="162" spans="1:10" s="41" customFormat="1" x14ac:dyDescent="0.2">
      <c r="A162" s="49"/>
      <c r="B162" s="42"/>
      <c r="C162" s="38"/>
      <c r="D162" s="39"/>
      <c r="E162" s="33"/>
      <c r="F162" s="38"/>
      <c r="G162" s="34"/>
      <c r="H162" s="43"/>
      <c r="I162" s="35" t="str">
        <f t="shared" ca="1" si="1"/>
        <v xml:space="preserve"> - </v>
      </c>
      <c r="J162" s="36"/>
    </row>
    <row r="163" spans="1:10" s="41" customFormat="1" x14ac:dyDescent="0.2">
      <c r="A163" s="49"/>
      <c r="B163" s="42"/>
      <c r="C163" s="38"/>
      <c r="D163" s="39"/>
      <c r="E163" s="33"/>
      <c r="F163" s="38"/>
      <c r="G163" s="34"/>
      <c r="H163" s="43"/>
      <c r="I163" s="35" t="str">
        <f t="shared" ca="1" si="1"/>
        <v xml:space="preserve"> - </v>
      </c>
      <c r="J163" s="36"/>
    </row>
    <row r="164" spans="1:10" s="41" customFormat="1" x14ac:dyDescent="0.2">
      <c r="A164" s="49"/>
      <c r="B164" s="42"/>
      <c r="C164" s="38"/>
      <c r="D164" s="39"/>
      <c r="E164" s="33"/>
      <c r="F164" s="38"/>
      <c r="G164" s="34"/>
      <c r="H164" s="43"/>
      <c r="I164" s="35" t="str">
        <f t="shared" ca="1" si="1"/>
        <v xml:space="preserve"> - </v>
      </c>
      <c r="J164" s="36"/>
    </row>
    <row r="165" spans="1:10" s="41" customFormat="1" x14ac:dyDescent="0.2">
      <c r="A165" s="49"/>
      <c r="B165" s="42"/>
      <c r="C165" s="38"/>
      <c r="D165" s="39"/>
      <c r="E165" s="33"/>
      <c r="F165" s="38"/>
      <c r="G165" s="43"/>
      <c r="H165" s="43"/>
      <c r="I165" s="35" t="str">
        <f t="shared" ca="1" si="1"/>
        <v xml:space="preserve"> - </v>
      </c>
      <c r="J165" s="36"/>
    </row>
    <row r="166" spans="1:10" s="41" customFormat="1" x14ac:dyDescent="0.2">
      <c r="A166" s="49"/>
      <c r="B166" s="42"/>
      <c r="C166" s="38"/>
      <c r="D166" s="39"/>
      <c r="E166" s="33"/>
      <c r="F166" s="38"/>
      <c r="G166" s="43"/>
      <c r="H166" s="43"/>
      <c r="I166" s="44" t="str">
        <f t="shared" ref="I166" ca="1" si="2">IF(AND(ISBLANK(G166),ISBLANK(H166)),"",OFFSET(I166,-1,0,1,1)+H166-G166)</f>
        <v/>
      </c>
      <c r="J166" s="36"/>
    </row>
    <row r="167" spans="1:10" s="41" customFormat="1" ht="12" x14ac:dyDescent="0.2">
      <c r="A167" s="45"/>
      <c r="B167" s="37"/>
      <c r="C167" s="38"/>
      <c r="D167" s="39"/>
      <c r="E167" s="33"/>
      <c r="F167" s="38"/>
      <c r="G167" s="34"/>
      <c r="H167" s="43"/>
      <c r="I167" s="35" t="str">
        <f t="shared" ca="1" si="1"/>
        <v xml:space="preserve"> - </v>
      </c>
      <c r="J167" s="36"/>
    </row>
    <row r="168" spans="1:10" s="41" customFormat="1" x14ac:dyDescent="0.2">
      <c r="A168" s="45"/>
      <c r="B168" s="42"/>
      <c r="C168" s="38"/>
      <c r="D168" s="39"/>
      <c r="E168" s="33"/>
      <c r="F168" s="38"/>
      <c r="G168" s="34"/>
      <c r="H168" s="43"/>
      <c r="I168" s="35" t="str">
        <f t="shared" ca="1" si="1"/>
        <v xml:space="preserve"> - </v>
      </c>
      <c r="J168" s="36"/>
    </row>
    <row r="169" spans="1:10" s="41" customFormat="1" ht="12" x14ac:dyDescent="0.2">
      <c r="A169" s="45"/>
      <c r="B169" s="37"/>
      <c r="C169" s="38"/>
      <c r="D169" s="39"/>
      <c r="E169" s="33"/>
      <c r="F169" s="38"/>
      <c r="G169" s="34"/>
      <c r="H169" s="43"/>
      <c r="I169" s="35" t="str">
        <f t="shared" ca="1" si="1"/>
        <v xml:space="preserve"> - </v>
      </c>
      <c r="J169" s="36"/>
    </row>
    <row r="170" spans="1:10" s="41" customFormat="1" ht="12" x14ac:dyDescent="0.2">
      <c r="A170" s="45"/>
      <c r="B170" s="37"/>
      <c r="C170" s="38"/>
      <c r="D170" s="39"/>
      <c r="E170" s="33"/>
      <c r="F170" s="38"/>
      <c r="G170" s="34"/>
      <c r="H170" s="43"/>
      <c r="I170" s="35" t="str">
        <f t="shared" ca="1" si="1"/>
        <v xml:space="preserve"> - </v>
      </c>
      <c r="J170" s="36"/>
    </row>
    <row r="171" spans="1:10" s="41" customFormat="1" ht="12" x14ac:dyDescent="0.2">
      <c r="A171" s="45"/>
      <c r="B171" s="37"/>
      <c r="C171" s="38"/>
      <c r="D171" s="39"/>
      <c r="E171" s="33"/>
      <c r="F171" s="38"/>
      <c r="G171" s="34"/>
      <c r="H171" s="43"/>
      <c r="I171" s="35" t="str">
        <f t="shared" ca="1" si="1"/>
        <v xml:space="preserve"> - </v>
      </c>
      <c r="J171" s="36"/>
    </row>
    <row r="172" spans="1:10" s="41" customFormat="1" ht="12" x14ac:dyDescent="0.2">
      <c r="A172" s="45"/>
      <c r="B172" s="37"/>
      <c r="C172" s="38"/>
      <c r="D172" s="39"/>
      <c r="E172" s="33"/>
      <c r="F172" s="38"/>
      <c r="G172" s="34"/>
      <c r="H172" s="43"/>
      <c r="I172" s="35" t="str">
        <f t="shared" ca="1" si="1"/>
        <v xml:space="preserve"> - </v>
      </c>
      <c r="J172" s="36"/>
    </row>
    <row r="173" spans="1:10" s="41" customFormat="1" ht="12" x14ac:dyDescent="0.2">
      <c r="A173" s="45"/>
      <c r="B173" s="37"/>
      <c r="C173" s="38"/>
      <c r="D173" s="39"/>
      <c r="E173" s="33"/>
      <c r="F173" s="38"/>
      <c r="G173" s="34"/>
      <c r="H173" s="43"/>
      <c r="I173" s="35" t="str">
        <f t="shared" ca="1" si="1"/>
        <v xml:space="preserve"> - </v>
      </c>
      <c r="J173" s="36"/>
    </row>
    <row r="174" spans="1:10" s="41" customFormat="1" ht="12" x14ac:dyDescent="0.2">
      <c r="A174" s="45"/>
      <c r="B174" s="37"/>
      <c r="C174" s="38"/>
      <c r="D174" s="39"/>
      <c r="E174" s="33"/>
      <c r="F174" s="38"/>
      <c r="G174" s="34"/>
      <c r="H174" s="43"/>
      <c r="I174" s="35" t="str">
        <f t="shared" ca="1" si="1"/>
        <v xml:space="preserve"> - </v>
      </c>
      <c r="J174" s="36"/>
    </row>
    <row r="175" spans="1:10" s="41" customFormat="1" x14ac:dyDescent="0.2">
      <c r="A175" s="45"/>
      <c r="B175" s="42"/>
      <c r="C175" s="38"/>
      <c r="D175" s="39"/>
      <c r="E175" s="33"/>
      <c r="F175" s="38"/>
      <c r="G175" s="34"/>
      <c r="H175" s="43"/>
      <c r="I175" s="35" t="str">
        <f t="shared" ca="1" si="1"/>
        <v xml:space="preserve"> - </v>
      </c>
      <c r="J175" s="36"/>
    </row>
    <row r="176" spans="1:10" s="41" customFormat="1" ht="12" x14ac:dyDescent="0.2">
      <c r="A176" s="45"/>
      <c r="B176" s="37"/>
      <c r="C176" s="38"/>
      <c r="D176" s="39"/>
      <c r="E176" s="33"/>
      <c r="F176" s="38"/>
      <c r="G176" s="34"/>
      <c r="H176" s="43"/>
      <c r="I176" s="35" t="str">
        <f t="shared" ca="1" si="1"/>
        <v xml:space="preserve"> - </v>
      </c>
      <c r="J176" s="36"/>
    </row>
    <row r="177" spans="1:10" s="41" customFormat="1" ht="12" x14ac:dyDescent="0.2">
      <c r="A177" s="45"/>
      <c r="B177" s="37"/>
      <c r="C177" s="38"/>
      <c r="D177" s="39"/>
      <c r="E177" s="33"/>
      <c r="F177" s="38"/>
      <c r="G177" s="34"/>
      <c r="H177" s="43"/>
      <c r="I177" s="35" t="str">
        <f t="shared" ca="1" si="1"/>
        <v xml:space="preserve"> - </v>
      </c>
      <c r="J177" s="36"/>
    </row>
    <row r="178" spans="1:10" s="41" customFormat="1" ht="12" x14ac:dyDescent="0.2">
      <c r="A178" s="45"/>
      <c r="B178" s="37"/>
      <c r="C178" s="38"/>
      <c r="D178" s="39"/>
      <c r="E178" s="40"/>
      <c r="F178" s="38"/>
      <c r="G178" s="34"/>
      <c r="H178" s="43"/>
      <c r="I178" s="35" t="str">
        <f t="shared" ca="1" si="1"/>
        <v xml:space="preserve"> - </v>
      </c>
      <c r="J178" s="36"/>
    </row>
    <row r="179" spans="1:10" s="41" customFormat="1" ht="12" x14ac:dyDescent="0.2">
      <c r="A179" s="45"/>
      <c r="B179" s="37"/>
      <c r="C179" s="38"/>
      <c r="D179" s="39"/>
      <c r="E179" s="40"/>
      <c r="F179" s="38"/>
      <c r="G179" s="34"/>
      <c r="H179" s="43"/>
      <c r="I179" s="35" t="str">
        <f t="shared" ca="1" si="1"/>
        <v xml:space="preserve"> - </v>
      </c>
      <c r="J179" s="36"/>
    </row>
    <row r="180" spans="1:10" s="41" customFormat="1" ht="12" x14ac:dyDescent="0.2">
      <c r="A180" s="45"/>
      <c r="B180" s="37"/>
      <c r="C180" s="38"/>
      <c r="D180" s="39"/>
      <c r="E180" s="40"/>
      <c r="F180" s="38"/>
      <c r="G180" s="34"/>
      <c r="H180" s="43"/>
      <c r="I180" s="35" t="str">
        <f t="shared" ca="1" si="1"/>
        <v xml:space="preserve"> - </v>
      </c>
      <c r="J180" s="36"/>
    </row>
    <row r="181" spans="1:10" s="41" customFormat="1" ht="12" x14ac:dyDescent="0.2">
      <c r="A181" s="45"/>
      <c r="B181" s="37"/>
      <c r="C181" s="38"/>
      <c r="D181" s="39"/>
      <c r="E181" s="40"/>
      <c r="F181" s="38"/>
      <c r="G181" s="34"/>
      <c r="H181" s="43"/>
      <c r="I181" s="35" t="str">
        <f t="shared" ca="1" si="1"/>
        <v xml:space="preserve"> - </v>
      </c>
      <c r="J181" s="36"/>
    </row>
    <row r="182" spans="1:10" s="41" customFormat="1" ht="12" x14ac:dyDescent="0.2">
      <c r="A182" s="45"/>
      <c r="B182" s="37"/>
      <c r="C182" s="38"/>
      <c r="D182" s="39"/>
      <c r="E182" s="33"/>
      <c r="F182" s="38"/>
      <c r="G182" s="34"/>
      <c r="H182" s="43"/>
      <c r="I182" s="35" t="str">
        <f t="shared" ca="1" si="1"/>
        <v xml:space="preserve"> - </v>
      </c>
      <c r="J182" s="36"/>
    </row>
    <row r="183" spans="1:10" s="41" customFormat="1" ht="12" x14ac:dyDescent="0.2">
      <c r="A183" s="45"/>
      <c r="B183" s="37"/>
      <c r="C183" s="38"/>
      <c r="D183" s="39"/>
      <c r="E183" s="33"/>
      <c r="F183" s="38"/>
      <c r="G183" s="34"/>
      <c r="H183" s="43"/>
      <c r="I183" s="35" t="str">
        <f t="shared" ca="1" si="1"/>
        <v xml:space="preserve"> - </v>
      </c>
      <c r="J183" s="36"/>
    </row>
    <row r="184" spans="1:10" s="41" customFormat="1" ht="12.75" customHeight="1" x14ac:dyDescent="0.2">
      <c r="A184" s="45"/>
      <c r="B184" s="37"/>
      <c r="C184" s="38"/>
      <c r="D184" s="39"/>
      <c r="E184" s="33"/>
      <c r="F184" s="38"/>
      <c r="G184" s="34"/>
      <c r="H184" s="43"/>
      <c r="I184" s="35" t="str">
        <f t="shared" ca="1" si="1"/>
        <v xml:space="preserve"> - </v>
      </c>
      <c r="J184" s="36"/>
    </row>
    <row r="185" spans="1:10" s="41" customFormat="1" ht="12" x14ac:dyDescent="0.2">
      <c r="A185" s="45"/>
      <c r="B185" s="37"/>
      <c r="C185" s="38"/>
      <c r="D185" s="39"/>
      <c r="E185" s="33"/>
      <c r="F185" s="38"/>
      <c r="G185" s="34"/>
      <c r="H185" s="43"/>
      <c r="I185" s="35" t="str">
        <f t="shared" ca="1" si="1"/>
        <v xml:space="preserve"> - </v>
      </c>
      <c r="J185" s="36"/>
    </row>
    <row r="186" spans="1:10" s="41" customFormat="1" ht="15" customHeight="1" x14ac:dyDescent="0.2">
      <c r="A186" s="45"/>
      <c r="B186" s="37"/>
      <c r="C186" s="38"/>
      <c r="D186" s="39"/>
      <c r="E186" s="33"/>
      <c r="F186" s="38"/>
      <c r="G186" s="34"/>
      <c r="H186" s="43"/>
      <c r="I186" s="35" t="str">
        <f t="shared" ref="I186:I249" ca="1" si="3">IF(AND(ISBLANK(G186),ISBLANK(H186))," - ",OFFSET(I186,-1,0,1,1)+H186-G186)</f>
        <v xml:space="preserve"> - </v>
      </c>
      <c r="J186" s="36"/>
    </row>
    <row r="187" spans="1:10" s="41" customFormat="1" ht="12" x14ac:dyDescent="0.2">
      <c r="A187" s="45"/>
      <c r="B187" s="37"/>
      <c r="C187" s="38"/>
      <c r="D187" s="39"/>
      <c r="E187" s="33"/>
      <c r="F187" s="38"/>
      <c r="G187" s="34"/>
      <c r="H187" s="43"/>
      <c r="I187" s="35" t="str">
        <f t="shared" ca="1" si="3"/>
        <v xml:space="preserve"> - </v>
      </c>
      <c r="J187" s="36"/>
    </row>
    <row r="188" spans="1:10" s="41" customFormat="1" ht="12" x14ac:dyDescent="0.2">
      <c r="A188" s="45"/>
      <c r="B188" s="37"/>
      <c r="C188" s="38"/>
      <c r="D188" s="39"/>
      <c r="E188" s="33"/>
      <c r="F188" s="38"/>
      <c r="G188" s="34"/>
      <c r="H188" s="43"/>
      <c r="I188" s="35" t="str">
        <f t="shared" ca="1" si="3"/>
        <v xml:space="preserve"> - </v>
      </c>
      <c r="J188" s="36"/>
    </row>
    <row r="189" spans="1:10" s="41" customFormat="1" ht="12" x14ac:dyDescent="0.2">
      <c r="A189" s="45"/>
      <c r="B189" s="37"/>
      <c r="C189" s="46"/>
      <c r="D189" s="39"/>
      <c r="E189" s="33"/>
      <c r="F189" s="38"/>
      <c r="G189" s="34"/>
      <c r="H189" s="43"/>
      <c r="I189" s="35" t="str">
        <f t="shared" ca="1" si="3"/>
        <v xml:space="preserve"> - </v>
      </c>
      <c r="J189" s="36"/>
    </row>
    <row r="190" spans="1:10" s="41" customFormat="1" ht="12" x14ac:dyDescent="0.2">
      <c r="A190" s="45"/>
      <c r="B190" s="37"/>
      <c r="C190" s="46"/>
      <c r="D190" s="39"/>
      <c r="E190" s="33"/>
      <c r="F190" s="38"/>
      <c r="G190" s="43"/>
      <c r="H190" s="43"/>
      <c r="I190" s="35" t="str">
        <f t="shared" ca="1" si="3"/>
        <v xml:space="preserve"> - </v>
      </c>
      <c r="J190" s="36"/>
    </row>
    <row r="191" spans="1:10" s="41" customFormat="1" ht="12" x14ac:dyDescent="0.2">
      <c r="A191" s="45"/>
      <c r="B191" s="37"/>
      <c r="C191" s="46"/>
      <c r="D191" s="39"/>
      <c r="E191" s="33"/>
      <c r="F191" s="38"/>
      <c r="G191" s="34"/>
      <c r="H191" s="43"/>
      <c r="I191" s="35" t="str">
        <f t="shared" ca="1" si="3"/>
        <v xml:space="preserve"> - </v>
      </c>
      <c r="J191" s="36"/>
    </row>
    <row r="192" spans="1:10" s="41" customFormat="1" ht="12" x14ac:dyDescent="0.2">
      <c r="A192" s="45"/>
      <c r="B192" s="37"/>
      <c r="C192" s="46"/>
      <c r="D192" s="39"/>
      <c r="E192" s="33"/>
      <c r="F192" s="38"/>
      <c r="G192" s="34"/>
      <c r="H192" s="43"/>
      <c r="I192" s="35" t="str">
        <f t="shared" ca="1" si="3"/>
        <v xml:space="preserve"> - </v>
      </c>
      <c r="J192" s="36"/>
    </row>
    <row r="193" spans="1:10" s="41" customFormat="1" ht="12" x14ac:dyDescent="0.2">
      <c r="A193" s="45"/>
      <c r="B193" s="37"/>
      <c r="C193" s="46"/>
      <c r="D193" s="39"/>
      <c r="E193" s="33"/>
      <c r="F193" s="38"/>
      <c r="G193" s="34"/>
      <c r="H193" s="43"/>
      <c r="I193" s="35" t="str">
        <f t="shared" ca="1" si="3"/>
        <v xml:space="preserve"> - </v>
      </c>
      <c r="J193" s="36"/>
    </row>
    <row r="194" spans="1:10" s="41" customFormat="1" ht="12" x14ac:dyDescent="0.2">
      <c r="A194" s="45"/>
      <c r="B194" s="37"/>
      <c r="C194" s="38"/>
      <c r="D194" s="39"/>
      <c r="E194" s="33"/>
      <c r="F194" s="38"/>
      <c r="G194" s="34"/>
      <c r="H194" s="43"/>
      <c r="I194" s="35" t="str">
        <f t="shared" ca="1" si="3"/>
        <v xml:space="preserve"> - </v>
      </c>
      <c r="J194" s="36"/>
    </row>
    <row r="195" spans="1:10" s="41" customFormat="1" ht="12" x14ac:dyDescent="0.2">
      <c r="A195" s="45"/>
      <c r="B195" s="37"/>
      <c r="C195" s="38"/>
      <c r="D195" s="39"/>
      <c r="E195" s="33"/>
      <c r="F195" s="38"/>
      <c r="G195" s="34"/>
      <c r="H195" s="43"/>
      <c r="I195" s="35" t="str">
        <f t="shared" ca="1" si="3"/>
        <v xml:space="preserve"> - </v>
      </c>
      <c r="J195" s="36"/>
    </row>
    <row r="196" spans="1:10" s="41" customFormat="1" ht="12" x14ac:dyDescent="0.2">
      <c r="A196" s="45"/>
      <c r="B196" s="37"/>
      <c r="C196" s="38"/>
      <c r="D196" s="39"/>
      <c r="E196" s="33"/>
      <c r="F196" s="38"/>
      <c r="G196" s="34"/>
      <c r="H196" s="43"/>
      <c r="I196" s="35" t="str">
        <f t="shared" ca="1" si="3"/>
        <v xml:space="preserve"> - </v>
      </c>
      <c r="J196" s="36"/>
    </row>
    <row r="197" spans="1:10" s="41" customFormat="1" ht="12" x14ac:dyDescent="0.2">
      <c r="A197" s="45"/>
      <c r="B197" s="37"/>
      <c r="C197" s="38"/>
      <c r="D197" s="39"/>
      <c r="E197" s="33"/>
      <c r="F197" s="38"/>
      <c r="G197" s="34"/>
      <c r="H197" s="43"/>
      <c r="I197" s="35" t="str">
        <f t="shared" ca="1" si="3"/>
        <v xml:space="preserve"> - </v>
      </c>
      <c r="J197" s="36"/>
    </row>
    <row r="198" spans="1:10" s="41" customFormat="1" ht="12" x14ac:dyDescent="0.2">
      <c r="A198" s="45"/>
      <c r="B198" s="37"/>
      <c r="C198" s="38"/>
      <c r="D198" s="39"/>
      <c r="E198" s="33"/>
      <c r="F198" s="38"/>
      <c r="G198" s="34"/>
      <c r="H198" s="43"/>
      <c r="I198" s="35" t="str">
        <f t="shared" ca="1" si="3"/>
        <v xml:space="preserve"> - </v>
      </c>
      <c r="J198" s="36"/>
    </row>
    <row r="199" spans="1:10" s="41" customFormat="1" ht="12" x14ac:dyDescent="0.2">
      <c r="A199" s="45"/>
      <c r="B199" s="37"/>
      <c r="C199" s="38"/>
      <c r="D199" s="39"/>
      <c r="E199" s="33"/>
      <c r="F199" s="38"/>
      <c r="G199" s="34"/>
      <c r="H199" s="43"/>
      <c r="I199" s="35" t="str">
        <f t="shared" ca="1" si="3"/>
        <v xml:space="preserve"> - </v>
      </c>
      <c r="J199" s="36"/>
    </row>
    <row r="200" spans="1:10" s="41" customFormat="1" ht="12" x14ac:dyDescent="0.2">
      <c r="A200" s="45"/>
      <c r="B200" s="37"/>
      <c r="C200" s="38"/>
      <c r="D200" s="39"/>
      <c r="E200" s="33"/>
      <c r="F200" s="38"/>
      <c r="G200" s="34"/>
      <c r="H200" s="43"/>
      <c r="I200" s="35" t="str">
        <f t="shared" ca="1" si="3"/>
        <v xml:space="preserve"> - </v>
      </c>
      <c r="J200" s="36"/>
    </row>
    <row r="201" spans="1:10" s="41" customFormat="1" ht="12" x14ac:dyDescent="0.2">
      <c r="A201" s="45"/>
      <c r="B201" s="37"/>
      <c r="C201" s="38"/>
      <c r="D201" s="39"/>
      <c r="E201" s="33"/>
      <c r="F201" s="38"/>
      <c r="G201" s="34"/>
      <c r="H201" s="43"/>
      <c r="I201" s="35" t="str">
        <f t="shared" ca="1" si="3"/>
        <v xml:space="preserve"> - </v>
      </c>
      <c r="J201" s="36"/>
    </row>
    <row r="202" spans="1:10" s="41" customFormat="1" ht="12" x14ac:dyDescent="0.2">
      <c r="A202" s="45"/>
      <c r="B202" s="37"/>
      <c r="C202" s="38"/>
      <c r="D202" s="39"/>
      <c r="E202" s="33"/>
      <c r="F202" s="38"/>
      <c r="G202" s="34"/>
      <c r="H202" s="43"/>
      <c r="I202" s="35" t="str">
        <f t="shared" ca="1" si="3"/>
        <v xml:space="preserve"> - </v>
      </c>
      <c r="J202" s="36"/>
    </row>
    <row r="203" spans="1:10" s="41" customFormat="1" ht="12" x14ac:dyDescent="0.2">
      <c r="A203" s="45"/>
      <c r="B203" s="37"/>
      <c r="C203" s="38"/>
      <c r="D203" s="39"/>
      <c r="E203" s="33"/>
      <c r="F203" s="38"/>
      <c r="G203" s="34"/>
      <c r="H203" s="43"/>
      <c r="I203" s="35" t="str">
        <f t="shared" ca="1" si="3"/>
        <v xml:space="preserve"> - </v>
      </c>
      <c r="J203" s="36"/>
    </row>
    <row r="204" spans="1:10" s="41" customFormat="1" ht="12" x14ac:dyDescent="0.2">
      <c r="A204" s="45"/>
      <c r="B204" s="37"/>
      <c r="C204" s="38"/>
      <c r="D204" s="39"/>
      <c r="E204" s="33"/>
      <c r="F204" s="38"/>
      <c r="G204" s="34"/>
      <c r="H204" s="43"/>
      <c r="I204" s="35" t="str">
        <f t="shared" ca="1" si="3"/>
        <v xml:space="preserve"> - </v>
      </c>
      <c r="J204" s="36"/>
    </row>
    <row r="205" spans="1:10" s="41" customFormat="1" ht="12" x14ac:dyDescent="0.2">
      <c r="A205" s="45"/>
      <c r="B205" s="37"/>
      <c r="C205" s="38"/>
      <c r="D205" s="39"/>
      <c r="E205" s="33"/>
      <c r="F205" s="38"/>
      <c r="G205" s="34"/>
      <c r="H205" s="43"/>
      <c r="I205" s="35" t="str">
        <f t="shared" ca="1" si="3"/>
        <v xml:space="preserve"> - </v>
      </c>
      <c r="J205" s="36"/>
    </row>
    <row r="206" spans="1:10" s="41" customFormat="1" ht="12" x14ac:dyDescent="0.2">
      <c r="A206" s="45"/>
      <c r="B206" s="37"/>
      <c r="C206" s="38"/>
      <c r="D206" s="39"/>
      <c r="E206" s="33"/>
      <c r="F206" s="38"/>
      <c r="G206" s="34"/>
      <c r="H206" s="43"/>
      <c r="I206" s="35" t="str">
        <f t="shared" ca="1" si="3"/>
        <v xml:space="preserve"> - </v>
      </c>
      <c r="J206" s="36"/>
    </row>
    <row r="207" spans="1:10" s="41" customFormat="1" ht="12" x14ac:dyDescent="0.2">
      <c r="A207" s="45"/>
      <c r="B207" s="37"/>
      <c r="C207" s="38"/>
      <c r="D207" s="39"/>
      <c r="E207" s="33"/>
      <c r="F207" s="38"/>
      <c r="G207" s="34"/>
      <c r="H207" s="43"/>
      <c r="I207" s="35" t="str">
        <f t="shared" ca="1" si="3"/>
        <v xml:space="preserve"> - </v>
      </c>
      <c r="J207" s="36"/>
    </row>
    <row r="208" spans="1:10" s="41" customFormat="1" ht="12" x14ac:dyDescent="0.2">
      <c r="A208" s="45"/>
      <c r="B208" s="37"/>
      <c r="C208" s="38"/>
      <c r="D208" s="39"/>
      <c r="E208" s="33"/>
      <c r="F208" s="38"/>
      <c r="G208" s="34"/>
      <c r="H208" s="43"/>
      <c r="I208" s="35" t="str">
        <f t="shared" ca="1" si="3"/>
        <v xml:space="preserve"> - </v>
      </c>
      <c r="J208" s="36"/>
    </row>
    <row r="209" spans="1:10" s="41" customFormat="1" ht="12" x14ac:dyDescent="0.2">
      <c r="A209" s="45"/>
      <c r="B209" s="37"/>
      <c r="C209" s="38"/>
      <c r="D209" s="39"/>
      <c r="E209" s="33"/>
      <c r="F209" s="38"/>
      <c r="G209" s="34"/>
      <c r="H209" s="43"/>
      <c r="I209" s="35" t="str">
        <f t="shared" ca="1" si="3"/>
        <v xml:space="preserve"> - </v>
      </c>
      <c r="J209" s="36"/>
    </row>
    <row r="210" spans="1:10" s="41" customFormat="1" ht="12" x14ac:dyDescent="0.2">
      <c r="A210" s="45"/>
      <c r="B210" s="37"/>
      <c r="C210" s="38"/>
      <c r="D210" s="39"/>
      <c r="E210" s="33"/>
      <c r="F210" s="38"/>
      <c r="G210" s="34"/>
      <c r="H210" s="43"/>
      <c r="I210" s="35" t="str">
        <f t="shared" ca="1" si="3"/>
        <v xml:space="preserve"> - </v>
      </c>
      <c r="J210" s="36"/>
    </row>
    <row r="211" spans="1:10" s="41" customFormat="1" ht="12" x14ac:dyDescent="0.2">
      <c r="A211" s="45"/>
      <c r="B211" s="37"/>
      <c r="C211" s="38"/>
      <c r="D211" s="39"/>
      <c r="E211" s="33"/>
      <c r="F211" s="38"/>
      <c r="G211" s="34"/>
      <c r="H211" s="43"/>
      <c r="I211" s="35" t="str">
        <f t="shared" ca="1" si="3"/>
        <v xml:space="preserve"> - </v>
      </c>
      <c r="J211" s="36"/>
    </row>
    <row r="212" spans="1:10" s="41" customFormat="1" ht="12" x14ac:dyDescent="0.2">
      <c r="A212" s="45"/>
      <c r="B212" s="37"/>
      <c r="C212" s="38"/>
      <c r="D212" s="39"/>
      <c r="E212" s="33"/>
      <c r="F212" s="38"/>
      <c r="G212" s="34"/>
      <c r="H212" s="43"/>
      <c r="I212" s="35" t="str">
        <f t="shared" ca="1" si="3"/>
        <v xml:space="preserve"> - </v>
      </c>
      <c r="J212" s="36"/>
    </row>
    <row r="213" spans="1:10" s="41" customFormat="1" ht="12" x14ac:dyDescent="0.2">
      <c r="A213" s="45"/>
      <c r="B213" s="37"/>
      <c r="C213" s="38"/>
      <c r="D213" s="39"/>
      <c r="E213" s="33"/>
      <c r="F213" s="38"/>
      <c r="G213" s="34"/>
      <c r="H213" s="43"/>
      <c r="I213" s="35" t="str">
        <f t="shared" ca="1" si="3"/>
        <v xml:space="preserve"> - </v>
      </c>
      <c r="J213" s="36"/>
    </row>
    <row r="214" spans="1:10" s="41" customFormat="1" ht="12" x14ac:dyDescent="0.2">
      <c r="A214" s="45"/>
      <c r="B214" s="37"/>
      <c r="C214" s="38"/>
      <c r="D214" s="39"/>
      <c r="E214" s="33"/>
      <c r="F214" s="38"/>
      <c r="G214" s="34"/>
      <c r="H214" s="43"/>
      <c r="I214" s="35" t="str">
        <f t="shared" ca="1" si="3"/>
        <v xml:space="preserve"> - </v>
      </c>
      <c r="J214" s="36"/>
    </row>
    <row r="215" spans="1:10" s="41" customFormat="1" ht="12" x14ac:dyDescent="0.2">
      <c r="A215" s="45"/>
      <c r="B215" s="37"/>
      <c r="C215" s="38"/>
      <c r="D215" s="39"/>
      <c r="E215" s="33"/>
      <c r="F215" s="38"/>
      <c r="G215" s="34"/>
      <c r="H215" s="43"/>
      <c r="I215" s="35" t="str">
        <f t="shared" ca="1" si="3"/>
        <v xml:space="preserve"> - </v>
      </c>
      <c r="J215" s="36"/>
    </row>
    <row r="216" spans="1:10" s="41" customFormat="1" ht="12" x14ac:dyDescent="0.2">
      <c r="A216" s="45"/>
      <c r="B216" s="37"/>
      <c r="C216" s="38"/>
      <c r="D216" s="39"/>
      <c r="E216" s="33"/>
      <c r="F216" s="38"/>
      <c r="G216" s="34"/>
      <c r="H216" s="43"/>
      <c r="I216" s="35" t="str">
        <f t="shared" ca="1" si="3"/>
        <v xml:space="preserve"> - </v>
      </c>
      <c r="J216" s="36"/>
    </row>
    <row r="217" spans="1:10" s="41" customFormat="1" ht="12" x14ac:dyDescent="0.2">
      <c r="A217" s="45"/>
      <c r="B217" s="37"/>
      <c r="C217" s="38"/>
      <c r="D217" s="39"/>
      <c r="E217" s="33"/>
      <c r="F217" s="38"/>
      <c r="G217" s="34"/>
      <c r="H217" s="43"/>
      <c r="I217" s="35" t="str">
        <f t="shared" ca="1" si="3"/>
        <v xml:space="preserve"> - </v>
      </c>
      <c r="J217" s="36"/>
    </row>
    <row r="218" spans="1:10" s="41" customFormat="1" ht="12" x14ac:dyDescent="0.2">
      <c r="A218" s="45"/>
      <c r="B218" s="37"/>
      <c r="C218" s="38"/>
      <c r="D218" s="39"/>
      <c r="E218" s="33"/>
      <c r="F218" s="38"/>
      <c r="G218" s="34"/>
      <c r="H218" s="43"/>
      <c r="I218" s="35" t="str">
        <f t="shared" ca="1" si="3"/>
        <v xml:space="preserve"> - </v>
      </c>
      <c r="J218" s="36"/>
    </row>
    <row r="219" spans="1:10" s="41" customFormat="1" ht="12" x14ac:dyDescent="0.2">
      <c r="A219" s="45"/>
      <c r="B219" s="37"/>
      <c r="C219" s="38"/>
      <c r="D219" s="39"/>
      <c r="E219" s="33"/>
      <c r="F219" s="38"/>
      <c r="G219" s="34"/>
      <c r="H219" s="43"/>
      <c r="I219" s="35" t="str">
        <f t="shared" ca="1" si="3"/>
        <v xml:space="preserve"> - </v>
      </c>
      <c r="J219" s="36"/>
    </row>
    <row r="220" spans="1:10" s="41" customFormat="1" ht="12" x14ac:dyDescent="0.2">
      <c r="A220" s="45"/>
      <c r="B220" s="37"/>
      <c r="C220" s="38"/>
      <c r="D220" s="39"/>
      <c r="E220" s="33"/>
      <c r="F220" s="38"/>
      <c r="G220" s="34"/>
      <c r="H220" s="43"/>
      <c r="I220" s="35" t="str">
        <f t="shared" ca="1" si="3"/>
        <v xml:space="preserve"> - </v>
      </c>
      <c r="J220" s="36"/>
    </row>
    <row r="221" spans="1:10" s="41" customFormat="1" ht="13.5" customHeight="1" x14ac:dyDescent="0.2">
      <c r="A221" s="45"/>
      <c r="B221" s="37"/>
      <c r="C221" s="38"/>
      <c r="D221" s="39"/>
      <c r="E221" s="33"/>
      <c r="F221" s="38"/>
      <c r="G221" s="34"/>
      <c r="H221" s="43"/>
      <c r="I221" s="35" t="str">
        <f t="shared" ca="1" si="3"/>
        <v xml:space="preserve"> - </v>
      </c>
      <c r="J221" s="36"/>
    </row>
    <row r="222" spans="1:10" s="41" customFormat="1" ht="12" x14ac:dyDescent="0.2">
      <c r="A222" s="45"/>
      <c r="B222" s="37"/>
      <c r="C222" s="38"/>
      <c r="D222" s="39"/>
      <c r="E222" s="33"/>
      <c r="F222" s="38"/>
      <c r="G222" s="34"/>
      <c r="H222" s="43"/>
      <c r="I222" s="35" t="str">
        <f t="shared" ca="1" si="3"/>
        <v xml:space="preserve"> - </v>
      </c>
      <c r="J222" s="36"/>
    </row>
    <row r="223" spans="1:10" s="41" customFormat="1" ht="12" x14ac:dyDescent="0.2">
      <c r="A223" s="45"/>
      <c r="B223" s="37"/>
      <c r="C223" s="38"/>
      <c r="D223" s="39"/>
      <c r="E223" s="33"/>
      <c r="F223" s="38"/>
      <c r="G223" s="34"/>
      <c r="H223" s="43"/>
      <c r="I223" s="35" t="str">
        <f t="shared" ca="1" si="3"/>
        <v xml:space="preserve"> - </v>
      </c>
      <c r="J223" s="36"/>
    </row>
    <row r="224" spans="1:10" s="41" customFormat="1" ht="12" x14ac:dyDescent="0.2">
      <c r="A224" s="45"/>
      <c r="B224" s="37"/>
      <c r="C224" s="38"/>
      <c r="D224" s="39"/>
      <c r="E224" s="33"/>
      <c r="F224" s="38"/>
      <c r="G224" s="34"/>
      <c r="H224" s="43"/>
      <c r="I224" s="35" t="str">
        <f t="shared" ca="1" si="3"/>
        <v xml:space="preserve"> - </v>
      </c>
      <c r="J224" s="36"/>
    </row>
    <row r="225" spans="1:10" s="41" customFormat="1" ht="12" x14ac:dyDescent="0.2">
      <c r="A225" s="45"/>
      <c r="B225" s="37"/>
      <c r="C225" s="38"/>
      <c r="D225" s="39"/>
      <c r="E225" s="33"/>
      <c r="F225" s="38"/>
      <c r="G225" s="34"/>
      <c r="H225" s="43"/>
      <c r="I225" s="35" t="str">
        <f t="shared" ca="1" si="3"/>
        <v xml:space="preserve"> - </v>
      </c>
      <c r="J225" s="36"/>
    </row>
    <row r="226" spans="1:10" s="41" customFormat="1" ht="12" x14ac:dyDescent="0.2">
      <c r="A226" s="45"/>
      <c r="B226" s="37"/>
      <c r="C226" s="38"/>
      <c r="D226" s="39"/>
      <c r="E226" s="33"/>
      <c r="F226" s="38"/>
      <c r="G226" s="34"/>
      <c r="H226" s="43"/>
      <c r="I226" s="35" t="str">
        <f t="shared" ca="1" si="3"/>
        <v xml:space="preserve"> - </v>
      </c>
      <c r="J226" s="36"/>
    </row>
    <row r="227" spans="1:10" s="41" customFormat="1" ht="12" x14ac:dyDescent="0.2">
      <c r="A227" s="45"/>
      <c r="B227" s="37"/>
      <c r="C227" s="38"/>
      <c r="D227" s="39"/>
      <c r="E227" s="33"/>
      <c r="F227" s="38"/>
      <c r="G227" s="34"/>
      <c r="H227" s="43"/>
      <c r="I227" s="35" t="str">
        <f t="shared" ca="1" si="3"/>
        <v xml:space="preserve"> - </v>
      </c>
      <c r="J227" s="36"/>
    </row>
    <row r="228" spans="1:10" s="41" customFormat="1" ht="12" x14ac:dyDescent="0.2">
      <c r="A228" s="45"/>
      <c r="B228" s="37"/>
      <c r="C228" s="38"/>
      <c r="D228" s="39"/>
      <c r="E228" s="33"/>
      <c r="F228" s="38"/>
      <c r="G228" s="34"/>
      <c r="H228" s="43"/>
      <c r="I228" s="35" t="str">
        <f t="shared" ca="1" si="3"/>
        <v xml:space="preserve"> - </v>
      </c>
      <c r="J228" s="36"/>
    </row>
    <row r="229" spans="1:10" s="41" customFormat="1" ht="12" x14ac:dyDescent="0.2">
      <c r="A229" s="45"/>
      <c r="B229" s="37"/>
      <c r="C229" s="38"/>
      <c r="D229" s="39"/>
      <c r="E229" s="33"/>
      <c r="F229" s="38"/>
      <c r="G229" s="34"/>
      <c r="H229" s="43"/>
      <c r="I229" s="35" t="str">
        <f t="shared" ca="1" si="3"/>
        <v xml:space="preserve"> - </v>
      </c>
      <c r="J229" s="36"/>
    </row>
    <row r="230" spans="1:10" s="41" customFormat="1" ht="12" x14ac:dyDescent="0.2">
      <c r="A230" s="45"/>
      <c r="B230" s="37"/>
      <c r="C230" s="38"/>
      <c r="D230" s="39"/>
      <c r="E230" s="33"/>
      <c r="F230" s="38"/>
      <c r="G230" s="34"/>
      <c r="H230" s="43"/>
      <c r="I230" s="35" t="str">
        <f t="shared" ca="1" si="3"/>
        <v xml:space="preserve"> - </v>
      </c>
      <c r="J230" s="36"/>
    </row>
    <row r="231" spans="1:10" s="41" customFormat="1" ht="12" x14ac:dyDescent="0.2">
      <c r="A231" s="45"/>
      <c r="B231" s="37"/>
      <c r="C231" s="38"/>
      <c r="D231" s="39"/>
      <c r="E231" s="33"/>
      <c r="F231" s="38"/>
      <c r="G231" s="34"/>
      <c r="H231" s="43"/>
      <c r="I231" s="35" t="str">
        <f t="shared" ca="1" si="3"/>
        <v xml:space="preserve"> - </v>
      </c>
      <c r="J231" s="36"/>
    </row>
    <row r="232" spans="1:10" s="41" customFormat="1" ht="12" x14ac:dyDescent="0.2">
      <c r="A232" s="45"/>
      <c r="B232" s="37"/>
      <c r="C232" s="38"/>
      <c r="D232" s="39"/>
      <c r="E232" s="33"/>
      <c r="F232" s="38"/>
      <c r="G232" s="34"/>
      <c r="H232" s="43"/>
      <c r="I232" s="35" t="str">
        <f t="shared" ca="1" si="3"/>
        <v xml:space="preserve"> - </v>
      </c>
      <c r="J232" s="36"/>
    </row>
    <row r="233" spans="1:10" s="41" customFormat="1" ht="12" x14ac:dyDescent="0.2">
      <c r="A233" s="45"/>
      <c r="B233" s="37"/>
      <c r="C233" s="38"/>
      <c r="D233" s="39"/>
      <c r="E233" s="33"/>
      <c r="F233" s="38"/>
      <c r="G233" s="34"/>
      <c r="H233" s="43"/>
      <c r="I233" s="35" t="str">
        <f t="shared" ca="1" si="3"/>
        <v xml:space="preserve"> - </v>
      </c>
      <c r="J233" s="36"/>
    </row>
    <row r="234" spans="1:10" s="41" customFormat="1" ht="12" x14ac:dyDescent="0.2">
      <c r="A234" s="45"/>
      <c r="B234" s="37"/>
      <c r="C234" s="38"/>
      <c r="D234" s="39"/>
      <c r="E234" s="33"/>
      <c r="F234" s="38"/>
      <c r="G234" s="34"/>
      <c r="H234" s="43"/>
      <c r="I234" s="35" t="str">
        <f t="shared" ca="1" si="3"/>
        <v xml:space="preserve"> - </v>
      </c>
      <c r="J234" s="36"/>
    </row>
    <row r="235" spans="1:10" s="41" customFormat="1" ht="12" x14ac:dyDescent="0.2">
      <c r="A235" s="45"/>
      <c r="B235" s="37"/>
      <c r="C235" s="38"/>
      <c r="D235" s="39"/>
      <c r="E235" s="33"/>
      <c r="F235" s="38"/>
      <c r="G235" s="34"/>
      <c r="H235" s="43"/>
      <c r="I235" s="35" t="str">
        <f t="shared" ca="1" si="3"/>
        <v xml:space="preserve"> - </v>
      </c>
      <c r="J235" s="36"/>
    </row>
    <row r="236" spans="1:10" s="41" customFormat="1" ht="12" x14ac:dyDescent="0.2">
      <c r="A236" s="45"/>
      <c r="B236" s="37"/>
      <c r="C236" s="38"/>
      <c r="D236" s="39"/>
      <c r="E236" s="33"/>
      <c r="F236" s="38"/>
      <c r="G236" s="34"/>
      <c r="H236" s="43"/>
      <c r="I236" s="35" t="str">
        <f t="shared" ca="1" si="3"/>
        <v xml:space="preserve"> - </v>
      </c>
      <c r="J236" s="36"/>
    </row>
    <row r="237" spans="1:10" s="41" customFormat="1" ht="12" x14ac:dyDescent="0.2">
      <c r="A237" s="45"/>
      <c r="B237" s="37"/>
      <c r="C237" s="38"/>
      <c r="D237" s="39"/>
      <c r="E237" s="33"/>
      <c r="F237" s="38"/>
      <c r="G237" s="34"/>
      <c r="H237" s="43"/>
      <c r="I237" s="35" t="str">
        <f t="shared" ca="1" si="3"/>
        <v xml:space="preserve"> - </v>
      </c>
      <c r="J237" s="36"/>
    </row>
    <row r="238" spans="1:10" s="41" customFormat="1" ht="12" x14ac:dyDescent="0.2">
      <c r="A238" s="45"/>
      <c r="B238" s="37"/>
      <c r="C238" s="38"/>
      <c r="D238" s="39"/>
      <c r="E238" s="33"/>
      <c r="F238" s="38"/>
      <c r="G238" s="34"/>
      <c r="H238" s="43"/>
      <c r="I238" s="35" t="str">
        <f t="shared" ca="1" si="3"/>
        <v xml:space="preserve"> - </v>
      </c>
      <c r="J238" s="36"/>
    </row>
    <row r="239" spans="1:10" s="41" customFormat="1" ht="12" x14ac:dyDescent="0.2">
      <c r="A239" s="45"/>
      <c r="B239" s="37"/>
      <c r="C239" s="38"/>
      <c r="D239" s="39"/>
      <c r="E239" s="33"/>
      <c r="F239" s="38"/>
      <c r="G239" s="34"/>
      <c r="H239" s="43"/>
      <c r="I239" s="35" t="str">
        <f t="shared" ca="1" si="3"/>
        <v xml:space="preserve"> - </v>
      </c>
      <c r="J239" s="36"/>
    </row>
    <row r="240" spans="1:10" s="41" customFormat="1" ht="12" x14ac:dyDescent="0.2">
      <c r="A240" s="45"/>
      <c r="B240" s="37"/>
      <c r="C240" s="38"/>
      <c r="D240" s="39"/>
      <c r="E240" s="33"/>
      <c r="F240" s="38"/>
      <c r="G240" s="34"/>
      <c r="H240" s="43"/>
      <c r="I240" s="35" t="str">
        <f t="shared" ca="1" si="3"/>
        <v xml:space="preserve"> - </v>
      </c>
      <c r="J240" s="36"/>
    </row>
    <row r="241" spans="1:10" s="41" customFormat="1" ht="12" x14ac:dyDescent="0.2">
      <c r="A241" s="45"/>
      <c r="B241" s="37"/>
      <c r="C241" s="38"/>
      <c r="D241" s="39"/>
      <c r="E241" s="33"/>
      <c r="F241" s="38"/>
      <c r="G241" s="34"/>
      <c r="H241" s="43"/>
      <c r="I241" s="35" t="str">
        <f t="shared" ca="1" si="3"/>
        <v xml:space="preserve"> - </v>
      </c>
      <c r="J241" s="36"/>
    </row>
    <row r="242" spans="1:10" s="41" customFormat="1" ht="12" x14ac:dyDescent="0.2">
      <c r="A242" s="45"/>
      <c r="B242" s="37"/>
      <c r="C242" s="38"/>
      <c r="D242" s="39"/>
      <c r="E242" s="33"/>
      <c r="F242" s="38"/>
      <c r="G242" s="34"/>
      <c r="H242" s="43"/>
      <c r="I242" s="35" t="str">
        <f t="shared" ca="1" si="3"/>
        <v xml:space="preserve"> - </v>
      </c>
      <c r="J242" s="36"/>
    </row>
    <row r="243" spans="1:10" s="41" customFormat="1" ht="12" x14ac:dyDescent="0.2">
      <c r="A243" s="45"/>
      <c r="B243" s="37"/>
      <c r="C243" s="38"/>
      <c r="D243" s="39"/>
      <c r="E243" s="33"/>
      <c r="F243" s="38"/>
      <c r="G243" s="34"/>
      <c r="H243" s="43"/>
      <c r="I243" s="35" t="str">
        <f t="shared" ca="1" si="3"/>
        <v xml:space="preserve"> - </v>
      </c>
      <c r="J243" s="36"/>
    </row>
    <row r="244" spans="1:10" s="41" customFormat="1" ht="12" x14ac:dyDescent="0.2">
      <c r="A244" s="50"/>
      <c r="B244" s="37"/>
      <c r="C244" s="38"/>
      <c r="D244" s="39"/>
      <c r="E244" s="33"/>
      <c r="F244" s="38"/>
      <c r="G244" s="34"/>
      <c r="H244" s="51"/>
      <c r="I244" s="35" t="str">
        <f t="shared" ca="1" si="3"/>
        <v xml:space="preserve"> - </v>
      </c>
      <c r="J244" s="36"/>
    </row>
    <row r="245" spans="1:10" s="41" customFormat="1" ht="12" x14ac:dyDescent="0.2">
      <c r="A245" s="50"/>
      <c r="B245" s="37"/>
      <c r="C245" s="38"/>
      <c r="D245" s="39"/>
      <c r="E245" s="33"/>
      <c r="F245" s="38"/>
      <c r="G245" s="34"/>
      <c r="H245" s="43"/>
      <c r="I245" s="35" t="str">
        <f t="shared" ca="1" si="3"/>
        <v xml:space="preserve"> - </v>
      </c>
      <c r="J245" s="36"/>
    </row>
    <row r="246" spans="1:10" s="41" customFormat="1" ht="12" x14ac:dyDescent="0.2">
      <c r="A246" s="50"/>
      <c r="B246" s="37"/>
      <c r="C246" s="38"/>
      <c r="D246" s="39"/>
      <c r="E246" s="33"/>
      <c r="F246" s="38"/>
      <c r="G246" s="34"/>
      <c r="H246" s="51"/>
      <c r="I246" s="35" t="str">
        <f t="shared" ca="1" si="3"/>
        <v xml:space="preserve"> - </v>
      </c>
      <c r="J246" s="36"/>
    </row>
    <row r="247" spans="1:10" s="41" customFormat="1" ht="12" x14ac:dyDescent="0.2">
      <c r="A247" s="50"/>
      <c r="B247" s="37"/>
      <c r="C247" s="38"/>
      <c r="D247" s="39"/>
      <c r="E247" s="33"/>
      <c r="F247" s="38"/>
      <c r="G247" s="34"/>
      <c r="H247" s="51"/>
      <c r="I247" s="35" t="str">
        <f t="shared" ca="1" si="3"/>
        <v xml:space="preserve"> - </v>
      </c>
      <c r="J247" s="36"/>
    </row>
    <row r="248" spans="1:10" s="41" customFormat="1" ht="12" x14ac:dyDescent="0.2">
      <c r="A248" s="50"/>
      <c r="B248" s="37"/>
      <c r="C248" s="38"/>
      <c r="D248" s="39"/>
      <c r="E248" s="33"/>
      <c r="F248" s="38"/>
      <c r="G248" s="34"/>
      <c r="H248" s="51"/>
      <c r="I248" s="35" t="str">
        <f t="shared" ca="1" si="3"/>
        <v xml:space="preserve"> - </v>
      </c>
      <c r="J248" s="36"/>
    </row>
    <row r="249" spans="1:10" s="41" customFormat="1" ht="12" x14ac:dyDescent="0.2">
      <c r="A249" s="50"/>
      <c r="B249" s="37"/>
      <c r="C249" s="38"/>
      <c r="D249" s="39"/>
      <c r="E249" s="33"/>
      <c r="F249" s="38"/>
      <c r="G249" s="34"/>
      <c r="H249" s="51"/>
      <c r="I249" s="35" t="str">
        <f t="shared" ca="1" si="3"/>
        <v xml:space="preserve"> - </v>
      </c>
      <c r="J249" s="36"/>
    </row>
    <row r="250" spans="1:10" s="41" customFormat="1" ht="12" x14ac:dyDescent="0.2">
      <c r="A250" s="50"/>
      <c r="B250" s="37"/>
      <c r="C250" s="38"/>
      <c r="D250" s="39"/>
      <c r="E250" s="33"/>
      <c r="F250" s="38"/>
      <c r="G250" s="34"/>
      <c r="H250" s="51"/>
      <c r="I250" s="35" t="str">
        <f t="shared" ref="I250:I313" ca="1" si="4">IF(AND(ISBLANK(G250),ISBLANK(H250))," - ",OFFSET(I250,-1,0,1,1)+H250-G250)</f>
        <v xml:space="preserve"> - </v>
      </c>
      <c r="J250" s="36"/>
    </row>
    <row r="251" spans="1:10" s="41" customFormat="1" ht="12" x14ac:dyDescent="0.2">
      <c r="A251" s="50"/>
      <c r="B251" s="37"/>
      <c r="C251" s="38"/>
      <c r="D251" s="39"/>
      <c r="E251" s="33"/>
      <c r="F251" s="38"/>
      <c r="G251" s="34"/>
      <c r="H251" s="51"/>
      <c r="I251" s="35" t="str">
        <f t="shared" ca="1" si="4"/>
        <v xml:space="preserve"> - </v>
      </c>
      <c r="J251" s="36"/>
    </row>
    <row r="252" spans="1:10" s="41" customFormat="1" ht="12" x14ac:dyDescent="0.2">
      <c r="A252" s="50"/>
      <c r="B252" s="37"/>
      <c r="C252" s="38"/>
      <c r="D252" s="39"/>
      <c r="E252" s="33"/>
      <c r="F252" s="38"/>
      <c r="G252" s="34"/>
      <c r="H252" s="51"/>
      <c r="I252" s="35" t="str">
        <f t="shared" ca="1" si="4"/>
        <v xml:space="preserve"> - </v>
      </c>
      <c r="J252" s="36"/>
    </row>
    <row r="253" spans="1:10" s="41" customFormat="1" ht="12" x14ac:dyDescent="0.2">
      <c r="A253" s="50"/>
      <c r="B253" s="37"/>
      <c r="C253" s="38"/>
      <c r="D253" s="39"/>
      <c r="E253" s="33"/>
      <c r="F253" s="38"/>
      <c r="G253" s="34"/>
      <c r="H253" s="51"/>
      <c r="I253" s="35" t="str">
        <f t="shared" ca="1" si="4"/>
        <v xml:space="preserve"> - </v>
      </c>
      <c r="J253" s="36"/>
    </row>
    <row r="254" spans="1:10" s="41" customFormat="1" ht="12" x14ac:dyDescent="0.2">
      <c r="A254" s="30"/>
      <c r="B254" s="37"/>
      <c r="C254" s="38"/>
      <c r="D254" s="39"/>
      <c r="E254" s="33"/>
      <c r="F254" s="38"/>
      <c r="G254" s="34"/>
      <c r="H254" s="43"/>
      <c r="I254" s="35" t="str">
        <f t="shared" ca="1" si="4"/>
        <v xml:space="preserve"> - </v>
      </c>
      <c r="J254" s="36"/>
    </row>
    <row r="255" spans="1:10" s="41" customFormat="1" ht="12" x14ac:dyDescent="0.2">
      <c r="A255" s="49"/>
      <c r="B255" s="37"/>
      <c r="C255" s="38"/>
      <c r="D255" s="39"/>
      <c r="E255" s="33"/>
      <c r="F255" s="38"/>
      <c r="G255" s="34"/>
      <c r="H255" s="43"/>
      <c r="I255" s="35" t="str">
        <f t="shared" ca="1" si="4"/>
        <v xml:space="preserve"> - </v>
      </c>
      <c r="J255" s="36"/>
    </row>
    <row r="256" spans="1:10" s="41" customFormat="1" ht="12" x14ac:dyDescent="0.2">
      <c r="A256" s="49"/>
      <c r="B256" s="37"/>
      <c r="C256" s="38"/>
      <c r="D256" s="39"/>
      <c r="E256" s="33"/>
      <c r="F256" s="38"/>
      <c r="G256" s="34"/>
      <c r="H256" s="43"/>
      <c r="I256" s="35" t="str">
        <f t="shared" ca="1" si="4"/>
        <v xml:space="preserve"> - </v>
      </c>
      <c r="J256" s="36"/>
    </row>
    <row r="257" spans="1:10" s="36" customFormat="1" ht="12" x14ac:dyDescent="0.2">
      <c r="A257" s="52"/>
      <c r="B257" s="53"/>
      <c r="C257" s="54"/>
      <c r="D257" s="55"/>
      <c r="E257" s="55"/>
      <c r="F257" s="54"/>
      <c r="G257" s="56"/>
      <c r="H257" s="34"/>
      <c r="I257" s="35" t="str">
        <f t="shared" ca="1" si="4"/>
        <v xml:space="preserve"> - </v>
      </c>
      <c r="J257" s="41"/>
    </row>
    <row r="258" spans="1:10" s="36" customFormat="1" ht="12" x14ac:dyDescent="0.2">
      <c r="A258" s="30"/>
      <c r="B258" s="37"/>
      <c r="C258" s="38"/>
      <c r="D258" s="39"/>
      <c r="E258" s="57"/>
      <c r="F258" s="38"/>
      <c r="G258" s="34"/>
      <c r="H258" s="43"/>
      <c r="I258" s="35" t="str">
        <f t="shared" ca="1" si="4"/>
        <v xml:space="preserve"> - </v>
      </c>
      <c r="J258" s="41"/>
    </row>
    <row r="259" spans="1:10" s="36" customFormat="1" ht="12" x14ac:dyDescent="0.2">
      <c r="A259" s="30"/>
      <c r="B259" s="37"/>
      <c r="C259" s="38"/>
      <c r="D259" s="39"/>
      <c r="E259" s="57"/>
      <c r="F259" s="38"/>
      <c r="G259" s="34"/>
      <c r="H259" s="43"/>
      <c r="I259" s="35" t="str">
        <f t="shared" ca="1" si="4"/>
        <v xml:space="preserve"> - </v>
      </c>
      <c r="J259" s="41"/>
    </row>
    <row r="260" spans="1:10" s="36" customFormat="1" ht="12" x14ac:dyDescent="0.2">
      <c r="A260" s="49"/>
      <c r="B260" s="37"/>
      <c r="C260" s="38"/>
      <c r="D260" s="39"/>
      <c r="E260" s="57"/>
      <c r="F260" s="38"/>
      <c r="G260" s="34"/>
      <c r="H260" s="43"/>
      <c r="I260" s="35" t="str">
        <f t="shared" ca="1" si="4"/>
        <v xml:space="preserve"> - </v>
      </c>
      <c r="J260" s="41"/>
    </row>
    <row r="261" spans="1:10" s="41" customFormat="1" ht="12" x14ac:dyDescent="0.2">
      <c r="A261" s="30"/>
      <c r="B261" s="30"/>
      <c r="C261" s="38"/>
      <c r="D261" s="39"/>
      <c r="E261" s="33"/>
      <c r="F261" s="31"/>
      <c r="G261" s="34"/>
      <c r="H261" s="34"/>
      <c r="I261" s="35" t="str">
        <f t="shared" ca="1" si="4"/>
        <v xml:space="preserve"> - </v>
      </c>
      <c r="J261" s="36"/>
    </row>
    <row r="262" spans="1:10" s="41" customFormat="1" ht="12" x14ac:dyDescent="0.2">
      <c r="A262" s="30"/>
      <c r="B262" s="30"/>
      <c r="C262" s="38"/>
      <c r="D262" s="32"/>
      <c r="E262" s="33"/>
      <c r="F262" s="31"/>
      <c r="G262" s="34"/>
      <c r="H262" s="34"/>
      <c r="I262" s="35" t="str">
        <f t="shared" ca="1" si="4"/>
        <v xml:space="preserve"> - </v>
      </c>
      <c r="J262" s="36"/>
    </row>
    <row r="263" spans="1:10" s="41" customFormat="1" ht="12" x14ac:dyDescent="0.2">
      <c r="A263" s="30"/>
      <c r="B263" s="30"/>
      <c r="C263" s="31"/>
      <c r="D263" s="32"/>
      <c r="E263" s="33"/>
      <c r="F263" s="31"/>
      <c r="G263" s="34"/>
      <c r="H263" s="34"/>
      <c r="I263" s="35" t="str">
        <f t="shared" ca="1" si="4"/>
        <v xml:space="preserve"> - </v>
      </c>
      <c r="J263" s="36"/>
    </row>
    <row r="264" spans="1:10" s="41" customFormat="1" ht="12" x14ac:dyDescent="0.2">
      <c r="A264" s="30"/>
      <c r="B264" s="37"/>
      <c r="C264" s="38"/>
      <c r="D264" s="39"/>
      <c r="E264" s="33"/>
      <c r="F264" s="38"/>
      <c r="G264" s="34"/>
      <c r="H264" s="43"/>
      <c r="I264" s="35" t="str">
        <f t="shared" ca="1" si="4"/>
        <v xml:space="preserve"> - </v>
      </c>
      <c r="J264" s="36"/>
    </row>
    <row r="265" spans="1:10" s="41" customFormat="1" ht="12" x14ac:dyDescent="0.2">
      <c r="A265" s="30"/>
      <c r="B265" s="37"/>
      <c r="C265" s="31"/>
      <c r="D265" s="39"/>
      <c r="E265" s="33"/>
      <c r="F265" s="38"/>
      <c r="G265" s="34"/>
      <c r="H265" s="34"/>
      <c r="I265" s="35" t="str">
        <f t="shared" ca="1" si="4"/>
        <v xml:space="preserve"> - </v>
      </c>
      <c r="J265" s="36"/>
    </row>
    <row r="266" spans="1:10" s="41" customFormat="1" ht="12" x14ac:dyDescent="0.2">
      <c r="A266" s="30"/>
      <c r="B266" s="30"/>
      <c r="C266" s="31"/>
      <c r="D266" s="32"/>
      <c r="E266" s="33"/>
      <c r="F266" s="31"/>
      <c r="G266" s="34"/>
      <c r="H266" s="34"/>
      <c r="I266" s="35" t="str">
        <f t="shared" ca="1" si="4"/>
        <v xml:space="preserve"> - </v>
      </c>
      <c r="J266" s="36"/>
    </row>
    <row r="267" spans="1:10" s="41" customFormat="1" ht="12" x14ac:dyDescent="0.2">
      <c r="A267" s="30"/>
      <c r="B267" s="30"/>
      <c r="C267" s="31"/>
      <c r="D267" s="32"/>
      <c r="E267" s="33"/>
      <c r="F267" s="31"/>
      <c r="G267" s="34"/>
      <c r="H267" s="34"/>
      <c r="I267" s="35" t="str">
        <f t="shared" ca="1" si="4"/>
        <v xml:space="preserve"> - </v>
      </c>
      <c r="J267" s="36"/>
    </row>
    <row r="268" spans="1:10" s="41" customFormat="1" ht="12" x14ac:dyDescent="0.2">
      <c r="A268" s="30"/>
      <c r="B268" s="30"/>
      <c r="C268" s="31"/>
      <c r="D268" s="32"/>
      <c r="E268" s="33"/>
      <c r="F268" s="31"/>
      <c r="G268" s="34"/>
      <c r="H268" s="34"/>
      <c r="I268" s="35" t="str">
        <f t="shared" ca="1" si="4"/>
        <v xml:space="preserve"> - </v>
      </c>
      <c r="J268" s="36"/>
    </row>
    <row r="269" spans="1:10" s="41" customFormat="1" ht="12" x14ac:dyDescent="0.2">
      <c r="A269" s="30"/>
      <c r="B269" s="30"/>
      <c r="C269" s="38"/>
      <c r="D269" s="39"/>
      <c r="E269" s="33"/>
      <c r="F269" s="31"/>
      <c r="G269" s="34"/>
      <c r="H269" s="34"/>
      <c r="I269" s="35" t="str">
        <f t="shared" ca="1" si="4"/>
        <v xml:space="preserve"> - </v>
      </c>
      <c r="J269" s="36"/>
    </row>
    <row r="270" spans="1:10" s="41" customFormat="1" ht="12" x14ac:dyDescent="0.2">
      <c r="A270" s="30"/>
      <c r="B270" s="37"/>
      <c r="C270" s="38"/>
      <c r="D270" s="39"/>
      <c r="E270" s="33"/>
      <c r="F270" s="38"/>
      <c r="G270" s="34"/>
      <c r="H270" s="43"/>
      <c r="I270" s="35" t="str">
        <f t="shared" ca="1" si="4"/>
        <v xml:space="preserve"> - </v>
      </c>
      <c r="J270" s="36"/>
    </row>
    <row r="271" spans="1:10" s="41" customFormat="1" ht="12" x14ac:dyDescent="0.2">
      <c r="A271" s="30"/>
      <c r="B271" s="37"/>
      <c r="C271" s="38"/>
      <c r="D271" s="39"/>
      <c r="E271" s="33"/>
      <c r="F271" s="38"/>
      <c r="G271" s="34"/>
      <c r="H271" s="43"/>
      <c r="I271" s="35" t="str">
        <f t="shared" ca="1" si="4"/>
        <v xml:space="preserve"> - </v>
      </c>
      <c r="J271" s="36"/>
    </row>
    <row r="272" spans="1:10" s="41" customFormat="1" ht="12" x14ac:dyDescent="0.2">
      <c r="A272" s="30"/>
      <c r="B272" s="37"/>
      <c r="C272" s="38"/>
      <c r="D272" s="39"/>
      <c r="E272" s="33"/>
      <c r="F272" s="38"/>
      <c r="G272" s="34"/>
      <c r="H272" s="43"/>
      <c r="I272" s="35" t="str">
        <f t="shared" ca="1" si="4"/>
        <v xml:space="preserve"> - </v>
      </c>
      <c r="J272" s="36"/>
    </row>
    <row r="273" spans="1:10" s="41" customFormat="1" ht="12" x14ac:dyDescent="0.2">
      <c r="A273" s="30"/>
      <c r="B273" s="37"/>
      <c r="C273" s="38"/>
      <c r="D273" s="32"/>
      <c r="E273" s="33"/>
      <c r="F273" s="31"/>
      <c r="G273" s="34"/>
      <c r="H273" s="43"/>
      <c r="I273" s="35" t="str">
        <f t="shared" ca="1" si="4"/>
        <v xml:space="preserve"> - </v>
      </c>
    </row>
    <row r="274" spans="1:10" s="41" customFormat="1" ht="12" x14ac:dyDescent="0.2">
      <c r="A274" s="30"/>
      <c r="B274" s="37"/>
      <c r="C274" s="38"/>
      <c r="D274" s="32"/>
      <c r="E274" s="33"/>
      <c r="F274" s="31"/>
      <c r="G274" s="34"/>
      <c r="H274" s="43"/>
      <c r="I274" s="35" t="str">
        <f t="shared" ca="1" si="4"/>
        <v xml:space="preserve"> - </v>
      </c>
    </row>
    <row r="275" spans="1:10" s="41" customFormat="1" ht="12" x14ac:dyDescent="0.2">
      <c r="A275" s="30"/>
      <c r="B275" s="37"/>
      <c r="C275" s="38"/>
      <c r="D275" s="39"/>
      <c r="E275" s="33"/>
      <c r="F275" s="38"/>
      <c r="G275" s="34"/>
      <c r="H275" s="43"/>
      <c r="I275" s="35" t="str">
        <f t="shared" ca="1" si="4"/>
        <v xml:space="preserve"> - </v>
      </c>
      <c r="J275" s="36"/>
    </row>
    <row r="276" spans="1:10" s="41" customFormat="1" ht="12" x14ac:dyDescent="0.2">
      <c r="A276" s="30"/>
      <c r="B276" s="37"/>
      <c r="C276" s="38"/>
      <c r="D276" s="39"/>
      <c r="E276" s="33"/>
      <c r="F276" s="38"/>
      <c r="G276" s="34"/>
      <c r="H276" s="43"/>
      <c r="I276" s="35" t="str">
        <f t="shared" ca="1" si="4"/>
        <v xml:space="preserve"> - </v>
      </c>
      <c r="J276" s="36"/>
    </row>
    <row r="277" spans="1:10" s="41" customFormat="1" ht="12" x14ac:dyDescent="0.2">
      <c r="A277" s="30"/>
      <c r="B277" s="37"/>
      <c r="C277" s="38"/>
      <c r="D277" s="39"/>
      <c r="E277" s="33"/>
      <c r="F277" s="38"/>
      <c r="G277" s="34"/>
      <c r="H277" s="43"/>
      <c r="I277" s="35" t="str">
        <f t="shared" ca="1" si="4"/>
        <v xml:space="preserve"> - </v>
      </c>
      <c r="J277" s="36"/>
    </row>
    <row r="278" spans="1:10" s="41" customFormat="1" ht="12" x14ac:dyDescent="0.2">
      <c r="A278" s="30"/>
      <c r="B278" s="37"/>
      <c r="C278" s="38"/>
      <c r="D278" s="39"/>
      <c r="E278" s="33"/>
      <c r="F278" s="38"/>
      <c r="G278" s="34"/>
      <c r="H278" s="43"/>
      <c r="I278" s="35" t="str">
        <f t="shared" ca="1" si="4"/>
        <v xml:space="preserve"> - </v>
      </c>
    </row>
    <row r="279" spans="1:10" s="41" customFormat="1" ht="12" x14ac:dyDescent="0.2">
      <c r="A279" s="30"/>
      <c r="B279" s="37"/>
      <c r="C279" s="38"/>
      <c r="D279" s="39"/>
      <c r="E279" s="33"/>
      <c r="F279" s="38"/>
      <c r="G279" s="34"/>
      <c r="H279" s="43"/>
      <c r="I279" s="35" t="str">
        <f t="shared" ca="1" si="4"/>
        <v xml:space="preserve"> - </v>
      </c>
    </row>
    <row r="280" spans="1:10" s="41" customFormat="1" ht="12" x14ac:dyDescent="0.2">
      <c r="A280" s="30"/>
      <c r="B280" s="37"/>
      <c r="C280" s="38"/>
      <c r="D280" s="39"/>
      <c r="E280" s="33"/>
      <c r="F280" s="38"/>
      <c r="G280" s="34"/>
      <c r="H280" s="43"/>
      <c r="I280" s="35" t="str">
        <f t="shared" ca="1" si="4"/>
        <v xml:space="preserve"> - </v>
      </c>
    </row>
    <row r="281" spans="1:10" s="41" customFormat="1" ht="12" x14ac:dyDescent="0.2">
      <c r="A281" s="30"/>
      <c r="B281" s="37"/>
      <c r="C281" s="38"/>
      <c r="D281" s="39"/>
      <c r="E281" s="33"/>
      <c r="F281" s="38"/>
      <c r="G281" s="34"/>
      <c r="H281" s="43"/>
      <c r="I281" s="35" t="str">
        <f t="shared" ca="1" si="4"/>
        <v xml:space="preserve"> - </v>
      </c>
    </row>
    <row r="282" spans="1:10" s="41" customFormat="1" ht="12" x14ac:dyDescent="0.2">
      <c r="A282" s="30"/>
      <c r="B282" s="37"/>
      <c r="C282" s="38"/>
      <c r="D282" s="39"/>
      <c r="E282" s="33"/>
      <c r="F282" s="38"/>
      <c r="G282" s="34"/>
      <c r="H282" s="43"/>
      <c r="I282" s="35" t="str">
        <f t="shared" ca="1" si="4"/>
        <v xml:space="preserve"> - </v>
      </c>
    </row>
    <row r="283" spans="1:10" s="41" customFormat="1" ht="12" x14ac:dyDescent="0.2">
      <c r="A283" s="30"/>
      <c r="B283" s="37"/>
      <c r="C283" s="38"/>
      <c r="D283" s="39"/>
      <c r="E283" s="33"/>
      <c r="F283" s="38"/>
      <c r="G283" s="34"/>
      <c r="H283" s="43"/>
      <c r="I283" s="35" t="str">
        <f t="shared" ca="1" si="4"/>
        <v xml:space="preserve"> - </v>
      </c>
    </row>
    <row r="284" spans="1:10" s="41" customFormat="1" ht="12" x14ac:dyDescent="0.2">
      <c r="A284" s="30"/>
      <c r="B284" s="37"/>
      <c r="C284" s="38"/>
      <c r="D284" s="39"/>
      <c r="E284" s="33"/>
      <c r="F284" s="38"/>
      <c r="G284" s="34"/>
      <c r="H284" s="43"/>
      <c r="I284" s="35" t="str">
        <f t="shared" ca="1" si="4"/>
        <v xml:space="preserve"> - </v>
      </c>
    </row>
    <row r="285" spans="1:10" s="41" customFormat="1" ht="12" x14ac:dyDescent="0.2">
      <c r="A285" s="30"/>
      <c r="B285" s="37"/>
      <c r="C285" s="38"/>
      <c r="D285" s="39"/>
      <c r="E285" s="33"/>
      <c r="F285" s="38"/>
      <c r="G285" s="34"/>
      <c r="H285" s="43"/>
      <c r="I285" s="35" t="str">
        <f t="shared" ca="1" si="4"/>
        <v xml:space="preserve"> - </v>
      </c>
    </row>
    <row r="286" spans="1:10" s="41" customFormat="1" ht="12" x14ac:dyDescent="0.2">
      <c r="A286" s="30"/>
      <c r="B286" s="37"/>
      <c r="C286" s="38"/>
      <c r="D286" s="39"/>
      <c r="E286" s="33"/>
      <c r="F286" s="38"/>
      <c r="G286" s="34"/>
      <c r="H286" s="43"/>
      <c r="I286" s="35" t="str">
        <f t="shared" ca="1" si="4"/>
        <v xml:space="preserve"> - </v>
      </c>
    </row>
    <row r="287" spans="1:10" s="41" customFormat="1" ht="12" x14ac:dyDescent="0.2">
      <c r="A287" s="30"/>
      <c r="B287" s="37"/>
      <c r="C287" s="38"/>
      <c r="D287" s="39"/>
      <c r="E287" s="33"/>
      <c r="F287" s="38"/>
      <c r="G287" s="34"/>
      <c r="H287" s="43"/>
      <c r="I287" s="35" t="str">
        <f t="shared" ca="1" si="4"/>
        <v xml:space="preserve"> - </v>
      </c>
    </row>
    <row r="288" spans="1:10" s="41" customFormat="1" ht="12" x14ac:dyDescent="0.2">
      <c r="A288" s="30"/>
      <c r="B288" s="37"/>
      <c r="C288" s="38"/>
      <c r="D288" s="39"/>
      <c r="E288" s="33"/>
      <c r="F288" s="38"/>
      <c r="G288" s="34"/>
      <c r="H288" s="43"/>
      <c r="I288" s="35" t="str">
        <f t="shared" ca="1" si="4"/>
        <v xml:space="preserve"> - </v>
      </c>
    </row>
    <row r="289" spans="1:9" s="41" customFormat="1" ht="12" x14ac:dyDescent="0.2">
      <c r="A289" s="30"/>
      <c r="B289" s="37"/>
      <c r="C289" s="38"/>
      <c r="D289" s="39"/>
      <c r="E289" s="33"/>
      <c r="F289" s="38"/>
      <c r="G289" s="34"/>
      <c r="H289" s="43"/>
      <c r="I289" s="35" t="str">
        <f t="shared" ca="1" si="4"/>
        <v xml:space="preserve"> - </v>
      </c>
    </row>
    <row r="290" spans="1:9" s="41" customFormat="1" ht="12" x14ac:dyDescent="0.2">
      <c r="A290" s="30"/>
      <c r="B290" s="37"/>
      <c r="C290" s="38"/>
      <c r="D290" s="39"/>
      <c r="E290" s="33"/>
      <c r="F290" s="38"/>
      <c r="G290" s="34"/>
      <c r="H290" s="43"/>
      <c r="I290" s="35" t="str">
        <f t="shared" ca="1" si="4"/>
        <v xml:space="preserve"> - </v>
      </c>
    </row>
    <row r="291" spans="1:9" s="41" customFormat="1" ht="12" x14ac:dyDescent="0.2">
      <c r="A291" s="30"/>
      <c r="B291" s="37"/>
      <c r="C291" s="38"/>
      <c r="D291" s="39"/>
      <c r="E291" s="33"/>
      <c r="F291" s="38"/>
      <c r="G291" s="34"/>
      <c r="H291" s="43"/>
      <c r="I291" s="35" t="str">
        <f t="shared" ca="1" si="4"/>
        <v xml:space="preserve"> - </v>
      </c>
    </row>
    <row r="292" spans="1:9" s="41" customFormat="1" ht="12" x14ac:dyDescent="0.2">
      <c r="A292" s="30"/>
      <c r="B292" s="37"/>
      <c r="C292" s="38"/>
      <c r="D292" s="39"/>
      <c r="E292" s="33"/>
      <c r="F292" s="38"/>
      <c r="G292" s="34"/>
      <c r="H292" s="43"/>
      <c r="I292" s="35" t="str">
        <f t="shared" ca="1" si="4"/>
        <v xml:space="preserve"> - </v>
      </c>
    </row>
    <row r="293" spans="1:9" s="41" customFormat="1" ht="12" x14ac:dyDescent="0.2">
      <c r="A293" s="30"/>
      <c r="B293" s="37"/>
      <c r="C293" s="38"/>
      <c r="D293" s="39"/>
      <c r="E293" s="33"/>
      <c r="F293" s="38"/>
      <c r="G293" s="34"/>
      <c r="H293" s="43"/>
      <c r="I293" s="35" t="str">
        <f t="shared" ca="1" si="4"/>
        <v xml:space="preserve"> - </v>
      </c>
    </row>
    <row r="294" spans="1:9" s="41" customFormat="1" ht="12" x14ac:dyDescent="0.2">
      <c r="A294" s="30"/>
      <c r="B294" s="37"/>
      <c r="C294" s="38"/>
      <c r="D294" s="39"/>
      <c r="E294" s="33"/>
      <c r="F294" s="38"/>
      <c r="G294" s="34"/>
      <c r="H294" s="43"/>
      <c r="I294" s="35" t="str">
        <f t="shared" ca="1" si="4"/>
        <v xml:space="preserve"> - </v>
      </c>
    </row>
    <row r="295" spans="1:9" s="41" customFormat="1" ht="12" x14ac:dyDescent="0.2">
      <c r="A295" s="30"/>
      <c r="B295" s="37"/>
      <c r="C295" s="38"/>
      <c r="D295" s="39"/>
      <c r="E295" s="33"/>
      <c r="F295" s="38"/>
      <c r="G295" s="34"/>
      <c r="H295" s="43"/>
      <c r="I295" s="35" t="str">
        <f t="shared" ca="1" si="4"/>
        <v xml:space="preserve"> - </v>
      </c>
    </row>
    <row r="296" spans="1:9" s="41" customFormat="1" ht="12" x14ac:dyDescent="0.2">
      <c r="A296" s="30"/>
      <c r="B296" s="37"/>
      <c r="C296" s="38"/>
      <c r="D296" s="39"/>
      <c r="E296" s="33"/>
      <c r="F296" s="38"/>
      <c r="G296" s="34"/>
      <c r="H296" s="43"/>
      <c r="I296" s="35" t="str">
        <f t="shared" ca="1" si="4"/>
        <v xml:space="preserve"> - </v>
      </c>
    </row>
    <row r="297" spans="1:9" s="41" customFormat="1" ht="12" x14ac:dyDescent="0.2">
      <c r="A297" s="30"/>
      <c r="B297" s="37"/>
      <c r="C297" s="38"/>
      <c r="D297" s="39"/>
      <c r="E297" s="33"/>
      <c r="F297" s="38"/>
      <c r="G297" s="34"/>
      <c r="H297" s="43"/>
      <c r="I297" s="35" t="str">
        <f t="shared" ca="1" si="4"/>
        <v xml:space="preserve"> - </v>
      </c>
    </row>
    <row r="298" spans="1:9" s="41" customFormat="1" ht="12" x14ac:dyDescent="0.2">
      <c r="A298" s="30"/>
      <c r="B298" s="37"/>
      <c r="C298" s="38"/>
      <c r="D298" s="39"/>
      <c r="E298" s="33"/>
      <c r="F298" s="38"/>
      <c r="G298" s="34"/>
      <c r="H298" s="43"/>
      <c r="I298" s="35" t="str">
        <f t="shared" ca="1" si="4"/>
        <v xml:space="preserve"> - </v>
      </c>
    </row>
    <row r="299" spans="1:9" s="41" customFormat="1" ht="12" x14ac:dyDescent="0.2">
      <c r="A299" s="30"/>
      <c r="B299" s="37"/>
      <c r="C299" s="38"/>
      <c r="D299" s="39"/>
      <c r="E299" s="33"/>
      <c r="F299" s="38"/>
      <c r="G299" s="34"/>
      <c r="H299" s="43"/>
      <c r="I299" s="35" t="str">
        <f t="shared" ca="1" si="4"/>
        <v xml:space="preserve"> - </v>
      </c>
    </row>
    <row r="300" spans="1:9" s="41" customFormat="1" ht="12" x14ac:dyDescent="0.2">
      <c r="A300" s="30"/>
      <c r="B300" s="30"/>
      <c r="C300" s="38"/>
      <c r="D300" s="39"/>
      <c r="E300" s="57"/>
      <c r="F300" s="38"/>
      <c r="G300" s="58"/>
      <c r="H300" s="34"/>
      <c r="I300" s="35" t="str">
        <f t="shared" ca="1" si="4"/>
        <v xml:space="preserve"> - </v>
      </c>
    </row>
    <row r="301" spans="1:9" s="65" customFormat="1" x14ac:dyDescent="0.2">
      <c r="A301" s="59"/>
      <c r="B301" s="59"/>
      <c r="C301" s="60"/>
      <c r="D301" s="61"/>
      <c r="E301" s="62"/>
      <c r="F301" s="60"/>
      <c r="G301" s="63"/>
      <c r="H301" s="64"/>
      <c r="I301" s="35" t="str">
        <f t="shared" ca="1" si="4"/>
        <v xml:space="preserve"> - </v>
      </c>
    </row>
    <row r="302" spans="1:9" s="65" customFormat="1" x14ac:dyDescent="0.2">
      <c r="A302" s="59"/>
      <c r="B302" s="59"/>
      <c r="C302" s="60"/>
      <c r="D302" s="66"/>
      <c r="E302" s="62"/>
      <c r="F302" s="67"/>
      <c r="G302" s="63"/>
      <c r="H302" s="64"/>
      <c r="I302" s="35" t="str">
        <f t="shared" ca="1" si="4"/>
        <v xml:space="preserve"> - </v>
      </c>
    </row>
    <row r="303" spans="1:9" s="65" customFormat="1" x14ac:dyDescent="0.2">
      <c r="A303" s="59"/>
      <c r="B303" s="42"/>
      <c r="C303" s="60"/>
      <c r="D303" s="61"/>
      <c r="E303" s="62"/>
      <c r="F303" s="60"/>
      <c r="G303" s="63"/>
      <c r="H303" s="64"/>
      <c r="I303" s="35" t="str">
        <f t="shared" ca="1" si="4"/>
        <v xml:space="preserve"> - </v>
      </c>
    </row>
    <row r="304" spans="1:9" s="65" customFormat="1" x14ac:dyDescent="0.2">
      <c r="A304" s="59"/>
      <c r="B304" s="59"/>
      <c r="C304" s="60"/>
      <c r="D304" s="66"/>
      <c r="E304" s="68"/>
      <c r="F304" s="60"/>
      <c r="G304" s="64"/>
      <c r="H304" s="64"/>
      <c r="I304" s="35" t="str">
        <f t="shared" ca="1" si="4"/>
        <v xml:space="preserve"> - </v>
      </c>
    </row>
    <row r="305" spans="1:9" s="65" customFormat="1" x14ac:dyDescent="0.2">
      <c r="A305" s="59"/>
      <c r="B305" s="59"/>
      <c r="C305" s="60"/>
      <c r="D305" s="66"/>
      <c r="E305" s="68"/>
      <c r="F305" s="67"/>
      <c r="G305" s="64"/>
      <c r="H305" s="64"/>
      <c r="I305" s="35" t="str">
        <f t="shared" ca="1" si="4"/>
        <v xml:space="preserve"> - </v>
      </c>
    </row>
    <row r="306" spans="1:9" s="65" customFormat="1" x14ac:dyDescent="0.2">
      <c r="A306" s="59"/>
      <c r="B306" s="59"/>
      <c r="C306" s="60"/>
      <c r="D306" s="66"/>
      <c r="E306" s="68"/>
      <c r="F306" s="67"/>
      <c r="G306" s="64"/>
      <c r="H306" s="64"/>
      <c r="I306" s="35" t="str">
        <f t="shared" ca="1" si="4"/>
        <v xml:space="preserve"> - </v>
      </c>
    </row>
    <row r="307" spans="1:9" s="65" customFormat="1" x14ac:dyDescent="0.2">
      <c r="A307" s="59"/>
      <c r="B307" s="59"/>
      <c r="C307" s="60"/>
      <c r="D307" s="61"/>
      <c r="E307" s="68"/>
      <c r="F307" s="67"/>
      <c r="G307" s="63"/>
      <c r="H307" s="63"/>
      <c r="I307" s="35" t="str">
        <f t="shared" ca="1" si="4"/>
        <v xml:space="preserve"> - </v>
      </c>
    </row>
    <row r="308" spans="1:9" s="65" customFormat="1" x14ac:dyDescent="0.2">
      <c r="A308" s="59"/>
      <c r="B308" s="42"/>
      <c r="C308" s="60"/>
      <c r="D308" s="61"/>
      <c r="E308" s="68"/>
      <c r="F308" s="60"/>
      <c r="G308" s="63"/>
      <c r="H308" s="69"/>
      <c r="I308" s="35" t="str">
        <f t="shared" ca="1" si="4"/>
        <v xml:space="preserve"> - </v>
      </c>
    </row>
    <row r="309" spans="1:9" s="65" customFormat="1" x14ac:dyDescent="0.2">
      <c r="A309" s="59"/>
      <c r="B309" s="59"/>
      <c r="C309" s="60"/>
      <c r="D309" s="61"/>
      <c r="E309" s="68"/>
      <c r="F309" s="67"/>
      <c r="G309" s="63"/>
      <c r="H309" s="63"/>
      <c r="I309" s="35" t="str">
        <f t="shared" ca="1" si="4"/>
        <v xml:space="preserve"> - </v>
      </c>
    </row>
    <row r="310" spans="1:9" s="65" customFormat="1" x14ac:dyDescent="0.2">
      <c r="A310" s="59"/>
      <c r="B310" s="59"/>
      <c r="C310" s="60"/>
      <c r="D310" s="61"/>
      <c r="E310" s="68"/>
      <c r="F310" s="67"/>
      <c r="G310" s="63"/>
      <c r="H310" s="63"/>
      <c r="I310" s="35" t="str">
        <f t="shared" ca="1" si="4"/>
        <v xml:space="preserve"> - </v>
      </c>
    </row>
    <row r="311" spans="1:9" s="65" customFormat="1" x14ac:dyDescent="0.2">
      <c r="A311" s="59"/>
      <c r="B311" s="59"/>
      <c r="C311" s="60"/>
      <c r="D311" s="61"/>
      <c r="E311" s="68"/>
      <c r="F311" s="67"/>
      <c r="G311" s="63"/>
      <c r="H311" s="63"/>
      <c r="I311" s="35" t="str">
        <f t="shared" ca="1" si="4"/>
        <v xml:space="preserve"> - </v>
      </c>
    </row>
    <row r="312" spans="1:9" s="65" customFormat="1" x14ac:dyDescent="0.2">
      <c r="A312" s="59"/>
      <c r="B312" s="42"/>
      <c r="C312" s="60"/>
      <c r="D312" s="61"/>
      <c r="E312" s="68"/>
      <c r="F312" s="60"/>
      <c r="G312" s="63"/>
      <c r="H312" s="69"/>
      <c r="I312" s="35" t="str">
        <f t="shared" ca="1" si="4"/>
        <v xml:space="preserve"> - </v>
      </c>
    </row>
    <row r="313" spans="1:9" s="65" customFormat="1" x14ac:dyDescent="0.2">
      <c r="A313" s="59"/>
      <c r="B313" s="59"/>
      <c r="C313" s="60"/>
      <c r="D313" s="61"/>
      <c r="E313" s="62"/>
      <c r="F313" s="67"/>
      <c r="G313" s="63"/>
      <c r="H313" s="63"/>
      <c r="I313" s="35" t="str">
        <f t="shared" ca="1" si="4"/>
        <v xml:space="preserve"> - </v>
      </c>
    </row>
    <row r="314" spans="1:9" s="65" customFormat="1" x14ac:dyDescent="0.2">
      <c r="A314" s="59"/>
      <c r="B314" s="59"/>
      <c r="C314" s="60"/>
      <c r="D314" s="61"/>
      <c r="E314" s="68"/>
      <c r="F314" s="67"/>
      <c r="G314" s="63"/>
      <c r="H314" s="63"/>
      <c r="I314" s="35" t="str">
        <f t="shared" ref="I314:I329" ca="1" si="5">IF(AND(ISBLANK(G314),ISBLANK(H314))," - ",OFFSET(I314,-1,0,1,1)+H314-G314)</f>
        <v xml:space="preserve"> - </v>
      </c>
    </row>
    <row r="315" spans="1:9" s="65" customFormat="1" x14ac:dyDescent="0.2">
      <c r="A315" s="59"/>
      <c r="B315" s="59"/>
      <c r="C315" s="60"/>
      <c r="D315" s="61"/>
      <c r="E315" s="68"/>
      <c r="F315" s="60"/>
      <c r="G315" s="63"/>
      <c r="H315" s="63"/>
      <c r="I315" s="35" t="str">
        <f t="shared" ca="1" si="5"/>
        <v xml:space="preserve"> - </v>
      </c>
    </row>
    <row r="316" spans="1:9" s="65" customFormat="1" x14ac:dyDescent="0.2">
      <c r="A316" s="59"/>
      <c r="B316" s="42"/>
      <c r="C316" s="60"/>
      <c r="D316" s="61"/>
      <c r="E316" s="68"/>
      <c r="F316" s="60"/>
      <c r="G316" s="64"/>
      <c r="H316" s="69"/>
      <c r="I316" s="35" t="str">
        <f t="shared" ca="1" si="5"/>
        <v xml:space="preserve"> - </v>
      </c>
    </row>
    <row r="317" spans="1:9" s="41" customFormat="1" x14ac:dyDescent="0.2">
      <c r="A317" s="59"/>
      <c r="B317" s="59"/>
      <c r="C317" s="38"/>
      <c r="D317" s="61"/>
      <c r="E317" s="68"/>
      <c r="F317" s="67"/>
      <c r="G317" s="64"/>
      <c r="H317" s="63"/>
      <c r="I317" s="35" t="str">
        <f t="shared" ca="1" si="5"/>
        <v xml:space="preserve"> - </v>
      </c>
    </row>
    <row r="318" spans="1:9" s="41" customFormat="1" x14ac:dyDescent="0.2">
      <c r="A318" s="59"/>
      <c r="B318" s="59"/>
      <c r="C318" s="38"/>
      <c r="D318" s="61"/>
      <c r="E318" s="68"/>
      <c r="F318" s="67"/>
      <c r="G318" s="64"/>
      <c r="H318" s="63"/>
      <c r="I318" s="35" t="str">
        <f t="shared" ca="1" si="5"/>
        <v xml:space="preserve"> - </v>
      </c>
    </row>
    <row r="319" spans="1:9" s="41" customFormat="1" x14ac:dyDescent="0.2">
      <c r="A319" s="59"/>
      <c r="B319" s="59"/>
      <c r="C319" s="60"/>
      <c r="D319" s="61"/>
      <c r="E319" s="68"/>
      <c r="F319" s="67"/>
      <c r="G319" s="64"/>
      <c r="H319" s="63"/>
      <c r="I319" s="35" t="str">
        <f t="shared" ca="1" si="5"/>
        <v xml:space="preserve"> - </v>
      </c>
    </row>
    <row r="320" spans="1:9" s="41" customFormat="1" x14ac:dyDescent="0.2">
      <c r="A320" s="59"/>
      <c r="B320" s="59"/>
      <c r="C320" s="60"/>
      <c r="D320" s="61"/>
      <c r="E320" s="68"/>
      <c r="F320" s="67"/>
      <c r="G320" s="64"/>
      <c r="H320" s="63"/>
      <c r="I320" s="35" t="str">
        <f t="shared" ca="1" si="5"/>
        <v xml:space="preserve"> - </v>
      </c>
    </row>
    <row r="321" spans="1:10" s="41" customFormat="1" x14ac:dyDescent="0.2">
      <c r="A321" s="49"/>
      <c r="B321" s="42"/>
      <c r="C321" s="38"/>
      <c r="D321" s="39"/>
      <c r="E321" s="33"/>
      <c r="F321" s="38"/>
      <c r="G321" s="58"/>
      <c r="H321" s="51"/>
      <c r="I321" s="35" t="str">
        <f t="shared" ca="1" si="5"/>
        <v xml:space="preserve"> - </v>
      </c>
    </row>
    <row r="322" spans="1:10" s="41" customFormat="1" x14ac:dyDescent="0.2">
      <c r="A322" s="49"/>
      <c r="B322" s="42"/>
      <c r="C322" s="38"/>
      <c r="D322" s="39"/>
      <c r="E322" s="33"/>
      <c r="F322" s="38"/>
      <c r="G322" s="34"/>
      <c r="H322" s="51"/>
      <c r="I322" s="35" t="str">
        <f t="shared" ca="1" si="5"/>
        <v xml:space="preserve"> - </v>
      </c>
    </row>
    <row r="323" spans="1:10" s="41" customFormat="1" x14ac:dyDescent="0.2">
      <c r="A323" s="49"/>
      <c r="B323" s="42"/>
      <c r="C323" s="38"/>
      <c r="D323" s="39"/>
      <c r="E323" s="33"/>
      <c r="F323" s="38"/>
      <c r="G323" s="34"/>
      <c r="H323" s="51"/>
      <c r="I323" s="35" t="str">
        <f t="shared" ca="1" si="5"/>
        <v xml:space="preserve"> - </v>
      </c>
    </row>
    <row r="324" spans="1:10" s="41" customFormat="1" x14ac:dyDescent="0.2">
      <c r="A324" s="49"/>
      <c r="B324" s="42"/>
      <c r="C324" s="38"/>
      <c r="D324" s="39"/>
      <c r="E324" s="33"/>
      <c r="F324" s="38"/>
      <c r="G324" s="34"/>
      <c r="H324" s="51"/>
      <c r="I324" s="35" t="str">
        <f t="shared" ca="1" si="5"/>
        <v xml:space="preserve"> - </v>
      </c>
    </row>
    <row r="325" spans="1:10" s="41" customFormat="1" x14ac:dyDescent="0.2">
      <c r="A325" s="59"/>
      <c r="B325" s="59"/>
      <c r="C325" s="60"/>
      <c r="D325" s="61"/>
      <c r="E325" s="68"/>
      <c r="F325" s="67"/>
      <c r="G325" s="64"/>
      <c r="H325" s="63"/>
      <c r="I325" s="35" t="str">
        <f t="shared" ca="1" si="5"/>
        <v xml:space="preserve"> - </v>
      </c>
    </row>
    <row r="326" spans="1:10" s="41" customFormat="1" x14ac:dyDescent="0.2">
      <c r="A326" s="59"/>
      <c r="B326" s="59"/>
      <c r="C326" s="60"/>
      <c r="D326" s="61"/>
      <c r="E326" s="68"/>
      <c r="F326" s="60"/>
      <c r="G326" s="64"/>
      <c r="H326" s="63"/>
      <c r="I326" s="35" t="str">
        <f t="shared" ca="1" si="5"/>
        <v xml:space="preserve"> - </v>
      </c>
    </row>
    <row r="327" spans="1:10" s="41" customFormat="1" x14ac:dyDescent="0.2">
      <c r="A327" s="59"/>
      <c r="B327" s="59"/>
      <c r="C327" s="60"/>
      <c r="D327" s="61"/>
      <c r="E327" s="68"/>
      <c r="F327" s="67"/>
      <c r="G327" s="64"/>
      <c r="H327" s="63"/>
      <c r="I327" s="35" t="str">
        <f t="shared" ca="1" si="5"/>
        <v xml:space="preserve"> - </v>
      </c>
    </row>
    <row r="328" spans="1:10" s="41" customFormat="1" x14ac:dyDescent="0.2">
      <c r="A328" s="70"/>
      <c r="B328" s="42"/>
      <c r="C328" s="38"/>
      <c r="D328" s="39"/>
      <c r="E328" s="57"/>
      <c r="F328" s="38"/>
      <c r="G328" s="58"/>
      <c r="H328" s="58"/>
      <c r="I328" s="35" t="str">
        <f t="shared" ca="1" si="5"/>
        <v xml:space="preserve"> - </v>
      </c>
    </row>
    <row r="329" spans="1:10" s="41" customFormat="1" x14ac:dyDescent="0.2">
      <c r="A329" s="49"/>
      <c r="B329" s="42"/>
      <c r="C329" s="38"/>
      <c r="D329" s="39"/>
      <c r="E329" s="57"/>
      <c r="F329" s="38"/>
      <c r="G329" s="58"/>
      <c r="H329" s="58"/>
      <c r="I329" s="35" t="str">
        <f t="shared" ca="1" si="5"/>
        <v xml:space="preserve"> - </v>
      </c>
    </row>
    <row r="330" spans="1:10" ht="14.25" x14ac:dyDescent="0.2">
      <c r="A330" s="71"/>
      <c r="B330" s="72"/>
      <c r="C330" s="73"/>
      <c r="D330" s="74"/>
      <c r="E330" s="75"/>
      <c r="F330" s="73"/>
      <c r="G330" s="76"/>
      <c r="H330" s="76"/>
      <c r="I330" s="77"/>
      <c r="J330"/>
    </row>
    <row r="331" spans="1:10" x14ac:dyDescent="0.2">
      <c r="G331" s="9">
        <f>SUBTOTAL(9, G18:G330)</f>
        <v>1805375.7199999993</v>
      </c>
      <c r="H331" s="9">
        <f>SUBTOTAL(9, H39:H327)</f>
        <v>3162331.42</v>
      </c>
    </row>
    <row r="332" spans="1:10" x14ac:dyDescent="0.2">
      <c r="G332" s="9">
        <f>G331-H331</f>
        <v>-1356955.7000000007</v>
      </c>
    </row>
    <row r="334" spans="1:10" x14ac:dyDescent="0.2">
      <c r="G334" s="9">
        <v>312415.13</v>
      </c>
    </row>
    <row r="336" spans="1:10" x14ac:dyDescent="0.2">
      <c r="G336" s="9">
        <v>862280.07545015798</v>
      </c>
    </row>
    <row r="337" spans="1:10" x14ac:dyDescent="0.2">
      <c r="G337" s="9">
        <v>39827.659999999996</v>
      </c>
    </row>
    <row r="338" spans="1:10" x14ac:dyDescent="0.2">
      <c r="G338" s="9">
        <f>G337-G336</f>
        <v>-822452.41545015795</v>
      </c>
    </row>
    <row r="339" spans="1:10" s="9" customFormat="1" x14ac:dyDescent="0.2">
      <c r="A339" s="8"/>
      <c r="B339" s="10"/>
      <c r="C339" s="8"/>
      <c r="D339" s="8"/>
      <c r="E339" s="8"/>
      <c r="F339" s="8"/>
      <c r="J339" s="8"/>
    </row>
    <row r="340" spans="1:10" s="9" customFormat="1" x14ac:dyDescent="0.2">
      <c r="A340" s="8"/>
      <c r="B340" s="10"/>
      <c r="C340" s="8"/>
      <c r="D340" s="8"/>
      <c r="E340" s="8"/>
      <c r="F340" s="8"/>
      <c r="J340" s="8"/>
    </row>
    <row r="341" spans="1:10" s="9" customFormat="1" x14ac:dyDescent="0.2">
      <c r="A341" s="8"/>
      <c r="B341" s="10"/>
      <c r="C341" s="8"/>
      <c r="D341" s="8"/>
      <c r="E341" s="8"/>
      <c r="F341" s="8"/>
      <c r="J341" s="8"/>
    </row>
  </sheetData>
  <conditionalFormatting sqref="I15:I329">
    <cfRule type="cellIs" dxfId="262" priority="3" stopIfTrue="1" operator="lessThan">
      <formula>0</formula>
    </cfRule>
  </conditionalFormatting>
  <conditionalFormatting sqref="I3">
    <cfRule type="cellIs" dxfId="261" priority="1" stopIfTrue="1" operator="lessThan">
      <formula>0</formula>
    </cfRule>
  </conditionalFormatting>
  <dataValidations count="5">
    <dataValidation type="list" allowBlank="1" showInputMessage="1" showErrorMessage="1" sqref="E314:E327 G322:G327 E304:E312 G304 G316:G320 E261:E299 G266:G272 G246 G237:G244 H147 H92:H105 E15:E256 G16:G204 D50:D91" xr:uid="{E78D9552-3455-484A-BF6A-1AA8D8EB2F0E}">
      <formula1>categoryList</formula1>
    </dataValidation>
    <dataValidation type="list" allowBlank="1" showInputMessage="1" showErrorMessage="1" sqref="A266:A327 B266:B329 A15:B265" xr:uid="{08747E34-E8CB-4C78-AD93-F93F0C95C751}">
      <formula1>dateList</formula1>
    </dataValidation>
    <dataValidation type="list" allowBlank="1" showInputMessage="1" showErrorMessage="1" sqref="C307:C308 C263:C304 C254:C260 C92:C243 C15:C49" xr:uid="{F8B0F7AB-D4E7-4029-86B9-FF0CD3279EEA}">
      <formula1>numList</formula1>
    </dataValidation>
    <dataValidation type="list" allowBlank="1" showInputMessage="1" showErrorMessage="1" sqref="D314 D262:D306 D254:D256 D238:D243 D92:D204 D15:D49 C50:C57" xr:uid="{11FBADD3-D074-41DD-9787-B2559033587F}">
      <formula1>payeeList</formula1>
    </dataValidation>
    <dataValidation type="list" allowBlank="1" showInputMessage="1" showErrorMessage="1" sqref="F15:F327" xr:uid="{5D363D02-8B0E-4A93-BF71-378E007E91EA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BEEF35C-DD0B-4844-926B-1BE58D245CF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31" id="{CD3FA336-EB63-46B5-9901-874E80AF90A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I37:I329</xm:sqref>
        </x14:conditionalFormatting>
        <x14:conditionalFormatting xmlns:xm="http://schemas.microsoft.com/office/excel/2006/main">
          <x14:cfRule type="iconSet" priority="33" id="{79904543-1D4A-4E8B-98AF-9C843F4D917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I15:I329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39B2-F2AB-4064-8197-AA09C6191CBA}">
  <sheetPr>
    <pageSetUpPr fitToPage="1"/>
  </sheetPr>
  <dimension ref="A1:J353"/>
  <sheetViews>
    <sheetView showGridLines="0" zoomScale="115" zoomScaleNormal="115" workbookViewId="0">
      <pane ySplit="14" topLeftCell="A53" activePane="bottomLeft" state="frozen"/>
      <selection activeCell="B18" sqref="B18"/>
      <selection pane="bottomLeft" activeCell="E70" sqref="E70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43525</v>
      </c>
    </row>
    <row r="2" spans="1:10" ht="18.75" hidden="1" x14ac:dyDescent="0.2">
      <c r="A2" s="1" t="s">
        <v>1</v>
      </c>
      <c r="B2" s="2"/>
    </row>
    <row r="3" spans="1:10" ht="15" hidden="1" x14ac:dyDescent="0.25">
      <c r="H3" s="11" t="s">
        <v>2</v>
      </c>
      <c r="I3" s="12">
        <f ca="1">VLOOKUP(9E+100,Table134567891011121334567891011121334567891011121367891011121334[Balance],1)</f>
        <v>5076000.0114159537</v>
      </c>
    </row>
    <row r="4" spans="1:10" ht="15" hidden="1" x14ac:dyDescent="0.25">
      <c r="H4" s="13" t="s">
        <v>3</v>
      </c>
      <c r="I4" s="14">
        <f>SUMIF(Table134567891011121334567891011121334567891011121367891011121334[R],"=r",Table134567891011121334567891011121334567891011121367891011121334[Deposit,
Credit (+)])+SUMIF(Table134567891011121334567891011121334567891011121367891011121334[R],"=c",Table134567891011121334567891011121334567891011121367891011121334[Deposit,
Credit (+)])-SUMIF(Table134567891011121334567891011121334567891011121367891011121334[R],"=R",Table134567891011121334567891011121334567891011121367891011121334[Withdrawal,
Payment (-)])-SUMIF(Table134567891011121334567891011121334567891011121367891011121334[R],"=C",Table134567891011121334567891011121334567891011121367891011121334[Withdrawal,
Payment (-)])</f>
        <v>0</v>
      </c>
    </row>
    <row r="5" spans="1:10" hidden="1" x14ac:dyDescent="0.2">
      <c r="H5" s="15"/>
    </row>
    <row r="6" spans="1:10" hidden="1" x14ac:dyDescent="0.2">
      <c r="H6" s="15"/>
    </row>
    <row r="7" spans="1:10" hidden="1" x14ac:dyDescent="0.2">
      <c r="H7" s="15"/>
    </row>
    <row r="8" spans="1:10" hidden="1" x14ac:dyDescent="0.2">
      <c r="H8" s="15"/>
    </row>
    <row r="9" spans="1:10" hidden="1" x14ac:dyDescent="0.2">
      <c r="H9" s="15"/>
    </row>
    <row r="10" spans="1:10" hidden="1" x14ac:dyDescent="0.2">
      <c r="H10" s="15"/>
    </row>
    <row r="11" spans="1:10" hidden="1" x14ac:dyDescent="0.2">
      <c r="H11" s="15"/>
    </row>
    <row r="12" spans="1:10" hidden="1" x14ac:dyDescent="0.2">
      <c r="H12" s="15"/>
    </row>
    <row r="13" spans="1:10" s="18" customFormat="1" ht="17.25" hidden="1" customHeight="1" x14ac:dyDescent="0.2">
      <c r="A13" s="16"/>
      <c r="B13" s="17"/>
      <c r="C13" s="16"/>
      <c r="D13" s="16"/>
      <c r="F13" s="19"/>
      <c r="G13" s="20"/>
      <c r="H13" s="21" t="s">
        <v>4</v>
      </c>
      <c r="I13" s="22">
        <v>500000</v>
      </c>
    </row>
    <row r="14" spans="1:10" s="28" customFormat="1" ht="30" x14ac:dyDescent="0.2">
      <c r="A14" s="23" t="s">
        <v>5</v>
      </c>
      <c r="B14" s="23" t="s">
        <v>6</v>
      </c>
      <c r="C14" s="24" t="s">
        <v>7</v>
      </c>
      <c r="D14" s="25" t="s">
        <v>8</v>
      </c>
      <c r="E14" s="25" t="s">
        <v>9</v>
      </c>
      <c r="F14" s="23" t="s">
        <v>10</v>
      </c>
      <c r="G14" s="26" t="s">
        <v>11</v>
      </c>
      <c r="H14" s="26" t="s">
        <v>12</v>
      </c>
      <c r="I14" s="27" t="s">
        <v>13</v>
      </c>
      <c r="J14" s="28" t="s">
        <v>14</v>
      </c>
    </row>
    <row r="15" spans="1:10" s="36" customFormat="1" ht="12" x14ac:dyDescent="0.2">
      <c r="A15" s="29"/>
      <c r="B15" s="30"/>
      <c r="C15" s="31"/>
      <c r="D15" s="32" t="s">
        <v>346</v>
      </c>
      <c r="E15" s="33"/>
      <c r="F15" s="31"/>
      <c r="G15" s="34"/>
      <c r="H15" s="34"/>
      <c r="I15" s="35">
        <f ca="1">'Feb19'!I118</f>
        <v>1405488.2241709577</v>
      </c>
    </row>
    <row r="16" spans="1:10" s="36" customFormat="1" ht="12.75" customHeight="1" x14ac:dyDescent="0.2">
      <c r="A16" s="30">
        <v>43525</v>
      </c>
      <c r="B16" s="37"/>
      <c r="C16" s="38" t="s">
        <v>347</v>
      </c>
      <c r="D16" s="39" t="s">
        <v>15</v>
      </c>
      <c r="E16" s="33"/>
      <c r="F16" s="38"/>
      <c r="G16" s="78">
        <v>10064</v>
      </c>
      <c r="H16" s="34"/>
      <c r="I16" s="35">
        <f t="shared" ref="I16:I124" ca="1" si="0">IF(AND(ISBLANK(G16),ISBLANK(H16))," - ",OFFSET(I16,-1,0,1,1)+H16-G16)</f>
        <v>1395424.2241709577</v>
      </c>
    </row>
    <row r="17" spans="1:10" s="36" customFormat="1" ht="12.75" customHeight="1" x14ac:dyDescent="0.2">
      <c r="A17" s="30">
        <v>43525</v>
      </c>
      <c r="B17" s="37"/>
      <c r="C17" s="38" t="s">
        <v>348</v>
      </c>
      <c r="D17" s="39" t="s">
        <v>103</v>
      </c>
      <c r="E17" s="40"/>
      <c r="F17" s="38"/>
      <c r="G17" s="78">
        <v>250</v>
      </c>
      <c r="H17" s="34"/>
      <c r="I17" s="35">
        <f t="shared" ca="1" si="0"/>
        <v>1395174.2241709577</v>
      </c>
    </row>
    <row r="18" spans="1:10" s="36" customFormat="1" ht="12.75" customHeight="1" x14ac:dyDescent="0.2">
      <c r="A18" s="30">
        <v>43525</v>
      </c>
      <c r="B18" s="37"/>
      <c r="C18" s="38" t="s">
        <v>349</v>
      </c>
      <c r="D18" s="39" t="s">
        <v>16</v>
      </c>
      <c r="E18" s="33"/>
      <c r="F18" s="38"/>
      <c r="G18" s="78">
        <v>132</v>
      </c>
      <c r="H18" s="34"/>
      <c r="I18" s="35">
        <f t="shared" ca="1" si="0"/>
        <v>1395042.2241709577</v>
      </c>
      <c r="J18" s="41"/>
    </row>
    <row r="19" spans="1:10" s="36" customFormat="1" ht="12.75" customHeight="1" x14ac:dyDescent="0.2">
      <c r="A19" s="30">
        <v>43525</v>
      </c>
      <c r="B19" s="42"/>
      <c r="C19" s="38" t="s">
        <v>350</v>
      </c>
      <c r="D19" s="39" t="s">
        <v>351</v>
      </c>
      <c r="E19" s="33"/>
      <c r="F19" s="38"/>
      <c r="G19" s="78">
        <v>21655</v>
      </c>
      <c r="H19" s="34"/>
      <c r="I19" s="35">
        <f t="shared" ca="1" si="0"/>
        <v>1373387.2241709577</v>
      </c>
      <c r="J19" s="41"/>
    </row>
    <row r="20" spans="1:10" s="36" customFormat="1" ht="12.75" customHeight="1" x14ac:dyDescent="0.2">
      <c r="A20" s="30">
        <v>43525</v>
      </c>
      <c r="B20" s="42"/>
      <c r="C20" s="38" t="s">
        <v>352</v>
      </c>
      <c r="D20" s="39" t="s">
        <v>353</v>
      </c>
      <c r="E20" s="33"/>
      <c r="F20" s="38"/>
      <c r="G20" s="43">
        <v>47700</v>
      </c>
      <c r="H20" s="43"/>
      <c r="I20" s="35">
        <f t="shared" ca="1" si="0"/>
        <v>1325687.2241709577</v>
      </c>
      <c r="J20" s="41"/>
    </row>
    <row r="21" spans="1:10" s="36" customFormat="1" ht="12.75" customHeight="1" x14ac:dyDescent="0.2">
      <c r="A21" s="30">
        <v>43525</v>
      </c>
      <c r="B21" s="42"/>
      <c r="C21" s="38" t="s">
        <v>354</v>
      </c>
      <c r="D21" s="39" t="s">
        <v>211</v>
      </c>
      <c r="E21" s="33"/>
      <c r="F21" s="38"/>
      <c r="G21" s="43">
        <v>18380</v>
      </c>
      <c r="H21" s="43"/>
      <c r="I21" s="35">
        <f t="shared" ca="1" si="0"/>
        <v>1307307.2241709577</v>
      </c>
      <c r="J21" s="41"/>
    </row>
    <row r="22" spans="1:10" s="36" customFormat="1" ht="24" x14ac:dyDescent="0.2">
      <c r="A22" s="30">
        <v>43525</v>
      </c>
      <c r="B22" s="42"/>
      <c r="C22" s="38" t="s">
        <v>355</v>
      </c>
      <c r="D22" s="39" t="s">
        <v>49</v>
      </c>
      <c r="E22" s="33"/>
      <c r="F22" s="38"/>
      <c r="G22" s="43">
        <v>500</v>
      </c>
      <c r="H22" s="43"/>
      <c r="I22" s="35">
        <f t="shared" ca="1" si="0"/>
        <v>1306807.2241709577</v>
      </c>
      <c r="J22" s="41"/>
    </row>
    <row r="23" spans="1:10" s="36" customFormat="1" ht="12.75" customHeight="1" x14ac:dyDescent="0.2">
      <c r="A23" s="30">
        <v>43525</v>
      </c>
      <c r="B23" s="42"/>
      <c r="C23" s="38" t="s">
        <v>20</v>
      </c>
      <c r="D23" s="39" t="s">
        <v>356</v>
      </c>
      <c r="E23" s="33"/>
      <c r="F23" s="38"/>
      <c r="G23" s="97">
        <v>20434.66</v>
      </c>
      <c r="H23" s="43"/>
      <c r="I23" s="35">
        <f t="shared" ca="1" si="0"/>
        <v>1286372.5641709578</v>
      </c>
      <c r="J23" s="41"/>
    </row>
    <row r="24" spans="1:10" s="36" customFormat="1" ht="12.75" customHeight="1" x14ac:dyDescent="0.2">
      <c r="A24" s="30">
        <v>43525</v>
      </c>
      <c r="B24" s="42"/>
      <c r="C24" s="38" t="s">
        <v>20</v>
      </c>
      <c r="D24" s="39" t="s">
        <v>357</v>
      </c>
      <c r="E24" s="33"/>
      <c r="F24" s="38"/>
      <c r="G24" s="97">
        <v>14176.36</v>
      </c>
      <c r="H24" s="43"/>
      <c r="I24" s="35">
        <f t="shared" ca="1" si="0"/>
        <v>1272196.2041709577</v>
      </c>
      <c r="J24" s="41"/>
    </row>
    <row r="25" spans="1:10" s="36" customFormat="1" ht="12.75" customHeight="1" x14ac:dyDescent="0.2">
      <c r="A25" s="30">
        <v>43525</v>
      </c>
      <c r="B25" s="42"/>
      <c r="C25" s="38" t="s">
        <v>358</v>
      </c>
      <c r="D25" s="39" t="s">
        <v>21</v>
      </c>
      <c r="E25" s="33"/>
      <c r="F25" s="38"/>
      <c r="G25" s="97">
        <v>2300</v>
      </c>
      <c r="H25" s="43"/>
      <c r="I25" s="35">
        <f t="shared" ca="1" si="0"/>
        <v>1269896.2041709577</v>
      </c>
      <c r="J25" s="41"/>
    </row>
    <row r="26" spans="1:10" s="36" customFormat="1" ht="12.75" customHeight="1" x14ac:dyDescent="0.2">
      <c r="A26" s="30">
        <v>43525</v>
      </c>
      <c r="B26" s="42"/>
      <c r="C26" s="38" t="s">
        <v>359</v>
      </c>
      <c r="D26" s="39" t="s">
        <v>285</v>
      </c>
      <c r="E26" s="33"/>
      <c r="F26" s="38"/>
      <c r="G26" s="78">
        <v>1600</v>
      </c>
      <c r="H26" s="34"/>
      <c r="I26" s="35">
        <f t="shared" ca="1" si="0"/>
        <v>1268296.2041709577</v>
      </c>
      <c r="J26" s="41"/>
    </row>
    <row r="27" spans="1:10" s="36" customFormat="1" ht="12.75" customHeight="1" x14ac:dyDescent="0.2">
      <c r="A27" s="30">
        <v>43525</v>
      </c>
      <c r="B27" s="42"/>
      <c r="C27" s="38" t="s">
        <v>360</v>
      </c>
      <c r="D27" s="39" t="s">
        <v>361</v>
      </c>
      <c r="E27" s="33"/>
      <c r="F27" s="38"/>
      <c r="G27" s="78">
        <v>670</v>
      </c>
      <c r="H27" s="34"/>
      <c r="I27" s="35">
        <f t="shared" ca="1" si="0"/>
        <v>1267626.2041709577</v>
      </c>
      <c r="J27" s="41"/>
    </row>
    <row r="28" spans="1:10" s="36" customFormat="1" ht="12.75" customHeight="1" x14ac:dyDescent="0.2">
      <c r="A28" s="30">
        <v>43525</v>
      </c>
      <c r="B28" s="42"/>
      <c r="C28" s="38" t="s">
        <v>362</v>
      </c>
      <c r="D28" s="39" t="s">
        <v>57</v>
      </c>
      <c r="E28" s="33"/>
      <c r="F28" s="38"/>
      <c r="G28" s="97">
        <v>466.4</v>
      </c>
      <c r="H28" s="43"/>
      <c r="I28" s="35">
        <f t="shared" ca="1" si="0"/>
        <v>1267159.8041709578</v>
      </c>
      <c r="J28" s="41"/>
    </row>
    <row r="29" spans="1:10" s="36" customFormat="1" ht="12.75" customHeight="1" x14ac:dyDescent="0.2">
      <c r="A29" s="30">
        <v>43525</v>
      </c>
      <c r="B29" s="42"/>
      <c r="C29" s="38" t="s">
        <v>363</v>
      </c>
      <c r="D29" s="39" t="s">
        <v>67</v>
      </c>
      <c r="E29" s="33"/>
      <c r="F29" s="38"/>
      <c r="G29" s="97">
        <v>96</v>
      </c>
      <c r="H29" s="43"/>
      <c r="I29" s="35">
        <f t="shared" ca="1" si="0"/>
        <v>1267063.8041709578</v>
      </c>
      <c r="J29" s="41"/>
    </row>
    <row r="30" spans="1:10" s="36" customFormat="1" ht="12.75" customHeight="1" x14ac:dyDescent="0.2">
      <c r="A30" s="30">
        <v>43525</v>
      </c>
      <c r="B30" s="37"/>
      <c r="C30" s="38" t="s">
        <v>364</v>
      </c>
      <c r="D30" s="39" t="s">
        <v>365</v>
      </c>
      <c r="E30" s="33"/>
      <c r="F30" s="38"/>
      <c r="G30" s="78">
        <v>250</v>
      </c>
      <c r="H30" s="34"/>
      <c r="I30" s="35">
        <f t="shared" ca="1" si="0"/>
        <v>1266813.8041709578</v>
      </c>
      <c r="J30" s="41"/>
    </row>
    <row r="31" spans="1:10" s="36" customFormat="1" ht="12.75" customHeight="1" x14ac:dyDescent="0.2">
      <c r="A31" s="30">
        <v>43525</v>
      </c>
      <c r="B31" s="37"/>
      <c r="C31" s="38" t="s">
        <v>366</v>
      </c>
      <c r="D31" s="39" t="s">
        <v>367</v>
      </c>
      <c r="E31" s="33"/>
      <c r="F31" s="38"/>
      <c r="G31" s="78">
        <v>80</v>
      </c>
      <c r="H31" s="34"/>
      <c r="I31" s="35">
        <f t="shared" ca="1" si="0"/>
        <v>1266733.8041709578</v>
      </c>
      <c r="J31" s="41"/>
    </row>
    <row r="32" spans="1:10" s="36" customFormat="1" ht="12.75" customHeight="1" x14ac:dyDescent="0.2">
      <c r="A32" s="30">
        <v>43525</v>
      </c>
      <c r="B32" s="42"/>
      <c r="C32" s="38" t="s">
        <v>368</v>
      </c>
      <c r="D32" s="39" t="s">
        <v>73</v>
      </c>
      <c r="E32" s="33"/>
      <c r="F32" s="38"/>
      <c r="G32" s="78">
        <v>66.5</v>
      </c>
      <c r="H32" s="43"/>
      <c r="I32" s="35">
        <f t="shared" ca="1" si="0"/>
        <v>1266667.3041709578</v>
      </c>
      <c r="J32" s="41"/>
    </row>
    <row r="33" spans="1:10" s="36" customFormat="1" ht="12.75" customHeight="1" x14ac:dyDescent="0.2">
      <c r="A33" s="30">
        <v>43525</v>
      </c>
      <c r="B33" s="37"/>
      <c r="C33" s="38" t="s">
        <v>369</v>
      </c>
      <c r="D33" s="39" t="s">
        <v>125</v>
      </c>
      <c r="E33" s="33"/>
      <c r="F33" s="38"/>
      <c r="G33" s="78">
        <v>1086.4000000000001</v>
      </c>
      <c r="H33" s="34"/>
      <c r="I33" s="35">
        <f t="shared" ca="1" si="0"/>
        <v>1265580.9041709579</v>
      </c>
      <c r="J33" s="41"/>
    </row>
    <row r="34" spans="1:10" s="36" customFormat="1" ht="12.75" customHeight="1" x14ac:dyDescent="0.2">
      <c r="A34" s="30">
        <v>43525</v>
      </c>
      <c r="B34" s="37"/>
      <c r="C34" s="38" t="s">
        <v>370</v>
      </c>
      <c r="D34" s="39" t="s">
        <v>18</v>
      </c>
      <c r="E34" s="33"/>
      <c r="F34" s="38"/>
      <c r="G34" s="78">
        <v>8000</v>
      </c>
      <c r="H34" s="34"/>
      <c r="I34" s="35">
        <f t="shared" ca="1" si="0"/>
        <v>1257580.9041709579</v>
      </c>
      <c r="J34" s="41"/>
    </row>
    <row r="35" spans="1:10" s="36" customFormat="1" ht="24" x14ac:dyDescent="0.2">
      <c r="A35" s="30">
        <v>43525</v>
      </c>
      <c r="B35" s="37"/>
      <c r="C35" s="38" t="s">
        <v>371</v>
      </c>
      <c r="D35" s="39" t="s">
        <v>372</v>
      </c>
      <c r="E35" s="33"/>
      <c r="F35" s="38"/>
      <c r="G35" s="78">
        <v>1600</v>
      </c>
      <c r="H35" s="34"/>
      <c r="I35" s="35">
        <f t="shared" ca="1" si="0"/>
        <v>1255980.9041709579</v>
      </c>
      <c r="J35" s="41"/>
    </row>
    <row r="36" spans="1:10" s="36" customFormat="1" ht="12.75" customHeight="1" x14ac:dyDescent="0.2">
      <c r="A36" s="30">
        <v>43525</v>
      </c>
      <c r="B36" s="37"/>
      <c r="C36" s="38" t="s">
        <v>373</v>
      </c>
      <c r="D36" s="39" t="s">
        <v>40</v>
      </c>
      <c r="E36" s="33"/>
      <c r="F36" s="38"/>
      <c r="G36" s="78">
        <v>600</v>
      </c>
      <c r="H36" s="34"/>
      <c r="I36" s="35">
        <f t="shared" ca="1" si="0"/>
        <v>1255380.9041709579</v>
      </c>
      <c r="J36" s="41"/>
    </row>
    <row r="37" spans="1:10" s="36" customFormat="1" ht="12.75" customHeight="1" x14ac:dyDescent="0.2">
      <c r="A37" s="30">
        <v>43525</v>
      </c>
      <c r="B37" s="42"/>
      <c r="C37" s="38" t="s">
        <v>374</v>
      </c>
      <c r="D37" s="39" t="s">
        <v>375</v>
      </c>
      <c r="E37" s="33"/>
      <c r="F37" s="38"/>
      <c r="G37" s="78">
        <v>16.8</v>
      </c>
      <c r="H37" s="34"/>
      <c r="I37" s="35">
        <f t="shared" ca="1" si="0"/>
        <v>1255364.1041709578</v>
      </c>
      <c r="J37" s="41"/>
    </row>
    <row r="38" spans="1:10" s="41" customFormat="1" ht="12.75" customHeight="1" x14ac:dyDescent="0.2">
      <c r="A38" s="30">
        <v>43525</v>
      </c>
      <c r="B38" s="37"/>
      <c r="C38" s="38" t="s">
        <v>376</v>
      </c>
      <c r="D38" s="39" t="s">
        <v>170</v>
      </c>
      <c r="E38" s="33"/>
      <c r="F38" s="38"/>
      <c r="G38" s="78">
        <v>2000</v>
      </c>
      <c r="H38" s="34"/>
      <c r="I38" s="35">
        <f t="shared" ca="1" si="0"/>
        <v>1253364.1041709578</v>
      </c>
      <c r="J38" s="36"/>
    </row>
    <row r="39" spans="1:10" s="41" customFormat="1" ht="12.75" customHeight="1" x14ac:dyDescent="0.2">
      <c r="A39" s="30">
        <v>43525</v>
      </c>
      <c r="B39" s="37"/>
      <c r="C39" s="38" t="s">
        <v>377</v>
      </c>
      <c r="D39" s="39" t="s">
        <v>19</v>
      </c>
      <c r="E39" s="40"/>
      <c r="F39" s="38"/>
      <c r="G39" s="78">
        <v>456</v>
      </c>
      <c r="H39" s="34"/>
      <c r="I39" s="35">
        <f t="shared" ca="1" si="0"/>
        <v>1252908.1041709578</v>
      </c>
      <c r="J39" s="36"/>
    </row>
    <row r="40" spans="1:10" s="41" customFormat="1" ht="13.5" customHeight="1" x14ac:dyDescent="0.2">
      <c r="A40" s="30">
        <v>43525</v>
      </c>
      <c r="B40" s="37"/>
      <c r="C40" s="38" t="s">
        <v>378</v>
      </c>
      <c r="D40" s="39" t="s">
        <v>176</v>
      </c>
      <c r="E40" s="40"/>
      <c r="F40" s="38"/>
      <c r="G40" s="78">
        <v>163.5</v>
      </c>
      <c r="H40" s="34"/>
      <c r="I40" s="35">
        <f t="shared" ca="1" si="0"/>
        <v>1252744.6041709578</v>
      </c>
      <c r="J40" s="36"/>
    </row>
    <row r="41" spans="1:10" s="41" customFormat="1" ht="12.75" customHeight="1" x14ac:dyDescent="0.2">
      <c r="A41" s="30">
        <v>43525</v>
      </c>
      <c r="B41" s="37"/>
      <c r="C41" s="38" t="s">
        <v>379</v>
      </c>
      <c r="D41" s="39" t="s">
        <v>380</v>
      </c>
      <c r="E41" s="33"/>
      <c r="F41" s="38"/>
      <c r="G41" s="78">
        <v>94.05</v>
      </c>
      <c r="H41" s="34"/>
      <c r="I41" s="35">
        <f t="shared" ca="1" si="0"/>
        <v>1252650.5541709578</v>
      </c>
      <c r="J41" s="36"/>
    </row>
    <row r="42" spans="1:10" s="41" customFormat="1" ht="12.75" customHeight="1" x14ac:dyDescent="0.2">
      <c r="A42" s="30">
        <v>43525</v>
      </c>
      <c r="B42" s="37"/>
      <c r="C42" s="38" t="s">
        <v>381</v>
      </c>
      <c r="D42" s="39" t="s">
        <v>139</v>
      </c>
      <c r="E42" s="40"/>
      <c r="F42" s="38"/>
      <c r="G42" s="78">
        <v>1802</v>
      </c>
      <c r="H42" s="34"/>
      <c r="I42" s="35">
        <f t="shared" ca="1" si="0"/>
        <v>1250848.5541709578</v>
      </c>
      <c r="J42" s="36"/>
    </row>
    <row r="43" spans="1:10" s="41" customFormat="1" ht="12.75" customHeight="1" x14ac:dyDescent="0.2">
      <c r="A43" s="30">
        <v>43525</v>
      </c>
      <c r="B43" s="37"/>
      <c r="C43" s="38" t="s">
        <v>382</v>
      </c>
      <c r="D43" s="39" t="s">
        <v>46</v>
      </c>
      <c r="E43" s="40"/>
      <c r="F43" s="38"/>
      <c r="G43" s="78">
        <v>1080</v>
      </c>
      <c r="H43" s="34"/>
      <c r="I43" s="35">
        <f t="shared" ca="1" si="0"/>
        <v>1249768.5541709578</v>
      </c>
      <c r="J43" s="36"/>
    </row>
    <row r="44" spans="1:10" s="41" customFormat="1" ht="14.25" customHeight="1" x14ac:dyDescent="0.2">
      <c r="A44" s="30">
        <v>43525</v>
      </c>
      <c r="B44" s="37"/>
      <c r="C44" s="38" t="s">
        <v>383</v>
      </c>
      <c r="D44" s="39" t="s">
        <v>384</v>
      </c>
      <c r="E44" s="40"/>
      <c r="F44" s="38"/>
      <c r="G44" s="78">
        <v>3900</v>
      </c>
      <c r="H44" s="34"/>
      <c r="I44" s="35">
        <f t="shared" ca="1" si="0"/>
        <v>1245868.5541709578</v>
      </c>
      <c r="J44" s="36"/>
    </row>
    <row r="45" spans="1:10" s="41" customFormat="1" ht="23.25" customHeight="1" x14ac:dyDescent="0.2">
      <c r="A45" s="30">
        <v>43529</v>
      </c>
      <c r="B45" s="37"/>
      <c r="C45" s="38" t="s">
        <v>20</v>
      </c>
      <c r="D45" s="39" t="s">
        <v>385</v>
      </c>
      <c r="E45" s="33"/>
      <c r="F45" s="38"/>
      <c r="G45" s="78">
        <v>153754.49</v>
      </c>
      <c r="H45" s="34"/>
      <c r="I45" s="35">
        <f t="shared" ca="1" si="0"/>
        <v>1092114.0641709578</v>
      </c>
      <c r="J45" s="36"/>
    </row>
    <row r="46" spans="1:10" s="41" customFormat="1" ht="12.75" customHeight="1" x14ac:dyDescent="0.2">
      <c r="A46" s="30">
        <v>43529</v>
      </c>
      <c r="B46" s="81"/>
      <c r="C46" s="38" t="s">
        <v>507</v>
      </c>
      <c r="D46" s="39" t="s">
        <v>386</v>
      </c>
      <c r="E46" s="84"/>
      <c r="F46" s="82"/>
      <c r="G46" s="85"/>
      <c r="H46" s="88">
        <v>1650000</v>
      </c>
      <c r="I46" s="35">
        <f t="shared" ca="1" si="0"/>
        <v>2742114.0641709575</v>
      </c>
      <c r="J46" s="87"/>
    </row>
    <row r="47" spans="1:10" s="41" customFormat="1" ht="12.75" customHeight="1" x14ac:dyDescent="0.2">
      <c r="A47" s="30">
        <v>43529</v>
      </c>
      <c r="B47" s="81"/>
      <c r="C47" s="38" t="s">
        <v>506</v>
      </c>
      <c r="D47" s="39" t="s">
        <v>387</v>
      </c>
      <c r="E47" s="84"/>
      <c r="F47" s="82"/>
      <c r="G47" s="85"/>
      <c r="H47" s="88">
        <v>100</v>
      </c>
      <c r="I47" s="35">
        <f t="shared" ca="1" si="0"/>
        <v>2742214.0641709575</v>
      </c>
      <c r="J47" s="87"/>
    </row>
    <row r="48" spans="1:10" s="41" customFormat="1" ht="12.75" customHeight="1" x14ac:dyDescent="0.2">
      <c r="A48" s="30">
        <v>43530</v>
      </c>
      <c r="B48" s="37"/>
      <c r="C48" s="111" t="s">
        <v>505</v>
      </c>
      <c r="D48" s="39" t="s">
        <v>388</v>
      </c>
      <c r="E48" s="33"/>
      <c r="F48" s="38"/>
      <c r="G48" s="34"/>
      <c r="H48" s="78">
        <v>750</v>
      </c>
      <c r="I48" s="35">
        <f t="shared" ca="1" si="0"/>
        <v>2742964.0641709575</v>
      </c>
      <c r="J48" s="36"/>
    </row>
    <row r="49" spans="1:10" s="41" customFormat="1" ht="12.75" customHeight="1" x14ac:dyDescent="0.2">
      <c r="A49" s="30">
        <v>43531</v>
      </c>
      <c r="B49" s="100"/>
      <c r="C49" s="108" t="s">
        <v>503</v>
      </c>
      <c r="D49" s="39" t="s">
        <v>250</v>
      </c>
      <c r="E49" s="103"/>
      <c r="F49" s="101"/>
      <c r="G49" s="104"/>
      <c r="H49" s="104">
        <v>300.39999999999998</v>
      </c>
      <c r="I49" s="35">
        <f t="shared" ca="1" si="0"/>
        <v>2743264.4641709574</v>
      </c>
      <c r="J49" s="105"/>
    </row>
    <row r="50" spans="1:10" s="41" customFormat="1" ht="12.75" customHeight="1" x14ac:dyDescent="0.2">
      <c r="A50" s="30">
        <v>43531</v>
      </c>
      <c r="B50" s="100"/>
      <c r="C50" s="108" t="s">
        <v>504</v>
      </c>
      <c r="D50" s="39" t="s">
        <v>508</v>
      </c>
      <c r="E50" s="103"/>
      <c r="F50" s="101"/>
      <c r="G50" s="104"/>
      <c r="H50" s="104">
        <v>40</v>
      </c>
      <c r="I50" s="35">
        <f t="shared" ca="1" si="0"/>
        <v>2743304.4641709574</v>
      </c>
      <c r="J50" s="105"/>
    </row>
    <row r="51" spans="1:10" s="41" customFormat="1" ht="12.75" customHeight="1" x14ac:dyDescent="0.2">
      <c r="A51" s="30">
        <v>43532</v>
      </c>
      <c r="B51" s="37"/>
      <c r="C51" s="111" t="s">
        <v>389</v>
      </c>
      <c r="D51" s="39" t="s">
        <v>390</v>
      </c>
      <c r="E51" s="33"/>
      <c r="F51" s="38"/>
      <c r="G51" s="34">
        <v>3270</v>
      </c>
      <c r="H51" s="34"/>
      <c r="I51" s="35">
        <f t="shared" ca="1" si="0"/>
        <v>2740034.4641709574</v>
      </c>
      <c r="J51" s="36"/>
    </row>
    <row r="52" spans="1:10" s="41" customFormat="1" ht="12.75" customHeight="1" x14ac:dyDescent="0.2">
      <c r="A52" s="30">
        <v>43532</v>
      </c>
      <c r="B52" s="81"/>
      <c r="C52" s="89" t="s">
        <v>391</v>
      </c>
      <c r="D52" s="83" t="s">
        <v>392</v>
      </c>
      <c r="E52" s="84"/>
      <c r="F52" s="82"/>
      <c r="G52" s="85">
        <v>210</v>
      </c>
      <c r="H52" s="85"/>
      <c r="I52" s="35">
        <f t="shared" ca="1" si="0"/>
        <v>2739824.4641709574</v>
      </c>
      <c r="J52" s="87"/>
    </row>
    <row r="53" spans="1:10" s="41" customFormat="1" ht="12.75" customHeight="1" x14ac:dyDescent="0.2">
      <c r="A53" s="30">
        <v>43532</v>
      </c>
      <c r="B53" s="37"/>
      <c r="C53" s="79" t="s">
        <v>393</v>
      </c>
      <c r="D53" s="33" t="s">
        <v>75</v>
      </c>
      <c r="E53" s="33"/>
      <c r="F53" s="38"/>
      <c r="G53" s="34">
        <v>429.5</v>
      </c>
      <c r="H53" s="34"/>
      <c r="I53" s="35">
        <f t="shared" ca="1" si="0"/>
        <v>2739394.9641709574</v>
      </c>
      <c r="J53" s="36"/>
    </row>
    <row r="54" spans="1:10" s="41" customFormat="1" ht="12.75" customHeight="1" x14ac:dyDescent="0.2">
      <c r="A54" s="30">
        <v>43532</v>
      </c>
      <c r="B54" s="37"/>
      <c r="C54" s="79" t="s">
        <v>394</v>
      </c>
      <c r="D54" s="40" t="s">
        <v>395</v>
      </c>
      <c r="E54" s="40"/>
      <c r="F54" s="38"/>
      <c r="G54" s="34">
        <v>4500</v>
      </c>
      <c r="H54" s="34"/>
      <c r="I54" s="35">
        <f t="shared" ca="1" si="0"/>
        <v>2734894.9641709574</v>
      </c>
      <c r="J54" s="36"/>
    </row>
    <row r="55" spans="1:10" s="41" customFormat="1" ht="12.75" customHeight="1" x14ac:dyDescent="0.2">
      <c r="A55" s="30">
        <v>43532</v>
      </c>
      <c r="B55" s="42"/>
      <c r="C55" s="38" t="s">
        <v>396</v>
      </c>
      <c r="D55" s="47" t="s">
        <v>137</v>
      </c>
      <c r="E55" s="40"/>
      <c r="F55" s="38"/>
      <c r="G55" s="40">
        <v>956</v>
      </c>
      <c r="H55" s="43"/>
      <c r="I55" s="35">
        <f t="shared" ca="1" si="0"/>
        <v>2733938.9641709574</v>
      </c>
      <c r="J55" s="36"/>
    </row>
    <row r="56" spans="1:10" s="41" customFormat="1" ht="12.75" customHeight="1" x14ac:dyDescent="0.2">
      <c r="A56" s="30">
        <v>43532</v>
      </c>
      <c r="B56" s="37"/>
      <c r="C56" s="79" t="s">
        <v>397</v>
      </c>
      <c r="D56" s="33" t="s">
        <v>293</v>
      </c>
      <c r="E56" s="33"/>
      <c r="F56" s="38"/>
      <c r="G56" s="34">
        <v>1702.49</v>
      </c>
      <c r="H56" s="34"/>
      <c r="I56" s="35">
        <f t="shared" ca="1" si="0"/>
        <v>2732236.4741709572</v>
      </c>
      <c r="J56" s="36"/>
    </row>
    <row r="57" spans="1:10" s="41" customFormat="1" ht="12.75" customHeight="1" x14ac:dyDescent="0.2">
      <c r="A57" s="30">
        <v>43532</v>
      </c>
      <c r="B57" s="37"/>
      <c r="C57" s="79" t="s">
        <v>398</v>
      </c>
      <c r="D57" s="33" t="s">
        <v>211</v>
      </c>
      <c r="E57" s="33"/>
      <c r="F57" s="38"/>
      <c r="G57" s="34">
        <v>10000</v>
      </c>
      <c r="H57" s="34"/>
      <c r="I57" s="35">
        <f t="shared" ca="1" si="0"/>
        <v>2722236.4741709572</v>
      </c>
      <c r="J57" s="36"/>
    </row>
    <row r="58" spans="1:10" s="41" customFormat="1" ht="12.75" customHeight="1" x14ac:dyDescent="0.2">
      <c r="A58" s="30">
        <v>43532</v>
      </c>
      <c r="B58" s="37"/>
      <c r="C58" s="79" t="s">
        <v>399</v>
      </c>
      <c r="D58" s="40" t="s">
        <v>219</v>
      </c>
      <c r="E58" s="40"/>
      <c r="F58" s="38"/>
      <c r="G58" s="34">
        <v>374.15</v>
      </c>
      <c r="H58" s="34"/>
      <c r="I58" s="35">
        <f t="shared" ca="1" si="0"/>
        <v>2721862.3241709573</v>
      </c>
      <c r="J58" s="36"/>
    </row>
    <row r="59" spans="1:10" s="41" customFormat="1" ht="12.75" customHeight="1" x14ac:dyDescent="0.2">
      <c r="A59" s="30">
        <v>43532</v>
      </c>
      <c r="B59" s="37"/>
      <c r="C59" s="38" t="s">
        <v>400</v>
      </c>
      <c r="D59" s="40" t="s">
        <v>23</v>
      </c>
      <c r="E59" s="40"/>
      <c r="F59" s="38"/>
      <c r="G59" s="34">
        <v>480</v>
      </c>
      <c r="H59" s="34"/>
      <c r="I59" s="35">
        <f t="shared" ca="1" si="0"/>
        <v>2721382.3241709573</v>
      </c>
      <c r="J59" s="36"/>
    </row>
    <row r="60" spans="1:10" s="41" customFormat="1" ht="12.75" customHeight="1" x14ac:dyDescent="0.2">
      <c r="A60" s="30">
        <v>43532</v>
      </c>
      <c r="B60" s="37"/>
      <c r="C60" s="79" t="s">
        <v>401</v>
      </c>
      <c r="D60" s="40" t="s">
        <v>402</v>
      </c>
      <c r="E60" s="40"/>
      <c r="F60" s="38"/>
      <c r="G60" s="34">
        <v>36615.56</v>
      </c>
      <c r="H60" s="34"/>
      <c r="I60" s="35">
        <f t="shared" ca="1" si="0"/>
        <v>2684766.7641709573</v>
      </c>
      <c r="J60" s="36"/>
    </row>
    <row r="61" spans="1:10" s="41" customFormat="1" ht="12.75" customHeight="1" x14ac:dyDescent="0.2">
      <c r="A61" s="30">
        <v>43532</v>
      </c>
      <c r="B61" s="37"/>
      <c r="C61" s="79" t="s">
        <v>403</v>
      </c>
      <c r="D61" s="33" t="s">
        <v>111</v>
      </c>
      <c r="E61" s="33"/>
      <c r="F61" s="38"/>
      <c r="G61" s="34">
        <v>16892</v>
      </c>
      <c r="H61" s="34"/>
      <c r="I61" s="35">
        <f t="shared" ca="1" si="0"/>
        <v>2667874.7641709573</v>
      </c>
      <c r="J61" s="36"/>
    </row>
    <row r="62" spans="1:10" s="41" customFormat="1" ht="12.75" customHeight="1" x14ac:dyDescent="0.2">
      <c r="A62" s="30">
        <v>43532</v>
      </c>
      <c r="B62" s="37"/>
      <c r="C62" s="79" t="s">
        <v>404</v>
      </c>
      <c r="D62" s="33" t="s">
        <v>49</v>
      </c>
      <c r="E62" s="33"/>
      <c r="F62" s="38"/>
      <c r="G62" s="34">
        <v>500</v>
      </c>
      <c r="H62" s="34"/>
      <c r="I62" s="35">
        <f t="shared" ca="1" si="0"/>
        <v>2667374.7641709573</v>
      </c>
      <c r="J62" s="36"/>
    </row>
    <row r="63" spans="1:10" s="41" customFormat="1" ht="12.75" customHeight="1" x14ac:dyDescent="0.2">
      <c r="A63" s="30">
        <v>43532</v>
      </c>
      <c r="B63" s="42"/>
      <c r="C63" s="38" t="s">
        <v>509</v>
      </c>
      <c r="D63" s="39" t="s">
        <v>510</v>
      </c>
      <c r="E63" s="33"/>
      <c r="F63" s="38"/>
      <c r="G63" s="43"/>
      <c r="H63" s="43">
        <v>1000000</v>
      </c>
      <c r="I63" s="35">
        <f t="shared" ca="1" si="0"/>
        <v>3667374.7641709573</v>
      </c>
      <c r="J63" s="36"/>
    </row>
    <row r="64" spans="1:10" s="41" customFormat="1" ht="12.75" customHeight="1" x14ac:dyDescent="0.2">
      <c r="A64" s="30">
        <v>43532</v>
      </c>
      <c r="B64" s="42"/>
      <c r="C64" s="38" t="s">
        <v>511</v>
      </c>
      <c r="D64" s="39" t="s">
        <v>512</v>
      </c>
      <c r="E64" s="33"/>
      <c r="F64" s="38"/>
      <c r="G64" s="43"/>
      <c r="H64" s="43">
        <v>750</v>
      </c>
      <c r="I64" s="35">
        <f t="shared" ca="1" si="0"/>
        <v>3668124.7641709573</v>
      </c>
      <c r="J64" s="36"/>
    </row>
    <row r="65" spans="1:10" s="41" customFormat="1" ht="12.75" customHeight="1" x14ac:dyDescent="0.2">
      <c r="A65" s="30">
        <v>43535</v>
      </c>
      <c r="B65" s="42"/>
      <c r="C65" s="38" t="s">
        <v>513</v>
      </c>
      <c r="D65" s="39" t="s">
        <v>515</v>
      </c>
      <c r="E65" s="33"/>
      <c r="F65" s="38"/>
      <c r="G65" s="43"/>
      <c r="H65" s="43">
        <v>1000000</v>
      </c>
      <c r="I65" s="35">
        <f t="shared" ca="1" si="0"/>
        <v>4668124.7641709577</v>
      </c>
      <c r="J65" s="36"/>
    </row>
    <row r="66" spans="1:10" s="41" customFormat="1" ht="12.75" customHeight="1" x14ac:dyDescent="0.2">
      <c r="A66" s="30">
        <v>43535</v>
      </c>
      <c r="B66" s="42"/>
      <c r="C66" s="38" t="s">
        <v>514</v>
      </c>
      <c r="D66" s="39" t="s">
        <v>516</v>
      </c>
      <c r="E66" s="33"/>
      <c r="F66" s="38"/>
      <c r="G66" s="43"/>
      <c r="H66" s="43">
        <v>1200000</v>
      </c>
      <c r="I66" s="44">
        <f t="shared" ref="I66" ca="1" si="1">IF(AND(ISBLANK(G66),ISBLANK(H66)),"",OFFSET(I66,-1,0,1,1)+H66-G66)</f>
        <v>5868124.7641709577</v>
      </c>
      <c r="J66" s="36"/>
    </row>
    <row r="67" spans="1:10" s="41" customFormat="1" ht="12.75" customHeight="1" x14ac:dyDescent="0.2">
      <c r="A67" s="30">
        <v>43535</v>
      </c>
      <c r="B67" s="37"/>
      <c r="C67" s="79" t="s">
        <v>20</v>
      </c>
      <c r="D67" s="40" t="s">
        <v>405</v>
      </c>
      <c r="E67" s="40"/>
      <c r="F67" s="38"/>
      <c r="G67" s="34">
        <v>29485.0344</v>
      </c>
      <c r="H67" s="34"/>
      <c r="I67" s="35">
        <f t="shared" ca="1" si="0"/>
        <v>5838639.7297709575</v>
      </c>
      <c r="J67" s="36"/>
    </row>
    <row r="68" spans="1:10" s="41" customFormat="1" ht="12.75" customHeight="1" x14ac:dyDescent="0.2">
      <c r="A68" s="30">
        <v>43539</v>
      </c>
      <c r="B68" s="42"/>
      <c r="C68" s="38" t="s">
        <v>517</v>
      </c>
      <c r="D68" s="47" t="s">
        <v>519</v>
      </c>
      <c r="E68" s="40"/>
      <c r="F68" s="38"/>
      <c r="G68" s="43"/>
      <c r="H68" s="43">
        <v>2849.1</v>
      </c>
      <c r="I68" s="35">
        <f t="shared" ca="1" si="0"/>
        <v>5841488.8297709571</v>
      </c>
      <c r="J68" s="36"/>
    </row>
    <row r="69" spans="1:10" s="41" customFormat="1" ht="12.75" customHeight="1" x14ac:dyDescent="0.2">
      <c r="A69" s="30">
        <v>43539</v>
      </c>
      <c r="B69" s="42"/>
      <c r="C69" s="38" t="s">
        <v>518</v>
      </c>
      <c r="D69" s="47" t="s">
        <v>520</v>
      </c>
      <c r="E69" s="40"/>
      <c r="F69" s="38"/>
      <c r="G69" s="43"/>
      <c r="H69" s="43">
        <v>750</v>
      </c>
      <c r="I69" s="35">
        <f t="shared" ca="1" si="0"/>
        <v>5842238.8297709571</v>
      </c>
      <c r="J69" s="36"/>
    </row>
    <row r="70" spans="1:10" s="41" customFormat="1" ht="12.75" customHeight="1" x14ac:dyDescent="0.2">
      <c r="A70" s="30">
        <v>43546</v>
      </c>
      <c r="B70" s="37"/>
      <c r="C70" s="79" t="s">
        <v>406</v>
      </c>
      <c r="D70" s="40" t="s">
        <v>407</v>
      </c>
      <c r="E70" s="40"/>
      <c r="F70" s="38"/>
      <c r="G70" s="34">
        <v>2000</v>
      </c>
      <c r="H70" s="34"/>
      <c r="I70" s="35">
        <f t="shared" ca="1" si="0"/>
        <v>5840238.8297709571</v>
      </c>
      <c r="J70" s="36"/>
    </row>
    <row r="71" spans="1:10" s="41" customFormat="1" ht="12.75" customHeight="1" x14ac:dyDescent="0.2">
      <c r="A71" s="30">
        <v>43546</v>
      </c>
      <c r="B71" s="37"/>
      <c r="C71" s="79" t="s">
        <v>408</v>
      </c>
      <c r="D71" s="33" t="s">
        <v>409</v>
      </c>
      <c r="E71" s="33"/>
      <c r="F71" s="38"/>
      <c r="G71" s="34">
        <v>150</v>
      </c>
      <c r="H71" s="34"/>
      <c r="I71" s="35">
        <f t="shared" ca="1" si="0"/>
        <v>5840088.8297709571</v>
      </c>
      <c r="J71" s="36"/>
    </row>
    <row r="72" spans="1:10" s="41" customFormat="1" ht="12.75" customHeight="1" x14ac:dyDescent="0.2">
      <c r="A72" s="30">
        <v>43546</v>
      </c>
      <c r="B72" s="42"/>
      <c r="C72" s="38" t="s">
        <v>410</v>
      </c>
      <c r="D72" s="39" t="s">
        <v>21</v>
      </c>
      <c r="E72" s="33"/>
      <c r="F72" s="38"/>
      <c r="G72" s="43">
        <v>9250</v>
      </c>
      <c r="H72" s="43"/>
      <c r="I72" s="35">
        <f t="shared" ca="1" si="0"/>
        <v>5830838.8297709571</v>
      </c>
      <c r="J72" s="36"/>
    </row>
    <row r="73" spans="1:10" s="41" customFormat="1" ht="12.75" customHeight="1" x14ac:dyDescent="0.2">
      <c r="A73" s="30">
        <v>43546</v>
      </c>
      <c r="B73" s="37"/>
      <c r="C73" s="79" t="s">
        <v>411</v>
      </c>
      <c r="D73" s="33" t="s">
        <v>65</v>
      </c>
      <c r="E73" s="33"/>
      <c r="F73" s="38"/>
      <c r="G73" s="34">
        <v>597.85</v>
      </c>
      <c r="H73" s="34"/>
      <c r="I73" s="35">
        <f t="shared" ca="1" si="0"/>
        <v>5830240.9797709575</v>
      </c>
      <c r="J73" s="36"/>
    </row>
    <row r="74" spans="1:10" s="41" customFormat="1" ht="12.75" customHeight="1" x14ac:dyDescent="0.2">
      <c r="A74" s="30">
        <v>43546</v>
      </c>
      <c r="B74" s="42"/>
      <c r="C74" s="38" t="s">
        <v>412</v>
      </c>
      <c r="D74" s="39" t="s">
        <v>413</v>
      </c>
      <c r="E74" s="33"/>
      <c r="F74" s="38"/>
      <c r="G74" s="43">
        <v>11728.98</v>
      </c>
      <c r="H74" s="43"/>
      <c r="I74" s="35">
        <f t="shared" ca="1" si="0"/>
        <v>5818511.999770957</v>
      </c>
      <c r="J74" s="36"/>
    </row>
    <row r="75" spans="1:10" s="41" customFormat="1" ht="12.75" customHeight="1" x14ac:dyDescent="0.2">
      <c r="A75" s="30">
        <v>43546</v>
      </c>
      <c r="B75" s="100"/>
      <c r="C75" s="101" t="s">
        <v>414</v>
      </c>
      <c r="D75" s="102" t="s">
        <v>57</v>
      </c>
      <c r="E75" s="103"/>
      <c r="F75" s="101"/>
      <c r="G75" s="104">
        <v>490</v>
      </c>
      <c r="H75" s="104"/>
      <c r="I75" s="35">
        <f t="shared" ca="1" si="0"/>
        <v>5818021.999770957</v>
      </c>
      <c r="J75" s="105"/>
    </row>
    <row r="76" spans="1:10" s="41" customFormat="1" ht="12.75" customHeight="1" x14ac:dyDescent="0.2">
      <c r="A76" s="30">
        <v>43546</v>
      </c>
      <c r="B76" s="100"/>
      <c r="C76" s="101" t="s">
        <v>415</v>
      </c>
      <c r="D76" s="102" t="s">
        <v>416</v>
      </c>
      <c r="E76" s="103"/>
      <c r="F76" s="101"/>
      <c r="G76" s="104">
        <v>250</v>
      </c>
      <c r="H76" s="104"/>
      <c r="I76" s="35">
        <f t="shared" ca="1" si="0"/>
        <v>5817771.999770957</v>
      </c>
      <c r="J76" s="105"/>
    </row>
    <row r="77" spans="1:10" s="41" customFormat="1" ht="12.75" customHeight="1" x14ac:dyDescent="0.2">
      <c r="A77" s="30">
        <v>43546</v>
      </c>
      <c r="B77" s="37"/>
      <c r="C77" s="79" t="s">
        <v>417</v>
      </c>
      <c r="D77" s="33" t="s">
        <v>69</v>
      </c>
      <c r="E77" s="33"/>
      <c r="F77" s="38"/>
      <c r="G77" s="34">
        <v>3340.34</v>
      </c>
      <c r="H77" s="34"/>
      <c r="I77" s="35">
        <f t="shared" ca="1" si="0"/>
        <v>5814431.6597709572</v>
      </c>
      <c r="J77" s="36"/>
    </row>
    <row r="78" spans="1:10" s="41" customFormat="1" ht="12.75" customHeight="1" x14ac:dyDescent="0.2">
      <c r="A78" s="30">
        <v>43546</v>
      </c>
      <c r="B78" s="37"/>
      <c r="C78" s="79" t="s">
        <v>418</v>
      </c>
      <c r="D78" s="33" t="s">
        <v>419</v>
      </c>
      <c r="E78" s="33"/>
      <c r="F78" s="38"/>
      <c r="G78" s="34">
        <v>470</v>
      </c>
      <c r="H78" s="34"/>
      <c r="I78" s="35">
        <f t="shared" ca="1" si="0"/>
        <v>5813961.6597709572</v>
      </c>
      <c r="J78" s="36"/>
    </row>
    <row r="79" spans="1:10" s="41" customFormat="1" ht="12.75" customHeight="1" x14ac:dyDescent="0.2">
      <c r="A79" s="30">
        <v>43546</v>
      </c>
      <c r="B79" s="37"/>
      <c r="C79" s="79" t="s">
        <v>420</v>
      </c>
      <c r="D79" s="40" t="s">
        <v>421</v>
      </c>
      <c r="E79" s="40"/>
      <c r="F79" s="38"/>
      <c r="G79" s="34">
        <v>1650</v>
      </c>
      <c r="H79" s="34"/>
      <c r="I79" s="35">
        <f t="shared" ca="1" si="0"/>
        <v>5812311.6597709572</v>
      </c>
      <c r="J79" s="36"/>
    </row>
    <row r="80" spans="1:10" s="41" customFormat="1" ht="12.75" customHeight="1" x14ac:dyDescent="0.2">
      <c r="A80" s="30">
        <v>43546</v>
      </c>
      <c r="B80" s="37"/>
      <c r="C80" s="79" t="s">
        <v>422</v>
      </c>
      <c r="D80" s="40" t="s">
        <v>194</v>
      </c>
      <c r="E80" s="40"/>
      <c r="F80" s="38"/>
      <c r="G80" s="34">
        <v>1158.7</v>
      </c>
      <c r="H80" s="34"/>
      <c r="I80" s="35">
        <f t="shared" ca="1" si="0"/>
        <v>5811152.959770957</v>
      </c>
      <c r="J80" s="36"/>
    </row>
    <row r="81" spans="1:10" s="41" customFormat="1" ht="12.75" customHeight="1" x14ac:dyDescent="0.2">
      <c r="A81" s="30">
        <v>43546</v>
      </c>
      <c r="B81" s="37"/>
      <c r="C81" s="79" t="s">
        <v>423</v>
      </c>
      <c r="D81" s="33" t="s">
        <v>17</v>
      </c>
      <c r="E81" s="33"/>
      <c r="F81" s="38"/>
      <c r="G81" s="34">
        <v>180</v>
      </c>
      <c r="H81" s="34"/>
      <c r="I81" s="35">
        <f t="shared" ca="1" si="0"/>
        <v>5810972.959770957</v>
      </c>
      <c r="J81" s="36"/>
    </row>
    <row r="82" spans="1:10" s="41" customFormat="1" ht="12.75" customHeight="1" x14ac:dyDescent="0.2">
      <c r="A82" s="30">
        <v>43546</v>
      </c>
      <c r="B82" s="37"/>
      <c r="C82" s="79" t="s">
        <v>424</v>
      </c>
      <c r="D82" s="33" t="s">
        <v>37</v>
      </c>
      <c r="E82" s="33"/>
      <c r="F82" s="38"/>
      <c r="G82" s="34">
        <v>6000</v>
      </c>
      <c r="H82" s="34"/>
      <c r="I82" s="35">
        <f t="shared" ca="1" si="0"/>
        <v>5804972.959770957</v>
      </c>
      <c r="J82" s="36"/>
    </row>
    <row r="83" spans="1:10" s="41" customFormat="1" ht="12.75" customHeight="1" x14ac:dyDescent="0.2">
      <c r="A83" s="30">
        <v>43546</v>
      </c>
      <c r="B83" s="37"/>
      <c r="C83" s="79" t="s">
        <v>425</v>
      </c>
      <c r="D83" s="33" t="s">
        <v>426</v>
      </c>
      <c r="E83" s="33"/>
      <c r="F83" s="38"/>
      <c r="G83" s="34">
        <v>2400</v>
      </c>
      <c r="H83" s="34"/>
      <c r="I83" s="35">
        <f t="shared" ca="1" si="0"/>
        <v>5802572.959770957</v>
      </c>
      <c r="J83" s="36"/>
    </row>
    <row r="84" spans="1:10" s="41" customFormat="1" ht="12.75" customHeight="1" x14ac:dyDescent="0.2">
      <c r="A84" s="30">
        <v>43546</v>
      </c>
      <c r="B84" s="37"/>
      <c r="C84" s="79" t="s">
        <v>427</v>
      </c>
      <c r="D84" s="33" t="s">
        <v>40</v>
      </c>
      <c r="E84" s="33"/>
      <c r="F84" s="38"/>
      <c r="G84" s="34">
        <v>840</v>
      </c>
      <c r="H84" s="34"/>
      <c r="I84" s="35">
        <f t="shared" ca="1" si="0"/>
        <v>5801732.959770957</v>
      </c>
      <c r="J84" s="36"/>
    </row>
    <row r="85" spans="1:10" s="41" customFormat="1" ht="12.75" customHeight="1" x14ac:dyDescent="0.2">
      <c r="A85" s="30">
        <v>43546</v>
      </c>
      <c r="B85" s="37"/>
      <c r="C85" s="79" t="s">
        <v>428</v>
      </c>
      <c r="D85" s="33" t="s">
        <v>82</v>
      </c>
      <c r="E85" s="33"/>
      <c r="F85" s="38"/>
      <c r="G85" s="34">
        <v>3710</v>
      </c>
      <c r="H85" s="34"/>
      <c r="I85" s="35">
        <f t="shared" ca="1" si="0"/>
        <v>5798022.959770957</v>
      </c>
      <c r="J85" s="36"/>
    </row>
    <row r="86" spans="1:10" s="41" customFormat="1" ht="12.75" customHeight="1" x14ac:dyDescent="0.2">
      <c r="A86" s="30">
        <v>43546</v>
      </c>
      <c r="B86" s="37"/>
      <c r="C86" s="79" t="s">
        <v>429</v>
      </c>
      <c r="D86" s="33" t="s">
        <v>430</v>
      </c>
      <c r="E86" s="33"/>
      <c r="F86" s="38"/>
      <c r="G86" s="34">
        <v>540</v>
      </c>
      <c r="H86" s="34"/>
      <c r="I86" s="35">
        <f t="shared" ca="1" si="0"/>
        <v>5797482.959770957</v>
      </c>
      <c r="J86" s="36"/>
    </row>
    <row r="87" spans="1:10" s="41" customFormat="1" ht="12.75" customHeight="1" x14ac:dyDescent="0.2">
      <c r="A87" s="30">
        <v>43546</v>
      </c>
      <c r="B87" s="37"/>
      <c r="C87" s="79" t="s">
        <v>431</v>
      </c>
      <c r="D87" s="33" t="s">
        <v>170</v>
      </c>
      <c r="E87" s="33"/>
      <c r="F87" s="38"/>
      <c r="G87" s="34">
        <v>2000</v>
      </c>
      <c r="H87" s="34"/>
      <c r="I87" s="35">
        <f t="shared" ca="1" si="0"/>
        <v>5795482.959770957</v>
      </c>
      <c r="J87" s="36"/>
    </row>
    <row r="88" spans="1:10" s="41" customFormat="1" ht="12.75" customHeight="1" x14ac:dyDescent="0.2">
      <c r="A88" s="30">
        <v>43546</v>
      </c>
      <c r="B88" s="37"/>
      <c r="C88" s="79" t="s">
        <v>432</v>
      </c>
      <c r="D88" s="33" t="s">
        <v>19</v>
      </c>
      <c r="E88" s="33"/>
      <c r="F88" s="38"/>
      <c r="G88" s="34">
        <v>4260</v>
      </c>
      <c r="H88" s="34"/>
      <c r="I88" s="35">
        <f t="shared" ca="1" si="0"/>
        <v>5791222.959770957</v>
      </c>
      <c r="J88" s="36"/>
    </row>
    <row r="89" spans="1:10" s="41" customFormat="1" ht="12.75" customHeight="1" x14ac:dyDescent="0.2">
      <c r="A89" s="30">
        <v>43546</v>
      </c>
      <c r="B89" s="37"/>
      <c r="C89" s="79" t="s">
        <v>433</v>
      </c>
      <c r="D89" s="40" t="s">
        <v>353</v>
      </c>
      <c r="E89" s="40"/>
      <c r="F89" s="38"/>
      <c r="G89" s="34">
        <v>3180</v>
      </c>
      <c r="H89" s="34"/>
      <c r="I89" s="35">
        <f t="shared" ca="1" si="0"/>
        <v>5788042.959770957</v>
      </c>
      <c r="J89" s="36"/>
    </row>
    <row r="90" spans="1:10" s="41" customFormat="1" ht="12.75" customHeight="1" x14ac:dyDescent="0.2">
      <c r="A90" s="30">
        <v>43546</v>
      </c>
      <c r="B90" s="37"/>
      <c r="C90" s="79" t="s">
        <v>434</v>
      </c>
      <c r="D90" s="40" t="s">
        <v>176</v>
      </c>
      <c r="E90" s="40"/>
      <c r="F90" s="38"/>
      <c r="G90" s="34">
        <v>159.5</v>
      </c>
      <c r="H90" s="34"/>
      <c r="I90" s="35">
        <f t="shared" ca="1" si="0"/>
        <v>5787883.459770957</v>
      </c>
      <c r="J90" s="36"/>
    </row>
    <row r="91" spans="1:10" s="41" customFormat="1" ht="12.75" customHeight="1" x14ac:dyDescent="0.2">
      <c r="A91" s="30">
        <v>43546</v>
      </c>
      <c r="B91" s="37"/>
      <c r="C91" s="79" t="s">
        <v>435</v>
      </c>
      <c r="D91" s="33" t="s">
        <v>176</v>
      </c>
      <c r="E91" s="33"/>
      <c r="F91" s="38"/>
      <c r="G91" s="34">
        <v>494.35</v>
      </c>
      <c r="H91" s="34"/>
      <c r="I91" s="35">
        <f t="shared" ca="1" si="0"/>
        <v>5787389.1097709574</v>
      </c>
      <c r="J91" s="36"/>
    </row>
    <row r="92" spans="1:10" s="41" customFormat="1" ht="12.75" customHeight="1" x14ac:dyDescent="0.2">
      <c r="A92" s="30">
        <v>43546</v>
      </c>
      <c r="B92" s="42"/>
      <c r="C92" s="79" t="s">
        <v>436</v>
      </c>
      <c r="D92" s="33" t="s">
        <v>437</v>
      </c>
      <c r="E92" s="33"/>
      <c r="F92" s="38"/>
      <c r="G92" s="34">
        <v>9000</v>
      </c>
      <c r="H92" s="34"/>
      <c r="I92" s="35">
        <f t="shared" ca="1" si="0"/>
        <v>5778389.1097709574</v>
      </c>
      <c r="J92" s="36"/>
    </row>
    <row r="93" spans="1:10" s="41" customFormat="1" ht="12.75" customHeight="1" x14ac:dyDescent="0.2">
      <c r="A93" s="30">
        <v>43546</v>
      </c>
      <c r="B93" s="100"/>
      <c r="C93" s="101" t="s">
        <v>438</v>
      </c>
      <c r="D93" s="102" t="s">
        <v>214</v>
      </c>
      <c r="E93" s="103"/>
      <c r="F93" s="101"/>
      <c r="G93" s="104">
        <v>730.25</v>
      </c>
      <c r="H93" s="104"/>
      <c r="I93" s="35">
        <f t="shared" ca="1" si="0"/>
        <v>5777658.8597709574</v>
      </c>
      <c r="J93" s="105"/>
    </row>
    <row r="94" spans="1:10" s="41" customFormat="1" ht="12.75" customHeight="1" x14ac:dyDescent="0.2">
      <c r="A94" s="30">
        <v>43546</v>
      </c>
      <c r="B94" s="100"/>
      <c r="C94" s="101" t="s">
        <v>439</v>
      </c>
      <c r="D94" s="102" t="s">
        <v>214</v>
      </c>
      <c r="E94" s="103"/>
      <c r="F94" s="101"/>
      <c r="G94" s="104">
        <v>1324.2</v>
      </c>
      <c r="H94" s="104"/>
      <c r="I94" s="35">
        <f t="shared" ca="1" si="0"/>
        <v>5776334.6597709572</v>
      </c>
      <c r="J94" s="105"/>
    </row>
    <row r="95" spans="1:10" s="41" customFormat="1" ht="12.75" customHeight="1" x14ac:dyDescent="0.2">
      <c r="A95" s="30">
        <v>43546</v>
      </c>
      <c r="B95" s="100"/>
      <c r="C95" s="101" t="s">
        <v>440</v>
      </c>
      <c r="D95" s="102" t="s">
        <v>214</v>
      </c>
      <c r="E95" s="103"/>
      <c r="F95" s="101"/>
      <c r="G95" s="104">
        <v>26.53</v>
      </c>
      <c r="H95" s="104"/>
      <c r="I95" s="35">
        <f t="shared" ca="1" si="0"/>
        <v>5776308.1297709569</v>
      </c>
      <c r="J95" s="105"/>
    </row>
    <row r="96" spans="1:10" s="41" customFormat="1" ht="12.75" customHeight="1" x14ac:dyDescent="0.2">
      <c r="A96" s="30">
        <v>43546</v>
      </c>
      <c r="B96" s="100"/>
      <c r="C96" s="101" t="s">
        <v>441</v>
      </c>
      <c r="D96" s="102" t="s">
        <v>442</v>
      </c>
      <c r="E96" s="103"/>
      <c r="F96" s="101"/>
      <c r="G96" s="104">
        <v>87</v>
      </c>
      <c r="H96" s="104"/>
      <c r="I96" s="35">
        <f t="shared" ca="1" si="0"/>
        <v>5776221.1297709569</v>
      </c>
      <c r="J96" s="105"/>
    </row>
    <row r="97" spans="1:10" s="41" customFormat="1" ht="12.75" customHeight="1" x14ac:dyDescent="0.2">
      <c r="A97" s="30">
        <v>43546</v>
      </c>
      <c r="B97" s="100"/>
      <c r="C97" s="101" t="s">
        <v>443</v>
      </c>
      <c r="D97" s="102" t="s">
        <v>137</v>
      </c>
      <c r="E97" s="103"/>
      <c r="F97" s="101"/>
      <c r="G97" s="104">
        <v>517</v>
      </c>
      <c r="H97" s="104"/>
      <c r="I97" s="35">
        <f t="shared" ca="1" si="0"/>
        <v>5775704.1297709569</v>
      </c>
      <c r="J97" s="105"/>
    </row>
    <row r="98" spans="1:10" s="41" customFormat="1" ht="12.75" customHeight="1" x14ac:dyDescent="0.2">
      <c r="A98" s="30">
        <v>43546</v>
      </c>
      <c r="B98" s="42"/>
      <c r="C98" s="79" t="s">
        <v>444</v>
      </c>
      <c r="D98" s="33" t="s">
        <v>322</v>
      </c>
      <c r="E98" s="33"/>
      <c r="F98" s="38"/>
      <c r="G98" s="34">
        <v>9475</v>
      </c>
      <c r="H98" s="34"/>
      <c r="I98" s="35">
        <f t="shared" ca="1" si="0"/>
        <v>5766229.1297709569</v>
      </c>
      <c r="J98" s="36"/>
    </row>
    <row r="99" spans="1:10" s="41" customFormat="1" ht="12.75" customHeight="1" x14ac:dyDescent="0.2">
      <c r="A99" s="30">
        <v>43546</v>
      </c>
      <c r="B99" s="37"/>
      <c r="C99" s="79" t="s">
        <v>445</v>
      </c>
      <c r="D99" s="40" t="s">
        <v>134</v>
      </c>
      <c r="E99" s="40"/>
      <c r="F99" s="38"/>
      <c r="G99" s="34">
        <v>236.9</v>
      </c>
      <c r="H99" s="34"/>
      <c r="I99" s="35">
        <f t="shared" ca="1" si="0"/>
        <v>5765992.2297709566</v>
      </c>
      <c r="J99" s="36"/>
    </row>
    <row r="100" spans="1:10" s="41" customFormat="1" ht="12.75" customHeight="1" x14ac:dyDescent="0.2">
      <c r="A100" s="30">
        <v>43546</v>
      </c>
      <c r="B100" s="42"/>
      <c r="C100" s="79" t="s">
        <v>446</v>
      </c>
      <c r="D100" s="33" t="s">
        <v>111</v>
      </c>
      <c r="E100" s="33"/>
      <c r="F100" s="38"/>
      <c r="G100" s="34">
        <v>420</v>
      </c>
      <c r="H100" s="34"/>
      <c r="I100" s="35">
        <f t="shared" ca="1" si="0"/>
        <v>5765572.2297709566</v>
      </c>
      <c r="J100" s="36"/>
    </row>
    <row r="101" spans="1:10" s="41" customFormat="1" ht="12.75" customHeight="1" x14ac:dyDescent="0.2">
      <c r="A101" s="30">
        <v>43546</v>
      </c>
      <c r="B101" s="37"/>
      <c r="C101" s="38" t="s">
        <v>447</v>
      </c>
      <c r="D101" s="39" t="s">
        <v>22</v>
      </c>
      <c r="E101" s="40"/>
      <c r="F101" s="38"/>
      <c r="G101" s="34">
        <v>90</v>
      </c>
      <c r="H101" s="34"/>
      <c r="I101" s="35">
        <f t="shared" ca="1" si="0"/>
        <v>5765482.2297709566</v>
      </c>
      <c r="J101" s="36"/>
    </row>
    <row r="102" spans="1:10" s="41" customFormat="1" ht="12.75" customHeight="1" x14ac:dyDescent="0.2">
      <c r="A102" s="30">
        <v>43546</v>
      </c>
      <c r="B102" s="91"/>
      <c r="C102" s="92" t="s">
        <v>448</v>
      </c>
      <c r="D102" s="93" t="s">
        <v>139</v>
      </c>
      <c r="E102" s="94"/>
      <c r="F102" s="92"/>
      <c r="G102" s="96">
        <v>763.2</v>
      </c>
      <c r="H102" s="34"/>
      <c r="I102" s="35">
        <f t="shared" ca="1" si="0"/>
        <v>5764719.0297709564</v>
      </c>
      <c r="J102" s="95"/>
    </row>
    <row r="103" spans="1:10" s="41" customFormat="1" ht="12.75" customHeight="1" x14ac:dyDescent="0.2">
      <c r="A103" s="30">
        <v>43546</v>
      </c>
      <c r="B103" s="42"/>
      <c r="C103" s="38" t="s">
        <v>449</v>
      </c>
      <c r="D103" s="39" t="s">
        <v>395</v>
      </c>
      <c r="E103" s="40"/>
      <c r="F103" s="38"/>
      <c r="G103" s="34">
        <v>270</v>
      </c>
      <c r="H103" s="34"/>
      <c r="I103" s="35">
        <f t="shared" ca="1" si="0"/>
        <v>5764449.0297709564</v>
      </c>
      <c r="J103" s="36"/>
    </row>
    <row r="104" spans="1:10" s="41" customFormat="1" ht="12.75" customHeight="1" x14ac:dyDescent="0.2">
      <c r="A104" s="30">
        <v>43546</v>
      </c>
      <c r="B104" s="37"/>
      <c r="C104" s="38" t="s">
        <v>450</v>
      </c>
      <c r="D104" s="39" t="s">
        <v>219</v>
      </c>
      <c r="E104" s="40"/>
      <c r="F104" s="38"/>
      <c r="G104" s="34">
        <v>14976.04</v>
      </c>
      <c r="H104" s="34"/>
      <c r="I104" s="35">
        <f t="shared" ca="1" si="0"/>
        <v>5749472.9897709563</v>
      </c>
      <c r="J104" s="36"/>
    </row>
    <row r="105" spans="1:10" s="41" customFormat="1" ht="12.75" customHeight="1" x14ac:dyDescent="0.2">
      <c r="A105" s="45">
        <v>43546</v>
      </c>
      <c r="B105" s="37"/>
      <c r="C105" s="38" t="s">
        <v>451</v>
      </c>
      <c r="D105" s="39" t="s">
        <v>452</v>
      </c>
      <c r="E105" s="40"/>
      <c r="F105" s="38"/>
      <c r="G105" s="34">
        <v>59676</v>
      </c>
      <c r="H105" s="34"/>
      <c r="I105" s="35">
        <f t="shared" ca="1" si="0"/>
        <v>5689796.9897709563</v>
      </c>
      <c r="J105" s="36"/>
    </row>
    <row r="106" spans="1:10" s="41" customFormat="1" ht="12.75" customHeight="1" x14ac:dyDescent="0.2">
      <c r="A106" s="45">
        <v>43546</v>
      </c>
      <c r="B106" s="37"/>
      <c r="C106" s="38" t="s">
        <v>453</v>
      </c>
      <c r="D106" s="39" t="s">
        <v>71</v>
      </c>
      <c r="E106" s="33"/>
      <c r="F106" s="38"/>
      <c r="G106" s="34">
        <v>26110</v>
      </c>
      <c r="H106" s="34"/>
      <c r="I106" s="35">
        <f t="shared" ca="1" si="0"/>
        <v>5663686.9897709563</v>
      </c>
      <c r="J106" s="36"/>
    </row>
    <row r="107" spans="1:10" s="41" customFormat="1" ht="12" x14ac:dyDescent="0.2">
      <c r="A107" s="45">
        <v>43546</v>
      </c>
      <c r="B107" s="37"/>
      <c r="C107" s="38" t="s">
        <v>454</v>
      </c>
      <c r="D107" s="39" t="s">
        <v>353</v>
      </c>
      <c r="E107" s="33"/>
      <c r="F107" s="38"/>
      <c r="G107" s="34">
        <v>50880</v>
      </c>
      <c r="H107" s="34"/>
      <c r="I107" s="35">
        <f t="shared" ca="1" si="0"/>
        <v>5612806.9897709563</v>
      </c>
      <c r="J107" s="36"/>
    </row>
    <row r="108" spans="1:10" s="41" customFormat="1" ht="12.75" customHeight="1" x14ac:dyDescent="0.2">
      <c r="A108" s="45">
        <v>43546</v>
      </c>
      <c r="B108" s="37"/>
      <c r="C108" s="38" t="s">
        <v>455</v>
      </c>
      <c r="D108" s="39" t="s">
        <v>211</v>
      </c>
      <c r="E108" s="40"/>
      <c r="F108" s="38"/>
      <c r="G108" s="34">
        <v>17363</v>
      </c>
      <c r="H108" s="33"/>
      <c r="I108" s="35">
        <f t="shared" ca="1" si="0"/>
        <v>5595443.9897709563</v>
      </c>
      <c r="J108" s="36"/>
    </row>
    <row r="109" spans="1:10" s="41" customFormat="1" ht="12.75" customHeight="1" x14ac:dyDescent="0.2">
      <c r="A109" s="45">
        <v>43546</v>
      </c>
      <c r="B109" s="37"/>
      <c r="C109" s="38" t="s">
        <v>456</v>
      </c>
      <c r="D109" s="39" t="s">
        <v>178</v>
      </c>
      <c r="E109" s="33"/>
      <c r="F109" s="38"/>
      <c r="G109" s="34">
        <v>39856</v>
      </c>
      <c r="H109" s="33"/>
      <c r="I109" s="35">
        <f t="shared" ca="1" si="0"/>
        <v>5555587.9897709563</v>
      </c>
      <c r="J109" s="36"/>
    </row>
    <row r="110" spans="1:10" s="41" customFormat="1" ht="12.75" customHeight="1" x14ac:dyDescent="0.2">
      <c r="A110" s="45">
        <v>43546</v>
      </c>
      <c r="B110" s="42"/>
      <c r="C110" s="38" t="s">
        <v>521</v>
      </c>
      <c r="D110" s="39" t="s">
        <v>522</v>
      </c>
      <c r="E110" s="33"/>
      <c r="F110" s="38"/>
      <c r="G110" s="43"/>
      <c r="H110" s="43">
        <v>651.52</v>
      </c>
      <c r="I110" s="35">
        <f t="shared" ca="1" si="0"/>
        <v>5556239.5097709559</v>
      </c>
      <c r="J110" s="36"/>
    </row>
    <row r="111" spans="1:10" s="41" customFormat="1" ht="12.75" customHeight="1" x14ac:dyDescent="0.2">
      <c r="A111" s="45">
        <v>43555</v>
      </c>
      <c r="B111" s="37"/>
      <c r="C111" s="38" t="s">
        <v>234</v>
      </c>
      <c r="D111" s="39" t="s">
        <v>235</v>
      </c>
      <c r="E111" s="33"/>
      <c r="F111" s="38"/>
      <c r="G111" s="34">
        <v>84252.36</v>
      </c>
      <c r="H111" s="33"/>
      <c r="I111" s="35">
        <f t="shared" ca="1" si="0"/>
        <v>5471987.1497709556</v>
      </c>
      <c r="J111" s="36"/>
    </row>
    <row r="112" spans="1:10" s="41" customFormat="1" ht="12.75" customHeight="1" x14ac:dyDescent="0.2">
      <c r="A112" s="45">
        <v>43555</v>
      </c>
      <c r="B112" s="37"/>
      <c r="C112" s="38" t="s">
        <v>457</v>
      </c>
      <c r="D112" s="39" t="s">
        <v>145</v>
      </c>
      <c r="E112" s="33"/>
      <c r="F112" s="38"/>
      <c r="G112" s="34">
        <v>21897</v>
      </c>
      <c r="H112" s="33"/>
      <c r="I112" s="35">
        <f t="shared" ca="1" si="0"/>
        <v>5450090.1497709556</v>
      </c>
      <c r="J112" s="36"/>
    </row>
    <row r="113" spans="1:10" s="41" customFormat="1" ht="12.75" customHeight="1" x14ac:dyDescent="0.2">
      <c r="A113" s="45">
        <v>43555</v>
      </c>
      <c r="B113" s="37"/>
      <c r="C113" s="38" t="s">
        <v>458</v>
      </c>
      <c r="D113" s="39" t="s">
        <v>147</v>
      </c>
      <c r="E113" s="33"/>
      <c r="F113" s="38"/>
      <c r="G113" s="34">
        <v>1547.7</v>
      </c>
      <c r="H113" s="33"/>
      <c r="I113" s="35">
        <f t="shared" ca="1" si="0"/>
        <v>5448542.4497709554</v>
      </c>
      <c r="J113" s="36"/>
    </row>
    <row r="114" spans="1:10" s="41" customFormat="1" ht="12.75" customHeight="1" x14ac:dyDescent="0.2">
      <c r="A114" s="45">
        <v>43555</v>
      </c>
      <c r="B114" s="37"/>
      <c r="C114" s="38" t="s">
        <v>459</v>
      </c>
      <c r="D114" s="39" t="s">
        <v>147</v>
      </c>
      <c r="E114" s="33"/>
      <c r="F114" s="38"/>
      <c r="G114" s="34">
        <v>263</v>
      </c>
      <c r="H114" s="33"/>
      <c r="I114" s="35">
        <f t="shared" ca="1" si="0"/>
        <v>5448279.4497709554</v>
      </c>
      <c r="J114" s="36"/>
    </row>
    <row r="115" spans="1:10" s="41" customFormat="1" ht="12.75" customHeight="1" x14ac:dyDescent="0.2">
      <c r="A115" s="45">
        <v>43555</v>
      </c>
      <c r="B115" s="37"/>
      <c r="C115" s="46" t="s">
        <v>460</v>
      </c>
      <c r="D115" s="39" t="s">
        <v>16</v>
      </c>
      <c r="E115" s="33"/>
      <c r="F115" s="38"/>
      <c r="G115" s="34">
        <v>4956.2</v>
      </c>
      <c r="H115" s="33"/>
      <c r="I115" s="35">
        <f t="shared" ca="1" si="0"/>
        <v>5443323.2497709552</v>
      </c>
      <c r="J115" s="36"/>
    </row>
    <row r="116" spans="1:10" s="41" customFormat="1" ht="12.75" customHeight="1" x14ac:dyDescent="0.2">
      <c r="A116" s="45">
        <v>43550</v>
      </c>
      <c r="B116" s="37"/>
      <c r="C116" s="38" t="s">
        <v>461</v>
      </c>
      <c r="D116" s="47" t="s">
        <v>107</v>
      </c>
      <c r="E116" s="33"/>
      <c r="F116" s="38"/>
      <c r="G116" s="34">
        <v>41132.5</v>
      </c>
      <c r="H116" s="43"/>
      <c r="I116" s="35">
        <f t="shared" ca="1" si="0"/>
        <v>5402190.7497709552</v>
      </c>
      <c r="J116" s="36"/>
    </row>
    <row r="117" spans="1:10" s="41" customFormat="1" ht="12.75" customHeight="1" x14ac:dyDescent="0.2">
      <c r="A117" s="45">
        <v>43550</v>
      </c>
      <c r="B117" s="37"/>
      <c r="C117" s="38" t="s">
        <v>20</v>
      </c>
      <c r="D117" s="47" t="s">
        <v>27</v>
      </c>
      <c r="E117" s="33"/>
      <c r="F117" s="38"/>
      <c r="G117" s="34">
        <v>14454.55</v>
      </c>
      <c r="H117" s="43"/>
      <c r="I117" s="35">
        <f t="shared" ca="1" si="0"/>
        <v>5387736.1997709554</v>
      </c>
      <c r="J117" s="36"/>
    </row>
    <row r="118" spans="1:10" s="41" customFormat="1" ht="12.75" customHeight="1" x14ac:dyDescent="0.2">
      <c r="A118" s="45">
        <v>43550</v>
      </c>
      <c r="B118" s="37"/>
      <c r="C118" s="38" t="s">
        <v>20</v>
      </c>
      <c r="D118" s="47" t="s">
        <v>462</v>
      </c>
      <c r="E118" s="33"/>
      <c r="F118" s="38"/>
      <c r="G118" s="34">
        <v>40051.94</v>
      </c>
      <c r="H118" s="43"/>
      <c r="I118" s="35">
        <f t="shared" ca="1" si="0"/>
        <v>5347684.259770955</v>
      </c>
      <c r="J118" s="36"/>
    </row>
    <row r="119" spans="1:10" s="41" customFormat="1" ht="12.75" customHeight="1" x14ac:dyDescent="0.2">
      <c r="A119" s="45">
        <v>43550</v>
      </c>
      <c r="B119" s="37"/>
      <c r="C119" s="38" t="s">
        <v>20</v>
      </c>
      <c r="D119" s="39" t="s">
        <v>463</v>
      </c>
      <c r="E119" s="33"/>
      <c r="F119" s="38"/>
      <c r="G119" s="34">
        <v>4433.4399999999996</v>
      </c>
      <c r="H119" s="43"/>
      <c r="I119" s="35">
        <f t="shared" ca="1" si="0"/>
        <v>5343250.8197709545</v>
      </c>
      <c r="J119" s="36"/>
    </row>
    <row r="120" spans="1:10" s="41" customFormat="1" ht="12.75" customHeight="1" x14ac:dyDescent="0.2">
      <c r="A120" s="45">
        <v>43550</v>
      </c>
      <c r="B120" s="37"/>
      <c r="C120" s="38" t="s">
        <v>20</v>
      </c>
      <c r="D120" s="47" t="s">
        <v>464</v>
      </c>
      <c r="E120" s="33"/>
      <c r="F120" s="38"/>
      <c r="G120" s="34">
        <v>92876.4</v>
      </c>
      <c r="H120" s="43"/>
      <c r="I120" s="35">
        <f t="shared" ca="1" si="0"/>
        <v>5250374.4197709542</v>
      </c>
      <c r="J120" s="36"/>
    </row>
    <row r="121" spans="1:10" s="41" customFormat="1" ht="12.75" customHeight="1" x14ac:dyDescent="0.2">
      <c r="A121" s="45">
        <v>43550</v>
      </c>
      <c r="B121" s="37"/>
      <c r="C121" s="38" t="s">
        <v>20</v>
      </c>
      <c r="D121" s="39" t="s">
        <v>465</v>
      </c>
      <c r="E121" s="33"/>
      <c r="F121" s="38"/>
      <c r="G121" s="34">
        <v>36701.160000000003</v>
      </c>
      <c r="H121" s="43"/>
      <c r="I121" s="35">
        <f t="shared" ca="1" si="0"/>
        <v>5213673.259770954</v>
      </c>
      <c r="J121" s="36"/>
    </row>
    <row r="122" spans="1:10" s="41" customFormat="1" ht="12.75" customHeight="1" x14ac:dyDescent="0.2">
      <c r="A122" s="45">
        <v>43550</v>
      </c>
      <c r="B122" s="37"/>
      <c r="C122" s="38" t="s">
        <v>20</v>
      </c>
      <c r="D122" s="39" t="s">
        <v>466</v>
      </c>
      <c r="E122" s="33"/>
      <c r="F122" s="38"/>
      <c r="G122" s="34">
        <v>33293.01</v>
      </c>
      <c r="H122" s="43"/>
      <c r="I122" s="35">
        <f t="shared" ca="1" si="0"/>
        <v>5180380.2497709543</v>
      </c>
      <c r="J122" s="36"/>
    </row>
    <row r="123" spans="1:10" s="41" customFormat="1" ht="12.75" customHeight="1" x14ac:dyDescent="0.2">
      <c r="A123" s="45">
        <v>43550</v>
      </c>
      <c r="B123" s="37"/>
      <c r="C123" s="38" t="s">
        <v>20</v>
      </c>
      <c r="D123" s="47" t="s">
        <v>467</v>
      </c>
      <c r="E123" s="33"/>
      <c r="F123" s="38"/>
      <c r="G123" s="34">
        <v>11821.538355000001</v>
      </c>
      <c r="H123" s="43"/>
      <c r="I123" s="35">
        <f t="shared" ca="1" si="0"/>
        <v>5168558.7114159539</v>
      </c>
      <c r="J123" s="36"/>
    </row>
    <row r="124" spans="1:10" s="41" customFormat="1" ht="12.75" customHeight="1" x14ac:dyDescent="0.2">
      <c r="A124" s="45">
        <v>43550</v>
      </c>
      <c r="B124" s="42"/>
      <c r="C124" s="38" t="s">
        <v>20</v>
      </c>
      <c r="D124" s="47" t="s">
        <v>468</v>
      </c>
      <c r="E124" s="33"/>
      <c r="F124" s="38"/>
      <c r="G124" s="34">
        <v>45897.15</v>
      </c>
      <c r="H124" s="43"/>
      <c r="I124" s="35">
        <f t="shared" ca="1" si="0"/>
        <v>5122661.5614159536</v>
      </c>
      <c r="J124" s="36"/>
    </row>
    <row r="125" spans="1:10" s="41" customFormat="1" ht="12.75" customHeight="1" x14ac:dyDescent="0.2">
      <c r="A125" s="45">
        <v>43550</v>
      </c>
      <c r="B125" s="42"/>
      <c r="C125" s="38" t="s">
        <v>469</v>
      </c>
      <c r="D125" s="47" t="s">
        <v>470</v>
      </c>
      <c r="E125" s="33"/>
      <c r="F125" s="38"/>
      <c r="G125" s="34">
        <v>0</v>
      </c>
      <c r="H125" s="43"/>
      <c r="I125" s="35">
        <f t="shared" ref="I125:I190" ca="1" si="2">IF(AND(ISBLANK(G125),ISBLANK(H125))," - ",OFFSET(I125,-1,0,1,1)+H125-G125)</f>
        <v>5122661.5614159536</v>
      </c>
      <c r="J125" s="36"/>
    </row>
    <row r="126" spans="1:10" s="41" customFormat="1" ht="12.75" customHeight="1" x14ac:dyDescent="0.2">
      <c r="A126" s="45">
        <v>43551</v>
      </c>
      <c r="B126" s="42"/>
      <c r="C126" s="38" t="s">
        <v>523</v>
      </c>
      <c r="D126" s="47" t="s">
        <v>525</v>
      </c>
      <c r="E126" s="33"/>
      <c r="F126" s="38"/>
      <c r="G126" s="43"/>
      <c r="H126" s="43">
        <v>1000</v>
      </c>
      <c r="I126" s="35">
        <f t="shared" ca="1" si="2"/>
        <v>5123661.5614159536</v>
      </c>
      <c r="J126" s="36"/>
    </row>
    <row r="127" spans="1:10" s="41" customFormat="1" ht="12.75" customHeight="1" x14ac:dyDescent="0.2">
      <c r="A127" s="45">
        <v>43551</v>
      </c>
      <c r="B127" s="42"/>
      <c r="C127" s="38" t="s">
        <v>524</v>
      </c>
      <c r="D127" s="47" t="s">
        <v>526</v>
      </c>
      <c r="E127" s="33"/>
      <c r="F127" s="38"/>
      <c r="G127" s="43"/>
      <c r="H127" s="43">
        <v>2000</v>
      </c>
      <c r="I127" s="35">
        <f t="shared" ca="1" si="2"/>
        <v>5125661.5614159536</v>
      </c>
      <c r="J127" s="36"/>
    </row>
    <row r="128" spans="1:10" s="41" customFormat="1" ht="12.75" customHeight="1" x14ac:dyDescent="0.2">
      <c r="A128" s="45">
        <v>43551</v>
      </c>
      <c r="B128" s="42"/>
      <c r="C128" s="38" t="s">
        <v>471</v>
      </c>
      <c r="D128" s="47" t="s">
        <v>328</v>
      </c>
      <c r="E128" s="33"/>
      <c r="F128" s="38"/>
      <c r="G128" s="34">
        <v>984</v>
      </c>
      <c r="H128" s="43"/>
      <c r="I128" s="35">
        <f t="shared" ca="1" si="2"/>
        <v>5124677.5614159536</v>
      </c>
      <c r="J128" s="36"/>
    </row>
    <row r="129" spans="1:10" s="41" customFormat="1" ht="12.75" customHeight="1" x14ac:dyDescent="0.2">
      <c r="A129" s="45">
        <v>43551</v>
      </c>
      <c r="B129" s="42"/>
      <c r="C129" s="38" t="s">
        <v>472</v>
      </c>
      <c r="D129" s="47" t="s">
        <v>285</v>
      </c>
      <c r="E129" s="33"/>
      <c r="F129" s="38"/>
      <c r="G129" s="34">
        <v>700</v>
      </c>
      <c r="H129" s="43"/>
      <c r="I129" s="35">
        <f t="shared" ca="1" si="2"/>
        <v>5123977.5614159536</v>
      </c>
      <c r="J129" s="36"/>
    </row>
    <row r="130" spans="1:10" s="41" customFormat="1" ht="12.75" customHeight="1" x14ac:dyDescent="0.2">
      <c r="A130" s="45">
        <v>43551</v>
      </c>
      <c r="B130" s="42"/>
      <c r="C130" s="38" t="s">
        <v>473</v>
      </c>
      <c r="D130" s="47" t="s">
        <v>57</v>
      </c>
      <c r="E130" s="33"/>
      <c r="F130" s="38"/>
      <c r="G130" s="34">
        <v>466.4</v>
      </c>
      <c r="H130" s="43"/>
      <c r="I130" s="35">
        <f t="shared" ca="1" si="2"/>
        <v>5123511.1614159532</v>
      </c>
      <c r="J130" s="36"/>
    </row>
    <row r="131" spans="1:10" s="41" customFormat="1" ht="12.75" customHeight="1" x14ac:dyDescent="0.2">
      <c r="A131" s="45">
        <v>43551</v>
      </c>
      <c r="B131" s="42"/>
      <c r="C131" s="38" t="s">
        <v>474</v>
      </c>
      <c r="D131" s="47" t="s">
        <v>21</v>
      </c>
      <c r="E131" s="33"/>
      <c r="F131" s="38"/>
      <c r="G131" s="34">
        <v>4310</v>
      </c>
      <c r="H131" s="43"/>
      <c r="I131" s="35">
        <f t="shared" ca="1" si="2"/>
        <v>5119201.1614159532</v>
      </c>
      <c r="J131" s="36"/>
    </row>
    <row r="132" spans="1:10" s="41" customFormat="1" ht="12.75" customHeight="1" x14ac:dyDescent="0.2">
      <c r="A132" s="45">
        <v>43551</v>
      </c>
      <c r="B132" s="42"/>
      <c r="C132" s="38" t="s">
        <v>475</v>
      </c>
      <c r="D132" s="47" t="s">
        <v>476</v>
      </c>
      <c r="E132" s="33"/>
      <c r="F132" s="38"/>
      <c r="G132" s="34">
        <v>6000</v>
      </c>
      <c r="H132" s="43"/>
      <c r="I132" s="35">
        <f t="shared" ca="1" si="2"/>
        <v>5113201.1614159532</v>
      </c>
      <c r="J132" s="36"/>
    </row>
    <row r="133" spans="1:10" s="41" customFormat="1" ht="12.75" customHeight="1" x14ac:dyDescent="0.2">
      <c r="A133" s="45">
        <v>43551</v>
      </c>
      <c r="B133" s="42"/>
      <c r="C133" s="38" t="s">
        <v>477</v>
      </c>
      <c r="D133" s="47" t="s">
        <v>17</v>
      </c>
      <c r="E133" s="33"/>
      <c r="F133" s="38"/>
      <c r="G133" s="34">
        <v>360</v>
      </c>
      <c r="H133" s="43"/>
      <c r="I133" s="35">
        <f t="shared" ca="1" si="2"/>
        <v>5112841.1614159532</v>
      </c>
      <c r="J133" s="36"/>
    </row>
    <row r="134" spans="1:10" s="41" customFormat="1" ht="12.75" customHeight="1" x14ac:dyDescent="0.2">
      <c r="A134" s="45">
        <v>43551</v>
      </c>
      <c r="B134" s="42"/>
      <c r="C134" s="38" t="s">
        <v>478</v>
      </c>
      <c r="D134" s="47" t="s">
        <v>125</v>
      </c>
      <c r="E134" s="33"/>
      <c r="F134" s="38"/>
      <c r="G134" s="34">
        <v>1025.3499999999999</v>
      </c>
      <c r="H134" s="43"/>
      <c r="I134" s="35">
        <f t="shared" ca="1" si="2"/>
        <v>5111815.8114159536</v>
      </c>
      <c r="J134" s="36"/>
    </row>
    <row r="135" spans="1:10" s="41" customFormat="1" ht="12.75" customHeight="1" x14ac:dyDescent="0.2">
      <c r="A135" s="45">
        <v>43551</v>
      </c>
      <c r="B135" s="42"/>
      <c r="C135" s="38" t="s">
        <v>479</v>
      </c>
      <c r="D135" s="47" t="s">
        <v>310</v>
      </c>
      <c r="E135" s="33"/>
      <c r="F135" s="38"/>
      <c r="G135" s="34">
        <v>180</v>
      </c>
      <c r="H135" s="43"/>
      <c r="I135" s="35">
        <f t="shared" ca="1" si="2"/>
        <v>5111635.8114159536</v>
      </c>
      <c r="J135" s="36"/>
    </row>
    <row r="136" spans="1:10" s="41" customFormat="1" ht="12.75" customHeight="1" x14ac:dyDescent="0.2">
      <c r="A136" s="45">
        <v>43551</v>
      </c>
      <c r="B136" s="42"/>
      <c r="C136" s="38" t="s">
        <v>480</v>
      </c>
      <c r="D136" s="47" t="s">
        <v>481</v>
      </c>
      <c r="E136" s="33"/>
      <c r="F136" s="38"/>
      <c r="G136" s="34">
        <v>60</v>
      </c>
      <c r="H136" s="43"/>
      <c r="I136" s="35">
        <f t="shared" ca="1" si="2"/>
        <v>5111575.8114159536</v>
      </c>
      <c r="J136" s="36"/>
    </row>
    <row r="137" spans="1:10" s="41" customFormat="1" ht="12.75" customHeight="1" x14ac:dyDescent="0.2">
      <c r="A137" s="45">
        <v>43551</v>
      </c>
      <c r="B137" s="42"/>
      <c r="C137" s="38" t="s">
        <v>482</v>
      </c>
      <c r="D137" s="47" t="s">
        <v>19</v>
      </c>
      <c r="E137" s="33"/>
      <c r="F137" s="38"/>
      <c r="G137" s="34">
        <v>130</v>
      </c>
      <c r="H137" s="43"/>
      <c r="I137" s="35">
        <f t="shared" ca="1" si="2"/>
        <v>5111445.8114159536</v>
      </c>
      <c r="J137" s="36"/>
    </row>
    <row r="138" spans="1:10" s="41" customFormat="1" ht="12.75" customHeight="1" x14ac:dyDescent="0.2">
      <c r="A138" s="45">
        <v>43551</v>
      </c>
      <c r="B138" s="42"/>
      <c r="C138" s="38" t="s">
        <v>483</v>
      </c>
      <c r="D138" s="47" t="s">
        <v>484</v>
      </c>
      <c r="E138" s="33"/>
      <c r="F138" s="38"/>
      <c r="G138" s="34">
        <v>6705</v>
      </c>
      <c r="H138" s="43"/>
      <c r="I138" s="35">
        <f t="shared" ca="1" si="2"/>
        <v>5104740.8114159536</v>
      </c>
      <c r="J138" s="36"/>
    </row>
    <row r="139" spans="1:10" s="41" customFormat="1" ht="12.75" customHeight="1" x14ac:dyDescent="0.2">
      <c r="A139" s="45">
        <v>43551</v>
      </c>
      <c r="B139" s="42"/>
      <c r="C139" s="38" t="s">
        <v>485</v>
      </c>
      <c r="D139" s="47" t="s">
        <v>137</v>
      </c>
      <c r="E139" s="33"/>
      <c r="F139" s="38"/>
      <c r="G139" s="34">
        <v>3636</v>
      </c>
      <c r="H139" s="43"/>
      <c r="I139" s="35">
        <f t="shared" ca="1" si="2"/>
        <v>5101104.8114159536</v>
      </c>
      <c r="J139" s="36"/>
    </row>
    <row r="140" spans="1:10" s="41" customFormat="1" ht="12.75" customHeight="1" x14ac:dyDescent="0.2">
      <c r="A140" s="45">
        <v>43551</v>
      </c>
      <c r="B140" s="42"/>
      <c r="C140" s="38" t="s">
        <v>486</v>
      </c>
      <c r="D140" s="47" t="s">
        <v>22</v>
      </c>
      <c r="E140" s="33"/>
      <c r="F140" s="38"/>
      <c r="G140" s="34">
        <v>630</v>
      </c>
      <c r="H140" s="43"/>
      <c r="I140" s="35">
        <f t="shared" ca="1" si="2"/>
        <v>5100474.8114159536</v>
      </c>
      <c r="J140" s="36"/>
    </row>
    <row r="141" spans="1:10" s="41" customFormat="1" ht="12.75" customHeight="1" x14ac:dyDescent="0.2">
      <c r="A141" s="45">
        <v>43551</v>
      </c>
      <c r="B141" s="42"/>
      <c r="C141" s="38" t="s">
        <v>487</v>
      </c>
      <c r="D141" s="47" t="s">
        <v>214</v>
      </c>
      <c r="E141" s="33"/>
      <c r="F141" s="38"/>
      <c r="G141" s="34">
        <v>9.5</v>
      </c>
      <c r="H141" s="43"/>
      <c r="I141" s="35">
        <f t="shared" ca="1" si="2"/>
        <v>5100465.3114159536</v>
      </c>
      <c r="J141" s="36"/>
    </row>
    <row r="142" spans="1:10" s="41" customFormat="1" ht="12.75" customHeight="1" x14ac:dyDescent="0.2">
      <c r="A142" s="45">
        <v>43551</v>
      </c>
      <c r="B142" s="42"/>
      <c r="C142" s="38" t="s">
        <v>488</v>
      </c>
      <c r="D142" s="47" t="s">
        <v>211</v>
      </c>
      <c r="E142" s="33"/>
      <c r="F142" s="38"/>
      <c r="G142" s="34">
        <v>6400</v>
      </c>
      <c r="H142" s="43"/>
      <c r="I142" s="35">
        <f t="shared" ca="1" si="2"/>
        <v>5094065.3114159536</v>
      </c>
      <c r="J142" s="36"/>
    </row>
    <row r="143" spans="1:10" s="41" customFormat="1" ht="12.75" customHeight="1" x14ac:dyDescent="0.2">
      <c r="A143" s="45">
        <v>43551</v>
      </c>
      <c r="B143" s="42"/>
      <c r="C143" s="38" t="s">
        <v>489</v>
      </c>
      <c r="D143" s="47" t="s">
        <v>219</v>
      </c>
      <c r="E143" s="33"/>
      <c r="F143" s="38"/>
      <c r="G143" s="34">
        <v>4600</v>
      </c>
      <c r="H143" s="43"/>
      <c r="I143" s="35">
        <f t="shared" ca="1" si="2"/>
        <v>5089465.3114159536</v>
      </c>
      <c r="J143" s="36"/>
    </row>
    <row r="144" spans="1:10" s="41" customFormat="1" ht="12.75" customHeight="1" x14ac:dyDescent="0.2">
      <c r="A144" s="45">
        <v>43551</v>
      </c>
      <c r="B144" s="42"/>
      <c r="C144" s="38" t="s">
        <v>490</v>
      </c>
      <c r="D144" s="47" t="s">
        <v>409</v>
      </c>
      <c r="E144" s="33"/>
      <c r="F144" s="38"/>
      <c r="G144" s="34">
        <v>11456</v>
      </c>
      <c r="H144" s="43"/>
      <c r="I144" s="35">
        <f t="shared" ca="1" si="2"/>
        <v>5078009.3114159536</v>
      </c>
      <c r="J144" s="36"/>
    </row>
    <row r="145" spans="1:10" s="41" customFormat="1" ht="24" x14ac:dyDescent="0.2">
      <c r="A145" s="45">
        <v>43551</v>
      </c>
      <c r="B145" s="42"/>
      <c r="C145" s="38" t="s">
        <v>491</v>
      </c>
      <c r="D145" s="47" t="s">
        <v>49</v>
      </c>
      <c r="E145" s="33"/>
      <c r="F145" s="38"/>
      <c r="G145" s="34">
        <v>500</v>
      </c>
      <c r="H145" s="43"/>
      <c r="I145" s="35">
        <f t="shared" ca="1" si="2"/>
        <v>5077509.3114159536</v>
      </c>
      <c r="J145" s="36"/>
    </row>
    <row r="146" spans="1:10" s="41" customFormat="1" ht="12.75" customHeight="1" x14ac:dyDescent="0.2">
      <c r="A146" s="45">
        <v>43555</v>
      </c>
      <c r="B146" s="42"/>
      <c r="C146" s="38" t="s">
        <v>492</v>
      </c>
      <c r="D146" s="47" t="s">
        <v>493</v>
      </c>
      <c r="E146" s="33"/>
      <c r="F146" s="38"/>
      <c r="G146" s="34">
        <v>1500</v>
      </c>
      <c r="H146" s="43"/>
      <c r="I146" s="35">
        <f t="shared" ca="1" si="2"/>
        <v>5076009.3114159536</v>
      </c>
      <c r="J146" s="36"/>
    </row>
    <row r="147" spans="1:10" s="41" customFormat="1" ht="12.75" customHeight="1" x14ac:dyDescent="0.2">
      <c r="A147" s="45"/>
      <c r="B147" s="42"/>
      <c r="C147" s="38"/>
      <c r="D147" s="47" t="s">
        <v>502</v>
      </c>
      <c r="E147" s="33"/>
      <c r="F147" s="38"/>
      <c r="G147" s="34">
        <v>9.3000000000000007</v>
      </c>
      <c r="H147" s="43"/>
      <c r="I147" s="35">
        <f t="shared" ca="1" si="2"/>
        <v>5076000.0114159537</v>
      </c>
      <c r="J147" s="36"/>
    </row>
    <row r="148" spans="1:10" s="41" customFormat="1" ht="12.75" customHeight="1" x14ac:dyDescent="0.2">
      <c r="A148" s="45"/>
      <c r="B148" s="42"/>
      <c r="C148" s="38"/>
      <c r="D148" s="47"/>
      <c r="E148" s="33"/>
      <c r="F148" s="38"/>
      <c r="G148" s="34"/>
      <c r="H148" s="43"/>
      <c r="I148" s="35" t="str">
        <f t="shared" ca="1" si="2"/>
        <v xml:space="preserve"> - </v>
      </c>
      <c r="J148" s="36"/>
    </row>
    <row r="149" spans="1:10" s="41" customFormat="1" ht="12.75" customHeight="1" x14ac:dyDescent="0.2">
      <c r="A149" s="45"/>
      <c r="B149" s="42"/>
      <c r="C149" s="38"/>
      <c r="D149" s="47"/>
      <c r="E149" s="33"/>
      <c r="F149" s="38"/>
      <c r="G149" s="34"/>
      <c r="H149" s="43"/>
      <c r="I149" s="35" t="str">
        <f t="shared" ca="1" si="2"/>
        <v xml:space="preserve"> - </v>
      </c>
      <c r="J149" s="36"/>
    </row>
    <row r="150" spans="1:10" s="41" customFormat="1" ht="12.75" customHeight="1" x14ac:dyDescent="0.2">
      <c r="A150" s="45"/>
      <c r="B150" s="42"/>
      <c r="C150" s="38"/>
      <c r="D150" s="47"/>
      <c r="E150" s="33"/>
      <c r="F150" s="38"/>
      <c r="G150" s="34"/>
      <c r="H150" s="43"/>
      <c r="I150" s="35" t="str">
        <f t="shared" ca="1" si="2"/>
        <v xml:space="preserve"> - </v>
      </c>
      <c r="J150" s="36"/>
    </row>
    <row r="151" spans="1:10" s="41" customFormat="1" ht="12.75" customHeight="1" x14ac:dyDescent="0.2">
      <c r="A151" s="45"/>
      <c r="B151" s="42"/>
      <c r="C151" s="38"/>
      <c r="D151" s="47"/>
      <c r="E151" s="33"/>
      <c r="F151" s="38"/>
      <c r="G151" s="34"/>
      <c r="H151" s="43"/>
      <c r="I151" s="35" t="str">
        <f t="shared" ca="1" si="2"/>
        <v xml:space="preserve"> - </v>
      </c>
      <c r="J151" s="36"/>
    </row>
    <row r="152" spans="1:10" s="41" customFormat="1" ht="12.75" customHeight="1" x14ac:dyDescent="0.2">
      <c r="A152" s="45"/>
      <c r="B152" s="42"/>
      <c r="C152" s="38"/>
      <c r="D152" s="47"/>
      <c r="E152" s="33"/>
      <c r="F152" s="38"/>
      <c r="G152" s="34"/>
      <c r="H152" s="43"/>
      <c r="I152" s="35" t="str">
        <f t="shared" ca="1" si="2"/>
        <v xml:space="preserve"> - </v>
      </c>
      <c r="J152" s="36"/>
    </row>
    <row r="153" spans="1:10" s="41" customFormat="1" ht="12.75" customHeight="1" x14ac:dyDescent="0.2">
      <c r="A153" s="45"/>
      <c r="B153" s="37"/>
      <c r="C153" s="38"/>
      <c r="D153" s="39"/>
      <c r="E153" s="33"/>
      <c r="F153" s="38"/>
      <c r="G153" s="34"/>
      <c r="H153" s="43"/>
      <c r="I153" s="35" t="str">
        <f t="shared" ca="1" si="2"/>
        <v xml:space="preserve"> - </v>
      </c>
      <c r="J153" s="36"/>
    </row>
    <row r="154" spans="1:10" s="36" customFormat="1" ht="12.75" customHeight="1" x14ac:dyDescent="0.2">
      <c r="A154" s="48"/>
      <c r="B154" s="30"/>
      <c r="C154" s="31"/>
      <c r="D154" s="32"/>
      <c r="E154" s="33"/>
      <c r="F154" s="31"/>
      <c r="G154" s="34"/>
      <c r="H154" s="43"/>
      <c r="I154" s="35" t="str">
        <f t="shared" ca="1" si="2"/>
        <v xml:space="preserve"> - </v>
      </c>
    </row>
    <row r="155" spans="1:10" s="41" customFormat="1" ht="12.75" customHeight="1" x14ac:dyDescent="0.2">
      <c r="A155" s="45"/>
      <c r="B155" s="37"/>
      <c r="C155" s="38"/>
      <c r="D155" s="39"/>
      <c r="E155" s="33"/>
      <c r="F155" s="38"/>
      <c r="G155" s="34"/>
      <c r="H155" s="43"/>
      <c r="I155" s="35" t="str">
        <f t="shared" ca="1" si="2"/>
        <v xml:space="preserve"> - </v>
      </c>
      <c r="J155" s="36"/>
    </row>
    <row r="156" spans="1:10" s="41" customFormat="1" ht="12" x14ac:dyDescent="0.2">
      <c r="A156" s="48"/>
      <c r="B156" s="37"/>
      <c r="C156" s="38"/>
      <c r="D156" s="39"/>
      <c r="E156" s="33"/>
      <c r="F156" s="38"/>
      <c r="G156" s="34"/>
      <c r="H156" s="43"/>
      <c r="I156" s="35" t="str">
        <f t="shared" ca="1" si="2"/>
        <v xml:space="preserve"> - </v>
      </c>
      <c r="J156" s="36"/>
    </row>
    <row r="157" spans="1:10" s="41" customFormat="1" x14ac:dyDescent="0.2">
      <c r="A157" s="48"/>
      <c r="B157" s="42"/>
      <c r="C157" s="38"/>
      <c r="D157" s="39"/>
      <c r="E157" s="33"/>
      <c r="F157" s="38"/>
      <c r="G157" s="34"/>
      <c r="H157" s="43"/>
      <c r="I157" s="35" t="str">
        <f t="shared" ca="1" si="2"/>
        <v xml:space="preserve"> - </v>
      </c>
      <c r="J157" s="36"/>
    </row>
    <row r="158" spans="1:10" s="41" customFormat="1" ht="12" x14ac:dyDescent="0.2">
      <c r="A158" s="45"/>
      <c r="B158" s="37"/>
      <c r="C158" s="38"/>
      <c r="D158" s="39"/>
      <c r="E158" s="33"/>
      <c r="F158" s="38"/>
      <c r="G158" s="34"/>
      <c r="H158" s="43"/>
      <c r="I158" s="35" t="str">
        <f t="shared" ca="1" si="2"/>
        <v xml:space="preserve"> - </v>
      </c>
      <c r="J158" s="36"/>
    </row>
    <row r="159" spans="1:10" s="41" customFormat="1" ht="12" x14ac:dyDescent="0.2">
      <c r="A159" s="45"/>
      <c r="B159" s="37"/>
      <c r="C159" s="38"/>
      <c r="D159" s="39"/>
      <c r="E159" s="33"/>
      <c r="F159" s="38"/>
      <c r="G159" s="34"/>
      <c r="H159" s="34"/>
      <c r="I159" s="35" t="str">
        <f t="shared" ca="1" si="2"/>
        <v xml:space="preserve"> - </v>
      </c>
      <c r="J159" s="36"/>
    </row>
    <row r="160" spans="1:10" s="41" customFormat="1" ht="12" x14ac:dyDescent="0.2">
      <c r="A160" s="45"/>
      <c r="B160" s="37"/>
      <c r="C160" s="38"/>
      <c r="D160" s="39"/>
      <c r="E160" s="33"/>
      <c r="F160" s="38"/>
      <c r="G160" s="34"/>
      <c r="H160" s="43"/>
      <c r="I160" s="35" t="str">
        <f t="shared" ca="1" si="2"/>
        <v xml:space="preserve"> - </v>
      </c>
      <c r="J160" s="36"/>
    </row>
    <row r="161" spans="1:10" s="41" customFormat="1" ht="12" x14ac:dyDescent="0.2">
      <c r="A161" s="45"/>
      <c r="B161" s="37"/>
      <c r="C161" s="38"/>
      <c r="D161" s="39"/>
      <c r="E161" s="33"/>
      <c r="F161" s="38"/>
      <c r="G161" s="34"/>
      <c r="H161" s="43"/>
      <c r="I161" s="35" t="str">
        <f t="shared" ca="1" si="2"/>
        <v xml:space="preserve"> - </v>
      </c>
      <c r="J161" s="36"/>
    </row>
    <row r="162" spans="1:10" s="41" customFormat="1" ht="12" x14ac:dyDescent="0.2">
      <c r="A162" s="45"/>
      <c r="B162" s="37"/>
      <c r="C162" s="38"/>
      <c r="D162" s="39"/>
      <c r="E162" s="33"/>
      <c r="F162" s="38"/>
      <c r="G162" s="34"/>
      <c r="H162" s="43"/>
      <c r="I162" s="35" t="str">
        <f t="shared" ca="1" si="2"/>
        <v xml:space="preserve"> - </v>
      </c>
      <c r="J162" s="36"/>
    </row>
    <row r="163" spans="1:10" s="41" customFormat="1" ht="12" x14ac:dyDescent="0.2">
      <c r="A163" s="45"/>
      <c r="B163" s="37"/>
      <c r="C163" s="38"/>
      <c r="D163" s="39"/>
      <c r="E163" s="33"/>
      <c r="F163" s="38"/>
      <c r="G163" s="34"/>
      <c r="H163" s="43"/>
      <c r="I163" s="35" t="str">
        <f t="shared" ca="1" si="2"/>
        <v xml:space="preserve"> - </v>
      </c>
      <c r="J163" s="36"/>
    </row>
    <row r="164" spans="1:10" s="41" customFormat="1" ht="12" x14ac:dyDescent="0.2">
      <c r="A164" s="45"/>
      <c r="B164" s="37"/>
      <c r="C164" s="38"/>
      <c r="D164" s="39"/>
      <c r="E164" s="33"/>
      <c r="F164" s="38"/>
      <c r="G164" s="34"/>
      <c r="H164" s="43"/>
      <c r="I164" s="35" t="str">
        <f t="shared" ca="1" si="2"/>
        <v xml:space="preserve"> - </v>
      </c>
      <c r="J164" s="36"/>
    </row>
    <row r="165" spans="1:10" s="41" customFormat="1" ht="12" x14ac:dyDescent="0.2">
      <c r="A165" s="45"/>
      <c r="B165" s="37"/>
      <c r="C165" s="38"/>
      <c r="D165" s="39"/>
      <c r="E165" s="33"/>
      <c r="F165" s="38"/>
      <c r="G165" s="34"/>
      <c r="H165" s="43"/>
      <c r="I165" s="35" t="str">
        <f t="shared" ca="1" si="2"/>
        <v xml:space="preserve"> - </v>
      </c>
      <c r="J165" s="36"/>
    </row>
    <row r="166" spans="1:10" s="41" customFormat="1" ht="12" x14ac:dyDescent="0.2">
      <c r="A166" s="45"/>
      <c r="B166" s="37"/>
      <c r="C166" s="38"/>
      <c r="D166" s="39"/>
      <c r="E166" s="33"/>
      <c r="F166" s="38"/>
      <c r="G166" s="34"/>
      <c r="H166" s="43"/>
      <c r="I166" s="35" t="str">
        <f t="shared" ca="1" si="2"/>
        <v xml:space="preserve"> - </v>
      </c>
      <c r="J166" s="36"/>
    </row>
    <row r="167" spans="1:10" s="41" customFormat="1" ht="12" x14ac:dyDescent="0.2">
      <c r="A167" s="45"/>
      <c r="B167" s="37"/>
      <c r="C167" s="38"/>
      <c r="D167" s="39"/>
      <c r="E167" s="33"/>
      <c r="F167" s="38"/>
      <c r="G167" s="34"/>
      <c r="H167" s="43"/>
      <c r="I167" s="35" t="str">
        <f t="shared" ca="1" si="2"/>
        <v xml:space="preserve"> - </v>
      </c>
      <c r="J167" s="36"/>
    </row>
    <row r="168" spans="1:10" s="41" customFormat="1" ht="12" x14ac:dyDescent="0.2">
      <c r="A168" s="45"/>
      <c r="B168" s="37"/>
      <c r="C168" s="38"/>
      <c r="D168" s="39"/>
      <c r="E168" s="33"/>
      <c r="F168" s="38"/>
      <c r="G168" s="34"/>
      <c r="H168" s="43"/>
      <c r="I168" s="35" t="str">
        <f t="shared" ca="1" si="2"/>
        <v xml:space="preserve"> - </v>
      </c>
      <c r="J168" s="36"/>
    </row>
    <row r="169" spans="1:10" s="41" customFormat="1" ht="12" x14ac:dyDescent="0.2">
      <c r="A169" s="45"/>
      <c r="B169" s="37"/>
      <c r="C169" s="38"/>
      <c r="D169" s="39"/>
      <c r="E169" s="33"/>
      <c r="F169" s="38"/>
      <c r="G169" s="34"/>
      <c r="H169" s="43"/>
      <c r="I169" s="35" t="str">
        <f t="shared" ca="1" si="2"/>
        <v xml:space="preserve"> - </v>
      </c>
      <c r="J169" s="36"/>
    </row>
    <row r="170" spans="1:10" s="41" customFormat="1" ht="12" x14ac:dyDescent="0.2">
      <c r="A170" s="45"/>
      <c r="B170" s="37"/>
      <c r="C170" s="38"/>
      <c r="D170" s="39"/>
      <c r="E170" s="33"/>
      <c r="F170" s="38"/>
      <c r="G170" s="34"/>
      <c r="H170" s="43"/>
      <c r="I170" s="35" t="str">
        <f t="shared" ca="1" si="2"/>
        <v xml:space="preserve"> - </v>
      </c>
      <c r="J170" s="36"/>
    </row>
    <row r="171" spans="1:10" s="41" customFormat="1" ht="12" x14ac:dyDescent="0.2">
      <c r="A171" s="45"/>
      <c r="B171" s="37"/>
      <c r="C171" s="38"/>
      <c r="D171" s="39"/>
      <c r="E171" s="33"/>
      <c r="F171" s="38"/>
      <c r="G171" s="34"/>
      <c r="H171" s="43"/>
      <c r="I171" s="35" t="str">
        <f t="shared" ca="1" si="2"/>
        <v xml:space="preserve"> - </v>
      </c>
      <c r="J171" s="36"/>
    </row>
    <row r="172" spans="1:10" s="41" customFormat="1" x14ac:dyDescent="0.2">
      <c r="A172" s="49"/>
      <c r="B172" s="42"/>
      <c r="C172" s="38"/>
      <c r="D172" s="39"/>
      <c r="E172" s="33"/>
      <c r="F172" s="38"/>
      <c r="G172" s="34"/>
      <c r="H172" s="43"/>
      <c r="I172" s="35" t="str">
        <f t="shared" ca="1" si="2"/>
        <v xml:space="preserve"> - </v>
      </c>
      <c r="J172" s="36"/>
    </row>
    <row r="173" spans="1:10" s="41" customFormat="1" x14ac:dyDescent="0.2">
      <c r="A173" s="49"/>
      <c r="B173" s="42"/>
      <c r="C173" s="38"/>
      <c r="D173" s="39"/>
      <c r="E173" s="33"/>
      <c r="F173" s="38"/>
      <c r="G173" s="34"/>
      <c r="H173" s="43"/>
      <c r="I173" s="35" t="str">
        <f t="shared" ca="1" si="2"/>
        <v xml:space="preserve"> - </v>
      </c>
      <c r="J173" s="36"/>
    </row>
    <row r="174" spans="1:10" s="41" customFormat="1" x14ac:dyDescent="0.2">
      <c r="A174" s="49"/>
      <c r="B174" s="42"/>
      <c r="C174" s="38"/>
      <c r="D174" s="39"/>
      <c r="E174" s="33"/>
      <c r="F174" s="38"/>
      <c r="G174" s="34"/>
      <c r="H174" s="43"/>
      <c r="I174" s="35" t="str">
        <f t="shared" ca="1" si="2"/>
        <v xml:space="preserve"> - </v>
      </c>
      <c r="J174" s="36"/>
    </row>
    <row r="175" spans="1:10" s="41" customFormat="1" x14ac:dyDescent="0.2">
      <c r="A175" s="49"/>
      <c r="B175" s="42"/>
      <c r="C175" s="38"/>
      <c r="D175" s="39"/>
      <c r="E175" s="33"/>
      <c r="F175" s="38"/>
      <c r="G175" s="34"/>
      <c r="H175" s="43"/>
      <c r="I175" s="35" t="str">
        <f t="shared" ca="1" si="2"/>
        <v xml:space="preserve"> - </v>
      </c>
      <c r="J175" s="36"/>
    </row>
    <row r="176" spans="1:10" s="41" customFormat="1" x14ac:dyDescent="0.2">
      <c r="A176" s="49"/>
      <c r="B176" s="42"/>
      <c r="C176" s="38"/>
      <c r="D176" s="39"/>
      <c r="E176" s="33"/>
      <c r="F176" s="38"/>
      <c r="G176" s="34"/>
      <c r="H176" s="43"/>
      <c r="I176" s="35" t="str">
        <f t="shared" ca="1" si="2"/>
        <v xml:space="preserve"> - </v>
      </c>
      <c r="J176" s="36"/>
    </row>
    <row r="177" spans="1:10" s="41" customFormat="1" x14ac:dyDescent="0.2">
      <c r="A177" s="49"/>
      <c r="B177" s="42"/>
      <c r="C177" s="38"/>
      <c r="D177" s="39"/>
      <c r="E177" s="33"/>
      <c r="F177" s="38"/>
      <c r="G177" s="43"/>
      <c r="H177" s="43"/>
      <c r="I177" s="35" t="str">
        <f t="shared" ca="1" si="2"/>
        <v xml:space="preserve"> - </v>
      </c>
      <c r="J177" s="36"/>
    </row>
    <row r="178" spans="1:10" s="41" customFormat="1" x14ac:dyDescent="0.2">
      <c r="A178" s="49"/>
      <c r="B178" s="42"/>
      <c r="C178" s="38"/>
      <c r="D178" s="39"/>
      <c r="E178" s="33"/>
      <c r="F178" s="38"/>
      <c r="G178" s="43"/>
      <c r="H178" s="43"/>
      <c r="I178" s="35" t="str">
        <f t="shared" ca="1" si="2"/>
        <v xml:space="preserve"> - </v>
      </c>
      <c r="J178" s="36"/>
    </row>
    <row r="179" spans="1:10" s="41" customFormat="1" ht="12" x14ac:dyDescent="0.2">
      <c r="A179" s="45"/>
      <c r="B179" s="37"/>
      <c r="C179" s="38"/>
      <c r="D179" s="39"/>
      <c r="E179" s="33"/>
      <c r="F179" s="38"/>
      <c r="G179" s="34"/>
      <c r="H179" s="43"/>
      <c r="I179" s="35" t="str">
        <f t="shared" ca="1" si="2"/>
        <v xml:space="preserve"> - </v>
      </c>
      <c r="J179" s="36"/>
    </row>
    <row r="180" spans="1:10" s="41" customFormat="1" x14ac:dyDescent="0.2">
      <c r="A180" s="45"/>
      <c r="B180" s="42"/>
      <c r="C180" s="38"/>
      <c r="D180" s="39"/>
      <c r="E180" s="33"/>
      <c r="F180" s="38"/>
      <c r="G180" s="34"/>
      <c r="H180" s="43"/>
      <c r="I180" s="35" t="str">
        <f t="shared" ca="1" si="2"/>
        <v xml:space="preserve"> - </v>
      </c>
      <c r="J180" s="36"/>
    </row>
    <row r="181" spans="1:10" s="41" customFormat="1" ht="12" x14ac:dyDescent="0.2">
      <c r="A181" s="45"/>
      <c r="B181" s="37"/>
      <c r="C181" s="38"/>
      <c r="D181" s="39"/>
      <c r="E181" s="33"/>
      <c r="F181" s="38"/>
      <c r="G181" s="34"/>
      <c r="H181" s="43"/>
      <c r="I181" s="35" t="str">
        <f t="shared" ca="1" si="2"/>
        <v xml:space="preserve"> - </v>
      </c>
      <c r="J181" s="36"/>
    </row>
    <row r="182" spans="1:10" s="41" customFormat="1" ht="12" x14ac:dyDescent="0.2">
      <c r="A182" s="45"/>
      <c r="B182" s="37"/>
      <c r="C182" s="38"/>
      <c r="D182" s="39"/>
      <c r="E182" s="33"/>
      <c r="F182" s="38"/>
      <c r="G182" s="34"/>
      <c r="H182" s="43"/>
      <c r="I182" s="35" t="str">
        <f t="shared" ca="1" si="2"/>
        <v xml:space="preserve"> - </v>
      </c>
      <c r="J182" s="36"/>
    </row>
    <row r="183" spans="1:10" s="41" customFormat="1" ht="12" x14ac:dyDescent="0.2">
      <c r="A183" s="45"/>
      <c r="B183" s="37"/>
      <c r="C183" s="38"/>
      <c r="D183" s="39"/>
      <c r="E183" s="33"/>
      <c r="F183" s="38"/>
      <c r="G183" s="34"/>
      <c r="H183" s="43"/>
      <c r="I183" s="35" t="str">
        <f t="shared" ca="1" si="2"/>
        <v xml:space="preserve"> - </v>
      </c>
      <c r="J183" s="36"/>
    </row>
    <row r="184" spans="1:10" s="41" customFormat="1" ht="12" x14ac:dyDescent="0.2">
      <c r="A184" s="45"/>
      <c r="B184" s="37"/>
      <c r="C184" s="38"/>
      <c r="D184" s="39"/>
      <c r="E184" s="33"/>
      <c r="F184" s="38"/>
      <c r="G184" s="34"/>
      <c r="H184" s="43"/>
      <c r="I184" s="35" t="str">
        <f t="shared" ca="1" si="2"/>
        <v xml:space="preserve"> - </v>
      </c>
      <c r="J184" s="36"/>
    </row>
    <row r="185" spans="1:10" s="41" customFormat="1" ht="12" x14ac:dyDescent="0.2">
      <c r="A185" s="45"/>
      <c r="B185" s="37"/>
      <c r="C185" s="38"/>
      <c r="D185" s="39"/>
      <c r="E185" s="33"/>
      <c r="F185" s="38"/>
      <c r="G185" s="34"/>
      <c r="H185" s="43"/>
      <c r="I185" s="35" t="str">
        <f t="shared" ca="1" si="2"/>
        <v xml:space="preserve"> - </v>
      </c>
      <c r="J185" s="36"/>
    </row>
    <row r="186" spans="1:10" s="41" customFormat="1" ht="12" x14ac:dyDescent="0.2">
      <c r="A186" s="45"/>
      <c r="B186" s="37"/>
      <c r="C186" s="38"/>
      <c r="D186" s="39"/>
      <c r="E186" s="33"/>
      <c r="F186" s="38"/>
      <c r="G186" s="34"/>
      <c r="H186" s="43"/>
      <c r="I186" s="35" t="str">
        <f t="shared" ca="1" si="2"/>
        <v xml:space="preserve"> - </v>
      </c>
      <c r="J186" s="36"/>
    </row>
    <row r="187" spans="1:10" s="41" customFormat="1" x14ac:dyDescent="0.2">
      <c r="A187" s="45"/>
      <c r="B187" s="42"/>
      <c r="C187" s="38"/>
      <c r="D187" s="39"/>
      <c r="E187" s="33"/>
      <c r="F187" s="38"/>
      <c r="G187" s="34"/>
      <c r="H187" s="43"/>
      <c r="I187" s="35" t="str">
        <f t="shared" ca="1" si="2"/>
        <v xml:space="preserve"> - </v>
      </c>
      <c r="J187" s="36"/>
    </row>
    <row r="188" spans="1:10" s="41" customFormat="1" ht="12" x14ac:dyDescent="0.2">
      <c r="A188" s="45"/>
      <c r="B188" s="37"/>
      <c r="C188" s="38"/>
      <c r="D188" s="39"/>
      <c r="E188" s="33"/>
      <c r="F188" s="38"/>
      <c r="G188" s="34"/>
      <c r="H188" s="43"/>
      <c r="I188" s="35" t="str">
        <f t="shared" ca="1" si="2"/>
        <v xml:space="preserve"> - </v>
      </c>
      <c r="J188" s="36"/>
    </row>
    <row r="189" spans="1:10" s="41" customFormat="1" ht="12" x14ac:dyDescent="0.2">
      <c r="A189" s="45"/>
      <c r="B189" s="37"/>
      <c r="C189" s="38"/>
      <c r="D189" s="39"/>
      <c r="E189" s="33"/>
      <c r="F189" s="38"/>
      <c r="G189" s="34"/>
      <c r="H189" s="43"/>
      <c r="I189" s="35" t="str">
        <f t="shared" ca="1" si="2"/>
        <v xml:space="preserve"> - </v>
      </c>
      <c r="J189" s="36"/>
    </row>
    <row r="190" spans="1:10" s="41" customFormat="1" ht="12" x14ac:dyDescent="0.2">
      <c r="A190" s="45"/>
      <c r="B190" s="37"/>
      <c r="C190" s="38"/>
      <c r="D190" s="39"/>
      <c r="E190" s="40"/>
      <c r="F190" s="38"/>
      <c r="G190" s="34"/>
      <c r="H190" s="43"/>
      <c r="I190" s="35" t="str">
        <f t="shared" ca="1" si="2"/>
        <v xml:space="preserve"> - </v>
      </c>
      <c r="J190" s="36"/>
    </row>
    <row r="191" spans="1:10" s="41" customFormat="1" ht="12" x14ac:dyDescent="0.2">
      <c r="A191" s="45"/>
      <c r="B191" s="37"/>
      <c r="C191" s="38"/>
      <c r="D191" s="39"/>
      <c r="E191" s="40"/>
      <c r="F191" s="38"/>
      <c r="G191" s="34"/>
      <c r="H191" s="43"/>
      <c r="I191" s="35" t="str">
        <f t="shared" ref="I191:I254" ca="1" si="3">IF(AND(ISBLANK(G191),ISBLANK(H191))," - ",OFFSET(I191,-1,0,1,1)+H191-G191)</f>
        <v xml:space="preserve"> - </v>
      </c>
      <c r="J191" s="36"/>
    </row>
    <row r="192" spans="1:10" s="41" customFormat="1" ht="12" x14ac:dyDescent="0.2">
      <c r="A192" s="45"/>
      <c r="B192" s="37"/>
      <c r="C192" s="38"/>
      <c r="D192" s="39"/>
      <c r="E192" s="40"/>
      <c r="F192" s="38"/>
      <c r="G192" s="34"/>
      <c r="H192" s="43"/>
      <c r="I192" s="35" t="str">
        <f t="shared" ca="1" si="3"/>
        <v xml:space="preserve"> - </v>
      </c>
      <c r="J192" s="36"/>
    </row>
    <row r="193" spans="1:10" s="41" customFormat="1" ht="12" x14ac:dyDescent="0.2">
      <c r="A193" s="45"/>
      <c r="B193" s="37"/>
      <c r="C193" s="38"/>
      <c r="D193" s="39"/>
      <c r="E193" s="40"/>
      <c r="F193" s="38"/>
      <c r="G193" s="34"/>
      <c r="H193" s="43"/>
      <c r="I193" s="35" t="str">
        <f t="shared" ca="1" si="3"/>
        <v xml:space="preserve"> - </v>
      </c>
      <c r="J193" s="36"/>
    </row>
    <row r="194" spans="1:10" s="41" customFormat="1" ht="12" x14ac:dyDescent="0.2">
      <c r="A194" s="45"/>
      <c r="B194" s="37"/>
      <c r="C194" s="38"/>
      <c r="D194" s="39"/>
      <c r="E194" s="33"/>
      <c r="F194" s="38"/>
      <c r="G194" s="34"/>
      <c r="H194" s="43"/>
      <c r="I194" s="35" t="str">
        <f t="shared" ca="1" si="3"/>
        <v xml:space="preserve"> - </v>
      </c>
      <c r="J194" s="36"/>
    </row>
    <row r="195" spans="1:10" s="41" customFormat="1" ht="12" x14ac:dyDescent="0.2">
      <c r="A195" s="45"/>
      <c r="B195" s="37"/>
      <c r="C195" s="38"/>
      <c r="D195" s="39"/>
      <c r="E195" s="33"/>
      <c r="F195" s="38"/>
      <c r="G195" s="34"/>
      <c r="H195" s="43"/>
      <c r="I195" s="35" t="str">
        <f t="shared" ca="1" si="3"/>
        <v xml:space="preserve"> - </v>
      </c>
      <c r="J195" s="36"/>
    </row>
    <row r="196" spans="1:10" s="41" customFormat="1" ht="12.75" customHeight="1" x14ac:dyDescent="0.2">
      <c r="A196" s="45"/>
      <c r="B196" s="37"/>
      <c r="C196" s="38"/>
      <c r="D196" s="39"/>
      <c r="E196" s="33"/>
      <c r="F196" s="38"/>
      <c r="G196" s="34"/>
      <c r="H196" s="43"/>
      <c r="I196" s="35" t="str">
        <f t="shared" ca="1" si="3"/>
        <v xml:space="preserve"> - </v>
      </c>
      <c r="J196" s="36"/>
    </row>
    <row r="197" spans="1:10" s="41" customFormat="1" ht="12" x14ac:dyDescent="0.2">
      <c r="A197" s="45"/>
      <c r="B197" s="37"/>
      <c r="C197" s="38"/>
      <c r="D197" s="39"/>
      <c r="E197" s="33"/>
      <c r="F197" s="38"/>
      <c r="G197" s="34"/>
      <c r="H197" s="43"/>
      <c r="I197" s="35" t="str">
        <f t="shared" ca="1" si="3"/>
        <v xml:space="preserve"> - </v>
      </c>
      <c r="J197" s="36"/>
    </row>
    <row r="198" spans="1:10" s="41" customFormat="1" ht="15" customHeight="1" x14ac:dyDescent="0.2">
      <c r="A198" s="45"/>
      <c r="B198" s="37"/>
      <c r="C198" s="38"/>
      <c r="D198" s="39"/>
      <c r="E198" s="33"/>
      <c r="F198" s="38"/>
      <c r="G198" s="34"/>
      <c r="H198" s="43"/>
      <c r="I198" s="35" t="str">
        <f t="shared" ca="1" si="3"/>
        <v xml:space="preserve"> - </v>
      </c>
      <c r="J198" s="36"/>
    </row>
    <row r="199" spans="1:10" s="41" customFormat="1" ht="12" x14ac:dyDescent="0.2">
      <c r="A199" s="45"/>
      <c r="B199" s="37"/>
      <c r="C199" s="38"/>
      <c r="D199" s="39"/>
      <c r="E199" s="33"/>
      <c r="F199" s="38"/>
      <c r="G199" s="34"/>
      <c r="H199" s="43"/>
      <c r="I199" s="35" t="str">
        <f t="shared" ca="1" si="3"/>
        <v xml:space="preserve"> - </v>
      </c>
      <c r="J199" s="36"/>
    </row>
    <row r="200" spans="1:10" s="41" customFormat="1" ht="12" x14ac:dyDescent="0.2">
      <c r="A200" s="45"/>
      <c r="B200" s="37"/>
      <c r="C200" s="38"/>
      <c r="D200" s="39"/>
      <c r="E200" s="33"/>
      <c r="F200" s="38"/>
      <c r="G200" s="34"/>
      <c r="H200" s="43"/>
      <c r="I200" s="35" t="str">
        <f t="shared" ca="1" si="3"/>
        <v xml:space="preserve"> - </v>
      </c>
      <c r="J200" s="36"/>
    </row>
    <row r="201" spans="1:10" s="41" customFormat="1" ht="12" x14ac:dyDescent="0.2">
      <c r="A201" s="45"/>
      <c r="B201" s="37"/>
      <c r="C201" s="46"/>
      <c r="D201" s="39"/>
      <c r="E201" s="33"/>
      <c r="F201" s="38"/>
      <c r="G201" s="34"/>
      <c r="H201" s="43"/>
      <c r="I201" s="35" t="str">
        <f t="shared" ca="1" si="3"/>
        <v xml:space="preserve"> - </v>
      </c>
      <c r="J201" s="36"/>
    </row>
    <row r="202" spans="1:10" s="41" customFormat="1" ht="12" x14ac:dyDescent="0.2">
      <c r="A202" s="45"/>
      <c r="B202" s="37"/>
      <c r="C202" s="46"/>
      <c r="D202" s="39"/>
      <c r="E202" s="33"/>
      <c r="F202" s="38"/>
      <c r="G202" s="43"/>
      <c r="H202" s="43"/>
      <c r="I202" s="35" t="str">
        <f t="shared" ca="1" si="3"/>
        <v xml:space="preserve"> - </v>
      </c>
      <c r="J202" s="36"/>
    </row>
    <row r="203" spans="1:10" s="41" customFormat="1" ht="12" x14ac:dyDescent="0.2">
      <c r="A203" s="45"/>
      <c r="B203" s="37"/>
      <c r="C203" s="46"/>
      <c r="D203" s="39"/>
      <c r="E203" s="33"/>
      <c r="F203" s="38"/>
      <c r="G203" s="34"/>
      <c r="H203" s="43"/>
      <c r="I203" s="35" t="str">
        <f t="shared" ca="1" si="3"/>
        <v xml:space="preserve"> - </v>
      </c>
      <c r="J203" s="36"/>
    </row>
    <row r="204" spans="1:10" s="41" customFormat="1" ht="12" x14ac:dyDescent="0.2">
      <c r="A204" s="45"/>
      <c r="B204" s="37"/>
      <c r="C204" s="46"/>
      <c r="D204" s="39"/>
      <c r="E204" s="33"/>
      <c r="F204" s="38"/>
      <c r="G204" s="34"/>
      <c r="H204" s="43"/>
      <c r="I204" s="35" t="str">
        <f t="shared" ca="1" si="3"/>
        <v xml:space="preserve"> - </v>
      </c>
      <c r="J204" s="36"/>
    </row>
    <row r="205" spans="1:10" s="41" customFormat="1" ht="12" x14ac:dyDescent="0.2">
      <c r="A205" s="45"/>
      <c r="B205" s="37"/>
      <c r="C205" s="46"/>
      <c r="D205" s="39"/>
      <c r="E205" s="33"/>
      <c r="F205" s="38"/>
      <c r="G205" s="34"/>
      <c r="H205" s="43"/>
      <c r="I205" s="35" t="str">
        <f t="shared" ca="1" si="3"/>
        <v xml:space="preserve"> - </v>
      </c>
      <c r="J205" s="36"/>
    </row>
    <row r="206" spans="1:10" s="41" customFormat="1" ht="12" x14ac:dyDescent="0.2">
      <c r="A206" s="45"/>
      <c r="B206" s="37"/>
      <c r="C206" s="38"/>
      <c r="D206" s="39"/>
      <c r="E206" s="33"/>
      <c r="F206" s="38"/>
      <c r="G206" s="34"/>
      <c r="H206" s="43"/>
      <c r="I206" s="35" t="str">
        <f t="shared" ca="1" si="3"/>
        <v xml:space="preserve"> - </v>
      </c>
      <c r="J206" s="36"/>
    </row>
    <row r="207" spans="1:10" s="41" customFormat="1" ht="12" x14ac:dyDescent="0.2">
      <c r="A207" s="45"/>
      <c r="B207" s="37"/>
      <c r="C207" s="38"/>
      <c r="D207" s="39"/>
      <c r="E207" s="33"/>
      <c r="F207" s="38"/>
      <c r="G207" s="34"/>
      <c r="H207" s="43"/>
      <c r="I207" s="35" t="str">
        <f t="shared" ca="1" si="3"/>
        <v xml:space="preserve"> - </v>
      </c>
      <c r="J207" s="36"/>
    </row>
    <row r="208" spans="1:10" s="41" customFormat="1" ht="12" x14ac:dyDescent="0.2">
      <c r="A208" s="45"/>
      <c r="B208" s="37"/>
      <c r="C208" s="38"/>
      <c r="D208" s="39"/>
      <c r="E208" s="33"/>
      <c r="F208" s="38"/>
      <c r="G208" s="34"/>
      <c r="H208" s="43"/>
      <c r="I208" s="35" t="str">
        <f t="shared" ca="1" si="3"/>
        <v xml:space="preserve"> - </v>
      </c>
      <c r="J208" s="36"/>
    </row>
    <row r="209" spans="1:10" s="41" customFormat="1" ht="12" x14ac:dyDescent="0.2">
      <c r="A209" s="45"/>
      <c r="B209" s="37"/>
      <c r="C209" s="38"/>
      <c r="D209" s="39"/>
      <c r="E209" s="33"/>
      <c r="F209" s="38"/>
      <c r="G209" s="34"/>
      <c r="H209" s="43"/>
      <c r="I209" s="35" t="str">
        <f t="shared" ca="1" si="3"/>
        <v xml:space="preserve"> - </v>
      </c>
      <c r="J209" s="36"/>
    </row>
    <row r="210" spans="1:10" s="41" customFormat="1" ht="12" x14ac:dyDescent="0.2">
      <c r="A210" s="45"/>
      <c r="B210" s="37"/>
      <c r="C210" s="38"/>
      <c r="D210" s="39"/>
      <c r="E210" s="33"/>
      <c r="F210" s="38"/>
      <c r="G210" s="34"/>
      <c r="H210" s="43"/>
      <c r="I210" s="35" t="str">
        <f t="shared" ca="1" si="3"/>
        <v xml:space="preserve"> - </v>
      </c>
      <c r="J210" s="36"/>
    </row>
    <row r="211" spans="1:10" s="41" customFormat="1" ht="12" x14ac:dyDescent="0.2">
      <c r="A211" s="45"/>
      <c r="B211" s="37"/>
      <c r="C211" s="38"/>
      <c r="D211" s="39"/>
      <c r="E211" s="33"/>
      <c r="F211" s="38"/>
      <c r="G211" s="34"/>
      <c r="H211" s="43"/>
      <c r="I211" s="35" t="str">
        <f t="shared" ca="1" si="3"/>
        <v xml:space="preserve"> - </v>
      </c>
      <c r="J211" s="36"/>
    </row>
    <row r="212" spans="1:10" s="41" customFormat="1" ht="12" x14ac:dyDescent="0.2">
      <c r="A212" s="45"/>
      <c r="B212" s="37"/>
      <c r="C212" s="38"/>
      <c r="D212" s="39"/>
      <c r="E212" s="33"/>
      <c r="F212" s="38"/>
      <c r="G212" s="34"/>
      <c r="H212" s="43"/>
      <c r="I212" s="35" t="str">
        <f t="shared" ca="1" si="3"/>
        <v xml:space="preserve"> - </v>
      </c>
      <c r="J212" s="36"/>
    </row>
    <row r="213" spans="1:10" s="41" customFormat="1" ht="12" x14ac:dyDescent="0.2">
      <c r="A213" s="45"/>
      <c r="B213" s="37"/>
      <c r="C213" s="38"/>
      <c r="D213" s="39"/>
      <c r="E213" s="33"/>
      <c r="F213" s="38"/>
      <c r="G213" s="34"/>
      <c r="H213" s="43"/>
      <c r="I213" s="35" t="str">
        <f t="shared" ca="1" si="3"/>
        <v xml:space="preserve"> - </v>
      </c>
      <c r="J213" s="36"/>
    </row>
    <row r="214" spans="1:10" s="41" customFormat="1" ht="12" x14ac:dyDescent="0.2">
      <c r="A214" s="45"/>
      <c r="B214" s="37"/>
      <c r="C214" s="38"/>
      <c r="D214" s="39"/>
      <c r="E214" s="33"/>
      <c r="F214" s="38"/>
      <c r="G214" s="34"/>
      <c r="H214" s="43"/>
      <c r="I214" s="35" t="str">
        <f t="shared" ca="1" si="3"/>
        <v xml:space="preserve"> - </v>
      </c>
      <c r="J214" s="36"/>
    </row>
    <row r="215" spans="1:10" s="41" customFormat="1" ht="12" x14ac:dyDescent="0.2">
      <c r="A215" s="45"/>
      <c r="B215" s="37"/>
      <c r="C215" s="38"/>
      <c r="D215" s="39"/>
      <c r="E215" s="33"/>
      <c r="F215" s="38"/>
      <c r="G215" s="34"/>
      <c r="H215" s="43"/>
      <c r="I215" s="35" t="str">
        <f t="shared" ca="1" si="3"/>
        <v xml:space="preserve"> - </v>
      </c>
      <c r="J215" s="36"/>
    </row>
    <row r="216" spans="1:10" s="41" customFormat="1" ht="12" x14ac:dyDescent="0.2">
      <c r="A216" s="45"/>
      <c r="B216" s="37"/>
      <c r="C216" s="38"/>
      <c r="D216" s="39"/>
      <c r="E216" s="33"/>
      <c r="F216" s="38"/>
      <c r="G216" s="34"/>
      <c r="H216" s="43"/>
      <c r="I216" s="35" t="str">
        <f t="shared" ca="1" si="3"/>
        <v xml:space="preserve"> - </v>
      </c>
      <c r="J216" s="36"/>
    </row>
    <row r="217" spans="1:10" s="41" customFormat="1" ht="12" x14ac:dyDescent="0.2">
      <c r="A217" s="45"/>
      <c r="B217" s="37"/>
      <c r="C217" s="38"/>
      <c r="D217" s="39"/>
      <c r="E217" s="33"/>
      <c r="F217" s="38"/>
      <c r="G217" s="34"/>
      <c r="H217" s="43"/>
      <c r="I217" s="35" t="str">
        <f t="shared" ca="1" si="3"/>
        <v xml:space="preserve"> - </v>
      </c>
      <c r="J217" s="36"/>
    </row>
    <row r="218" spans="1:10" s="41" customFormat="1" ht="12" x14ac:dyDescent="0.2">
      <c r="A218" s="45"/>
      <c r="B218" s="37"/>
      <c r="C218" s="38"/>
      <c r="D218" s="39"/>
      <c r="E218" s="33"/>
      <c r="F218" s="38"/>
      <c r="G218" s="34"/>
      <c r="H218" s="43"/>
      <c r="I218" s="35" t="str">
        <f t="shared" ca="1" si="3"/>
        <v xml:space="preserve"> - </v>
      </c>
      <c r="J218" s="36"/>
    </row>
    <row r="219" spans="1:10" s="41" customFormat="1" ht="12" x14ac:dyDescent="0.2">
      <c r="A219" s="45"/>
      <c r="B219" s="37"/>
      <c r="C219" s="38"/>
      <c r="D219" s="39"/>
      <c r="E219" s="33"/>
      <c r="F219" s="38"/>
      <c r="G219" s="34"/>
      <c r="H219" s="43"/>
      <c r="I219" s="35" t="str">
        <f t="shared" ca="1" si="3"/>
        <v xml:space="preserve"> - </v>
      </c>
      <c r="J219" s="36"/>
    </row>
    <row r="220" spans="1:10" s="41" customFormat="1" ht="12" x14ac:dyDescent="0.2">
      <c r="A220" s="45"/>
      <c r="B220" s="37"/>
      <c r="C220" s="38"/>
      <c r="D220" s="39"/>
      <c r="E220" s="33"/>
      <c r="F220" s="38"/>
      <c r="G220" s="34"/>
      <c r="H220" s="43"/>
      <c r="I220" s="35" t="str">
        <f t="shared" ca="1" si="3"/>
        <v xml:space="preserve"> - </v>
      </c>
      <c r="J220" s="36"/>
    </row>
    <row r="221" spans="1:10" s="41" customFormat="1" ht="12" x14ac:dyDescent="0.2">
      <c r="A221" s="45"/>
      <c r="B221" s="37"/>
      <c r="C221" s="38"/>
      <c r="D221" s="39"/>
      <c r="E221" s="33"/>
      <c r="F221" s="38"/>
      <c r="G221" s="34"/>
      <c r="H221" s="43"/>
      <c r="I221" s="35" t="str">
        <f t="shared" ca="1" si="3"/>
        <v xml:space="preserve"> - </v>
      </c>
      <c r="J221" s="36"/>
    </row>
    <row r="222" spans="1:10" s="41" customFormat="1" ht="12" x14ac:dyDescent="0.2">
      <c r="A222" s="45"/>
      <c r="B222" s="37"/>
      <c r="C222" s="38"/>
      <c r="D222" s="39"/>
      <c r="E222" s="33"/>
      <c r="F222" s="38"/>
      <c r="G222" s="34"/>
      <c r="H222" s="43"/>
      <c r="I222" s="35" t="str">
        <f t="shared" ca="1" si="3"/>
        <v xml:space="preserve"> - </v>
      </c>
      <c r="J222" s="36"/>
    </row>
    <row r="223" spans="1:10" s="41" customFormat="1" ht="12" x14ac:dyDescent="0.2">
      <c r="A223" s="45"/>
      <c r="B223" s="37"/>
      <c r="C223" s="38"/>
      <c r="D223" s="39"/>
      <c r="E223" s="33"/>
      <c r="F223" s="38"/>
      <c r="G223" s="34"/>
      <c r="H223" s="43"/>
      <c r="I223" s="35" t="str">
        <f t="shared" ca="1" si="3"/>
        <v xml:space="preserve"> - </v>
      </c>
      <c r="J223" s="36"/>
    </row>
    <row r="224" spans="1:10" s="41" customFormat="1" ht="12" x14ac:dyDescent="0.2">
      <c r="A224" s="45"/>
      <c r="B224" s="37"/>
      <c r="C224" s="38"/>
      <c r="D224" s="39"/>
      <c r="E224" s="33"/>
      <c r="F224" s="38"/>
      <c r="G224" s="34"/>
      <c r="H224" s="43"/>
      <c r="I224" s="35" t="str">
        <f t="shared" ca="1" si="3"/>
        <v xml:space="preserve"> - </v>
      </c>
      <c r="J224" s="36"/>
    </row>
    <row r="225" spans="1:10" s="41" customFormat="1" ht="12" x14ac:dyDescent="0.2">
      <c r="A225" s="45"/>
      <c r="B225" s="37"/>
      <c r="C225" s="38"/>
      <c r="D225" s="39"/>
      <c r="E225" s="33"/>
      <c r="F225" s="38"/>
      <c r="G225" s="34"/>
      <c r="H225" s="43"/>
      <c r="I225" s="35" t="str">
        <f t="shared" ca="1" si="3"/>
        <v xml:space="preserve"> - </v>
      </c>
      <c r="J225" s="36"/>
    </row>
    <row r="226" spans="1:10" s="41" customFormat="1" ht="12" x14ac:dyDescent="0.2">
      <c r="A226" s="45"/>
      <c r="B226" s="37"/>
      <c r="C226" s="38"/>
      <c r="D226" s="39"/>
      <c r="E226" s="33"/>
      <c r="F226" s="38"/>
      <c r="G226" s="34"/>
      <c r="H226" s="43"/>
      <c r="I226" s="35" t="str">
        <f t="shared" ca="1" si="3"/>
        <v xml:space="preserve"> - </v>
      </c>
      <c r="J226" s="36"/>
    </row>
    <row r="227" spans="1:10" s="41" customFormat="1" ht="12" x14ac:dyDescent="0.2">
      <c r="A227" s="45"/>
      <c r="B227" s="37"/>
      <c r="C227" s="38"/>
      <c r="D227" s="39"/>
      <c r="E227" s="33"/>
      <c r="F227" s="38"/>
      <c r="G227" s="34"/>
      <c r="H227" s="43"/>
      <c r="I227" s="35" t="str">
        <f t="shared" ca="1" si="3"/>
        <v xml:space="preserve"> - </v>
      </c>
      <c r="J227" s="36"/>
    </row>
    <row r="228" spans="1:10" s="41" customFormat="1" ht="12" x14ac:dyDescent="0.2">
      <c r="A228" s="45"/>
      <c r="B228" s="37"/>
      <c r="C228" s="38"/>
      <c r="D228" s="39"/>
      <c r="E228" s="33"/>
      <c r="F228" s="38"/>
      <c r="G228" s="34"/>
      <c r="H228" s="43"/>
      <c r="I228" s="35" t="str">
        <f t="shared" ca="1" si="3"/>
        <v xml:space="preserve"> - </v>
      </c>
      <c r="J228" s="36"/>
    </row>
    <row r="229" spans="1:10" s="41" customFormat="1" ht="12" x14ac:dyDescent="0.2">
      <c r="A229" s="45"/>
      <c r="B229" s="37"/>
      <c r="C229" s="38"/>
      <c r="D229" s="39"/>
      <c r="E229" s="33"/>
      <c r="F229" s="38"/>
      <c r="G229" s="34"/>
      <c r="H229" s="43"/>
      <c r="I229" s="35" t="str">
        <f t="shared" ca="1" si="3"/>
        <v xml:space="preserve"> - </v>
      </c>
      <c r="J229" s="36"/>
    </row>
    <row r="230" spans="1:10" s="41" customFormat="1" ht="12" x14ac:dyDescent="0.2">
      <c r="A230" s="45"/>
      <c r="B230" s="37"/>
      <c r="C230" s="38"/>
      <c r="D230" s="39"/>
      <c r="E230" s="33"/>
      <c r="F230" s="38"/>
      <c r="G230" s="34"/>
      <c r="H230" s="43"/>
      <c r="I230" s="35" t="str">
        <f t="shared" ca="1" si="3"/>
        <v xml:space="preserve"> - </v>
      </c>
      <c r="J230" s="36"/>
    </row>
    <row r="231" spans="1:10" s="41" customFormat="1" ht="12" x14ac:dyDescent="0.2">
      <c r="A231" s="45"/>
      <c r="B231" s="37"/>
      <c r="C231" s="38"/>
      <c r="D231" s="39"/>
      <c r="E231" s="33"/>
      <c r="F231" s="38"/>
      <c r="G231" s="34"/>
      <c r="H231" s="43"/>
      <c r="I231" s="35" t="str">
        <f t="shared" ca="1" si="3"/>
        <v xml:space="preserve"> - </v>
      </c>
      <c r="J231" s="36"/>
    </row>
    <row r="232" spans="1:10" s="41" customFormat="1" ht="12" x14ac:dyDescent="0.2">
      <c r="A232" s="45"/>
      <c r="B232" s="37"/>
      <c r="C232" s="38"/>
      <c r="D232" s="39"/>
      <c r="E232" s="33"/>
      <c r="F232" s="38"/>
      <c r="G232" s="34"/>
      <c r="H232" s="43"/>
      <c r="I232" s="35" t="str">
        <f t="shared" ca="1" si="3"/>
        <v xml:space="preserve"> - </v>
      </c>
      <c r="J232" s="36"/>
    </row>
    <row r="233" spans="1:10" s="41" customFormat="1" ht="13.5" customHeight="1" x14ac:dyDescent="0.2">
      <c r="A233" s="45"/>
      <c r="B233" s="37"/>
      <c r="C233" s="38"/>
      <c r="D233" s="39"/>
      <c r="E233" s="33"/>
      <c r="F233" s="38"/>
      <c r="G233" s="34"/>
      <c r="H233" s="43"/>
      <c r="I233" s="35" t="str">
        <f t="shared" ca="1" si="3"/>
        <v xml:space="preserve"> - </v>
      </c>
      <c r="J233" s="36"/>
    </row>
    <row r="234" spans="1:10" s="41" customFormat="1" ht="12" x14ac:dyDescent="0.2">
      <c r="A234" s="45"/>
      <c r="B234" s="37"/>
      <c r="C234" s="38"/>
      <c r="D234" s="39"/>
      <c r="E234" s="33"/>
      <c r="F234" s="38"/>
      <c r="G234" s="34"/>
      <c r="H234" s="43"/>
      <c r="I234" s="35" t="str">
        <f t="shared" ca="1" si="3"/>
        <v xml:space="preserve"> - </v>
      </c>
      <c r="J234" s="36"/>
    </row>
    <row r="235" spans="1:10" s="41" customFormat="1" ht="12" x14ac:dyDescent="0.2">
      <c r="A235" s="45"/>
      <c r="B235" s="37"/>
      <c r="C235" s="38"/>
      <c r="D235" s="39"/>
      <c r="E235" s="33"/>
      <c r="F235" s="38"/>
      <c r="G235" s="34"/>
      <c r="H235" s="43"/>
      <c r="I235" s="35" t="str">
        <f t="shared" ca="1" si="3"/>
        <v xml:space="preserve"> - </v>
      </c>
      <c r="J235" s="36"/>
    </row>
    <row r="236" spans="1:10" s="41" customFormat="1" ht="12" x14ac:dyDescent="0.2">
      <c r="A236" s="45"/>
      <c r="B236" s="37"/>
      <c r="C236" s="38"/>
      <c r="D236" s="39"/>
      <c r="E236" s="33"/>
      <c r="F236" s="38"/>
      <c r="G236" s="34"/>
      <c r="H236" s="43"/>
      <c r="I236" s="35" t="str">
        <f t="shared" ca="1" si="3"/>
        <v xml:space="preserve"> - </v>
      </c>
      <c r="J236" s="36"/>
    </row>
    <row r="237" spans="1:10" s="41" customFormat="1" ht="12" x14ac:dyDescent="0.2">
      <c r="A237" s="45"/>
      <c r="B237" s="37"/>
      <c r="C237" s="38"/>
      <c r="D237" s="39"/>
      <c r="E237" s="33"/>
      <c r="F237" s="38"/>
      <c r="G237" s="34"/>
      <c r="H237" s="43"/>
      <c r="I237" s="35" t="str">
        <f t="shared" ca="1" si="3"/>
        <v xml:space="preserve"> - </v>
      </c>
      <c r="J237" s="36"/>
    </row>
    <row r="238" spans="1:10" s="41" customFormat="1" ht="12" x14ac:dyDescent="0.2">
      <c r="A238" s="45"/>
      <c r="B238" s="37"/>
      <c r="C238" s="38"/>
      <c r="D238" s="39"/>
      <c r="E238" s="33"/>
      <c r="F238" s="38"/>
      <c r="G238" s="34"/>
      <c r="H238" s="43"/>
      <c r="I238" s="35" t="str">
        <f t="shared" ca="1" si="3"/>
        <v xml:space="preserve"> - </v>
      </c>
      <c r="J238" s="36"/>
    </row>
    <row r="239" spans="1:10" s="41" customFormat="1" ht="12" x14ac:dyDescent="0.2">
      <c r="A239" s="45"/>
      <c r="B239" s="37"/>
      <c r="C239" s="38"/>
      <c r="D239" s="39"/>
      <c r="E239" s="33"/>
      <c r="F239" s="38"/>
      <c r="G239" s="34"/>
      <c r="H239" s="43"/>
      <c r="I239" s="35" t="str">
        <f t="shared" ca="1" si="3"/>
        <v xml:space="preserve"> - </v>
      </c>
      <c r="J239" s="36"/>
    </row>
    <row r="240" spans="1:10" s="41" customFormat="1" ht="12" x14ac:dyDescent="0.2">
      <c r="A240" s="45"/>
      <c r="B240" s="37"/>
      <c r="C240" s="38"/>
      <c r="D240" s="39"/>
      <c r="E240" s="33"/>
      <c r="F240" s="38"/>
      <c r="G240" s="34"/>
      <c r="H240" s="43"/>
      <c r="I240" s="35" t="str">
        <f t="shared" ca="1" si="3"/>
        <v xml:space="preserve"> - </v>
      </c>
      <c r="J240" s="36"/>
    </row>
    <row r="241" spans="1:10" s="41" customFormat="1" ht="12" x14ac:dyDescent="0.2">
      <c r="A241" s="45"/>
      <c r="B241" s="37"/>
      <c r="C241" s="38"/>
      <c r="D241" s="39"/>
      <c r="E241" s="33"/>
      <c r="F241" s="38"/>
      <c r="G241" s="34"/>
      <c r="H241" s="43"/>
      <c r="I241" s="35" t="str">
        <f t="shared" ca="1" si="3"/>
        <v xml:space="preserve"> - </v>
      </c>
      <c r="J241" s="36"/>
    </row>
    <row r="242" spans="1:10" s="41" customFormat="1" ht="12" x14ac:dyDescent="0.2">
      <c r="A242" s="45"/>
      <c r="B242" s="37"/>
      <c r="C242" s="38"/>
      <c r="D242" s="39"/>
      <c r="E242" s="33"/>
      <c r="F242" s="38"/>
      <c r="G242" s="34"/>
      <c r="H242" s="43"/>
      <c r="I242" s="35" t="str">
        <f t="shared" ca="1" si="3"/>
        <v xml:space="preserve"> - </v>
      </c>
      <c r="J242" s="36"/>
    </row>
    <row r="243" spans="1:10" s="41" customFormat="1" ht="12" x14ac:dyDescent="0.2">
      <c r="A243" s="45"/>
      <c r="B243" s="37"/>
      <c r="C243" s="38"/>
      <c r="D243" s="39"/>
      <c r="E243" s="33"/>
      <c r="F243" s="38"/>
      <c r="G243" s="34"/>
      <c r="H243" s="43"/>
      <c r="I243" s="35" t="str">
        <f t="shared" ca="1" si="3"/>
        <v xml:space="preserve"> - </v>
      </c>
      <c r="J243" s="36"/>
    </row>
    <row r="244" spans="1:10" s="41" customFormat="1" ht="12" x14ac:dyDescent="0.2">
      <c r="A244" s="45"/>
      <c r="B244" s="37"/>
      <c r="C244" s="38"/>
      <c r="D244" s="39"/>
      <c r="E244" s="33"/>
      <c r="F244" s="38"/>
      <c r="G244" s="34"/>
      <c r="H244" s="43"/>
      <c r="I244" s="35" t="str">
        <f t="shared" ca="1" si="3"/>
        <v xml:space="preserve"> - </v>
      </c>
      <c r="J244" s="36"/>
    </row>
    <row r="245" spans="1:10" s="41" customFormat="1" ht="12" x14ac:dyDescent="0.2">
      <c r="A245" s="45"/>
      <c r="B245" s="37"/>
      <c r="C245" s="38"/>
      <c r="D245" s="39"/>
      <c r="E245" s="33"/>
      <c r="F245" s="38"/>
      <c r="G245" s="34"/>
      <c r="H245" s="43"/>
      <c r="I245" s="35" t="str">
        <f t="shared" ca="1" si="3"/>
        <v xml:space="preserve"> - </v>
      </c>
      <c r="J245" s="36"/>
    </row>
    <row r="246" spans="1:10" s="41" customFormat="1" ht="12" x14ac:dyDescent="0.2">
      <c r="A246" s="45"/>
      <c r="B246" s="37"/>
      <c r="C246" s="38"/>
      <c r="D246" s="39"/>
      <c r="E246" s="33"/>
      <c r="F246" s="38"/>
      <c r="G246" s="34"/>
      <c r="H246" s="43"/>
      <c r="I246" s="35" t="str">
        <f t="shared" ca="1" si="3"/>
        <v xml:space="preserve"> - </v>
      </c>
      <c r="J246" s="36"/>
    </row>
    <row r="247" spans="1:10" s="41" customFormat="1" ht="12" x14ac:dyDescent="0.2">
      <c r="A247" s="45"/>
      <c r="B247" s="37"/>
      <c r="C247" s="38"/>
      <c r="D247" s="39"/>
      <c r="E247" s="33"/>
      <c r="F247" s="38"/>
      <c r="G247" s="34"/>
      <c r="H247" s="43"/>
      <c r="I247" s="35" t="str">
        <f t="shared" ca="1" si="3"/>
        <v xml:space="preserve"> - </v>
      </c>
      <c r="J247" s="36"/>
    </row>
    <row r="248" spans="1:10" s="41" customFormat="1" ht="12" x14ac:dyDescent="0.2">
      <c r="A248" s="45"/>
      <c r="B248" s="37"/>
      <c r="C248" s="38"/>
      <c r="D248" s="39"/>
      <c r="E248" s="33"/>
      <c r="F248" s="38"/>
      <c r="G248" s="34"/>
      <c r="H248" s="43"/>
      <c r="I248" s="35" t="str">
        <f t="shared" ca="1" si="3"/>
        <v xml:space="preserve"> - </v>
      </c>
      <c r="J248" s="36"/>
    </row>
    <row r="249" spans="1:10" s="41" customFormat="1" ht="12" x14ac:dyDescent="0.2">
      <c r="A249" s="45"/>
      <c r="B249" s="37"/>
      <c r="C249" s="38"/>
      <c r="D249" s="39"/>
      <c r="E249" s="33"/>
      <c r="F249" s="38"/>
      <c r="G249" s="34"/>
      <c r="H249" s="43"/>
      <c r="I249" s="35" t="str">
        <f t="shared" ca="1" si="3"/>
        <v xml:space="preserve"> - </v>
      </c>
      <c r="J249" s="36"/>
    </row>
    <row r="250" spans="1:10" s="41" customFormat="1" ht="12" x14ac:dyDescent="0.2">
      <c r="A250" s="45"/>
      <c r="B250" s="37"/>
      <c r="C250" s="38"/>
      <c r="D250" s="39"/>
      <c r="E250" s="33"/>
      <c r="F250" s="38"/>
      <c r="G250" s="34"/>
      <c r="H250" s="43"/>
      <c r="I250" s="35" t="str">
        <f t="shared" ca="1" si="3"/>
        <v xml:space="preserve"> - </v>
      </c>
      <c r="J250" s="36"/>
    </row>
    <row r="251" spans="1:10" s="41" customFormat="1" ht="12" x14ac:dyDescent="0.2">
      <c r="A251" s="45"/>
      <c r="B251" s="37"/>
      <c r="C251" s="38"/>
      <c r="D251" s="39"/>
      <c r="E251" s="33"/>
      <c r="F251" s="38"/>
      <c r="G251" s="34"/>
      <c r="H251" s="43"/>
      <c r="I251" s="35" t="str">
        <f t="shared" ca="1" si="3"/>
        <v xml:space="preserve"> - </v>
      </c>
      <c r="J251" s="36"/>
    </row>
    <row r="252" spans="1:10" s="41" customFormat="1" ht="12" x14ac:dyDescent="0.2">
      <c r="A252" s="45"/>
      <c r="B252" s="37"/>
      <c r="C252" s="38"/>
      <c r="D252" s="39"/>
      <c r="E252" s="33"/>
      <c r="F252" s="38"/>
      <c r="G252" s="34"/>
      <c r="H252" s="43"/>
      <c r="I252" s="35" t="str">
        <f t="shared" ca="1" si="3"/>
        <v xml:space="preserve"> - </v>
      </c>
      <c r="J252" s="36"/>
    </row>
    <row r="253" spans="1:10" s="41" customFormat="1" ht="12" x14ac:dyDescent="0.2">
      <c r="A253" s="45"/>
      <c r="B253" s="37"/>
      <c r="C253" s="38"/>
      <c r="D253" s="39"/>
      <c r="E253" s="33"/>
      <c r="F253" s="38"/>
      <c r="G253" s="34"/>
      <c r="H253" s="43"/>
      <c r="I253" s="35" t="str">
        <f t="shared" ca="1" si="3"/>
        <v xml:space="preserve"> - </v>
      </c>
      <c r="J253" s="36"/>
    </row>
    <row r="254" spans="1:10" s="41" customFormat="1" ht="12" x14ac:dyDescent="0.2">
      <c r="A254" s="45"/>
      <c r="B254" s="37"/>
      <c r="C254" s="38"/>
      <c r="D254" s="39"/>
      <c r="E254" s="33"/>
      <c r="F254" s="38"/>
      <c r="G254" s="34"/>
      <c r="H254" s="43"/>
      <c r="I254" s="35" t="str">
        <f t="shared" ca="1" si="3"/>
        <v xml:space="preserve"> - </v>
      </c>
      <c r="J254" s="36"/>
    </row>
    <row r="255" spans="1:10" s="41" customFormat="1" ht="12" x14ac:dyDescent="0.2">
      <c r="A255" s="45"/>
      <c r="B255" s="37"/>
      <c r="C255" s="38"/>
      <c r="D255" s="39"/>
      <c r="E255" s="33"/>
      <c r="F255" s="38"/>
      <c r="G255" s="34"/>
      <c r="H255" s="43"/>
      <c r="I255" s="35" t="str">
        <f t="shared" ref="I255:I318" ca="1" si="4">IF(AND(ISBLANK(G255),ISBLANK(H255))," - ",OFFSET(I255,-1,0,1,1)+H255-G255)</f>
        <v xml:space="preserve"> - </v>
      </c>
      <c r="J255" s="36"/>
    </row>
    <row r="256" spans="1:10" s="41" customFormat="1" ht="12" x14ac:dyDescent="0.2">
      <c r="A256" s="50"/>
      <c r="B256" s="37"/>
      <c r="C256" s="38"/>
      <c r="D256" s="39"/>
      <c r="E256" s="33"/>
      <c r="F256" s="38"/>
      <c r="G256" s="34"/>
      <c r="H256" s="51"/>
      <c r="I256" s="35" t="str">
        <f t="shared" ca="1" si="4"/>
        <v xml:space="preserve"> - </v>
      </c>
      <c r="J256" s="36"/>
    </row>
    <row r="257" spans="1:10" s="41" customFormat="1" ht="12" x14ac:dyDescent="0.2">
      <c r="A257" s="50"/>
      <c r="B257" s="37"/>
      <c r="C257" s="38"/>
      <c r="D257" s="39"/>
      <c r="E257" s="33"/>
      <c r="F257" s="38"/>
      <c r="G257" s="34"/>
      <c r="H257" s="43"/>
      <c r="I257" s="35" t="str">
        <f t="shared" ca="1" si="4"/>
        <v xml:space="preserve"> - </v>
      </c>
      <c r="J257" s="36"/>
    </row>
    <row r="258" spans="1:10" s="41" customFormat="1" ht="12" x14ac:dyDescent="0.2">
      <c r="A258" s="50"/>
      <c r="B258" s="37"/>
      <c r="C258" s="38"/>
      <c r="D258" s="39"/>
      <c r="E258" s="33"/>
      <c r="F258" s="38"/>
      <c r="G258" s="34"/>
      <c r="H258" s="51"/>
      <c r="I258" s="35" t="str">
        <f t="shared" ca="1" si="4"/>
        <v xml:space="preserve"> - </v>
      </c>
      <c r="J258" s="36"/>
    </row>
    <row r="259" spans="1:10" s="41" customFormat="1" ht="12" x14ac:dyDescent="0.2">
      <c r="A259" s="50"/>
      <c r="B259" s="37"/>
      <c r="C259" s="38"/>
      <c r="D259" s="39"/>
      <c r="E259" s="33"/>
      <c r="F259" s="38"/>
      <c r="G259" s="34"/>
      <c r="H259" s="51"/>
      <c r="I259" s="35" t="str">
        <f t="shared" ca="1" si="4"/>
        <v xml:space="preserve"> - </v>
      </c>
      <c r="J259" s="36"/>
    </row>
    <row r="260" spans="1:10" s="41" customFormat="1" ht="12" x14ac:dyDescent="0.2">
      <c r="A260" s="50"/>
      <c r="B260" s="37"/>
      <c r="C260" s="38"/>
      <c r="D260" s="39"/>
      <c r="E260" s="33"/>
      <c r="F260" s="38"/>
      <c r="G260" s="34"/>
      <c r="H260" s="51"/>
      <c r="I260" s="35" t="str">
        <f t="shared" ca="1" si="4"/>
        <v xml:space="preserve"> - </v>
      </c>
      <c r="J260" s="36"/>
    </row>
    <row r="261" spans="1:10" s="41" customFormat="1" ht="12" x14ac:dyDescent="0.2">
      <c r="A261" s="50"/>
      <c r="B261" s="37"/>
      <c r="C261" s="38"/>
      <c r="D261" s="39"/>
      <c r="E261" s="33"/>
      <c r="F261" s="38"/>
      <c r="G261" s="34"/>
      <c r="H261" s="51"/>
      <c r="I261" s="35" t="str">
        <f t="shared" ca="1" si="4"/>
        <v xml:space="preserve"> - </v>
      </c>
      <c r="J261" s="36"/>
    </row>
    <row r="262" spans="1:10" s="41" customFormat="1" ht="12" x14ac:dyDescent="0.2">
      <c r="A262" s="50"/>
      <c r="B262" s="37"/>
      <c r="C262" s="38"/>
      <c r="D262" s="39"/>
      <c r="E262" s="33"/>
      <c r="F262" s="38"/>
      <c r="G262" s="34"/>
      <c r="H262" s="51"/>
      <c r="I262" s="35" t="str">
        <f t="shared" ca="1" si="4"/>
        <v xml:space="preserve"> - </v>
      </c>
      <c r="J262" s="36"/>
    </row>
    <row r="263" spans="1:10" s="41" customFormat="1" ht="12" x14ac:dyDescent="0.2">
      <c r="A263" s="50"/>
      <c r="B263" s="37"/>
      <c r="C263" s="38"/>
      <c r="D263" s="39"/>
      <c r="E263" s="33"/>
      <c r="F263" s="38"/>
      <c r="G263" s="34"/>
      <c r="H263" s="51"/>
      <c r="I263" s="35" t="str">
        <f t="shared" ca="1" si="4"/>
        <v xml:space="preserve"> - </v>
      </c>
      <c r="J263" s="36"/>
    </row>
    <row r="264" spans="1:10" s="41" customFormat="1" ht="12" x14ac:dyDescent="0.2">
      <c r="A264" s="50"/>
      <c r="B264" s="37"/>
      <c r="C264" s="38"/>
      <c r="D264" s="39"/>
      <c r="E264" s="33"/>
      <c r="F264" s="38"/>
      <c r="G264" s="34"/>
      <c r="H264" s="51"/>
      <c r="I264" s="35" t="str">
        <f t="shared" ca="1" si="4"/>
        <v xml:space="preserve"> - </v>
      </c>
      <c r="J264" s="36"/>
    </row>
    <row r="265" spans="1:10" s="41" customFormat="1" ht="12" x14ac:dyDescent="0.2">
      <c r="A265" s="50"/>
      <c r="B265" s="37"/>
      <c r="C265" s="38"/>
      <c r="D265" s="39"/>
      <c r="E265" s="33"/>
      <c r="F265" s="38"/>
      <c r="G265" s="34"/>
      <c r="H265" s="51"/>
      <c r="I265" s="35" t="str">
        <f t="shared" ca="1" si="4"/>
        <v xml:space="preserve"> - </v>
      </c>
      <c r="J265" s="36"/>
    </row>
    <row r="266" spans="1:10" s="41" customFormat="1" ht="12" x14ac:dyDescent="0.2">
      <c r="A266" s="30"/>
      <c r="B266" s="37"/>
      <c r="C266" s="38"/>
      <c r="D266" s="39"/>
      <c r="E266" s="33"/>
      <c r="F266" s="38"/>
      <c r="G266" s="34"/>
      <c r="H266" s="43"/>
      <c r="I266" s="35" t="str">
        <f t="shared" ca="1" si="4"/>
        <v xml:space="preserve"> - </v>
      </c>
      <c r="J266" s="36"/>
    </row>
    <row r="267" spans="1:10" s="41" customFormat="1" ht="12" x14ac:dyDescent="0.2">
      <c r="A267" s="49"/>
      <c r="B267" s="37"/>
      <c r="C267" s="38"/>
      <c r="D267" s="39"/>
      <c r="E267" s="33"/>
      <c r="F267" s="38"/>
      <c r="G267" s="34"/>
      <c r="H267" s="43"/>
      <c r="I267" s="35" t="str">
        <f t="shared" ca="1" si="4"/>
        <v xml:space="preserve"> - </v>
      </c>
      <c r="J267" s="36"/>
    </row>
    <row r="268" spans="1:10" s="41" customFormat="1" ht="12" x14ac:dyDescent="0.2">
      <c r="A268" s="49"/>
      <c r="B268" s="37"/>
      <c r="C268" s="38"/>
      <c r="D268" s="39"/>
      <c r="E268" s="33"/>
      <c r="F268" s="38"/>
      <c r="G268" s="34"/>
      <c r="H268" s="43"/>
      <c r="I268" s="35" t="str">
        <f t="shared" ca="1" si="4"/>
        <v xml:space="preserve"> - </v>
      </c>
      <c r="J268" s="36"/>
    </row>
    <row r="269" spans="1:10" s="36" customFormat="1" ht="12" x14ac:dyDescent="0.2">
      <c r="A269" s="52"/>
      <c r="B269" s="53"/>
      <c r="C269" s="54"/>
      <c r="D269" s="55"/>
      <c r="E269" s="55"/>
      <c r="F269" s="54"/>
      <c r="G269" s="56"/>
      <c r="H269" s="34"/>
      <c r="I269" s="35" t="str">
        <f t="shared" ca="1" si="4"/>
        <v xml:space="preserve"> - </v>
      </c>
      <c r="J269" s="41"/>
    </row>
    <row r="270" spans="1:10" s="36" customFormat="1" ht="12" x14ac:dyDescent="0.2">
      <c r="A270" s="30"/>
      <c r="B270" s="37"/>
      <c r="C270" s="38"/>
      <c r="D270" s="39"/>
      <c r="E270" s="57"/>
      <c r="F270" s="38"/>
      <c r="G270" s="34"/>
      <c r="H270" s="43"/>
      <c r="I270" s="35" t="str">
        <f t="shared" ca="1" si="4"/>
        <v xml:space="preserve"> - </v>
      </c>
      <c r="J270" s="41"/>
    </row>
    <row r="271" spans="1:10" s="36" customFormat="1" ht="12" x14ac:dyDescent="0.2">
      <c r="A271" s="30"/>
      <c r="B271" s="37"/>
      <c r="C271" s="38"/>
      <c r="D271" s="39"/>
      <c r="E271" s="57"/>
      <c r="F271" s="38"/>
      <c r="G271" s="34"/>
      <c r="H271" s="43"/>
      <c r="I271" s="35" t="str">
        <f t="shared" ca="1" si="4"/>
        <v xml:space="preserve"> - </v>
      </c>
      <c r="J271" s="41"/>
    </row>
    <row r="272" spans="1:10" s="36" customFormat="1" ht="12" x14ac:dyDescent="0.2">
      <c r="A272" s="49"/>
      <c r="B272" s="37"/>
      <c r="C272" s="38"/>
      <c r="D272" s="39"/>
      <c r="E272" s="57"/>
      <c r="F272" s="38"/>
      <c r="G272" s="34"/>
      <c r="H272" s="43"/>
      <c r="I272" s="35" t="str">
        <f t="shared" ca="1" si="4"/>
        <v xml:space="preserve"> - </v>
      </c>
      <c r="J272" s="41"/>
    </row>
    <row r="273" spans="1:10" s="41" customFormat="1" ht="12" x14ac:dyDescent="0.2">
      <c r="A273" s="30"/>
      <c r="B273" s="30"/>
      <c r="C273" s="38"/>
      <c r="D273" s="39"/>
      <c r="E273" s="33"/>
      <c r="F273" s="31"/>
      <c r="G273" s="34"/>
      <c r="H273" s="34"/>
      <c r="I273" s="35" t="str">
        <f t="shared" ca="1" si="4"/>
        <v xml:space="preserve"> - </v>
      </c>
      <c r="J273" s="36"/>
    </row>
    <row r="274" spans="1:10" s="41" customFormat="1" ht="12" x14ac:dyDescent="0.2">
      <c r="A274" s="30"/>
      <c r="B274" s="30"/>
      <c r="C274" s="38"/>
      <c r="D274" s="32"/>
      <c r="E274" s="33"/>
      <c r="F274" s="31"/>
      <c r="G274" s="34"/>
      <c r="H274" s="34"/>
      <c r="I274" s="35" t="str">
        <f t="shared" ca="1" si="4"/>
        <v xml:space="preserve"> - </v>
      </c>
      <c r="J274" s="36"/>
    </row>
    <row r="275" spans="1:10" s="41" customFormat="1" ht="12" x14ac:dyDescent="0.2">
      <c r="A275" s="30"/>
      <c r="B275" s="30"/>
      <c r="C275" s="31"/>
      <c r="D275" s="32"/>
      <c r="E275" s="33"/>
      <c r="F275" s="31"/>
      <c r="G275" s="34"/>
      <c r="H275" s="34"/>
      <c r="I275" s="35" t="str">
        <f t="shared" ca="1" si="4"/>
        <v xml:space="preserve"> - </v>
      </c>
      <c r="J275" s="36"/>
    </row>
    <row r="276" spans="1:10" s="41" customFormat="1" ht="12" x14ac:dyDescent="0.2">
      <c r="A276" s="30"/>
      <c r="B276" s="37"/>
      <c r="C276" s="38"/>
      <c r="D276" s="39"/>
      <c r="E276" s="33"/>
      <c r="F276" s="38"/>
      <c r="G276" s="34"/>
      <c r="H276" s="43"/>
      <c r="I276" s="35" t="str">
        <f t="shared" ca="1" si="4"/>
        <v xml:space="preserve"> - </v>
      </c>
      <c r="J276" s="36"/>
    </row>
    <row r="277" spans="1:10" s="41" customFormat="1" ht="12" x14ac:dyDescent="0.2">
      <c r="A277" s="30"/>
      <c r="B277" s="37"/>
      <c r="C277" s="31"/>
      <c r="D277" s="39"/>
      <c r="E277" s="33"/>
      <c r="F277" s="38"/>
      <c r="G277" s="34"/>
      <c r="H277" s="34"/>
      <c r="I277" s="35" t="str">
        <f t="shared" ca="1" si="4"/>
        <v xml:space="preserve"> - </v>
      </c>
      <c r="J277" s="36"/>
    </row>
    <row r="278" spans="1:10" s="41" customFormat="1" ht="12" x14ac:dyDescent="0.2">
      <c r="A278" s="30"/>
      <c r="B278" s="30"/>
      <c r="C278" s="31"/>
      <c r="D278" s="32"/>
      <c r="E278" s="33"/>
      <c r="F278" s="31"/>
      <c r="G278" s="34"/>
      <c r="H278" s="34"/>
      <c r="I278" s="35" t="str">
        <f t="shared" ca="1" si="4"/>
        <v xml:space="preserve"> - </v>
      </c>
      <c r="J278" s="36"/>
    </row>
    <row r="279" spans="1:10" s="41" customFormat="1" ht="12" x14ac:dyDescent="0.2">
      <c r="A279" s="30"/>
      <c r="B279" s="30"/>
      <c r="C279" s="31"/>
      <c r="D279" s="32"/>
      <c r="E279" s="33"/>
      <c r="F279" s="31"/>
      <c r="G279" s="34"/>
      <c r="H279" s="34"/>
      <c r="I279" s="35" t="str">
        <f t="shared" ca="1" si="4"/>
        <v xml:space="preserve"> - </v>
      </c>
      <c r="J279" s="36"/>
    </row>
    <row r="280" spans="1:10" s="41" customFormat="1" ht="12" x14ac:dyDescent="0.2">
      <c r="A280" s="30"/>
      <c r="B280" s="30"/>
      <c r="C280" s="31"/>
      <c r="D280" s="32"/>
      <c r="E280" s="33"/>
      <c r="F280" s="31"/>
      <c r="G280" s="34"/>
      <c r="H280" s="34"/>
      <c r="I280" s="35" t="str">
        <f t="shared" ca="1" si="4"/>
        <v xml:space="preserve"> - </v>
      </c>
      <c r="J280" s="36"/>
    </row>
    <row r="281" spans="1:10" s="41" customFormat="1" ht="12" x14ac:dyDescent="0.2">
      <c r="A281" s="30"/>
      <c r="B281" s="30"/>
      <c r="C281" s="38"/>
      <c r="D281" s="39"/>
      <c r="E281" s="33"/>
      <c r="F281" s="31"/>
      <c r="G281" s="34"/>
      <c r="H281" s="34"/>
      <c r="I281" s="35" t="str">
        <f t="shared" ca="1" si="4"/>
        <v xml:space="preserve"> - </v>
      </c>
      <c r="J281" s="36"/>
    </row>
    <row r="282" spans="1:10" s="41" customFormat="1" ht="12" x14ac:dyDescent="0.2">
      <c r="A282" s="30"/>
      <c r="B282" s="37"/>
      <c r="C282" s="38"/>
      <c r="D282" s="39"/>
      <c r="E282" s="33"/>
      <c r="F282" s="38"/>
      <c r="G282" s="34"/>
      <c r="H282" s="43"/>
      <c r="I282" s="35" t="str">
        <f t="shared" ca="1" si="4"/>
        <v xml:space="preserve"> - </v>
      </c>
      <c r="J282" s="36"/>
    </row>
    <row r="283" spans="1:10" s="41" customFormat="1" ht="12" x14ac:dyDescent="0.2">
      <c r="A283" s="30"/>
      <c r="B283" s="37"/>
      <c r="C283" s="38"/>
      <c r="D283" s="39"/>
      <c r="E283" s="33"/>
      <c r="F283" s="38"/>
      <c r="G283" s="34"/>
      <c r="H283" s="43"/>
      <c r="I283" s="35" t="str">
        <f t="shared" ca="1" si="4"/>
        <v xml:space="preserve"> - </v>
      </c>
      <c r="J283" s="36"/>
    </row>
    <row r="284" spans="1:10" s="41" customFormat="1" ht="12" x14ac:dyDescent="0.2">
      <c r="A284" s="30"/>
      <c r="B284" s="37"/>
      <c r="C284" s="38"/>
      <c r="D284" s="39"/>
      <c r="E284" s="33"/>
      <c r="F284" s="38"/>
      <c r="G284" s="34"/>
      <c r="H284" s="43"/>
      <c r="I284" s="35" t="str">
        <f t="shared" ca="1" si="4"/>
        <v xml:space="preserve"> - </v>
      </c>
      <c r="J284" s="36"/>
    </row>
    <row r="285" spans="1:10" s="41" customFormat="1" ht="12" x14ac:dyDescent="0.2">
      <c r="A285" s="30"/>
      <c r="B285" s="37"/>
      <c r="C285" s="38"/>
      <c r="D285" s="32"/>
      <c r="E285" s="33"/>
      <c r="F285" s="31"/>
      <c r="G285" s="34"/>
      <c r="H285" s="43"/>
      <c r="I285" s="35" t="str">
        <f t="shared" ca="1" si="4"/>
        <v xml:space="preserve"> - </v>
      </c>
    </row>
    <row r="286" spans="1:10" s="41" customFormat="1" ht="12" x14ac:dyDescent="0.2">
      <c r="A286" s="30"/>
      <c r="B286" s="37"/>
      <c r="C286" s="38"/>
      <c r="D286" s="32"/>
      <c r="E286" s="33"/>
      <c r="F286" s="31"/>
      <c r="G286" s="34"/>
      <c r="H286" s="43"/>
      <c r="I286" s="35" t="str">
        <f t="shared" ca="1" si="4"/>
        <v xml:space="preserve"> - </v>
      </c>
    </row>
    <row r="287" spans="1:10" s="41" customFormat="1" ht="12" x14ac:dyDescent="0.2">
      <c r="A287" s="30"/>
      <c r="B287" s="37"/>
      <c r="C287" s="38"/>
      <c r="D287" s="39"/>
      <c r="E287" s="33"/>
      <c r="F287" s="38"/>
      <c r="G287" s="34"/>
      <c r="H287" s="43"/>
      <c r="I287" s="35" t="str">
        <f t="shared" ca="1" si="4"/>
        <v xml:space="preserve"> - </v>
      </c>
      <c r="J287" s="36"/>
    </row>
    <row r="288" spans="1:10" s="41" customFormat="1" ht="12" x14ac:dyDescent="0.2">
      <c r="A288" s="30"/>
      <c r="B288" s="37"/>
      <c r="C288" s="38"/>
      <c r="D288" s="39"/>
      <c r="E288" s="33"/>
      <c r="F288" s="38"/>
      <c r="G288" s="34"/>
      <c r="H288" s="43"/>
      <c r="I288" s="35" t="str">
        <f t="shared" ca="1" si="4"/>
        <v xml:space="preserve"> - </v>
      </c>
      <c r="J288" s="36"/>
    </row>
    <row r="289" spans="1:10" s="41" customFormat="1" ht="12" x14ac:dyDescent="0.2">
      <c r="A289" s="30"/>
      <c r="B289" s="37"/>
      <c r="C289" s="38"/>
      <c r="D289" s="39"/>
      <c r="E289" s="33"/>
      <c r="F289" s="38"/>
      <c r="G289" s="34"/>
      <c r="H289" s="43"/>
      <c r="I289" s="35" t="str">
        <f t="shared" ca="1" si="4"/>
        <v xml:space="preserve"> - </v>
      </c>
      <c r="J289" s="36"/>
    </row>
    <row r="290" spans="1:10" s="41" customFormat="1" ht="12" x14ac:dyDescent="0.2">
      <c r="A290" s="30"/>
      <c r="B290" s="37"/>
      <c r="C290" s="38"/>
      <c r="D290" s="39"/>
      <c r="E290" s="33"/>
      <c r="F290" s="38"/>
      <c r="G290" s="34"/>
      <c r="H290" s="43"/>
      <c r="I290" s="35" t="str">
        <f t="shared" ca="1" si="4"/>
        <v xml:space="preserve"> - </v>
      </c>
    </row>
    <row r="291" spans="1:10" s="41" customFormat="1" ht="12" x14ac:dyDescent="0.2">
      <c r="A291" s="30"/>
      <c r="B291" s="37"/>
      <c r="C291" s="38"/>
      <c r="D291" s="39"/>
      <c r="E291" s="33"/>
      <c r="F291" s="38"/>
      <c r="G291" s="34"/>
      <c r="H291" s="43"/>
      <c r="I291" s="35" t="str">
        <f t="shared" ca="1" si="4"/>
        <v xml:space="preserve"> - </v>
      </c>
    </row>
    <row r="292" spans="1:10" s="41" customFormat="1" ht="12" x14ac:dyDescent="0.2">
      <c r="A292" s="30"/>
      <c r="B292" s="37"/>
      <c r="C292" s="38"/>
      <c r="D292" s="39"/>
      <c r="E292" s="33"/>
      <c r="F292" s="38"/>
      <c r="G292" s="34"/>
      <c r="H292" s="43"/>
      <c r="I292" s="35" t="str">
        <f t="shared" ca="1" si="4"/>
        <v xml:space="preserve"> - </v>
      </c>
    </row>
    <row r="293" spans="1:10" s="41" customFormat="1" ht="12" x14ac:dyDescent="0.2">
      <c r="A293" s="30"/>
      <c r="B293" s="37"/>
      <c r="C293" s="38"/>
      <c r="D293" s="39"/>
      <c r="E293" s="33"/>
      <c r="F293" s="38"/>
      <c r="G293" s="34"/>
      <c r="H293" s="43"/>
      <c r="I293" s="35" t="str">
        <f t="shared" ca="1" si="4"/>
        <v xml:space="preserve"> - </v>
      </c>
    </row>
    <row r="294" spans="1:10" s="41" customFormat="1" ht="12" x14ac:dyDescent="0.2">
      <c r="A294" s="30"/>
      <c r="B294" s="37"/>
      <c r="C294" s="38"/>
      <c r="D294" s="39"/>
      <c r="E294" s="33"/>
      <c r="F294" s="38"/>
      <c r="G294" s="34"/>
      <c r="H294" s="43"/>
      <c r="I294" s="35" t="str">
        <f t="shared" ca="1" si="4"/>
        <v xml:space="preserve"> - </v>
      </c>
    </row>
    <row r="295" spans="1:10" s="41" customFormat="1" ht="12" x14ac:dyDescent="0.2">
      <c r="A295" s="30"/>
      <c r="B295" s="37"/>
      <c r="C295" s="38"/>
      <c r="D295" s="39"/>
      <c r="E295" s="33"/>
      <c r="F295" s="38"/>
      <c r="G295" s="34"/>
      <c r="H295" s="43"/>
      <c r="I295" s="35" t="str">
        <f t="shared" ca="1" si="4"/>
        <v xml:space="preserve"> - </v>
      </c>
    </row>
    <row r="296" spans="1:10" s="41" customFormat="1" ht="12" x14ac:dyDescent="0.2">
      <c r="A296" s="30"/>
      <c r="B296" s="37"/>
      <c r="C296" s="38"/>
      <c r="D296" s="39"/>
      <c r="E296" s="33"/>
      <c r="F296" s="38"/>
      <c r="G296" s="34"/>
      <c r="H296" s="43"/>
      <c r="I296" s="35" t="str">
        <f t="shared" ca="1" si="4"/>
        <v xml:space="preserve"> - </v>
      </c>
    </row>
    <row r="297" spans="1:10" s="41" customFormat="1" ht="12" x14ac:dyDescent="0.2">
      <c r="A297" s="30"/>
      <c r="B297" s="37"/>
      <c r="C297" s="38"/>
      <c r="D297" s="39"/>
      <c r="E297" s="33"/>
      <c r="F297" s="38"/>
      <c r="G297" s="34"/>
      <c r="H297" s="43"/>
      <c r="I297" s="35" t="str">
        <f t="shared" ca="1" si="4"/>
        <v xml:space="preserve"> - </v>
      </c>
    </row>
    <row r="298" spans="1:10" s="41" customFormat="1" ht="12" x14ac:dyDescent="0.2">
      <c r="A298" s="30"/>
      <c r="B298" s="37"/>
      <c r="C298" s="38"/>
      <c r="D298" s="39"/>
      <c r="E298" s="33"/>
      <c r="F298" s="38"/>
      <c r="G298" s="34"/>
      <c r="H298" s="43"/>
      <c r="I298" s="35" t="str">
        <f t="shared" ca="1" si="4"/>
        <v xml:space="preserve"> - </v>
      </c>
    </row>
    <row r="299" spans="1:10" s="41" customFormat="1" ht="12" x14ac:dyDescent="0.2">
      <c r="A299" s="30"/>
      <c r="B299" s="37"/>
      <c r="C299" s="38"/>
      <c r="D299" s="39"/>
      <c r="E299" s="33"/>
      <c r="F299" s="38"/>
      <c r="G299" s="34"/>
      <c r="H299" s="43"/>
      <c r="I299" s="35" t="str">
        <f t="shared" ca="1" si="4"/>
        <v xml:space="preserve"> - </v>
      </c>
    </row>
    <row r="300" spans="1:10" s="41" customFormat="1" ht="12" x14ac:dyDescent="0.2">
      <c r="A300" s="30"/>
      <c r="B300" s="37"/>
      <c r="C300" s="38"/>
      <c r="D300" s="39"/>
      <c r="E300" s="33"/>
      <c r="F300" s="38"/>
      <c r="G300" s="34"/>
      <c r="H300" s="43"/>
      <c r="I300" s="35" t="str">
        <f t="shared" ca="1" si="4"/>
        <v xml:space="preserve"> - </v>
      </c>
    </row>
    <row r="301" spans="1:10" s="41" customFormat="1" ht="12" x14ac:dyDescent="0.2">
      <c r="A301" s="30"/>
      <c r="B301" s="37"/>
      <c r="C301" s="38"/>
      <c r="D301" s="39"/>
      <c r="E301" s="33"/>
      <c r="F301" s="38"/>
      <c r="G301" s="34"/>
      <c r="H301" s="43"/>
      <c r="I301" s="35" t="str">
        <f t="shared" ca="1" si="4"/>
        <v xml:space="preserve"> - </v>
      </c>
    </row>
    <row r="302" spans="1:10" s="41" customFormat="1" ht="12" x14ac:dyDescent="0.2">
      <c r="A302" s="30"/>
      <c r="B302" s="37"/>
      <c r="C302" s="38"/>
      <c r="D302" s="39"/>
      <c r="E302" s="33"/>
      <c r="F302" s="38"/>
      <c r="G302" s="34"/>
      <c r="H302" s="43"/>
      <c r="I302" s="35" t="str">
        <f t="shared" ca="1" si="4"/>
        <v xml:space="preserve"> - </v>
      </c>
    </row>
    <row r="303" spans="1:10" s="41" customFormat="1" ht="12" x14ac:dyDescent="0.2">
      <c r="A303" s="30"/>
      <c r="B303" s="37"/>
      <c r="C303" s="38"/>
      <c r="D303" s="39"/>
      <c r="E303" s="33"/>
      <c r="F303" s="38"/>
      <c r="G303" s="34"/>
      <c r="H303" s="43"/>
      <c r="I303" s="35" t="str">
        <f t="shared" ca="1" si="4"/>
        <v xml:space="preserve"> - </v>
      </c>
    </row>
    <row r="304" spans="1:10" s="41" customFormat="1" ht="12" x14ac:dyDescent="0.2">
      <c r="A304" s="30"/>
      <c r="B304" s="37"/>
      <c r="C304" s="38"/>
      <c r="D304" s="39"/>
      <c r="E304" s="33"/>
      <c r="F304" s="38"/>
      <c r="G304" s="34"/>
      <c r="H304" s="43"/>
      <c r="I304" s="35" t="str">
        <f t="shared" ca="1" si="4"/>
        <v xml:space="preserve"> - </v>
      </c>
    </row>
    <row r="305" spans="1:9" s="41" customFormat="1" ht="12" x14ac:dyDescent="0.2">
      <c r="A305" s="30"/>
      <c r="B305" s="37"/>
      <c r="C305" s="38"/>
      <c r="D305" s="39"/>
      <c r="E305" s="33"/>
      <c r="F305" s="38"/>
      <c r="G305" s="34"/>
      <c r="H305" s="43"/>
      <c r="I305" s="35" t="str">
        <f t="shared" ca="1" si="4"/>
        <v xml:space="preserve"> - </v>
      </c>
    </row>
    <row r="306" spans="1:9" s="41" customFormat="1" ht="12" x14ac:dyDescent="0.2">
      <c r="A306" s="30"/>
      <c r="B306" s="37"/>
      <c r="C306" s="38"/>
      <c r="D306" s="39"/>
      <c r="E306" s="33"/>
      <c r="F306" s="38"/>
      <c r="G306" s="34"/>
      <c r="H306" s="43"/>
      <c r="I306" s="35" t="str">
        <f t="shared" ca="1" si="4"/>
        <v xml:space="preserve"> - </v>
      </c>
    </row>
    <row r="307" spans="1:9" s="41" customFormat="1" ht="12" x14ac:dyDescent="0.2">
      <c r="A307" s="30"/>
      <c r="B307" s="37"/>
      <c r="C307" s="38"/>
      <c r="D307" s="39"/>
      <c r="E307" s="33"/>
      <c r="F307" s="38"/>
      <c r="G307" s="34"/>
      <c r="H307" s="43"/>
      <c r="I307" s="35" t="str">
        <f t="shared" ca="1" si="4"/>
        <v xml:space="preserve"> - </v>
      </c>
    </row>
    <row r="308" spans="1:9" s="41" customFormat="1" ht="12" x14ac:dyDescent="0.2">
      <c r="A308" s="30"/>
      <c r="B308" s="37"/>
      <c r="C308" s="38"/>
      <c r="D308" s="39"/>
      <c r="E308" s="33"/>
      <c r="F308" s="38"/>
      <c r="G308" s="34"/>
      <c r="H308" s="43"/>
      <c r="I308" s="35" t="str">
        <f t="shared" ca="1" si="4"/>
        <v xml:space="preserve"> - </v>
      </c>
    </row>
    <row r="309" spans="1:9" s="41" customFormat="1" ht="12" x14ac:dyDescent="0.2">
      <c r="A309" s="30"/>
      <c r="B309" s="37"/>
      <c r="C309" s="38"/>
      <c r="D309" s="39"/>
      <c r="E309" s="33"/>
      <c r="F309" s="38"/>
      <c r="G309" s="34"/>
      <c r="H309" s="43"/>
      <c r="I309" s="35" t="str">
        <f t="shared" ca="1" si="4"/>
        <v xml:space="preserve"> - </v>
      </c>
    </row>
    <row r="310" spans="1:9" s="41" customFormat="1" ht="12" x14ac:dyDescent="0.2">
      <c r="A310" s="30"/>
      <c r="B310" s="37"/>
      <c r="C310" s="38"/>
      <c r="D310" s="39"/>
      <c r="E310" s="33"/>
      <c r="F310" s="38"/>
      <c r="G310" s="34"/>
      <c r="H310" s="43"/>
      <c r="I310" s="35" t="str">
        <f t="shared" ca="1" si="4"/>
        <v xml:space="preserve"> - </v>
      </c>
    </row>
    <row r="311" spans="1:9" s="41" customFormat="1" ht="12" x14ac:dyDescent="0.2">
      <c r="A311" s="30"/>
      <c r="B311" s="37"/>
      <c r="C311" s="38"/>
      <c r="D311" s="39"/>
      <c r="E311" s="33"/>
      <c r="F311" s="38"/>
      <c r="G311" s="34"/>
      <c r="H311" s="43"/>
      <c r="I311" s="35" t="str">
        <f t="shared" ca="1" si="4"/>
        <v xml:space="preserve"> - </v>
      </c>
    </row>
    <row r="312" spans="1:9" s="41" customFormat="1" ht="12" x14ac:dyDescent="0.2">
      <c r="A312" s="30"/>
      <c r="B312" s="30"/>
      <c r="C312" s="38"/>
      <c r="D312" s="39"/>
      <c r="E312" s="57"/>
      <c r="F312" s="38"/>
      <c r="G312" s="58"/>
      <c r="H312" s="34"/>
      <c r="I312" s="35" t="str">
        <f t="shared" ca="1" si="4"/>
        <v xml:space="preserve"> - </v>
      </c>
    </row>
    <row r="313" spans="1:9" s="65" customFormat="1" x14ac:dyDescent="0.2">
      <c r="A313" s="59"/>
      <c r="B313" s="59"/>
      <c r="C313" s="60"/>
      <c r="D313" s="61"/>
      <c r="E313" s="62"/>
      <c r="F313" s="60"/>
      <c r="G313" s="63"/>
      <c r="H313" s="64"/>
      <c r="I313" s="35" t="str">
        <f t="shared" ca="1" si="4"/>
        <v xml:space="preserve"> - </v>
      </c>
    </row>
    <row r="314" spans="1:9" s="65" customFormat="1" x14ac:dyDescent="0.2">
      <c r="A314" s="59"/>
      <c r="B314" s="59"/>
      <c r="C314" s="60"/>
      <c r="D314" s="66"/>
      <c r="E314" s="62"/>
      <c r="F314" s="67"/>
      <c r="G314" s="63"/>
      <c r="H314" s="64"/>
      <c r="I314" s="35" t="str">
        <f t="shared" ca="1" si="4"/>
        <v xml:space="preserve"> - </v>
      </c>
    </row>
    <row r="315" spans="1:9" s="65" customFormat="1" x14ac:dyDescent="0.2">
      <c r="A315" s="59"/>
      <c r="B315" s="42"/>
      <c r="C315" s="60"/>
      <c r="D315" s="61"/>
      <c r="E315" s="62"/>
      <c r="F315" s="60"/>
      <c r="G315" s="63"/>
      <c r="H315" s="64"/>
      <c r="I315" s="35" t="str">
        <f t="shared" ca="1" si="4"/>
        <v xml:space="preserve"> - </v>
      </c>
    </row>
    <row r="316" spans="1:9" s="65" customFormat="1" x14ac:dyDescent="0.2">
      <c r="A316" s="59"/>
      <c r="B316" s="59"/>
      <c r="C316" s="60"/>
      <c r="D316" s="66"/>
      <c r="E316" s="68"/>
      <c r="F316" s="60"/>
      <c r="G316" s="64"/>
      <c r="H316" s="64"/>
      <c r="I316" s="35" t="str">
        <f t="shared" ca="1" si="4"/>
        <v xml:space="preserve"> - </v>
      </c>
    </row>
    <row r="317" spans="1:9" s="65" customFormat="1" x14ac:dyDescent="0.2">
      <c r="A317" s="59"/>
      <c r="B317" s="59"/>
      <c r="C317" s="60"/>
      <c r="D317" s="66"/>
      <c r="E317" s="68"/>
      <c r="F317" s="67"/>
      <c r="G317" s="64"/>
      <c r="H317" s="64"/>
      <c r="I317" s="35" t="str">
        <f t="shared" ca="1" si="4"/>
        <v xml:space="preserve"> - </v>
      </c>
    </row>
    <row r="318" spans="1:9" s="65" customFormat="1" x14ac:dyDescent="0.2">
      <c r="A318" s="59"/>
      <c r="B318" s="59"/>
      <c r="C318" s="60"/>
      <c r="D318" s="66"/>
      <c r="E318" s="68"/>
      <c r="F318" s="67"/>
      <c r="G318" s="64"/>
      <c r="H318" s="64"/>
      <c r="I318" s="35" t="str">
        <f t="shared" ca="1" si="4"/>
        <v xml:space="preserve"> - </v>
      </c>
    </row>
    <row r="319" spans="1:9" s="65" customFormat="1" x14ac:dyDescent="0.2">
      <c r="A319" s="59"/>
      <c r="B319" s="59"/>
      <c r="C319" s="60"/>
      <c r="D319" s="61"/>
      <c r="E319" s="68"/>
      <c r="F319" s="67"/>
      <c r="G319" s="63"/>
      <c r="H319" s="63"/>
      <c r="I319" s="35" t="str">
        <f t="shared" ref="I319:I341" ca="1" si="5">IF(AND(ISBLANK(G319),ISBLANK(H319))," - ",OFFSET(I319,-1,0,1,1)+H319-G319)</f>
        <v xml:space="preserve"> - </v>
      </c>
    </row>
    <row r="320" spans="1:9" s="65" customFormat="1" x14ac:dyDescent="0.2">
      <c r="A320" s="59"/>
      <c r="B320" s="42"/>
      <c r="C320" s="60"/>
      <c r="D320" s="61"/>
      <c r="E320" s="68"/>
      <c r="F320" s="60"/>
      <c r="G320" s="63"/>
      <c r="H320" s="69"/>
      <c r="I320" s="35" t="str">
        <f t="shared" ca="1" si="5"/>
        <v xml:space="preserve"> - </v>
      </c>
    </row>
    <row r="321" spans="1:9" s="65" customFormat="1" x14ac:dyDescent="0.2">
      <c r="A321" s="59"/>
      <c r="B321" s="59"/>
      <c r="C321" s="60"/>
      <c r="D321" s="61"/>
      <c r="E321" s="68"/>
      <c r="F321" s="67"/>
      <c r="G321" s="63"/>
      <c r="H321" s="63"/>
      <c r="I321" s="35" t="str">
        <f t="shared" ca="1" si="5"/>
        <v xml:space="preserve"> - </v>
      </c>
    </row>
    <row r="322" spans="1:9" s="65" customFormat="1" x14ac:dyDescent="0.2">
      <c r="A322" s="59"/>
      <c r="B322" s="59"/>
      <c r="C322" s="60"/>
      <c r="D322" s="61"/>
      <c r="E322" s="68"/>
      <c r="F322" s="67"/>
      <c r="G322" s="63"/>
      <c r="H322" s="63"/>
      <c r="I322" s="35" t="str">
        <f t="shared" ca="1" si="5"/>
        <v xml:space="preserve"> - </v>
      </c>
    </row>
    <row r="323" spans="1:9" s="65" customFormat="1" x14ac:dyDescent="0.2">
      <c r="A323" s="59"/>
      <c r="B323" s="59"/>
      <c r="C323" s="60"/>
      <c r="D323" s="61"/>
      <c r="E323" s="68"/>
      <c r="F323" s="67"/>
      <c r="G323" s="63"/>
      <c r="H323" s="63"/>
      <c r="I323" s="35" t="str">
        <f t="shared" ca="1" si="5"/>
        <v xml:space="preserve"> - </v>
      </c>
    </row>
    <row r="324" spans="1:9" s="65" customFormat="1" x14ac:dyDescent="0.2">
      <c r="A324" s="59"/>
      <c r="B324" s="42"/>
      <c r="C324" s="60"/>
      <c r="D324" s="61"/>
      <c r="E324" s="68"/>
      <c r="F324" s="60"/>
      <c r="G324" s="63"/>
      <c r="H324" s="69"/>
      <c r="I324" s="35" t="str">
        <f t="shared" ca="1" si="5"/>
        <v xml:space="preserve"> - </v>
      </c>
    </row>
    <row r="325" spans="1:9" s="65" customFormat="1" x14ac:dyDescent="0.2">
      <c r="A325" s="59"/>
      <c r="B325" s="59"/>
      <c r="C325" s="60"/>
      <c r="D325" s="61"/>
      <c r="E325" s="62"/>
      <c r="F325" s="67"/>
      <c r="G325" s="63"/>
      <c r="H325" s="63"/>
      <c r="I325" s="35" t="str">
        <f t="shared" ca="1" si="5"/>
        <v xml:space="preserve"> - </v>
      </c>
    </row>
    <row r="326" spans="1:9" s="65" customFormat="1" x14ac:dyDescent="0.2">
      <c r="A326" s="59"/>
      <c r="B326" s="59"/>
      <c r="C326" s="60"/>
      <c r="D326" s="61"/>
      <c r="E326" s="68"/>
      <c r="F326" s="67"/>
      <c r="G326" s="63"/>
      <c r="H326" s="63"/>
      <c r="I326" s="35" t="str">
        <f t="shared" ca="1" si="5"/>
        <v xml:space="preserve"> - </v>
      </c>
    </row>
    <row r="327" spans="1:9" s="65" customFormat="1" x14ac:dyDescent="0.2">
      <c r="A327" s="59"/>
      <c r="B327" s="59"/>
      <c r="C327" s="60"/>
      <c r="D327" s="61"/>
      <c r="E327" s="68"/>
      <c r="F327" s="60"/>
      <c r="G327" s="63"/>
      <c r="H327" s="63"/>
      <c r="I327" s="35" t="str">
        <f t="shared" ca="1" si="5"/>
        <v xml:space="preserve"> - </v>
      </c>
    </row>
    <row r="328" spans="1:9" s="65" customFormat="1" x14ac:dyDescent="0.2">
      <c r="A328" s="59"/>
      <c r="B328" s="42"/>
      <c r="C328" s="60"/>
      <c r="D328" s="61"/>
      <c r="E328" s="68"/>
      <c r="F328" s="60"/>
      <c r="G328" s="64"/>
      <c r="H328" s="69"/>
      <c r="I328" s="35" t="str">
        <f t="shared" ca="1" si="5"/>
        <v xml:space="preserve"> - </v>
      </c>
    </row>
    <row r="329" spans="1:9" s="41" customFormat="1" x14ac:dyDescent="0.2">
      <c r="A329" s="59"/>
      <c r="B329" s="59"/>
      <c r="C329" s="38"/>
      <c r="D329" s="61"/>
      <c r="E329" s="68"/>
      <c r="F329" s="67"/>
      <c r="G329" s="64"/>
      <c r="H329" s="63"/>
      <c r="I329" s="35" t="str">
        <f t="shared" ca="1" si="5"/>
        <v xml:space="preserve"> - </v>
      </c>
    </row>
    <row r="330" spans="1:9" s="41" customFormat="1" x14ac:dyDescent="0.2">
      <c r="A330" s="59"/>
      <c r="B330" s="59"/>
      <c r="C330" s="38"/>
      <c r="D330" s="61"/>
      <c r="E330" s="68"/>
      <c r="F330" s="67"/>
      <c r="G330" s="64"/>
      <c r="H330" s="63"/>
      <c r="I330" s="35" t="str">
        <f t="shared" ca="1" si="5"/>
        <v xml:space="preserve"> - </v>
      </c>
    </row>
    <row r="331" spans="1:9" s="41" customFormat="1" x14ac:dyDescent="0.2">
      <c r="A331" s="59"/>
      <c r="B331" s="59"/>
      <c r="C331" s="60"/>
      <c r="D331" s="61"/>
      <c r="E331" s="68"/>
      <c r="F331" s="67"/>
      <c r="G331" s="64"/>
      <c r="H331" s="63"/>
      <c r="I331" s="35" t="str">
        <f t="shared" ca="1" si="5"/>
        <v xml:space="preserve"> - </v>
      </c>
    </row>
    <row r="332" spans="1:9" s="41" customFormat="1" x14ac:dyDescent="0.2">
      <c r="A332" s="59"/>
      <c r="B332" s="59"/>
      <c r="C332" s="60"/>
      <c r="D332" s="61"/>
      <c r="E332" s="68"/>
      <c r="F332" s="67"/>
      <c r="G332" s="64"/>
      <c r="H332" s="63"/>
      <c r="I332" s="35" t="str">
        <f t="shared" ca="1" si="5"/>
        <v xml:space="preserve"> - </v>
      </c>
    </row>
    <row r="333" spans="1:9" s="41" customFormat="1" x14ac:dyDescent="0.2">
      <c r="A333" s="49"/>
      <c r="B333" s="42"/>
      <c r="C333" s="38"/>
      <c r="D333" s="39"/>
      <c r="E333" s="33"/>
      <c r="F333" s="38"/>
      <c r="G333" s="58"/>
      <c r="H333" s="51"/>
      <c r="I333" s="35" t="str">
        <f t="shared" ca="1" si="5"/>
        <v xml:space="preserve"> - </v>
      </c>
    </row>
    <row r="334" spans="1:9" s="41" customFormat="1" x14ac:dyDescent="0.2">
      <c r="A334" s="49"/>
      <c r="B334" s="42"/>
      <c r="C334" s="38"/>
      <c r="D334" s="39"/>
      <c r="E334" s="33"/>
      <c r="F334" s="38"/>
      <c r="G334" s="34"/>
      <c r="H334" s="51"/>
      <c r="I334" s="35" t="str">
        <f t="shared" ca="1" si="5"/>
        <v xml:space="preserve"> - </v>
      </c>
    </row>
    <row r="335" spans="1:9" s="41" customFormat="1" x14ac:dyDescent="0.2">
      <c r="A335" s="49"/>
      <c r="B335" s="42"/>
      <c r="C335" s="38"/>
      <c r="D335" s="39"/>
      <c r="E335" s="33"/>
      <c r="F335" s="38"/>
      <c r="G335" s="34"/>
      <c r="H335" s="51"/>
      <c r="I335" s="35" t="str">
        <f t="shared" ca="1" si="5"/>
        <v xml:space="preserve"> - </v>
      </c>
    </row>
    <row r="336" spans="1:9" s="41" customFormat="1" x14ac:dyDescent="0.2">
      <c r="A336" s="49"/>
      <c r="B336" s="42"/>
      <c r="C336" s="38"/>
      <c r="D336" s="39"/>
      <c r="E336" s="33"/>
      <c r="F336" s="38"/>
      <c r="G336" s="34"/>
      <c r="H336" s="51"/>
      <c r="I336" s="35" t="str">
        <f t="shared" ca="1" si="5"/>
        <v xml:space="preserve"> - </v>
      </c>
    </row>
    <row r="337" spans="1:10" s="41" customFormat="1" x14ac:dyDescent="0.2">
      <c r="A337" s="59"/>
      <c r="B337" s="59"/>
      <c r="C337" s="60"/>
      <c r="D337" s="61"/>
      <c r="E337" s="68"/>
      <c r="F337" s="67"/>
      <c r="G337" s="64"/>
      <c r="H337" s="63"/>
      <c r="I337" s="35" t="str">
        <f t="shared" ca="1" si="5"/>
        <v xml:space="preserve"> - </v>
      </c>
    </row>
    <row r="338" spans="1:10" s="41" customFormat="1" x14ac:dyDescent="0.2">
      <c r="A338" s="59"/>
      <c r="B338" s="59"/>
      <c r="C338" s="60"/>
      <c r="D338" s="61"/>
      <c r="E338" s="68"/>
      <c r="F338" s="60"/>
      <c r="G338" s="64"/>
      <c r="H338" s="63"/>
      <c r="I338" s="35" t="str">
        <f t="shared" ca="1" si="5"/>
        <v xml:space="preserve"> - </v>
      </c>
    </row>
    <row r="339" spans="1:10" s="41" customFormat="1" x14ac:dyDescent="0.2">
      <c r="A339" s="59"/>
      <c r="B339" s="59"/>
      <c r="C339" s="60"/>
      <c r="D339" s="61"/>
      <c r="E339" s="68"/>
      <c r="F339" s="67"/>
      <c r="G339" s="64"/>
      <c r="H339" s="63"/>
      <c r="I339" s="35" t="str">
        <f t="shared" ca="1" si="5"/>
        <v xml:space="preserve"> - </v>
      </c>
    </row>
    <row r="340" spans="1:10" s="41" customFormat="1" x14ac:dyDescent="0.2">
      <c r="A340" s="70"/>
      <c r="B340" s="42"/>
      <c r="C340" s="38"/>
      <c r="D340" s="39"/>
      <c r="E340" s="57"/>
      <c r="F340" s="38"/>
      <c r="G340" s="58"/>
      <c r="H340" s="58"/>
      <c r="I340" s="35" t="str">
        <f t="shared" ca="1" si="5"/>
        <v xml:space="preserve"> - </v>
      </c>
    </row>
    <row r="341" spans="1:10" s="41" customFormat="1" x14ac:dyDescent="0.2">
      <c r="A341" s="49"/>
      <c r="B341" s="42"/>
      <c r="C341" s="38"/>
      <c r="D341" s="39"/>
      <c r="E341" s="57"/>
      <c r="F341" s="38"/>
      <c r="G341" s="58"/>
      <c r="H341" s="58"/>
      <c r="I341" s="35" t="str">
        <f t="shared" ca="1" si="5"/>
        <v xml:space="preserve"> - </v>
      </c>
    </row>
    <row r="342" spans="1:10" ht="14.25" x14ac:dyDescent="0.2">
      <c r="A342" s="71"/>
      <c r="B342" s="72"/>
      <c r="C342" s="73"/>
      <c r="D342" s="74"/>
      <c r="E342" s="75"/>
      <c r="F342" s="73"/>
      <c r="G342" s="76"/>
      <c r="H342" s="76"/>
      <c r="I342" s="77"/>
      <c r="J342"/>
    </row>
    <row r="343" spans="1:10" x14ac:dyDescent="0.2">
      <c r="G343" s="9">
        <f>SUBTOTAL(9, G18:G342)</f>
        <v>1178365.232755</v>
      </c>
      <c r="H343" s="9">
        <f>SUBTOTAL(9, H40:H339)</f>
        <v>4859191.0199999996</v>
      </c>
    </row>
    <row r="344" spans="1:10" x14ac:dyDescent="0.2">
      <c r="G344" s="9">
        <f>G343-H343</f>
        <v>-3680825.7872449998</v>
      </c>
    </row>
    <row r="346" spans="1:10" x14ac:dyDescent="0.2">
      <c r="G346" s="9">
        <v>312415.13</v>
      </c>
    </row>
    <row r="348" spans="1:10" x14ac:dyDescent="0.2">
      <c r="G348" s="9">
        <v>862280.07545015798</v>
      </c>
    </row>
    <row r="349" spans="1:10" x14ac:dyDescent="0.2">
      <c r="G349" s="9">
        <v>39827.659999999996</v>
      </c>
    </row>
    <row r="350" spans="1:10" x14ac:dyDescent="0.2">
      <c r="G350" s="9">
        <f>G349-G348</f>
        <v>-822452.41545015795</v>
      </c>
    </row>
    <row r="351" spans="1:10" s="9" customFormat="1" x14ac:dyDescent="0.2">
      <c r="A351" s="8"/>
      <c r="B351" s="10"/>
      <c r="C351" s="8"/>
      <c r="D351" s="8"/>
      <c r="E351" s="8"/>
      <c r="F351" s="8"/>
      <c r="J351" s="8"/>
    </row>
    <row r="352" spans="1:10" s="9" customFormat="1" x14ac:dyDescent="0.2">
      <c r="A352" s="8"/>
      <c r="B352" s="10"/>
      <c r="C352" s="8"/>
      <c r="D352" s="8"/>
      <c r="E352" s="8"/>
      <c r="F352" s="8"/>
      <c r="J352" s="8"/>
    </row>
    <row r="353" spans="1:10" s="9" customFormat="1" x14ac:dyDescent="0.2">
      <c r="A353" s="8"/>
      <c r="B353" s="10"/>
      <c r="C353" s="8"/>
      <c r="D353" s="8"/>
      <c r="E353" s="8"/>
      <c r="F353" s="8"/>
      <c r="J353" s="8"/>
    </row>
  </sheetData>
  <conditionalFormatting sqref="I15:I341">
    <cfRule type="cellIs" dxfId="238" priority="3" stopIfTrue="1" operator="lessThan">
      <formula>0</formula>
    </cfRule>
  </conditionalFormatting>
  <conditionalFormatting sqref="I3">
    <cfRule type="cellIs" dxfId="237" priority="1" stopIfTrue="1" operator="lessThan">
      <formula>0</formula>
    </cfRule>
  </conditionalFormatting>
  <dataValidations count="5">
    <dataValidation type="list" allowBlank="1" showInputMessage="1" showErrorMessage="1" sqref="F15:F339" xr:uid="{F88E1B35-6556-4B38-8BE1-17FBCA4CC872}">
      <formula1>reconcileList</formula1>
    </dataValidation>
    <dataValidation type="list" allowBlank="1" showInputMessage="1" showErrorMessage="1" sqref="D326 D274:D318 D266:D268 D250:D255 D101:D216 C53:C60 D15:D52" xr:uid="{A2237EB5-4178-4DA3-A25D-E9E3CE52C707}">
      <formula1>payeeList</formula1>
    </dataValidation>
    <dataValidation type="list" allowBlank="1" showInputMessage="1" showErrorMessage="1" sqref="C319:C320 C275:C316 C266:C272 C101:C255 C15:C52" xr:uid="{EB1E2790-CCD0-47C9-BC7A-72A8452786DA}">
      <formula1>numList</formula1>
    </dataValidation>
    <dataValidation type="list" allowBlank="1" showInputMessage="1" showErrorMessage="1" sqref="A278:A339 B278:B341 A15:B277" xr:uid="{5A5C9691-5E89-4DD6-AE46-6A6060CA078E}">
      <formula1>dateList</formula1>
    </dataValidation>
    <dataValidation type="list" allowBlank="1" showInputMessage="1" showErrorMessage="1" sqref="E326:E339 G334:G339 E316:E324 G316 G328:G332 E273:E311 G278:G284 G258 G249:G256 H159 H101:H115 H26 G16:G216 E15:E268 D53:D100" xr:uid="{20C39312-714F-4F75-B280-89AFFF32EA08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492DC86F-0F0A-46A8-BC28-1190327EB7B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EAB5A327-12CA-47B0-9F99-636C13F4F10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I15:I341</xm:sqref>
        </x14:conditionalFormatting>
        <x14:conditionalFormatting xmlns:xm="http://schemas.microsoft.com/office/excel/2006/main">
          <x14:cfRule type="iconSet" priority="5" id="{B93451F2-B660-47D7-9A27-30D5F4945F2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I38:I341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3B5ED-B626-4881-B628-5AF67EDC2EBF}">
  <sheetPr>
    <pageSetUpPr fitToPage="1"/>
  </sheetPr>
  <dimension ref="A1:J358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E22" sqref="E22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43556</v>
      </c>
    </row>
    <row r="2" spans="1:10" ht="18.75" hidden="1" x14ac:dyDescent="0.2">
      <c r="A2" s="1" t="s">
        <v>1</v>
      </c>
      <c r="B2" s="2"/>
    </row>
    <row r="3" spans="1:10" ht="15" hidden="1" x14ac:dyDescent="0.25">
      <c r="H3" s="11" t="s">
        <v>2</v>
      </c>
      <c r="I3" s="12">
        <f ca="1">VLOOKUP(9E+100,Table1345678910111213345678910111213345678910111213678910111213345[Balance],1)</f>
        <v>3987620.1014159559</v>
      </c>
    </row>
    <row r="4" spans="1:10" ht="15" hidden="1" x14ac:dyDescent="0.25">
      <c r="H4" s="13" t="s">
        <v>3</v>
      </c>
      <c r="I4" s="14">
        <f>SUMIF(Table1345678910111213345678910111213345678910111213678910111213345[R],"=r",Table1345678910111213345678910111213345678910111213678910111213345[Deposit,
Credit (+)])+SUMIF(Table1345678910111213345678910111213345678910111213678910111213345[R],"=c",Table1345678910111213345678910111213345678910111213678910111213345[Deposit,
Credit (+)])-SUMIF(Table1345678910111213345678910111213345678910111213678910111213345[R],"=R",Table1345678910111213345678910111213345678910111213678910111213345[Withdrawal,
Payment (-)])-SUMIF(Table1345678910111213345678910111213345678910111213678910111213345[R],"=C",Table1345678910111213345678910111213345678910111213678910111213345[Withdrawal,
Payment (-)])</f>
        <v>0</v>
      </c>
    </row>
    <row r="5" spans="1:10" hidden="1" x14ac:dyDescent="0.2">
      <c r="H5" s="15"/>
    </row>
    <row r="6" spans="1:10" hidden="1" x14ac:dyDescent="0.2">
      <c r="H6" s="15"/>
    </row>
    <row r="7" spans="1:10" hidden="1" x14ac:dyDescent="0.2">
      <c r="H7" s="15"/>
    </row>
    <row r="8" spans="1:10" hidden="1" x14ac:dyDescent="0.2">
      <c r="H8" s="15"/>
    </row>
    <row r="9" spans="1:10" hidden="1" x14ac:dyDescent="0.2">
      <c r="H9" s="15"/>
    </row>
    <row r="10" spans="1:10" hidden="1" x14ac:dyDescent="0.2">
      <c r="H10" s="15"/>
    </row>
    <row r="11" spans="1:10" hidden="1" x14ac:dyDescent="0.2">
      <c r="H11" s="15"/>
    </row>
    <row r="12" spans="1:10" hidden="1" x14ac:dyDescent="0.2">
      <c r="H12" s="15"/>
    </row>
    <row r="13" spans="1:10" s="18" customFormat="1" ht="17.25" hidden="1" customHeight="1" x14ac:dyDescent="0.2">
      <c r="A13" s="16"/>
      <c r="B13" s="17"/>
      <c r="C13" s="16"/>
      <c r="D13" s="16"/>
      <c r="F13" s="19"/>
      <c r="G13" s="20"/>
      <c r="H13" s="21" t="s">
        <v>4</v>
      </c>
      <c r="I13" s="22">
        <v>500000</v>
      </c>
    </row>
    <row r="14" spans="1:10" s="28" customFormat="1" ht="30" x14ac:dyDescent="0.2">
      <c r="A14" s="23" t="s">
        <v>5</v>
      </c>
      <c r="B14" s="23" t="s">
        <v>6</v>
      </c>
      <c r="C14" s="24" t="s">
        <v>7</v>
      </c>
      <c r="D14" s="25" t="s">
        <v>8</v>
      </c>
      <c r="E14" s="25" t="s">
        <v>9</v>
      </c>
      <c r="F14" s="23" t="s">
        <v>10</v>
      </c>
      <c r="G14" s="26" t="s">
        <v>11</v>
      </c>
      <c r="H14" s="26" t="s">
        <v>12</v>
      </c>
      <c r="I14" s="27" t="s">
        <v>13</v>
      </c>
      <c r="J14" s="28" t="s">
        <v>14</v>
      </c>
    </row>
    <row r="15" spans="1:10" s="36" customFormat="1" ht="12" x14ac:dyDescent="0.2">
      <c r="A15" s="29"/>
      <c r="B15" s="30"/>
      <c r="C15" s="31"/>
      <c r="D15" s="32" t="s">
        <v>527</v>
      </c>
      <c r="E15" s="33"/>
      <c r="F15" s="31"/>
      <c r="G15" s="34"/>
      <c r="H15" s="34"/>
      <c r="I15" s="35">
        <f ca="1">'Mar''19'!I147</f>
        <v>5076000.0114159537</v>
      </c>
    </row>
    <row r="16" spans="1:10" s="36" customFormat="1" ht="12.75" customHeight="1" x14ac:dyDescent="0.2">
      <c r="A16" s="30">
        <v>43556</v>
      </c>
      <c r="B16" s="37"/>
      <c r="C16" s="38" t="s">
        <v>528</v>
      </c>
      <c r="D16" s="39" t="s">
        <v>15</v>
      </c>
      <c r="E16" s="33"/>
      <c r="F16" s="38"/>
      <c r="G16" s="34">
        <v>10064</v>
      </c>
      <c r="H16" s="34"/>
      <c r="I16" s="35">
        <f t="shared" ref="I16:I124" ca="1" si="0">IF(AND(ISBLANK(G16),ISBLANK(H16))," - ",OFFSET(I16,-1,0,1,1)+H16-G16)</f>
        <v>5065936.0114159537</v>
      </c>
    </row>
    <row r="17" spans="1:10" s="36" customFormat="1" ht="12.75" customHeight="1" x14ac:dyDescent="0.2">
      <c r="A17" s="30">
        <v>43556</v>
      </c>
      <c r="B17" s="37"/>
      <c r="C17" s="38" t="s">
        <v>529</v>
      </c>
      <c r="D17" s="39" t="s">
        <v>103</v>
      </c>
      <c r="E17" s="40"/>
      <c r="F17" s="38"/>
      <c r="G17" s="34">
        <v>250</v>
      </c>
      <c r="H17" s="34"/>
      <c r="I17" s="35">
        <f t="shared" ca="1" si="0"/>
        <v>5065686.0114159537</v>
      </c>
    </row>
    <row r="18" spans="1:10" s="36" customFormat="1" ht="12.75" customHeight="1" x14ac:dyDescent="0.2">
      <c r="A18" s="30">
        <v>43556</v>
      </c>
      <c r="B18" s="37"/>
      <c r="C18" s="38" t="s">
        <v>530</v>
      </c>
      <c r="D18" s="39" t="s">
        <v>16</v>
      </c>
      <c r="E18" s="33"/>
      <c r="F18" s="38"/>
      <c r="G18" s="34">
        <v>132</v>
      </c>
      <c r="H18" s="34"/>
      <c r="I18" s="35">
        <f t="shared" ca="1" si="0"/>
        <v>5065554.0114159537</v>
      </c>
      <c r="J18" s="41"/>
    </row>
    <row r="19" spans="1:10" s="36" customFormat="1" ht="12.75" customHeight="1" x14ac:dyDescent="0.2">
      <c r="A19" s="30">
        <v>43556</v>
      </c>
      <c r="B19" s="42"/>
      <c r="C19" s="38" t="s">
        <v>531</v>
      </c>
      <c r="D19" s="39" t="s">
        <v>111</v>
      </c>
      <c r="E19" s="33"/>
      <c r="F19" s="38"/>
      <c r="G19" s="34">
        <v>100000</v>
      </c>
      <c r="H19" s="34"/>
      <c r="I19" s="35">
        <f t="shared" ca="1" si="0"/>
        <v>4965554.0114159537</v>
      </c>
      <c r="J19" s="41"/>
    </row>
    <row r="20" spans="1:10" s="36" customFormat="1" ht="12.75" customHeight="1" x14ac:dyDescent="0.2">
      <c r="A20" s="30">
        <v>43556</v>
      </c>
      <c r="B20" s="42"/>
      <c r="C20" s="38" t="s">
        <v>650</v>
      </c>
      <c r="D20" s="39" t="s">
        <v>651</v>
      </c>
      <c r="E20" s="33"/>
      <c r="F20" s="38"/>
      <c r="G20" s="43"/>
      <c r="H20" s="43">
        <v>7000</v>
      </c>
      <c r="I20" s="44">
        <f ca="1">IF(AND(ISBLANK(G20),ISBLANK(H20)),"",OFFSET(I20,-1,0,1,1)+H20-G20)</f>
        <v>4972554.0114159537</v>
      </c>
      <c r="J20" s="41"/>
    </row>
    <row r="21" spans="1:10" s="36" customFormat="1" ht="12.75" customHeight="1" x14ac:dyDescent="0.2">
      <c r="A21" s="30">
        <v>43557</v>
      </c>
      <c r="B21" s="42"/>
      <c r="C21" s="38" t="s">
        <v>20</v>
      </c>
      <c r="D21" s="39" t="s">
        <v>532</v>
      </c>
      <c r="E21" s="33"/>
      <c r="F21" s="38"/>
      <c r="G21" s="43">
        <v>22322.82</v>
      </c>
      <c r="H21" s="43"/>
      <c r="I21" s="35">
        <f t="shared" ca="1" si="0"/>
        <v>4950231.1914159534</v>
      </c>
      <c r="J21" s="41"/>
    </row>
    <row r="22" spans="1:10" s="36" customFormat="1" ht="12.75" customHeight="1" x14ac:dyDescent="0.2">
      <c r="A22" s="30">
        <v>43560</v>
      </c>
      <c r="B22" s="42"/>
      <c r="C22" s="38" t="s">
        <v>533</v>
      </c>
      <c r="D22" s="39" t="s">
        <v>151</v>
      </c>
      <c r="E22" s="33"/>
      <c r="F22" s="38"/>
      <c r="G22" s="43">
        <v>2664.51</v>
      </c>
      <c r="H22" s="43"/>
      <c r="I22" s="35">
        <f t="shared" ca="1" si="0"/>
        <v>4947566.6814159537</v>
      </c>
      <c r="J22" s="41"/>
    </row>
    <row r="23" spans="1:10" s="36" customFormat="1" x14ac:dyDescent="0.2">
      <c r="A23" s="30">
        <v>43560</v>
      </c>
      <c r="B23" s="42"/>
      <c r="C23" s="38" t="s">
        <v>534</v>
      </c>
      <c r="D23" s="39" t="s">
        <v>337</v>
      </c>
      <c r="E23" s="33"/>
      <c r="F23" s="38"/>
      <c r="G23" s="43">
        <v>850</v>
      </c>
      <c r="H23" s="43"/>
      <c r="I23" s="35">
        <f t="shared" ca="1" si="0"/>
        <v>4946716.6814159537</v>
      </c>
      <c r="J23" s="41"/>
    </row>
    <row r="24" spans="1:10" s="36" customFormat="1" ht="12.75" customHeight="1" x14ac:dyDescent="0.2">
      <c r="A24" s="30">
        <v>43563</v>
      </c>
      <c r="B24" s="42"/>
      <c r="C24" s="38" t="s">
        <v>535</v>
      </c>
      <c r="D24" s="39" t="s">
        <v>536</v>
      </c>
      <c r="E24" s="33"/>
      <c r="F24" s="38"/>
      <c r="G24" s="43">
        <v>480</v>
      </c>
      <c r="H24" s="43"/>
      <c r="I24" s="35">
        <f t="shared" ca="1" si="0"/>
        <v>4946236.6814159537</v>
      </c>
      <c r="J24" s="41"/>
    </row>
    <row r="25" spans="1:10" s="36" customFormat="1" ht="12.75" customHeight="1" x14ac:dyDescent="0.2">
      <c r="A25" s="30">
        <v>43563</v>
      </c>
      <c r="B25" s="42"/>
      <c r="C25" s="38" t="s">
        <v>537</v>
      </c>
      <c r="D25" s="39" t="s">
        <v>538</v>
      </c>
      <c r="E25" s="33"/>
      <c r="F25" s="38"/>
      <c r="G25" s="43">
        <v>3180</v>
      </c>
      <c r="H25" s="43"/>
      <c r="I25" s="35">
        <f t="shared" ca="1" si="0"/>
        <v>4943056.6814159537</v>
      </c>
      <c r="J25" s="41"/>
    </row>
    <row r="26" spans="1:10" s="36" customFormat="1" ht="12.75" customHeight="1" x14ac:dyDescent="0.2">
      <c r="A26" s="30">
        <v>43563</v>
      </c>
      <c r="B26" s="42"/>
      <c r="C26" s="38" t="s">
        <v>539</v>
      </c>
      <c r="D26" s="39" t="s">
        <v>59</v>
      </c>
      <c r="E26" s="33"/>
      <c r="F26" s="38"/>
      <c r="G26" s="43">
        <v>490</v>
      </c>
      <c r="H26" s="43"/>
      <c r="I26" s="35">
        <f t="shared" ca="1" si="0"/>
        <v>4942566.6814159537</v>
      </c>
      <c r="J26" s="41"/>
    </row>
    <row r="27" spans="1:10" s="36" customFormat="1" ht="12.75" customHeight="1" x14ac:dyDescent="0.2">
      <c r="A27" s="30">
        <v>43563</v>
      </c>
      <c r="B27" s="42"/>
      <c r="C27" s="38" t="s">
        <v>540</v>
      </c>
      <c r="D27" s="39" t="s">
        <v>67</v>
      </c>
      <c r="E27" s="33"/>
      <c r="F27" s="38"/>
      <c r="G27" s="34">
        <v>72</v>
      </c>
      <c r="H27" s="34"/>
      <c r="I27" s="35">
        <f t="shared" ca="1" si="0"/>
        <v>4942494.6814159537</v>
      </c>
      <c r="J27" s="41"/>
    </row>
    <row r="28" spans="1:10" s="36" customFormat="1" ht="12.75" customHeight="1" x14ac:dyDescent="0.2">
      <c r="A28" s="30">
        <v>43563</v>
      </c>
      <c r="B28" s="42"/>
      <c r="C28" s="38" t="s">
        <v>541</v>
      </c>
      <c r="D28" s="39" t="s">
        <v>224</v>
      </c>
      <c r="E28" s="33"/>
      <c r="F28" s="38"/>
      <c r="G28" s="34">
        <v>200</v>
      </c>
      <c r="H28" s="34"/>
      <c r="I28" s="35">
        <f t="shared" ca="1" si="0"/>
        <v>4942294.6814159537</v>
      </c>
      <c r="J28" s="41"/>
    </row>
    <row r="29" spans="1:10" s="36" customFormat="1" ht="12.75" customHeight="1" x14ac:dyDescent="0.2">
      <c r="A29" s="30">
        <v>43563</v>
      </c>
      <c r="B29" s="42"/>
      <c r="C29" s="38" t="s">
        <v>542</v>
      </c>
      <c r="D29" s="39" t="s">
        <v>543</v>
      </c>
      <c r="E29" s="33"/>
      <c r="F29" s="38"/>
      <c r="G29" s="43">
        <v>7800</v>
      </c>
      <c r="H29" s="43"/>
      <c r="I29" s="35">
        <f t="shared" ca="1" si="0"/>
        <v>4934494.6814159537</v>
      </c>
      <c r="J29" s="41"/>
    </row>
    <row r="30" spans="1:10" s="36" customFormat="1" ht="12.75" customHeight="1" x14ac:dyDescent="0.2">
      <c r="A30" s="30">
        <v>43563</v>
      </c>
      <c r="B30" s="42"/>
      <c r="C30" s="38" t="s">
        <v>544</v>
      </c>
      <c r="D30" s="39" t="s">
        <v>73</v>
      </c>
      <c r="E30" s="33"/>
      <c r="F30" s="38"/>
      <c r="G30" s="43">
        <v>80.5</v>
      </c>
      <c r="H30" s="43"/>
      <c r="I30" s="35">
        <f t="shared" ca="1" si="0"/>
        <v>4934414.1814159537</v>
      </c>
      <c r="J30" s="41"/>
    </row>
    <row r="31" spans="1:10" s="36" customFormat="1" ht="12.75" customHeight="1" x14ac:dyDescent="0.2">
      <c r="A31" s="30">
        <v>43563</v>
      </c>
      <c r="B31" s="37"/>
      <c r="C31" s="38" t="s">
        <v>545</v>
      </c>
      <c r="D31" s="39" t="s">
        <v>123</v>
      </c>
      <c r="E31" s="33"/>
      <c r="F31" s="38"/>
      <c r="G31" s="34">
        <v>3.5</v>
      </c>
      <c r="H31" s="34"/>
      <c r="I31" s="35">
        <f t="shared" ca="1" si="0"/>
        <v>4934410.6814159537</v>
      </c>
      <c r="J31" s="41"/>
    </row>
    <row r="32" spans="1:10" s="36" customFormat="1" ht="12.75" customHeight="1" x14ac:dyDescent="0.2">
      <c r="A32" s="30">
        <v>43563</v>
      </c>
      <c r="B32" s="37"/>
      <c r="C32" s="38" t="s">
        <v>546</v>
      </c>
      <c r="D32" s="39" t="s">
        <v>18</v>
      </c>
      <c r="E32" s="33"/>
      <c r="F32" s="38"/>
      <c r="G32" s="34">
        <v>9200</v>
      </c>
      <c r="H32" s="34"/>
      <c r="I32" s="35">
        <f t="shared" ca="1" si="0"/>
        <v>4925210.6814159537</v>
      </c>
      <c r="J32" s="41"/>
    </row>
    <row r="33" spans="1:10" s="36" customFormat="1" ht="12.75" customHeight="1" x14ac:dyDescent="0.2">
      <c r="A33" s="30">
        <v>43563</v>
      </c>
      <c r="B33" s="42"/>
      <c r="C33" s="38" t="s">
        <v>547</v>
      </c>
      <c r="D33" s="39" t="s">
        <v>548</v>
      </c>
      <c r="E33" s="33"/>
      <c r="F33" s="38"/>
      <c r="G33" s="34">
        <v>1400</v>
      </c>
      <c r="H33" s="43"/>
      <c r="I33" s="35">
        <f t="shared" ca="1" si="0"/>
        <v>4923810.6814159537</v>
      </c>
      <c r="J33" s="41"/>
    </row>
    <row r="34" spans="1:10" s="36" customFormat="1" ht="12.75" customHeight="1" x14ac:dyDescent="0.2">
      <c r="A34" s="30">
        <v>43563</v>
      </c>
      <c r="B34" s="37"/>
      <c r="C34" s="38" t="s">
        <v>549</v>
      </c>
      <c r="D34" s="39" t="s">
        <v>550</v>
      </c>
      <c r="E34" s="33"/>
      <c r="F34" s="38"/>
      <c r="G34" s="34">
        <v>4725.6000000000004</v>
      </c>
      <c r="H34" s="34"/>
      <c r="I34" s="35">
        <f t="shared" ca="1" si="0"/>
        <v>4919085.081415954</v>
      </c>
      <c r="J34" s="41"/>
    </row>
    <row r="35" spans="1:10" s="36" customFormat="1" ht="12.75" customHeight="1" x14ac:dyDescent="0.2">
      <c r="A35" s="30">
        <v>43563</v>
      </c>
      <c r="B35" s="37"/>
      <c r="C35" s="38" t="s">
        <v>551</v>
      </c>
      <c r="D35" s="39" t="s">
        <v>82</v>
      </c>
      <c r="E35" s="33"/>
      <c r="F35" s="38"/>
      <c r="G35" s="34">
        <v>3710</v>
      </c>
      <c r="H35" s="34"/>
      <c r="I35" s="35">
        <f t="shared" ca="1" si="0"/>
        <v>4915375.081415954</v>
      </c>
      <c r="J35" s="41"/>
    </row>
    <row r="36" spans="1:10" s="36" customFormat="1" ht="12" x14ac:dyDescent="0.2">
      <c r="A36" s="30">
        <v>43563</v>
      </c>
      <c r="B36" s="37"/>
      <c r="C36" s="38" t="s">
        <v>552</v>
      </c>
      <c r="D36" s="39" t="s">
        <v>553</v>
      </c>
      <c r="E36" s="33"/>
      <c r="F36" s="38"/>
      <c r="G36" s="34">
        <v>33.6</v>
      </c>
      <c r="H36" s="34"/>
      <c r="I36" s="35">
        <f t="shared" ca="1" si="0"/>
        <v>4915341.4814159544</v>
      </c>
      <c r="J36" s="41"/>
    </row>
    <row r="37" spans="1:10" s="36" customFormat="1" ht="12.75" customHeight="1" x14ac:dyDescent="0.2">
      <c r="A37" s="30">
        <v>43563</v>
      </c>
      <c r="B37" s="37"/>
      <c r="C37" s="38" t="s">
        <v>554</v>
      </c>
      <c r="D37" s="39" t="s">
        <v>19</v>
      </c>
      <c r="E37" s="33"/>
      <c r="F37" s="38"/>
      <c r="G37" s="34">
        <v>1158</v>
      </c>
      <c r="H37" s="34"/>
      <c r="I37" s="35">
        <f t="shared" ca="1" si="0"/>
        <v>4914183.4814159544</v>
      </c>
      <c r="J37" s="41"/>
    </row>
    <row r="38" spans="1:10" s="36" customFormat="1" ht="12.75" customHeight="1" x14ac:dyDescent="0.2">
      <c r="A38" s="30">
        <v>43563</v>
      </c>
      <c r="B38" s="42"/>
      <c r="C38" s="38" t="s">
        <v>555</v>
      </c>
      <c r="D38" s="39" t="s">
        <v>170</v>
      </c>
      <c r="E38" s="33"/>
      <c r="F38" s="38"/>
      <c r="G38" s="34">
        <v>1000</v>
      </c>
      <c r="H38" s="34"/>
      <c r="I38" s="35">
        <f t="shared" ca="1" si="0"/>
        <v>4913183.4814159544</v>
      </c>
      <c r="J38" s="41"/>
    </row>
    <row r="39" spans="1:10" s="41" customFormat="1" ht="12.75" customHeight="1" x14ac:dyDescent="0.2">
      <c r="A39" s="30">
        <v>43563</v>
      </c>
      <c r="B39" s="37"/>
      <c r="C39" s="38" t="s">
        <v>556</v>
      </c>
      <c r="D39" s="39" t="s">
        <v>557</v>
      </c>
      <c r="E39" s="33"/>
      <c r="F39" s="38"/>
      <c r="G39" s="34">
        <v>5769.55</v>
      </c>
      <c r="H39" s="34"/>
      <c r="I39" s="35">
        <f t="shared" ca="1" si="0"/>
        <v>4907413.9314159546</v>
      </c>
      <c r="J39" s="36"/>
    </row>
    <row r="40" spans="1:10" s="41" customFormat="1" ht="12.75" customHeight="1" x14ac:dyDescent="0.2">
      <c r="A40" s="30">
        <v>43563</v>
      </c>
      <c r="B40" s="37"/>
      <c r="C40" s="38" t="s">
        <v>558</v>
      </c>
      <c r="D40" s="39" t="s">
        <v>322</v>
      </c>
      <c r="E40" s="40"/>
      <c r="F40" s="38"/>
      <c r="G40" s="34">
        <v>2550</v>
      </c>
      <c r="H40" s="34"/>
      <c r="I40" s="35">
        <f t="shared" ca="1" si="0"/>
        <v>4904863.9314159546</v>
      </c>
      <c r="J40" s="36"/>
    </row>
    <row r="41" spans="1:10" s="41" customFormat="1" ht="13.5" customHeight="1" x14ac:dyDescent="0.2">
      <c r="A41" s="30">
        <v>43563</v>
      </c>
      <c r="B41" s="37"/>
      <c r="C41" s="38" t="s">
        <v>559</v>
      </c>
      <c r="D41" s="39" t="s">
        <v>43</v>
      </c>
      <c r="E41" s="40"/>
      <c r="F41" s="38"/>
      <c r="G41" s="34">
        <v>2400</v>
      </c>
      <c r="H41" s="34"/>
      <c r="I41" s="35">
        <f t="shared" ca="1" si="0"/>
        <v>4902463.9314159546</v>
      </c>
      <c r="J41" s="36"/>
    </row>
    <row r="42" spans="1:10" s="41" customFormat="1" ht="12.75" customHeight="1" x14ac:dyDescent="0.2">
      <c r="A42" s="30">
        <v>43563</v>
      </c>
      <c r="B42" s="37"/>
      <c r="C42" s="38" t="s">
        <v>560</v>
      </c>
      <c r="D42" s="39" t="s">
        <v>111</v>
      </c>
      <c r="E42" s="33"/>
      <c r="F42" s="38"/>
      <c r="G42" s="34">
        <v>8692</v>
      </c>
      <c r="H42" s="34"/>
      <c r="I42" s="35">
        <f t="shared" ca="1" si="0"/>
        <v>4893771.9314159546</v>
      </c>
      <c r="J42" s="36"/>
    </row>
    <row r="43" spans="1:10" s="41" customFormat="1" ht="12.75" customHeight="1" x14ac:dyDescent="0.2">
      <c r="A43" s="30">
        <v>43563</v>
      </c>
      <c r="B43" s="37"/>
      <c r="C43" s="38" t="s">
        <v>561</v>
      </c>
      <c r="D43" s="39" t="s">
        <v>562</v>
      </c>
      <c r="E43" s="40"/>
      <c r="F43" s="38"/>
      <c r="G43" s="34">
        <v>609</v>
      </c>
      <c r="H43" s="34"/>
      <c r="I43" s="35">
        <f t="shared" ca="1" si="0"/>
        <v>4893162.9314159546</v>
      </c>
      <c r="J43" s="36"/>
    </row>
    <row r="44" spans="1:10" s="41" customFormat="1" ht="12.75" customHeight="1" x14ac:dyDescent="0.2">
      <c r="A44" s="30">
        <v>43563</v>
      </c>
      <c r="B44" s="37"/>
      <c r="C44" s="38" t="s">
        <v>563</v>
      </c>
      <c r="D44" s="39" t="s">
        <v>211</v>
      </c>
      <c r="E44" s="40"/>
      <c r="F44" s="38"/>
      <c r="G44" s="34">
        <v>5357</v>
      </c>
      <c r="H44" s="34"/>
      <c r="I44" s="35">
        <f t="shared" ca="1" si="0"/>
        <v>4887805.9314159546</v>
      </c>
      <c r="J44" s="36"/>
    </row>
    <row r="45" spans="1:10" s="41" customFormat="1" ht="14.25" customHeight="1" x14ac:dyDescent="0.2">
      <c r="A45" s="30">
        <v>43563</v>
      </c>
      <c r="B45" s="37"/>
      <c r="C45" s="38" t="s">
        <v>564</v>
      </c>
      <c r="D45" s="39" t="s">
        <v>293</v>
      </c>
      <c r="E45" s="40"/>
      <c r="F45" s="38"/>
      <c r="G45" s="34">
        <v>6215.09</v>
      </c>
      <c r="H45" s="34"/>
      <c r="I45" s="35">
        <f t="shared" ca="1" si="0"/>
        <v>4881590.8414159548</v>
      </c>
      <c r="J45" s="36"/>
    </row>
    <row r="46" spans="1:10" s="41" customFormat="1" ht="23.25" customHeight="1" x14ac:dyDescent="0.2">
      <c r="A46" s="30">
        <v>43563</v>
      </c>
      <c r="B46" s="37"/>
      <c r="C46" s="38" t="s">
        <v>565</v>
      </c>
      <c r="D46" s="39" t="s">
        <v>214</v>
      </c>
      <c r="E46" s="33"/>
      <c r="F46" s="38"/>
      <c r="G46" s="34">
        <v>953.05</v>
      </c>
      <c r="H46" s="34"/>
      <c r="I46" s="35">
        <f t="shared" ca="1" si="0"/>
        <v>4880637.7914159549</v>
      </c>
      <c r="J46" s="36"/>
    </row>
    <row r="47" spans="1:10" s="41" customFormat="1" ht="12.75" customHeight="1" x14ac:dyDescent="0.2">
      <c r="A47" s="30">
        <v>43563</v>
      </c>
      <c r="B47" s="81"/>
      <c r="C47" s="38" t="s">
        <v>566</v>
      </c>
      <c r="D47" s="39" t="s">
        <v>214</v>
      </c>
      <c r="E47" s="84"/>
      <c r="F47" s="82"/>
      <c r="G47" s="85">
        <v>1647.65</v>
      </c>
      <c r="H47" s="85"/>
      <c r="I47" s="35">
        <f t="shared" ca="1" si="0"/>
        <v>4878990.1414159546</v>
      </c>
      <c r="J47" s="87"/>
    </row>
    <row r="48" spans="1:10" s="41" customFormat="1" ht="12.75" customHeight="1" x14ac:dyDescent="0.2">
      <c r="A48" s="30">
        <v>43563</v>
      </c>
      <c r="B48" s="81"/>
      <c r="C48" s="38" t="s">
        <v>567</v>
      </c>
      <c r="D48" s="39" t="s">
        <v>214</v>
      </c>
      <c r="E48" s="84"/>
      <c r="F48" s="82"/>
      <c r="G48" s="85">
        <v>46.63</v>
      </c>
      <c r="H48" s="85"/>
      <c r="I48" s="35">
        <f t="shared" ca="1" si="0"/>
        <v>4878943.5114159547</v>
      </c>
      <c r="J48" s="87"/>
    </row>
    <row r="49" spans="1:10" s="41" customFormat="1" ht="12.75" customHeight="1" x14ac:dyDescent="0.2">
      <c r="A49" s="30">
        <v>43563</v>
      </c>
      <c r="B49" s="37"/>
      <c r="C49" s="111" t="s">
        <v>568</v>
      </c>
      <c r="D49" s="39" t="s">
        <v>214</v>
      </c>
      <c r="E49" s="33"/>
      <c r="F49" s="38"/>
      <c r="G49" s="34">
        <v>23.47</v>
      </c>
      <c r="H49" s="34"/>
      <c r="I49" s="35">
        <f t="shared" ca="1" si="0"/>
        <v>4878920.0414159549</v>
      </c>
      <c r="J49" s="36"/>
    </row>
    <row r="50" spans="1:10" s="41" customFormat="1" ht="12.75" customHeight="1" x14ac:dyDescent="0.2">
      <c r="A50" s="30">
        <v>43563</v>
      </c>
      <c r="B50" s="100"/>
      <c r="C50" s="108" t="s">
        <v>569</v>
      </c>
      <c r="D50" s="39" t="s">
        <v>134</v>
      </c>
      <c r="E50" s="103"/>
      <c r="F50" s="101"/>
      <c r="G50" s="104">
        <v>156.6</v>
      </c>
      <c r="H50" s="104"/>
      <c r="I50" s="35">
        <f t="shared" ca="1" si="0"/>
        <v>4878763.4414159553</v>
      </c>
      <c r="J50" s="105"/>
    </row>
    <row r="51" spans="1:10" s="41" customFormat="1" ht="12.75" customHeight="1" x14ac:dyDescent="0.2">
      <c r="A51" s="30">
        <v>43563</v>
      </c>
      <c r="B51" s="100"/>
      <c r="C51" s="108" t="s">
        <v>570</v>
      </c>
      <c r="D51" s="39" t="s">
        <v>22</v>
      </c>
      <c r="E51" s="103"/>
      <c r="F51" s="101"/>
      <c r="G51" s="104">
        <v>360</v>
      </c>
      <c r="H51" s="104"/>
      <c r="I51" s="35">
        <f t="shared" ca="1" si="0"/>
        <v>4878403.4414159553</v>
      </c>
      <c r="J51" s="105"/>
    </row>
    <row r="52" spans="1:10" s="41" customFormat="1" ht="12.75" customHeight="1" x14ac:dyDescent="0.2">
      <c r="A52" s="30">
        <v>43563</v>
      </c>
      <c r="B52" s="37"/>
      <c r="C52" s="111" t="s">
        <v>571</v>
      </c>
      <c r="D52" s="39" t="s">
        <v>380</v>
      </c>
      <c r="E52" s="33"/>
      <c r="F52" s="38"/>
      <c r="G52" s="34">
        <v>50.9</v>
      </c>
      <c r="H52" s="34"/>
      <c r="I52" s="35">
        <f t="shared" ca="1" si="0"/>
        <v>4878352.5414159549</v>
      </c>
      <c r="J52" s="36"/>
    </row>
    <row r="53" spans="1:10" s="41" customFormat="1" ht="12.75" customHeight="1" x14ac:dyDescent="0.2">
      <c r="A53" s="30">
        <v>43563</v>
      </c>
      <c r="B53" s="81"/>
      <c r="C53" s="89" t="s">
        <v>572</v>
      </c>
      <c r="D53" s="83" t="s">
        <v>23</v>
      </c>
      <c r="E53" s="84"/>
      <c r="F53" s="82"/>
      <c r="G53" s="85">
        <v>450</v>
      </c>
      <c r="H53" s="85"/>
      <c r="I53" s="35">
        <f t="shared" ca="1" si="0"/>
        <v>4877902.5414159549</v>
      </c>
      <c r="J53" s="87"/>
    </row>
    <row r="54" spans="1:10" s="41" customFormat="1" ht="12.75" customHeight="1" x14ac:dyDescent="0.2">
      <c r="A54" s="30">
        <v>43563</v>
      </c>
      <c r="B54" s="37"/>
      <c r="C54" s="79" t="s">
        <v>573</v>
      </c>
      <c r="D54" s="33" t="s">
        <v>219</v>
      </c>
      <c r="E54" s="33"/>
      <c r="F54" s="38"/>
      <c r="G54" s="34">
        <v>2723.39</v>
      </c>
      <c r="H54" s="34"/>
      <c r="I54" s="35">
        <f t="shared" ca="1" si="0"/>
        <v>4875179.1514159553</v>
      </c>
      <c r="J54" s="36"/>
    </row>
    <row r="55" spans="1:10" s="41" customFormat="1" ht="12.75" customHeight="1" x14ac:dyDescent="0.2">
      <c r="A55" s="30">
        <v>43563</v>
      </c>
      <c r="B55" s="37"/>
      <c r="C55" s="79" t="s">
        <v>574</v>
      </c>
      <c r="D55" s="40" t="s">
        <v>46</v>
      </c>
      <c r="E55" s="40"/>
      <c r="F55" s="38"/>
      <c r="G55" s="34">
        <v>480</v>
      </c>
      <c r="H55" s="34"/>
      <c r="I55" s="35">
        <f t="shared" ca="1" si="0"/>
        <v>4874699.1514159553</v>
      </c>
      <c r="J55" s="36"/>
    </row>
    <row r="56" spans="1:10" s="41" customFormat="1" ht="12.75" customHeight="1" x14ac:dyDescent="0.2">
      <c r="A56" s="30">
        <v>43563</v>
      </c>
      <c r="B56" s="42"/>
      <c r="C56" s="38" t="s">
        <v>575</v>
      </c>
      <c r="D56" s="47" t="s">
        <v>476</v>
      </c>
      <c r="E56" s="40"/>
      <c r="F56" s="38"/>
      <c r="G56" s="40">
        <v>20500</v>
      </c>
      <c r="H56" s="43"/>
      <c r="I56" s="35">
        <f t="shared" ca="1" si="0"/>
        <v>4854199.1514159553</v>
      </c>
      <c r="J56" s="36"/>
    </row>
    <row r="57" spans="1:10" s="41" customFormat="1" ht="12.75" customHeight="1" x14ac:dyDescent="0.2">
      <c r="A57" s="30">
        <v>43563</v>
      </c>
      <c r="B57" s="37"/>
      <c r="C57" s="79" t="s">
        <v>576</v>
      </c>
      <c r="D57" s="33" t="s">
        <v>194</v>
      </c>
      <c r="E57" s="33"/>
      <c r="F57" s="38"/>
      <c r="G57" s="34">
        <v>20351.79</v>
      </c>
      <c r="H57" s="34"/>
      <c r="I57" s="35">
        <f t="shared" ca="1" si="0"/>
        <v>4833847.3614159552</v>
      </c>
      <c r="J57" s="36"/>
    </row>
    <row r="58" spans="1:10" s="41" customFormat="1" ht="12.75" customHeight="1" x14ac:dyDescent="0.2">
      <c r="A58" s="30">
        <v>43563</v>
      </c>
      <c r="B58" s="37"/>
      <c r="C58" s="79" t="s">
        <v>577</v>
      </c>
      <c r="D58" s="33" t="s">
        <v>331</v>
      </c>
      <c r="E58" s="33"/>
      <c r="F58" s="38"/>
      <c r="G58" s="34">
        <v>55760.82</v>
      </c>
      <c r="H58" s="34"/>
      <c r="I58" s="35">
        <f t="shared" ca="1" si="0"/>
        <v>4778086.5414159549</v>
      </c>
      <c r="J58" s="36"/>
    </row>
    <row r="59" spans="1:10" s="41" customFormat="1" ht="12.75" customHeight="1" x14ac:dyDescent="0.2">
      <c r="A59" s="30">
        <v>43563</v>
      </c>
      <c r="B59" s="37"/>
      <c r="C59" s="79" t="s">
        <v>578</v>
      </c>
      <c r="D59" s="40" t="s">
        <v>84</v>
      </c>
      <c r="E59" s="40"/>
      <c r="F59" s="38"/>
      <c r="G59" s="34">
        <v>19300</v>
      </c>
      <c r="H59" s="34"/>
      <c r="I59" s="35">
        <f t="shared" ca="1" si="0"/>
        <v>4758786.5414159549</v>
      </c>
      <c r="J59" s="36"/>
    </row>
    <row r="60" spans="1:10" s="41" customFormat="1" ht="12.75" customHeight="1" x14ac:dyDescent="0.2">
      <c r="A60" s="30">
        <v>43563</v>
      </c>
      <c r="B60" s="37"/>
      <c r="C60" s="38" t="s">
        <v>20</v>
      </c>
      <c r="D60" s="40" t="s">
        <v>464</v>
      </c>
      <c r="E60" s="40"/>
      <c r="F60" s="38"/>
      <c r="G60" s="34">
        <v>93712.1</v>
      </c>
      <c r="H60" s="34"/>
      <c r="I60" s="35">
        <f t="shared" ca="1" si="0"/>
        <v>4665074.4414159553</v>
      </c>
      <c r="J60" s="36"/>
    </row>
    <row r="61" spans="1:10" s="41" customFormat="1" ht="12.75" customHeight="1" x14ac:dyDescent="0.2">
      <c r="A61" s="30">
        <v>43563</v>
      </c>
      <c r="B61" s="37"/>
      <c r="C61" s="79" t="s">
        <v>20</v>
      </c>
      <c r="D61" s="40" t="s">
        <v>579</v>
      </c>
      <c r="E61" s="40"/>
      <c r="F61" s="38"/>
      <c r="G61" s="34">
        <v>52648.76</v>
      </c>
      <c r="H61" s="34"/>
      <c r="I61" s="35">
        <f t="shared" ca="1" si="0"/>
        <v>4612425.6814159555</v>
      </c>
      <c r="J61" s="36"/>
    </row>
    <row r="62" spans="1:10" s="41" customFormat="1" ht="12.75" customHeight="1" x14ac:dyDescent="0.2">
      <c r="A62" s="30">
        <v>43563</v>
      </c>
      <c r="B62" s="37"/>
      <c r="C62" s="79" t="s">
        <v>20</v>
      </c>
      <c r="D62" s="33" t="s">
        <v>580</v>
      </c>
      <c r="E62" s="33"/>
      <c r="F62" s="38"/>
      <c r="G62" s="34">
        <v>1725.77</v>
      </c>
      <c r="H62" s="34"/>
      <c r="I62" s="35">
        <f t="shared" ca="1" si="0"/>
        <v>4610699.911415956</v>
      </c>
      <c r="J62" s="36"/>
    </row>
    <row r="63" spans="1:10" s="41" customFormat="1" ht="12.75" customHeight="1" x14ac:dyDescent="0.2">
      <c r="A63" s="30">
        <v>43571</v>
      </c>
      <c r="B63" s="42"/>
      <c r="C63" s="38" t="s">
        <v>652</v>
      </c>
      <c r="D63" s="39" t="s">
        <v>653</v>
      </c>
      <c r="E63" s="33"/>
      <c r="F63" s="38"/>
      <c r="G63" s="43"/>
      <c r="H63" s="43">
        <v>750</v>
      </c>
      <c r="I63" s="35">
        <f t="shared" ca="1" si="0"/>
        <v>4611449.911415956</v>
      </c>
      <c r="J63" s="36"/>
    </row>
    <row r="64" spans="1:10" s="41" customFormat="1" ht="12.75" customHeight="1" x14ac:dyDescent="0.2">
      <c r="A64" s="30">
        <v>43572</v>
      </c>
      <c r="B64" s="37"/>
      <c r="C64" s="79" t="s">
        <v>20</v>
      </c>
      <c r="D64" s="33" t="s">
        <v>581</v>
      </c>
      <c r="E64" s="33"/>
      <c r="F64" s="38"/>
      <c r="G64" s="34">
        <v>85867.32</v>
      </c>
      <c r="H64" s="34"/>
      <c r="I64" s="35">
        <f t="shared" ca="1" si="0"/>
        <v>4525582.5914159557</v>
      </c>
      <c r="J64" s="36"/>
    </row>
    <row r="65" spans="1:10" s="41" customFormat="1" ht="12.75" customHeight="1" x14ac:dyDescent="0.2">
      <c r="A65" s="30">
        <v>43573</v>
      </c>
      <c r="B65" s="42"/>
      <c r="C65" s="38" t="s">
        <v>20</v>
      </c>
      <c r="D65" s="39" t="s">
        <v>581</v>
      </c>
      <c r="E65" s="33"/>
      <c r="F65" s="38"/>
      <c r="G65" s="43">
        <v>85908.41</v>
      </c>
      <c r="H65" s="43"/>
      <c r="I65" s="35">
        <f t="shared" ca="1" si="0"/>
        <v>4439674.1814159555</v>
      </c>
      <c r="J65" s="36"/>
    </row>
    <row r="66" spans="1:10" s="41" customFormat="1" ht="12.75" customHeight="1" x14ac:dyDescent="0.2">
      <c r="A66" s="30">
        <v>43572</v>
      </c>
      <c r="B66" s="42"/>
      <c r="C66" s="38" t="s">
        <v>582</v>
      </c>
      <c r="D66" s="39" t="s">
        <v>583</v>
      </c>
      <c r="E66" s="33"/>
      <c r="F66" s="38"/>
      <c r="G66" s="43">
        <v>2742</v>
      </c>
      <c r="H66" s="43"/>
      <c r="I66" s="35">
        <f t="shared" ca="1" si="0"/>
        <v>4436932.1814159555</v>
      </c>
      <c r="J66" s="36"/>
    </row>
    <row r="67" spans="1:10" s="41" customFormat="1" ht="12.75" customHeight="1" x14ac:dyDescent="0.2">
      <c r="A67" s="30">
        <v>43572</v>
      </c>
      <c r="B67" s="42"/>
      <c r="C67" s="38" t="s">
        <v>654</v>
      </c>
      <c r="D67" s="39" t="s">
        <v>655</v>
      </c>
      <c r="E67" s="33"/>
      <c r="F67" s="38"/>
      <c r="G67" s="43"/>
      <c r="H67" s="43">
        <v>600</v>
      </c>
      <c r="I67" s="44">
        <f ca="1">IF(AND(ISBLANK(G67),ISBLANK(H67)),"",OFFSET(I67,-1,0,1,1)+H67-G67)</f>
        <v>4437532.1814159555</v>
      </c>
      <c r="J67" s="36"/>
    </row>
    <row r="68" spans="1:10" s="41" customFormat="1" ht="12.75" customHeight="1" x14ac:dyDescent="0.2">
      <c r="A68" s="30">
        <v>43572</v>
      </c>
      <c r="B68" s="42"/>
      <c r="C68" s="38" t="s">
        <v>584</v>
      </c>
      <c r="D68" s="39" t="s">
        <v>585</v>
      </c>
      <c r="E68" s="33"/>
      <c r="F68" s="38"/>
      <c r="G68" s="43">
        <v>1500</v>
      </c>
      <c r="H68" s="43"/>
      <c r="I68" s="35">
        <f t="shared" ca="1" si="0"/>
        <v>4436032.1814159555</v>
      </c>
      <c r="J68" s="36"/>
    </row>
    <row r="69" spans="1:10" s="41" customFormat="1" ht="12.75" customHeight="1" x14ac:dyDescent="0.2">
      <c r="A69" s="30">
        <v>43572</v>
      </c>
      <c r="B69" s="42"/>
      <c r="C69" s="38" t="s">
        <v>586</v>
      </c>
      <c r="D69" s="39" t="s">
        <v>198</v>
      </c>
      <c r="E69" s="33"/>
      <c r="F69" s="38"/>
      <c r="G69" s="43">
        <v>3920.21</v>
      </c>
      <c r="H69" s="43"/>
      <c r="I69" s="35">
        <f t="shared" ca="1" si="0"/>
        <v>4432111.9714159556</v>
      </c>
      <c r="J69" s="36"/>
    </row>
    <row r="70" spans="1:10" s="41" customFormat="1" ht="12.75" customHeight="1" x14ac:dyDescent="0.2">
      <c r="A70" s="30">
        <v>43572</v>
      </c>
      <c r="B70" s="37"/>
      <c r="C70" s="79" t="s">
        <v>587</v>
      </c>
      <c r="D70" s="40" t="s">
        <v>21</v>
      </c>
      <c r="E70" s="40"/>
      <c r="F70" s="38"/>
      <c r="G70" s="34">
        <v>1360</v>
      </c>
      <c r="H70" s="34"/>
      <c r="I70" s="35">
        <f t="shared" ca="1" si="0"/>
        <v>4430751.9714159556</v>
      </c>
      <c r="J70" s="36"/>
    </row>
    <row r="71" spans="1:10" s="41" customFormat="1" ht="12.75" customHeight="1" x14ac:dyDescent="0.2">
      <c r="A71" s="30">
        <v>43572</v>
      </c>
      <c r="B71" s="42"/>
      <c r="C71" s="38" t="s">
        <v>588</v>
      </c>
      <c r="D71" s="47" t="s">
        <v>384</v>
      </c>
      <c r="E71" s="40"/>
      <c r="F71" s="38"/>
      <c r="G71" s="43">
        <v>10000</v>
      </c>
      <c r="H71" s="43"/>
      <c r="I71" s="35">
        <f t="shared" ca="1" si="0"/>
        <v>4420751.9714159556</v>
      </c>
      <c r="J71" s="36"/>
    </row>
    <row r="72" spans="1:10" s="41" customFormat="1" ht="12.75" customHeight="1" x14ac:dyDescent="0.2">
      <c r="A72" s="30">
        <v>43572</v>
      </c>
      <c r="B72" s="42"/>
      <c r="C72" s="38" t="s">
        <v>589</v>
      </c>
      <c r="D72" s="47" t="s">
        <v>69</v>
      </c>
      <c r="E72" s="40"/>
      <c r="F72" s="38"/>
      <c r="G72" s="43">
        <v>3355.86</v>
      </c>
      <c r="H72" s="43"/>
      <c r="I72" s="35">
        <f t="shared" ca="1" si="0"/>
        <v>4417396.1114159552</v>
      </c>
      <c r="J72" s="36"/>
    </row>
    <row r="73" spans="1:10" s="41" customFormat="1" ht="12.75" customHeight="1" x14ac:dyDescent="0.2">
      <c r="A73" s="30">
        <v>43572</v>
      </c>
      <c r="B73" s="37"/>
      <c r="C73" s="79" t="s">
        <v>590</v>
      </c>
      <c r="D73" s="40" t="s">
        <v>591</v>
      </c>
      <c r="E73" s="40"/>
      <c r="F73" s="38"/>
      <c r="G73" s="34">
        <v>3440</v>
      </c>
      <c r="H73" s="34"/>
      <c r="I73" s="35">
        <f t="shared" ca="1" si="0"/>
        <v>4413956.1114159552</v>
      </c>
      <c r="J73" s="36"/>
    </row>
    <row r="74" spans="1:10" s="41" customFormat="1" ht="12.75" customHeight="1" x14ac:dyDescent="0.2">
      <c r="A74" s="30">
        <v>43572</v>
      </c>
      <c r="B74" s="37"/>
      <c r="C74" s="79" t="s">
        <v>592</v>
      </c>
      <c r="D74" s="33" t="s">
        <v>593</v>
      </c>
      <c r="E74" s="33"/>
      <c r="F74" s="38"/>
      <c r="G74" s="34">
        <v>5683</v>
      </c>
      <c r="H74" s="34"/>
      <c r="I74" s="35">
        <f t="shared" ca="1" si="0"/>
        <v>4408273.1114159552</v>
      </c>
      <c r="J74" s="36"/>
    </row>
    <row r="75" spans="1:10" s="41" customFormat="1" ht="12.75" customHeight="1" x14ac:dyDescent="0.2">
      <c r="A75" s="30">
        <v>43572</v>
      </c>
      <c r="B75" s="42"/>
      <c r="C75" s="38" t="s">
        <v>594</v>
      </c>
      <c r="D75" s="39" t="s">
        <v>595</v>
      </c>
      <c r="E75" s="33"/>
      <c r="F75" s="38"/>
      <c r="G75" s="43">
        <v>1500</v>
      </c>
      <c r="H75" s="43"/>
      <c r="I75" s="35">
        <f t="shared" ca="1" si="0"/>
        <v>4406773.1114159552</v>
      </c>
      <c r="J75" s="36"/>
    </row>
    <row r="76" spans="1:10" s="41" customFormat="1" ht="12.75" customHeight="1" x14ac:dyDescent="0.2">
      <c r="A76" s="30">
        <v>43572</v>
      </c>
      <c r="B76" s="37"/>
      <c r="C76" s="79" t="s">
        <v>596</v>
      </c>
      <c r="D76" s="33" t="s">
        <v>17</v>
      </c>
      <c r="E76" s="33"/>
      <c r="F76" s="38"/>
      <c r="G76" s="34">
        <v>540</v>
      </c>
      <c r="H76" s="34"/>
      <c r="I76" s="35">
        <f t="shared" ca="1" si="0"/>
        <v>4406233.1114159552</v>
      </c>
      <c r="J76" s="36"/>
    </row>
    <row r="77" spans="1:10" s="41" customFormat="1" ht="12.75" customHeight="1" x14ac:dyDescent="0.2">
      <c r="A77" s="30">
        <v>43572</v>
      </c>
      <c r="B77" s="42"/>
      <c r="C77" s="38" t="s">
        <v>597</v>
      </c>
      <c r="D77" s="39" t="s">
        <v>37</v>
      </c>
      <c r="E77" s="33"/>
      <c r="F77" s="38"/>
      <c r="G77" s="43">
        <v>7000</v>
      </c>
      <c r="H77" s="43"/>
      <c r="I77" s="35">
        <f t="shared" ca="1" si="0"/>
        <v>4399233.1114159552</v>
      </c>
      <c r="J77" s="36"/>
    </row>
    <row r="78" spans="1:10" s="41" customFormat="1" ht="12.75" customHeight="1" x14ac:dyDescent="0.2">
      <c r="A78" s="30">
        <v>43572</v>
      </c>
      <c r="B78" s="100"/>
      <c r="C78" s="101" t="s">
        <v>598</v>
      </c>
      <c r="D78" s="102" t="s">
        <v>599</v>
      </c>
      <c r="E78" s="103"/>
      <c r="F78" s="101"/>
      <c r="G78" s="104">
        <v>954</v>
      </c>
      <c r="H78" s="104"/>
      <c r="I78" s="35">
        <f t="shared" ca="1" si="0"/>
        <v>4398279.1114159552</v>
      </c>
      <c r="J78" s="105"/>
    </row>
    <row r="79" spans="1:10" s="41" customFormat="1" ht="12.75" customHeight="1" x14ac:dyDescent="0.2">
      <c r="A79" s="30">
        <v>43572</v>
      </c>
      <c r="B79" s="100"/>
      <c r="C79" s="101" t="s">
        <v>600</v>
      </c>
      <c r="D79" s="102" t="s">
        <v>19</v>
      </c>
      <c r="E79" s="103"/>
      <c r="F79" s="101"/>
      <c r="G79" s="104">
        <v>254</v>
      </c>
      <c r="H79" s="104"/>
      <c r="I79" s="35">
        <f t="shared" ca="1" si="0"/>
        <v>4398025.1114159552</v>
      </c>
      <c r="J79" s="105"/>
    </row>
    <row r="80" spans="1:10" s="41" customFormat="1" ht="12.75" customHeight="1" x14ac:dyDescent="0.2">
      <c r="A80" s="30">
        <v>43572</v>
      </c>
      <c r="B80" s="37"/>
      <c r="C80" s="79" t="s">
        <v>601</v>
      </c>
      <c r="D80" s="33" t="s">
        <v>602</v>
      </c>
      <c r="E80" s="33"/>
      <c r="F80" s="38"/>
      <c r="G80" s="34">
        <v>4673</v>
      </c>
      <c r="H80" s="34"/>
      <c r="I80" s="35">
        <f t="shared" ca="1" si="0"/>
        <v>4393352.1114159552</v>
      </c>
      <c r="J80" s="36"/>
    </row>
    <row r="81" spans="1:10" s="41" customFormat="1" ht="12.75" customHeight="1" x14ac:dyDescent="0.2">
      <c r="A81" s="30">
        <v>43572</v>
      </c>
      <c r="B81" s="37"/>
      <c r="C81" s="79" t="s">
        <v>603</v>
      </c>
      <c r="D81" s="33" t="s">
        <v>604</v>
      </c>
      <c r="E81" s="33"/>
      <c r="F81" s="38"/>
      <c r="G81" s="34">
        <v>4601.93</v>
      </c>
      <c r="H81" s="34"/>
      <c r="I81" s="35">
        <f t="shared" ca="1" si="0"/>
        <v>4388750.1814159555</v>
      </c>
      <c r="J81" s="36"/>
    </row>
    <row r="82" spans="1:10" s="41" customFormat="1" ht="12.75" customHeight="1" x14ac:dyDescent="0.2">
      <c r="A82" s="30">
        <v>43572</v>
      </c>
      <c r="B82" s="37"/>
      <c r="C82" s="79" t="s">
        <v>605</v>
      </c>
      <c r="D82" s="40" t="s">
        <v>91</v>
      </c>
      <c r="E82" s="40"/>
      <c r="F82" s="38"/>
      <c r="G82" s="34">
        <v>954</v>
      </c>
      <c r="H82" s="34"/>
      <c r="I82" s="35">
        <f t="shared" ca="1" si="0"/>
        <v>4387796.1814159555</v>
      </c>
      <c r="J82" s="36"/>
    </row>
    <row r="83" spans="1:10" s="41" customFormat="1" ht="12.75" customHeight="1" x14ac:dyDescent="0.2">
      <c r="A83" s="30">
        <v>43572</v>
      </c>
      <c r="B83" s="37"/>
      <c r="C83" s="79" t="s">
        <v>606</v>
      </c>
      <c r="D83" s="40" t="s">
        <v>607</v>
      </c>
      <c r="E83" s="40"/>
      <c r="F83" s="38"/>
      <c r="G83" s="34">
        <v>3000</v>
      </c>
      <c r="H83" s="34"/>
      <c r="I83" s="35">
        <f t="shared" ca="1" si="0"/>
        <v>4384796.1814159555</v>
      </c>
      <c r="J83" s="36"/>
    </row>
    <row r="84" spans="1:10" s="41" customFormat="1" ht="12.75" customHeight="1" x14ac:dyDescent="0.2">
      <c r="A84" s="30">
        <v>43572</v>
      </c>
      <c r="B84" s="37"/>
      <c r="C84" s="79" t="s">
        <v>608</v>
      </c>
      <c r="D84" s="33" t="s">
        <v>322</v>
      </c>
      <c r="E84" s="33"/>
      <c r="F84" s="38"/>
      <c r="G84" s="34">
        <v>3195</v>
      </c>
      <c r="H84" s="34"/>
      <c r="I84" s="35">
        <f t="shared" ca="1" si="0"/>
        <v>4381601.1814159555</v>
      </c>
      <c r="J84" s="36"/>
    </row>
    <row r="85" spans="1:10" s="41" customFormat="1" ht="12.75" customHeight="1" x14ac:dyDescent="0.2">
      <c r="A85" s="30">
        <v>43572</v>
      </c>
      <c r="B85" s="37"/>
      <c r="C85" s="79" t="s">
        <v>609</v>
      </c>
      <c r="D85" s="33" t="s">
        <v>22</v>
      </c>
      <c r="E85" s="33"/>
      <c r="F85" s="38"/>
      <c r="G85" s="34">
        <v>90</v>
      </c>
      <c r="H85" s="34"/>
      <c r="I85" s="35">
        <f t="shared" ca="1" si="0"/>
        <v>4381511.1814159555</v>
      </c>
      <c r="J85" s="36"/>
    </row>
    <row r="86" spans="1:10" s="41" customFormat="1" ht="12.75" customHeight="1" x14ac:dyDescent="0.2">
      <c r="A86" s="30">
        <v>43572</v>
      </c>
      <c r="B86" s="37"/>
      <c r="C86" s="79" t="s">
        <v>610</v>
      </c>
      <c r="D86" s="33" t="s">
        <v>611</v>
      </c>
      <c r="E86" s="33"/>
      <c r="F86" s="38"/>
      <c r="G86" s="34">
        <v>960</v>
      </c>
      <c r="H86" s="34"/>
      <c r="I86" s="35">
        <f t="shared" ca="1" si="0"/>
        <v>4380551.1814159555</v>
      </c>
      <c r="J86" s="36"/>
    </row>
    <row r="87" spans="1:10" s="41" customFormat="1" ht="12.75" customHeight="1" x14ac:dyDescent="0.2">
      <c r="A87" s="30">
        <v>43572</v>
      </c>
      <c r="B87" s="37"/>
      <c r="C87" s="79" t="s">
        <v>612</v>
      </c>
      <c r="D87" s="33" t="s">
        <v>137</v>
      </c>
      <c r="E87" s="33"/>
      <c r="F87" s="38"/>
      <c r="G87" s="34">
        <v>2298.25</v>
      </c>
      <c r="H87" s="34"/>
      <c r="I87" s="35">
        <f t="shared" ca="1" si="0"/>
        <v>4378252.9314159555</v>
      </c>
      <c r="J87" s="36"/>
    </row>
    <row r="88" spans="1:10" s="41" customFormat="1" ht="12.75" customHeight="1" x14ac:dyDescent="0.2">
      <c r="A88" s="30">
        <v>43572</v>
      </c>
      <c r="B88" s="37"/>
      <c r="C88" s="79" t="s">
        <v>613</v>
      </c>
      <c r="D88" s="33" t="s">
        <v>230</v>
      </c>
      <c r="E88" s="33"/>
      <c r="F88" s="38"/>
      <c r="G88" s="34">
        <v>40000</v>
      </c>
      <c r="H88" s="34"/>
      <c r="I88" s="35">
        <f t="shared" ca="1" si="0"/>
        <v>4338252.9314159555</v>
      </c>
      <c r="J88" s="36"/>
    </row>
    <row r="89" spans="1:10" s="41" customFormat="1" ht="12.75" customHeight="1" x14ac:dyDescent="0.2">
      <c r="A89" s="30">
        <v>43570</v>
      </c>
      <c r="B89" s="37"/>
      <c r="C89" s="79"/>
      <c r="D89" s="33" t="s">
        <v>111</v>
      </c>
      <c r="E89" s="33"/>
      <c r="F89" s="38"/>
      <c r="G89" s="34">
        <v>100000</v>
      </c>
      <c r="H89" s="34"/>
      <c r="I89" s="35">
        <f t="shared" ca="1" si="0"/>
        <v>4238252.9314159555</v>
      </c>
      <c r="J89" s="36"/>
    </row>
    <row r="90" spans="1:10" s="41" customFormat="1" ht="12.75" customHeight="1" x14ac:dyDescent="0.2">
      <c r="A90" s="30">
        <v>43585</v>
      </c>
      <c r="B90" s="37"/>
      <c r="C90" s="79" t="s">
        <v>234</v>
      </c>
      <c r="D90" s="33" t="s">
        <v>235</v>
      </c>
      <c r="E90" s="33"/>
      <c r="F90" s="38"/>
      <c r="G90" s="34">
        <v>82869.11</v>
      </c>
      <c r="H90" s="34"/>
      <c r="I90" s="35">
        <f t="shared" ca="1" si="0"/>
        <v>4155383.8214159557</v>
      </c>
      <c r="J90" s="36"/>
    </row>
    <row r="91" spans="1:10" s="41" customFormat="1" ht="12.75" customHeight="1" x14ac:dyDescent="0.2">
      <c r="A91" s="30">
        <v>43585</v>
      </c>
      <c r="B91" s="37"/>
      <c r="C91" s="79" t="s">
        <v>614</v>
      </c>
      <c r="D91" s="33" t="s">
        <v>145</v>
      </c>
      <c r="E91" s="33"/>
      <c r="F91" s="38"/>
      <c r="G91" s="34">
        <v>21609</v>
      </c>
      <c r="H91" s="34"/>
      <c r="I91" s="35">
        <f t="shared" ca="1" si="0"/>
        <v>4133774.8214159557</v>
      </c>
      <c r="J91" s="36"/>
    </row>
    <row r="92" spans="1:10" s="41" customFormat="1" ht="12.75" customHeight="1" x14ac:dyDescent="0.2">
      <c r="A92" s="30">
        <v>43585</v>
      </c>
      <c r="B92" s="37"/>
      <c r="C92" s="79" t="s">
        <v>615</v>
      </c>
      <c r="D92" s="40" t="s">
        <v>147</v>
      </c>
      <c r="E92" s="40"/>
      <c r="F92" s="38"/>
      <c r="G92" s="34">
        <v>1517.6</v>
      </c>
      <c r="H92" s="34"/>
      <c r="I92" s="35">
        <f t="shared" ca="1" si="0"/>
        <v>4132257.2214159556</v>
      </c>
      <c r="J92" s="36"/>
    </row>
    <row r="93" spans="1:10" s="41" customFormat="1" ht="12.75" customHeight="1" x14ac:dyDescent="0.2">
      <c r="A93" s="30">
        <v>43585</v>
      </c>
      <c r="B93" s="37"/>
      <c r="C93" s="79" t="s">
        <v>616</v>
      </c>
      <c r="D93" s="40" t="s">
        <v>147</v>
      </c>
      <c r="E93" s="40"/>
      <c r="F93" s="38"/>
      <c r="G93" s="34">
        <v>259</v>
      </c>
      <c r="H93" s="34"/>
      <c r="I93" s="35">
        <f t="shared" ca="1" si="0"/>
        <v>4131998.2214159556</v>
      </c>
      <c r="J93" s="36"/>
    </row>
    <row r="94" spans="1:10" s="41" customFormat="1" ht="12.75" customHeight="1" x14ac:dyDescent="0.2">
      <c r="A94" s="30">
        <v>43585</v>
      </c>
      <c r="B94" s="37"/>
      <c r="C94" s="79" t="s">
        <v>617</v>
      </c>
      <c r="D94" s="33" t="s">
        <v>16</v>
      </c>
      <c r="E94" s="33"/>
      <c r="F94" s="38"/>
      <c r="G94" s="34">
        <v>4966.3999999999996</v>
      </c>
      <c r="H94" s="34"/>
      <c r="I94" s="35">
        <f t="shared" ca="1" si="0"/>
        <v>4127031.8214159557</v>
      </c>
      <c r="J94" s="36"/>
    </row>
    <row r="95" spans="1:10" s="41" customFormat="1" ht="12.75" customHeight="1" x14ac:dyDescent="0.2">
      <c r="A95" s="30">
        <v>43580</v>
      </c>
      <c r="B95" s="42"/>
      <c r="C95" s="79" t="s">
        <v>618</v>
      </c>
      <c r="D95" s="33" t="s">
        <v>619</v>
      </c>
      <c r="E95" s="33"/>
      <c r="F95" s="38"/>
      <c r="G95" s="34">
        <v>1530</v>
      </c>
      <c r="H95" s="34"/>
      <c r="I95" s="35">
        <f t="shared" ca="1" si="0"/>
        <v>4125501.8214159557</v>
      </c>
      <c r="J95" s="36"/>
    </row>
    <row r="96" spans="1:10" s="41" customFormat="1" ht="12.75" customHeight="1" x14ac:dyDescent="0.2">
      <c r="A96" s="30">
        <v>43580</v>
      </c>
      <c r="B96" s="100"/>
      <c r="C96" s="101" t="s">
        <v>620</v>
      </c>
      <c r="D96" s="102" t="s">
        <v>299</v>
      </c>
      <c r="E96" s="103"/>
      <c r="F96" s="101"/>
      <c r="G96" s="104">
        <v>830</v>
      </c>
      <c r="H96" s="104"/>
      <c r="I96" s="35">
        <f t="shared" ca="1" si="0"/>
        <v>4124671.8214159557</v>
      </c>
      <c r="J96" s="105"/>
    </row>
    <row r="97" spans="1:10" s="41" customFormat="1" ht="12.75" customHeight="1" x14ac:dyDescent="0.2">
      <c r="A97" s="30">
        <v>43580</v>
      </c>
      <c r="B97" s="42"/>
      <c r="C97" s="38" t="s">
        <v>656</v>
      </c>
      <c r="D97" s="39" t="s">
        <v>387</v>
      </c>
      <c r="E97" s="33"/>
      <c r="F97" s="38"/>
      <c r="G97" s="43"/>
      <c r="H97" s="43">
        <v>200</v>
      </c>
      <c r="I97" s="35">
        <f t="shared" ca="1" si="0"/>
        <v>4124871.8214159557</v>
      </c>
      <c r="J97" s="36"/>
    </row>
    <row r="98" spans="1:10" s="41" customFormat="1" ht="12.75" customHeight="1" x14ac:dyDescent="0.2">
      <c r="A98" s="30">
        <v>43584</v>
      </c>
      <c r="B98" s="100"/>
      <c r="C98" s="101" t="s">
        <v>621</v>
      </c>
      <c r="D98" s="102" t="s">
        <v>536</v>
      </c>
      <c r="E98" s="103"/>
      <c r="F98" s="101"/>
      <c r="G98" s="104">
        <v>320</v>
      </c>
      <c r="H98" s="104"/>
      <c r="I98" s="35">
        <f t="shared" ca="1" si="0"/>
        <v>4124551.8214159557</v>
      </c>
      <c r="J98" s="105"/>
    </row>
    <row r="99" spans="1:10" s="41" customFormat="1" ht="12.75" customHeight="1" x14ac:dyDescent="0.2">
      <c r="A99" s="30">
        <v>43584</v>
      </c>
      <c r="B99" s="100"/>
      <c r="C99" s="101" t="s">
        <v>622</v>
      </c>
      <c r="D99" s="102" t="s">
        <v>21</v>
      </c>
      <c r="E99" s="103"/>
      <c r="F99" s="101"/>
      <c r="G99" s="104">
        <v>9900</v>
      </c>
      <c r="H99" s="104"/>
      <c r="I99" s="35">
        <f t="shared" ca="1" si="0"/>
        <v>4114651.8214159557</v>
      </c>
      <c r="J99" s="105"/>
    </row>
    <row r="100" spans="1:10" s="41" customFormat="1" ht="12.75" customHeight="1" x14ac:dyDescent="0.2">
      <c r="A100" s="30">
        <v>43584</v>
      </c>
      <c r="B100" s="100"/>
      <c r="C100" s="101" t="s">
        <v>623</v>
      </c>
      <c r="D100" s="102" t="s">
        <v>65</v>
      </c>
      <c r="E100" s="103"/>
      <c r="F100" s="101"/>
      <c r="G100" s="104">
        <v>597.85</v>
      </c>
      <c r="H100" s="104"/>
      <c r="I100" s="35">
        <f t="shared" ca="1" si="0"/>
        <v>4114053.9714159556</v>
      </c>
      <c r="J100" s="105"/>
    </row>
    <row r="101" spans="1:10" s="41" customFormat="1" ht="12.75" customHeight="1" x14ac:dyDescent="0.2">
      <c r="A101" s="30">
        <v>43584</v>
      </c>
      <c r="B101" s="100"/>
      <c r="C101" s="101" t="s">
        <v>624</v>
      </c>
      <c r="D101" s="102" t="s">
        <v>625</v>
      </c>
      <c r="E101" s="103"/>
      <c r="F101" s="101"/>
      <c r="G101" s="104">
        <v>8000</v>
      </c>
      <c r="H101" s="104"/>
      <c r="I101" s="35">
        <f t="shared" ca="1" si="0"/>
        <v>4106053.9714159556</v>
      </c>
      <c r="J101" s="105"/>
    </row>
    <row r="102" spans="1:10" s="41" customFormat="1" ht="12.75" customHeight="1" x14ac:dyDescent="0.2">
      <c r="A102" s="30">
        <v>43584</v>
      </c>
      <c r="B102" s="42"/>
      <c r="C102" s="79" t="s">
        <v>626</v>
      </c>
      <c r="D102" s="33" t="s">
        <v>17</v>
      </c>
      <c r="E102" s="33"/>
      <c r="F102" s="38"/>
      <c r="G102" s="34">
        <v>90</v>
      </c>
      <c r="H102" s="34"/>
      <c r="I102" s="35">
        <f t="shared" ca="1" si="0"/>
        <v>4105963.9714159556</v>
      </c>
      <c r="J102" s="36"/>
    </row>
    <row r="103" spans="1:10" s="41" customFormat="1" ht="12.75" customHeight="1" x14ac:dyDescent="0.2">
      <c r="A103" s="30">
        <v>43584</v>
      </c>
      <c r="B103" s="37"/>
      <c r="C103" s="79" t="s">
        <v>627</v>
      </c>
      <c r="D103" s="40" t="s">
        <v>628</v>
      </c>
      <c r="E103" s="40"/>
      <c r="F103" s="38"/>
      <c r="G103" s="34">
        <v>9964</v>
      </c>
      <c r="H103" s="34"/>
      <c r="I103" s="35">
        <f t="shared" ca="1" si="0"/>
        <v>4095999.9714159556</v>
      </c>
      <c r="J103" s="36"/>
    </row>
    <row r="104" spans="1:10" s="41" customFormat="1" ht="12.75" customHeight="1" x14ac:dyDescent="0.2">
      <c r="A104" s="30">
        <v>43584</v>
      </c>
      <c r="B104" s="42"/>
      <c r="C104" s="79" t="s">
        <v>629</v>
      </c>
      <c r="D104" s="33" t="s">
        <v>630</v>
      </c>
      <c r="E104" s="33"/>
      <c r="F104" s="38"/>
      <c r="G104" s="34">
        <v>234.46</v>
      </c>
      <c r="H104" s="34"/>
      <c r="I104" s="35">
        <f t="shared" ca="1" si="0"/>
        <v>4095765.5114159556</v>
      </c>
      <c r="J104" s="36"/>
    </row>
    <row r="105" spans="1:10" s="41" customFormat="1" ht="12.75" customHeight="1" x14ac:dyDescent="0.2">
      <c r="A105" s="30">
        <v>43584</v>
      </c>
      <c r="B105" s="37"/>
      <c r="C105" s="38" t="s">
        <v>631</v>
      </c>
      <c r="D105" s="39" t="s">
        <v>291</v>
      </c>
      <c r="E105" s="40"/>
      <c r="F105" s="38"/>
      <c r="G105" s="34">
        <v>6826.36</v>
      </c>
      <c r="H105" s="34"/>
      <c r="I105" s="35">
        <f t="shared" ca="1" si="0"/>
        <v>4088939.1514159557</v>
      </c>
      <c r="J105" s="36"/>
    </row>
    <row r="106" spans="1:10" s="41" customFormat="1" ht="12.75" customHeight="1" x14ac:dyDescent="0.2">
      <c r="A106" s="30">
        <v>43584</v>
      </c>
      <c r="B106" s="91"/>
      <c r="C106" s="92" t="s">
        <v>632</v>
      </c>
      <c r="D106" s="93" t="s">
        <v>18</v>
      </c>
      <c r="E106" s="94"/>
      <c r="F106" s="92"/>
      <c r="G106" s="96">
        <v>2000</v>
      </c>
      <c r="H106" s="34"/>
      <c r="I106" s="35">
        <f t="shared" ca="1" si="0"/>
        <v>4086939.1514159557</v>
      </c>
      <c r="J106" s="95"/>
    </row>
    <row r="107" spans="1:10" s="41" customFormat="1" ht="12.75" customHeight="1" x14ac:dyDescent="0.2">
      <c r="A107" s="30">
        <v>43584</v>
      </c>
      <c r="B107" s="42"/>
      <c r="C107" s="38" t="s">
        <v>633</v>
      </c>
      <c r="D107" s="39" t="s">
        <v>40</v>
      </c>
      <c r="E107" s="40"/>
      <c r="F107" s="38"/>
      <c r="G107" s="34">
        <v>240</v>
      </c>
      <c r="H107" s="34"/>
      <c r="I107" s="35">
        <f t="shared" ca="1" si="0"/>
        <v>4086699.1514159557</v>
      </c>
      <c r="J107" s="36"/>
    </row>
    <row r="108" spans="1:10" s="41" customFormat="1" ht="12.75" customHeight="1" x14ac:dyDescent="0.2">
      <c r="A108" s="30">
        <v>43584</v>
      </c>
      <c r="B108" s="37"/>
      <c r="C108" s="38" t="s">
        <v>634</v>
      </c>
      <c r="D108" s="39" t="s">
        <v>19</v>
      </c>
      <c r="E108" s="40"/>
      <c r="F108" s="38"/>
      <c r="G108" s="34">
        <v>78</v>
      </c>
      <c r="H108" s="34"/>
      <c r="I108" s="35">
        <f t="shared" ca="1" si="0"/>
        <v>4086621.1514159557</v>
      </c>
      <c r="J108" s="36"/>
    </row>
    <row r="109" spans="1:10" s="41" customFormat="1" ht="12.75" customHeight="1" x14ac:dyDescent="0.2">
      <c r="A109" s="45">
        <v>43584</v>
      </c>
      <c r="B109" s="37"/>
      <c r="C109" s="38" t="s">
        <v>635</v>
      </c>
      <c r="D109" s="39" t="s">
        <v>176</v>
      </c>
      <c r="E109" s="40"/>
      <c r="F109" s="38"/>
      <c r="G109" s="34">
        <v>160.30000000000001</v>
      </c>
      <c r="H109" s="34"/>
      <c r="I109" s="35">
        <f t="shared" ca="1" si="0"/>
        <v>4086460.8514159559</v>
      </c>
      <c r="J109" s="36"/>
    </row>
    <row r="110" spans="1:10" s="41" customFormat="1" ht="12.75" customHeight="1" x14ac:dyDescent="0.2">
      <c r="A110" s="45">
        <v>43584</v>
      </c>
      <c r="B110" s="37"/>
      <c r="C110" s="38" t="s">
        <v>636</v>
      </c>
      <c r="D110" s="39" t="s">
        <v>176</v>
      </c>
      <c r="E110" s="33"/>
      <c r="F110" s="38"/>
      <c r="G110" s="34">
        <v>498</v>
      </c>
      <c r="H110" s="34"/>
      <c r="I110" s="35">
        <f t="shared" ca="1" si="0"/>
        <v>4085962.8514159559</v>
      </c>
      <c r="J110" s="36"/>
    </row>
    <row r="111" spans="1:10" s="41" customFormat="1" ht="12" x14ac:dyDescent="0.2">
      <c r="A111" s="45">
        <v>43584</v>
      </c>
      <c r="B111" s="37"/>
      <c r="C111" s="38" t="s">
        <v>637</v>
      </c>
      <c r="D111" s="39" t="s">
        <v>322</v>
      </c>
      <c r="E111" s="33"/>
      <c r="F111" s="38"/>
      <c r="G111" s="34">
        <v>5820</v>
      </c>
      <c r="H111" s="34"/>
      <c r="I111" s="35">
        <f t="shared" ca="1" si="0"/>
        <v>4080142.8514159559</v>
      </c>
      <c r="J111" s="36"/>
    </row>
    <row r="112" spans="1:10" s="41" customFormat="1" ht="12.75" customHeight="1" x14ac:dyDescent="0.2">
      <c r="A112" s="45">
        <v>43584</v>
      </c>
      <c r="B112" s="37"/>
      <c r="C112" s="38" t="s">
        <v>638</v>
      </c>
      <c r="D112" s="39" t="s">
        <v>22</v>
      </c>
      <c r="E112" s="40"/>
      <c r="F112" s="38"/>
      <c r="G112" s="34">
        <v>270</v>
      </c>
      <c r="H112" s="33"/>
      <c r="I112" s="35">
        <f t="shared" ca="1" si="0"/>
        <v>4079872.8514159559</v>
      </c>
      <c r="J112" s="36"/>
    </row>
    <row r="113" spans="1:10" s="41" customFormat="1" ht="12.75" customHeight="1" x14ac:dyDescent="0.2">
      <c r="A113" s="45">
        <v>43584</v>
      </c>
      <c r="B113" s="37"/>
      <c r="C113" s="38" t="s">
        <v>639</v>
      </c>
      <c r="D113" s="39" t="s">
        <v>611</v>
      </c>
      <c r="E113" s="33"/>
      <c r="F113" s="38"/>
      <c r="G113" s="34">
        <v>360</v>
      </c>
      <c r="H113" s="33"/>
      <c r="I113" s="35">
        <f t="shared" ca="1" si="0"/>
        <v>4079512.8514159559</v>
      </c>
      <c r="J113" s="36"/>
    </row>
    <row r="114" spans="1:10" s="41" customFormat="1" ht="12.75" customHeight="1" x14ac:dyDescent="0.2">
      <c r="A114" s="45">
        <v>43584</v>
      </c>
      <c r="B114" s="42"/>
      <c r="C114" s="38" t="s">
        <v>640</v>
      </c>
      <c r="D114" s="39" t="s">
        <v>641</v>
      </c>
      <c r="E114" s="33"/>
      <c r="F114" s="38"/>
      <c r="G114" s="43">
        <v>2000</v>
      </c>
      <c r="H114" s="43"/>
      <c r="I114" s="35">
        <f t="shared" ca="1" si="0"/>
        <v>4077512.8514159559</v>
      </c>
      <c r="J114" s="36"/>
    </row>
    <row r="115" spans="1:10" s="41" customFormat="1" ht="12.75" customHeight="1" x14ac:dyDescent="0.2">
      <c r="A115" s="45">
        <v>43584</v>
      </c>
      <c r="B115" s="37"/>
      <c r="C115" s="38" t="s">
        <v>642</v>
      </c>
      <c r="D115" s="39" t="s">
        <v>23</v>
      </c>
      <c r="E115" s="33"/>
      <c r="F115" s="38"/>
      <c r="G115" s="34">
        <v>120</v>
      </c>
      <c r="H115" s="33"/>
      <c r="I115" s="35">
        <f t="shared" ca="1" si="0"/>
        <v>4077392.8514159559</v>
      </c>
      <c r="J115" s="36"/>
    </row>
    <row r="116" spans="1:10" s="41" customFormat="1" ht="12.75" customHeight="1" x14ac:dyDescent="0.2">
      <c r="A116" s="45">
        <v>43584</v>
      </c>
      <c r="B116" s="37"/>
      <c r="C116" s="38" t="s">
        <v>643</v>
      </c>
      <c r="D116" s="39" t="s">
        <v>46</v>
      </c>
      <c r="E116" s="33"/>
      <c r="F116" s="38"/>
      <c r="G116" s="34">
        <v>120</v>
      </c>
      <c r="H116" s="33"/>
      <c r="I116" s="35">
        <f t="shared" ca="1" si="0"/>
        <v>4077272.8514159559</v>
      </c>
      <c r="J116" s="36"/>
    </row>
    <row r="117" spans="1:10" s="41" customFormat="1" ht="12.75" customHeight="1" x14ac:dyDescent="0.2">
      <c r="A117" s="45">
        <v>43584</v>
      </c>
      <c r="B117" s="37"/>
      <c r="C117" s="38" t="s">
        <v>644</v>
      </c>
      <c r="D117" s="39" t="s">
        <v>219</v>
      </c>
      <c r="E117" s="33"/>
      <c r="F117" s="38"/>
      <c r="G117" s="34">
        <v>8312.89</v>
      </c>
      <c r="H117" s="33"/>
      <c r="I117" s="35">
        <f t="shared" ca="1" si="0"/>
        <v>4068959.9614159558</v>
      </c>
      <c r="J117" s="36"/>
    </row>
    <row r="118" spans="1:10" s="41" customFormat="1" ht="12.75" customHeight="1" x14ac:dyDescent="0.2">
      <c r="A118" s="45">
        <v>43584</v>
      </c>
      <c r="B118" s="37"/>
      <c r="C118" s="38" t="s">
        <v>645</v>
      </c>
      <c r="D118" s="39" t="s">
        <v>194</v>
      </c>
      <c r="E118" s="33"/>
      <c r="F118" s="38"/>
      <c r="G118" s="34">
        <v>15179.52</v>
      </c>
      <c r="H118" s="33"/>
      <c r="I118" s="35">
        <f t="shared" ca="1" si="0"/>
        <v>4053780.4414159558</v>
      </c>
      <c r="J118" s="36"/>
    </row>
    <row r="119" spans="1:10" s="41" customFormat="1" ht="12.75" customHeight="1" x14ac:dyDescent="0.2">
      <c r="A119" s="45">
        <v>43584</v>
      </c>
      <c r="B119" s="37"/>
      <c r="C119" s="46" t="s">
        <v>646</v>
      </c>
      <c r="D119" s="39" t="s">
        <v>282</v>
      </c>
      <c r="E119" s="33"/>
      <c r="F119" s="38"/>
      <c r="G119" s="34">
        <v>34770</v>
      </c>
      <c r="H119" s="33"/>
      <c r="I119" s="35">
        <f t="shared" ca="1" si="0"/>
        <v>4019010.4414159558</v>
      </c>
      <c r="J119" s="36"/>
    </row>
    <row r="120" spans="1:10" s="41" customFormat="1" ht="12.75" customHeight="1" x14ac:dyDescent="0.2">
      <c r="A120" s="45">
        <v>43584</v>
      </c>
      <c r="B120" s="42"/>
      <c r="C120" s="46" t="s">
        <v>657</v>
      </c>
      <c r="D120" s="39" t="s">
        <v>655</v>
      </c>
      <c r="E120" s="33"/>
      <c r="F120" s="38"/>
      <c r="G120" s="43"/>
      <c r="H120" s="43">
        <v>1000</v>
      </c>
      <c r="I120" s="35">
        <f t="shared" ca="1" si="0"/>
        <v>4020010.4414159558</v>
      </c>
      <c r="J120" s="36"/>
    </row>
    <row r="121" spans="1:10" s="41" customFormat="1" ht="12.75" customHeight="1" x14ac:dyDescent="0.2">
      <c r="A121" s="45">
        <v>43585</v>
      </c>
      <c r="B121" s="37"/>
      <c r="C121" s="38" t="s">
        <v>647</v>
      </c>
      <c r="D121" s="47" t="s">
        <v>228</v>
      </c>
      <c r="E121" s="33"/>
      <c r="F121" s="38"/>
      <c r="G121" s="34">
        <v>30028.34</v>
      </c>
      <c r="H121" s="43"/>
      <c r="I121" s="35">
        <f t="shared" ca="1" si="0"/>
        <v>3989982.1014159559</v>
      </c>
      <c r="J121" s="36"/>
    </row>
    <row r="122" spans="1:10" s="41" customFormat="1" ht="12.75" customHeight="1" x14ac:dyDescent="0.2">
      <c r="A122" s="45">
        <v>43585</v>
      </c>
      <c r="B122" s="37"/>
      <c r="C122" s="38" t="s">
        <v>648</v>
      </c>
      <c r="D122" s="47" t="s">
        <v>337</v>
      </c>
      <c r="E122" s="33"/>
      <c r="F122" s="38"/>
      <c r="G122" s="34">
        <v>850</v>
      </c>
      <c r="H122" s="43"/>
      <c r="I122" s="35">
        <f t="shared" ca="1" si="0"/>
        <v>3989132.1014159559</v>
      </c>
      <c r="J122" s="36"/>
    </row>
    <row r="123" spans="1:10" s="41" customFormat="1" ht="12.75" customHeight="1" x14ac:dyDescent="0.2">
      <c r="A123" s="45">
        <v>43585</v>
      </c>
      <c r="B123" s="37"/>
      <c r="C123" s="38" t="s">
        <v>649</v>
      </c>
      <c r="D123" s="47" t="s">
        <v>182</v>
      </c>
      <c r="E123" s="33"/>
      <c r="F123" s="38"/>
      <c r="G123" s="34">
        <v>1500</v>
      </c>
      <c r="H123" s="43"/>
      <c r="I123" s="35">
        <f t="shared" ca="1" si="0"/>
        <v>3987632.1014159559</v>
      </c>
      <c r="J123" s="36"/>
    </row>
    <row r="124" spans="1:10" s="41" customFormat="1" ht="12.75" customHeight="1" x14ac:dyDescent="0.2">
      <c r="A124" s="45"/>
      <c r="B124" s="37"/>
      <c r="C124" s="38"/>
      <c r="D124" s="39" t="s">
        <v>502</v>
      </c>
      <c r="E124" s="33"/>
      <c r="F124" s="38"/>
      <c r="G124" s="34">
        <v>12</v>
      </c>
      <c r="H124" s="43"/>
      <c r="I124" s="35">
        <f t="shared" ca="1" si="0"/>
        <v>3987620.1014159559</v>
      </c>
      <c r="J124" s="36"/>
    </row>
    <row r="125" spans="1:10" s="41" customFormat="1" ht="12.75" customHeight="1" x14ac:dyDescent="0.2">
      <c r="A125" s="45"/>
      <c r="B125" s="37"/>
      <c r="C125" s="38"/>
      <c r="D125" s="47"/>
      <c r="E125" s="33"/>
      <c r="F125" s="38"/>
      <c r="G125" s="34"/>
      <c r="H125" s="43"/>
      <c r="I125" s="35"/>
      <c r="J125" s="36"/>
    </row>
    <row r="126" spans="1:10" s="41" customFormat="1" ht="12.75" customHeight="1" x14ac:dyDescent="0.2">
      <c r="A126" s="45"/>
      <c r="B126" s="37"/>
      <c r="C126" s="38"/>
      <c r="D126" s="39"/>
      <c r="E126" s="33"/>
      <c r="F126" s="38"/>
      <c r="G126" s="34"/>
      <c r="H126" s="43"/>
      <c r="I126" s="35"/>
      <c r="J126" s="36"/>
    </row>
    <row r="127" spans="1:10" s="41" customFormat="1" ht="12.75" customHeight="1" x14ac:dyDescent="0.2">
      <c r="A127" s="45"/>
      <c r="B127" s="37"/>
      <c r="C127" s="38"/>
      <c r="D127" s="39"/>
      <c r="E127" s="33"/>
      <c r="F127" s="38"/>
      <c r="G127" s="34"/>
      <c r="H127" s="43"/>
      <c r="I127" s="35"/>
      <c r="J127" s="36"/>
    </row>
    <row r="128" spans="1:10" s="41" customFormat="1" ht="12.75" customHeight="1" x14ac:dyDescent="0.2">
      <c r="A128" s="45"/>
      <c r="B128" s="37"/>
      <c r="C128" s="38"/>
      <c r="D128" s="47"/>
      <c r="E128" s="33"/>
      <c r="F128" s="38"/>
      <c r="G128" s="34"/>
      <c r="H128" s="43"/>
      <c r="I128" s="35"/>
      <c r="J128" s="36"/>
    </row>
    <row r="129" spans="1:10" s="41" customFormat="1" ht="12.75" customHeight="1" x14ac:dyDescent="0.2">
      <c r="A129" s="45"/>
      <c r="B129" s="42"/>
      <c r="C129" s="38"/>
      <c r="D129" s="47"/>
      <c r="E129" s="33"/>
      <c r="F129" s="38"/>
      <c r="G129" s="34"/>
      <c r="H129" s="43"/>
      <c r="I129" s="35"/>
      <c r="J129" s="36"/>
    </row>
    <row r="130" spans="1:10" s="41" customFormat="1" ht="12.75" customHeight="1" x14ac:dyDescent="0.2">
      <c r="A130" s="45"/>
      <c r="B130" s="42"/>
      <c r="C130" s="38"/>
      <c r="D130" s="47"/>
      <c r="E130" s="33"/>
      <c r="F130" s="38"/>
      <c r="G130" s="34"/>
      <c r="H130" s="43"/>
      <c r="I130" s="35"/>
      <c r="J130" s="36"/>
    </row>
    <row r="131" spans="1:10" s="41" customFormat="1" ht="12.75" customHeight="1" x14ac:dyDescent="0.2">
      <c r="A131" s="45"/>
      <c r="B131" s="42"/>
      <c r="C131" s="38"/>
      <c r="D131" s="47"/>
      <c r="E131" s="33"/>
      <c r="F131" s="38"/>
      <c r="G131" s="43"/>
      <c r="H131" s="43"/>
      <c r="I131" s="35"/>
      <c r="J131" s="36"/>
    </row>
    <row r="132" spans="1:10" s="41" customFormat="1" ht="12.75" customHeight="1" x14ac:dyDescent="0.2">
      <c r="A132" s="45"/>
      <c r="B132" s="42"/>
      <c r="C132" s="38"/>
      <c r="D132" s="47"/>
      <c r="E132" s="33"/>
      <c r="F132" s="38"/>
      <c r="G132" s="43"/>
      <c r="H132" s="43"/>
      <c r="I132" s="35"/>
      <c r="J132" s="36"/>
    </row>
    <row r="133" spans="1:10" s="41" customFormat="1" ht="12.75" customHeight="1" x14ac:dyDescent="0.2">
      <c r="A133" s="45"/>
      <c r="B133" s="42"/>
      <c r="C133" s="38"/>
      <c r="D133" s="47"/>
      <c r="E133" s="33"/>
      <c r="F133" s="38"/>
      <c r="G133" s="34"/>
      <c r="H133" s="43"/>
      <c r="I133" s="35"/>
      <c r="J133" s="36"/>
    </row>
    <row r="134" spans="1:10" s="41" customFormat="1" ht="12.75" customHeight="1" x14ac:dyDescent="0.2">
      <c r="A134" s="45"/>
      <c r="B134" s="42"/>
      <c r="C134" s="38"/>
      <c r="D134" s="47"/>
      <c r="E134" s="33"/>
      <c r="F134" s="38"/>
      <c r="G134" s="34"/>
      <c r="H134" s="43"/>
      <c r="I134" s="35"/>
      <c r="J134" s="36"/>
    </row>
    <row r="135" spans="1:10" s="41" customFormat="1" ht="12.75" customHeight="1" x14ac:dyDescent="0.2">
      <c r="A135" s="45"/>
      <c r="B135" s="42"/>
      <c r="C135" s="38"/>
      <c r="D135" s="47"/>
      <c r="E135" s="33"/>
      <c r="F135" s="38"/>
      <c r="G135" s="34"/>
      <c r="H135" s="43"/>
      <c r="I135" s="35"/>
      <c r="J135" s="36"/>
    </row>
    <row r="136" spans="1:10" s="41" customFormat="1" ht="12.75" customHeight="1" x14ac:dyDescent="0.2">
      <c r="A136" s="45"/>
      <c r="B136" s="42"/>
      <c r="C136" s="38"/>
      <c r="D136" s="47"/>
      <c r="E136" s="33"/>
      <c r="F136" s="38"/>
      <c r="G136" s="34"/>
      <c r="H136" s="43"/>
      <c r="I136" s="35"/>
      <c r="J136" s="36"/>
    </row>
    <row r="137" spans="1:10" s="41" customFormat="1" ht="12.75" customHeight="1" x14ac:dyDescent="0.2">
      <c r="A137" s="45"/>
      <c r="B137" s="42"/>
      <c r="C137" s="38"/>
      <c r="D137" s="47"/>
      <c r="E137" s="33"/>
      <c r="F137" s="38"/>
      <c r="G137" s="34"/>
      <c r="H137" s="43"/>
      <c r="I137" s="35"/>
      <c r="J137" s="36"/>
    </row>
    <row r="138" spans="1:10" s="41" customFormat="1" ht="12.75" customHeight="1" x14ac:dyDescent="0.2">
      <c r="A138" s="45"/>
      <c r="B138" s="42"/>
      <c r="C138" s="38"/>
      <c r="D138" s="47"/>
      <c r="E138" s="33"/>
      <c r="F138" s="38"/>
      <c r="G138" s="34"/>
      <c r="H138" s="43"/>
      <c r="I138" s="35"/>
      <c r="J138" s="36"/>
    </row>
    <row r="139" spans="1:10" s="41" customFormat="1" ht="12.75" customHeight="1" x14ac:dyDescent="0.2">
      <c r="A139" s="45"/>
      <c r="B139" s="42"/>
      <c r="C139" s="38"/>
      <c r="D139" s="47"/>
      <c r="E139" s="33"/>
      <c r="F139" s="38"/>
      <c r="G139" s="34"/>
      <c r="H139" s="43"/>
      <c r="I139" s="35"/>
      <c r="J139" s="36"/>
    </row>
    <row r="140" spans="1:10" s="41" customFormat="1" ht="12.75" customHeight="1" x14ac:dyDescent="0.2">
      <c r="A140" s="45"/>
      <c r="B140" s="42"/>
      <c r="C140" s="38"/>
      <c r="D140" s="47"/>
      <c r="E140" s="33"/>
      <c r="F140" s="38"/>
      <c r="G140" s="34"/>
      <c r="H140" s="43"/>
      <c r="I140" s="35"/>
      <c r="J140" s="36"/>
    </row>
    <row r="141" spans="1:10" s="41" customFormat="1" ht="12.75" customHeight="1" x14ac:dyDescent="0.2">
      <c r="A141" s="45"/>
      <c r="B141" s="42"/>
      <c r="C141" s="38"/>
      <c r="D141" s="47"/>
      <c r="E141" s="33"/>
      <c r="F141" s="38"/>
      <c r="G141" s="34"/>
      <c r="H141" s="43"/>
      <c r="I141" s="35"/>
      <c r="J141" s="36"/>
    </row>
    <row r="142" spans="1:10" s="41" customFormat="1" ht="12.75" customHeight="1" x14ac:dyDescent="0.2">
      <c r="A142" s="45"/>
      <c r="B142" s="42"/>
      <c r="C142" s="38"/>
      <c r="D142" s="47"/>
      <c r="E142" s="33"/>
      <c r="F142" s="38"/>
      <c r="G142" s="34"/>
      <c r="H142" s="43"/>
      <c r="I142" s="35"/>
      <c r="J142" s="36"/>
    </row>
    <row r="143" spans="1:10" s="41" customFormat="1" ht="12.75" customHeight="1" x14ac:dyDescent="0.2">
      <c r="A143" s="45"/>
      <c r="B143" s="42"/>
      <c r="C143" s="38"/>
      <c r="D143" s="47"/>
      <c r="E143" s="33"/>
      <c r="F143" s="38"/>
      <c r="G143" s="34"/>
      <c r="H143" s="43"/>
      <c r="I143" s="35"/>
      <c r="J143" s="36"/>
    </row>
    <row r="144" spans="1:10" s="41" customFormat="1" ht="12.75" customHeight="1" x14ac:dyDescent="0.2">
      <c r="A144" s="45"/>
      <c r="B144" s="42"/>
      <c r="C144" s="38"/>
      <c r="D144" s="47"/>
      <c r="E144" s="33"/>
      <c r="F144" s="38"/>
      <c r="G144" s="34"/>
      <c r="H144" s="43"/>
      <c r="I144" s="35"/>
      <c r="J144" s="36"/>
    </row>
    <row r="145" spans="1:10" s="41" customFormat="1" ht="12.75" customHeight="1" x14ac:dyDescent="0.2">
      <c r="A145" s="45"/>
      <c r="B145" s="42"/>
      <c r="C145" s="38"/>
      <c r="D145" s="47"/>
      <c r="E145" s="33"/>
      <c r="F145" s="38"/>
      <c r="G145" s="34"/>
      <c r="H145" s="43"/>
      <c r="I145" s="35"/>
      <c r="J145" s="36"/>
    </row>
    <row r="146" spans="1:10" s="41" customFormat="1" ht="12.75" customHeight="1" x14ac:dyDescent="0.2">
      <c r="A146" s="45"/>
      <c r="B146" s="42"/>
      <c r="C146" s="38"/>
      <c r="D146" s="47"/>
      <c r="E146" s="33"/>
      <c r="F146" s="38"/>
      <c r="G146" s="34"/>
      <c r="H146" s="43"/>
      <c r="I146" s="35"/>
      <c r="J146" s="36"/>
    </row>
    <row r="147" spans="1:10" s="41" customFormat="1" ht="12.75" customHeight="1" x14ac:dyDescent="0.2">
      <c r="A147" s="45"/>
      <c r="B147" s="42"/>
      <c r="C147" s="38"/>
      <c r="D147" s="47"/>
      <c r="E147" s="33"/>
      <c r="F147" s="38"/>
      <c r="G147" s="34"/>
      <c r="H147" s="43"/>
      <c r="I147" s="35"/>
      <c r="J147" s="36"/>
    </row>
    <row r="148" spans="1:10" s="41" customFormat="1" ht="12.75" customHeight="1" x14ac:dyDescent="0.2">
      <c r="A148" s="45"/>
      <c r="B148" s="42"/>
      <c r="C148" s="38"/>
      <c r="D148" s="47"/>
      <c r="E148" s="33"/>
      <c r="F148" s="38"/>
      <c r="G148" s="34"/>
      <c r="H148" s="43"/>
      <c r="I148" s="35"/>
      <c r="J148" s="36"/>
    </row>
    <row r="149" spans="1:10" s="41" customFormat="1" ht="12.75" customHeight="1" x14ac:dyDescent="0.2">
      <c r="A149" s="45"/>
      <c r="B149" s="42"/>
      <c r="C149" s="38"/>
      <c r="D149" s="47"/>
      <c r="E149" s="33"/>
      <c r="F149" s="38"/>
      <c r="G149" s="34"/>
      <c r="H149" s="43"/>
      <c r="I149" s="35"/>
      <c r="J149" s="36"/>
    </row>
    <row r="150" spans="1:10" s="41" customFormat="1" x14ac:dyDescent="0.2">
      <c r="A150" s="45"/>
      <c r="B150" s="42"/>
      <c r="C150" s="38"/>
      <c r="D150" s="47"/>
      <c r="E150" s="33"/>
      <c r="F150" s="38"/>
      <c r="G150" s="34"/>
      <c r="H150" s="43"/>
      <c r="I150" s="35"/>
      <c r="J150" s="36"/>
    </row>
    <row r="151" spans="1:10" s="41" customFormat="1" ht="12.75" customHeight="1" x14ac:dyDescent="0.2">
      <c r="A151" s="45"/>
      <c r="B151" s="42"/>
      <c r="C151" s="38"/>
      <c r="D151" s="47"/>
      <c r="E151" s="33"/>
      <c r="F151" s="38"/>
      <c r="G151" s="34"/>
      <c r="H151" s="43"/>
      <c r="I151" s="35"/>
      <c r="J151" s="36"/>
    </row>
    <row r="152" spans="1:10" s="41" customFormat="1" ht="12.75" customHeight="1" x14ac:dyDescent="0.2">
      <c r="A152" s="45"/>
      <c r="B152" s="42"/>
      <c r="C152" s="38"/>
      <c r="D152" s="47"/>
      <c r="E152" s="33"/>
      <c r="F152" s="38"/>
      <c r="G152" s="34"/>
      <c r="H152" s="43"/>
      <c r="I152" s="35"/>
      <c r="J152" s="36"/>
    </row>
    <row r="153" spans="1:10" s="41" customFormat="1" ht="12.75" customHeight="1" x14ac:dyDescent="0.2">
      <c r="A153" s="45"/>
      <c r="B153" s="42"/>
      <c r="C153" s="38"/>
      <c r="D153" s="47"/>
      <c r="E153" s="33"/>
      <c r="F153" s="38"/>
      <c r="G153" s="34"/>
      <c r="H153" s="43"/>
      <c r="I153" s="35"/>
      <c r="J153" s="36"/>
    </row>
    <row r="154" spans="1:10" s="41" customFormat="1" ht="12.75" customHeight="1" x14ac:dyDescent="0.2">
      <c r="A154" s="45"/>
      <c r="B154" s="42"/>
      <c r="C154" s="38"/>
      <c r="D154" s="47"/>
      <c r="E154" s="33"/>
      <c r="F154" s="38"/>
      <c r="G154" s="34"/>
      <c r="H154" s="43"/>
      <c r="I154" s="35"/>
      <c r="J154" s="36"/>
    </row>
    <row r="155" spans="1:10" s="41" customFormat="1" ht="12.75" customHeight="1" x14ac:dyDescent="0.2">
      <c r="A155" s="45"/>
      <c r="B155" s="42"/>
      <c r="C155" s="38"/>
      <c r="D155" s="47"/>
      <c r="E155" s="33"/>
      <c r="F155" s="38"/>
      <c r="G155" s="34"/>
      <c r="H155" s="43"/>
      <c r="I155" s="35" t="str">
        <f t="shared" ref="I155:I195" ca="1" si="1">IF(AND(ISBLANK(G155),ISBLANK(H155))," - ",OFFSET(I155,-1,0,1,1)+H155-G155)</f>
        <v xml:space="preserve"> - </v>
      </c>
      <c r="J155" s="36"/>
    </row>
    <row r="156" spans="1:10" s="41" customFormat="1" ht="12.75" customHeight="1" x14ac:dyDescent="0.2">
      <c r="A156" s="45"/>
      <c r="B156" s="42"/>
      <c r="C156" s="38"/>
      <c r="D156" s="47"/>
      <c r="E156" s="33"/>
      <c r="F156" s="38"/>
      <c r="G156" s="34"/>
      <c r="H156" s="43"/>
      <c r="I156" s="35" t="str">
        <f t="shared" ca="1" si="1"/>
        <v xml:space="preserve"> - </v>
      </c>
      <c r="J156" s="36"/>
    </row>
    <row r="157" spans="1:10" s="41" customFormat="1" ht="12.75" customHeight="1" x14ac:dyDescent="0.2">
      <c r="A157" s="45"/>
      <c r="B157" s="42"/>
      <c r="C157" s="38"/>
      <c r="D157" s="47"/>
      <c r="E157" s="33"/>
      <c r="F157" s="38"/>
      <c r="G157" s="34"/>
      <c r="H157" s="43"/>
      <c r="I157" s="35" t="str">
        <f t="shared" ca="1" si="1"/>
        <v xml:space="preserve"> - </v>
      </c>
      <c r="J157" s="36"/>
    </row>
    <row r="158" spans="1:10" s="41" customFormat="1" ht="12.75" customHeight="1" x14ac:dyDescent="0.2">
      <c r="A158" s="45"/>
      <c r="B158" s="37"/>
      <c r="C158" s="38"/>
      <c r="D158" s="39"/>
      <c r="E158" s="33"/>
      <c r="F158" s="38"/>
      <c r="G158" s="34"/>
      <c r="H158" s="43"/>
      <c r="I158" s="35" t="str">
        <f t="shared" ca="1" si="1"/>
        <v xml:space="preserve"> - </v>
      </c>
      <c r="J158" s="36"/>
    </row>
    <row r="159" spans="1:10" s="36" customFormat="1" ht="12.75" customHeight="1" x14ac:dyDescent="0.2">
      <c r="A159" s="48"/>
      <c r="B159" s="30"/>
      <c r="C159" s="31"/>
      <c r="D159" s="32"/>
      <c r="E159" s="33"/>
      <c r="F159" s="31"/>
      <c r="G159" s="34"/>
      <c r="H159" s="43"/>
      <c r="I159" s="35" t="str">
        <f t="shared" ca="1" si="1"/>
        <v xml:space="preserve"> - </v>
      </c>
    </row>
    <row r="160" spans="1:10" s="41" customFormat="1" ht="12.75" customHeight="1" x14ac:dyDescent="0.2">
      <c r="A160" s="45"/>
      <c r="B160" s="37"/>
      <c r="C160" s="38"/>
      <c r="D160" s="39"/>
      <c r="E160" s="33"/>
      <c r="F160" s="38"/>
      <c r="G160" s="34"/>
      <c r="H160" s="43"/>
      <c r="I160" s="35" t="str">
        <f t="shared" ca="1" si="1"/>
        <v xml:space="preserve"> - </v>
      </c>
      <c r="J160" s="36"/>
    </row>
    <row r="161" spans="1:10" s="41" customFormat="1" ht="12" x14ac:dyDescent="0.2">
      <c r="A161" s="48"/>
      <c r="B161" s="37"/>
      <c r="C161" s="38"/>
      <c r="D161" s="39"/>
      <c r="E161" s="33"/>
      <c r="F161" s="38"/>
      <c r="G161" s="34"/>
      <c r="H161" s="43"/>
      <c r="I161" s="35" t="str">
        <f t="shared" ca="1" si="1"/>
        <v xml:space="preserve"> - </v>
      </c>
      <c r="J161" s="36"/>
    </row>
    <row r="162" spans="1:10" s="41" customFormat="1" x14ac:dyDescent="0.2">
      <c r="A162" s="48"/>
      <c r="B162" s="42"/>
      <c r="C162" s="38"/>
      <c r="D162" s="39"/>
      <c r="E162" s="33"/>
      <c r="F162" s="38"/>
      <c r="G162" s="34"/>
      <c r="H162" s="43"/>
      <c r="I162" s="35" t="str">
        <f t="shared" ca="1" si="1"/>
        <v xml:space="preserve"> - </v>
      </c>
      <c r="J162" s="36"/>
    </row>
    <row r="163" spans="1:10" s="41" customFormat="1" ht="12" x14ac:dyDescent="0.2">
      <c r="A163" s="45"/>
      <c r="B163" s="37"/>
      <c r="C163" s="38"/>
      <c r="D163" s="39"/>
      <c r="E163" s="33"/>
      <c r="F163" s="38"/>
      <c r="G163" s="34"/>
      <c r="H163" s="43"/>
      <c r="I163" s="35" t="str">
        <f t="shared" ca="1" si="1"/>
        <v xml:space="preserve"> - </v>
      </c>
      <c r="J163" s="36"/>
    </row>
    <row r="164" spans="1:10" s="41" customFormat="1" ht="12" x14ac:dyDescent="0.2">
      <c r="A164" s="45"/>
      <c r="B164" s="37"/>
      <c r="C164" s="38"/>
      <c r="D164" s="39"/>
      <c r="E164" s="33"/>
      <c r="F164" s="38"/>
      <c r="G164" s="34"/>
      <c r="H164" s="34"/>
      <c r="I164" s="35" t="str">
        <f t="shared" ca="1" si="1"/>
        <v xml:space="preserve"> - </v>
      </c>
      <c r="J164" s="36"/>
    </row>
    <row r="165" spans="1:10" s="41" customFormat="1" ht="12" x14ac:dyDescent="0.2">
      <c r="A165" s="45"/>
      <c r="B165" s="37"/>
      <c r="C165" s="38"/>
      <c r="D165" s="39"/>
      <c r="E165" s="33"/>
      <c r="F165" s="38"/>
      <c r="G165" s="34"/>
      <c r="H165" s="43"/>
      <c r="I165" s="35" t="str">
        <f t="shared" ca="1" si="1"/>
        <v xml:space="preserve"> - </v>
      </c>
      <c r="J165" s="36"/>
    </row>
    <row r="166" spans="1:10" s="41" customFormat="1" ht="12" x14ac:dyDescent="0.2">
      <c r="A166" s="45"/>
      <c r="B166" s="37"/>
      <c r="C166" s="38"/>
      <c r="D166" s="39"/>
      <c r="E166" s="33"/>
      <c r="F166" s="38"/>
      <c r="G166" s="34"/>
      <c r="H166" s="43"/>
      <c r="I166" s="35" t="str">
        <f t="shared" ca="1" si="1"/>
        <v xml:space="preserve"> - </v>
      </c>
      <c r="J166" s="36"/>
    </row>
    <row r="167" spans="1:10" s="41" customFormat="1" ht="12" x14ac:dyDescent="0.2">
      <c r="A167" s="45"/>
      <c r="B167" s="37"/>
      <c r="C167" s="38"/>
      <c r="D167" s="39"/>
      <c r="E167" s="33"/>
      <c r="F167" s="38"/>
      <c r="G167" s="34"/>
      <c r="H167" s="43"/>
      <c r="I167" s="35" t="str">
        <f t="shared" ca="1" si="1"/>
        <v xml:space="preserve"> - </v>
      </c>
      <c r="J167" s="36"/>
    </row>
    <row r="168" spans="1:10" s="41" customFormat="1" ht="12" x14ac:dyDescent="0.2">
      <c r="A168" s="45"/>
      <c r="B168" s="37"/>
      <c r="C168" s="38"/>
      <c r="D168" s="39"/>
      <c r="E168" s="33"/>
      <c r="F168" s="38"/>
      <c r="G168" s="34"/>
      <c r="H168" s="43"/>
      <c r="I168" s="35" t="str">
        <f t="shared" ca="1" si="1"/>
        <v xml:space="preserve"> - </v>
      </c>
      <c r="J168" s="36"/>
    </row>
    <row r="169" spans="1:10" s="41" customFormat="1" ht="12" x14ac:dyDescent="0.2">
      <c r="A169" s="45"/>
      <c r="B169" s="37"/>
      <c r="C169" s="38"/>
      <c r="D169" s="39"/>
      <c r="E169" s="33"/>
      <c r="F169" s="38"/>
      <c r="G169" s="34"/>
      <c r="H169" s="43"/>
      <c r="I169" s="35" t="str">
        <f t="shared" ca="1" si="1"/>
        <v xml:space="preserve"> - </v>
      </c>
      <c r="J169" s="36"/>
    </row>
    <row r="170" spans="1:10" s="41" customFormat="1" ht="12" x14ac:dyDescent="0.2">
      <c r="A170" s="45"/>
      <c r="B170" s="37"/>
      <c r="C170" s="38"/>
      <c r="D170" s="39"/>
      <c r="E170" s="33"/>
      <c r="F170" s="38"/>
      <c r="G170" s="34"/>
      <c r="H170" s="43"/>
      <c r="I170" s="35" t="str">
        <f t="shared" ca="1" si="1"/>
        <v xml:space="preserve"> - </v>
      </c>
      <c r="J170" s="36"/>
    </row>
    <row r="171" spans="1:10" s="41" customFormat="1" ht="12" x14ac:dyDescent="0.2">
      <c r="A171" s="45"/>
      <c r="B171" s="37"/>
      <c r="C171" s="38"/>
      <c r="D171" s="39"/>
      <c r="E171" s="33"/>
      <c r="F171" s="38"/>
      <c r="G171" s="34"/>
      <c r="H171" s="43"/>
      <c r="I171" s="35" t="str">
        <f t="shared" ca="1" si="1"/>
        <v xml:space="preserve"> - </v>
      </c>
      <c r="J171" s="36"/>
    </row>
    <row r="172" spans="1:10" s="41" customFormat="1" ht="12" x14ac:dyDescent="0.2">
      <c r="A172" s="45"/>
      <c r="B172" s="37"/>
      <c r="C172" s="38"/>
      <c r="D172" s="39"/>
      <c r="E172" s="33"/>
      <c r="F172" s="38"/>
      <c r="G172" s="34"/>
      <c r="H172" s="43"/>
      <c r="I172" s="35" t="str">
        <f t="shared" ca="1" si="1"/>
        <v xml:space="preserve"> - </v>
      </c>
      <c r="J172" s="36"/>
    </row>
    <row r="173" spans="1:10" s="41" customFormat="1" ht="12" x14ac:dyDescent="0.2">
      <c r="A173" s="45"/>
      <c r="B173" s="37"/>
      <c r="C173" s="38"/>
      <c r="D173" s="39"/>
      <c r="E173" s="33"/>
      <c r="F173" s="38"/>
      <c r="G173" s="34"/>
      <c r="H173" s="43"/>
      <c r="I173" s="35" t="str">
        <f t="shared" ca="1" si="1"/>
        <v xml:space="preserve"> - </v>
      </c>
      <c r="J173" s="36"/>
    </row>
    <row r="174" spans="1:10" s="41" customFormat="1" ht="12" x14ac:dyDescent="0.2">
      <c r="A174" s="45"/>
      <c r="B174" s="37"/>
      <c r="C174" s="38"/>
      <c r="D174" s="39"/>
      <c r="E174" s="33"/>
      <c r="F174" s="38"/>
      <c r="G174" s="34"/>
      <c r="H174" s="43"/>
      <c r="I174" s="35" t="str">
        <f t="shared" ca="1" si="1"/>
        <v xml:space="preserve"> - </v>
      </c>
      <c r="J174" s="36"/>
    </row>
    <row r="175" spans="1:10" s="41" customFormat="1" ht="12" x14ac:dyDescent="0.2">
      <c r="A175" s="45"/>
      <c r="B175" s="37"/>
      <c r="C175" s="38"/>
      <c r="D175" s="39"/>
      <c r="E175" s="33"/>
      <c r="F175" s="38"/>
      <c r="G175" s="34"/>
      <c r="H175" s="43"/>
      <c r="I175" s="35" t="str">
        <f t="shared" ca="1" si="1"/>
        <v xml:space="preserve"> - </v>
      </c>
      <c r="J175" s="36"/>
    </row>
    <row r="176" spans="1:10" s="41" customFormat="1" ht="12" x14ac:dyDescent="0.2">
      <c r="A176" s="45"/>
      <c r="B176" s="37"/>
      <c r="C176" s="38"/>
      <c r="D176" s="39"/>
      <c r="E176" s="33"/>
      <c r="F176" s="38"/>
      <c r="G176" s="34"/>
      <c r="H176" s="43"/>
      <c r="I176" s="35" t="str">
        <f t="shared" ca="1" si="1"/>
        <v xml:space="preserve"> - </v>
      </c>
      <c r="J176" s="36"/>
    </row>
    <row r="177" spans="1:10" s="41" customFormat="1" x14ac:dyDescent="0.2">
      <c r="A177" s="49"/>
      <c r="B177" s="42"/>
      <c r="C177" s="38"/>
      <c r="D177" s="39"/>
      <c r="E177" s="33"/>
      <c r="F177" s="38"/>
      <c r="G177" s="34"/>
      <c r="H177" s="43"/>
      <c r="I177" s="35" t="str">
        <f t="shared" ca="1" si="1"/>
        <v xml:space="preserve"> - </v>
      </c>
      <c r="J177" s="36"/>
    </row>
    <row r="178" spans="1:10" s="41" customFormat="1" x14ac:dyDescent="0.2">
      <c r="A178" s="49"/>
      <c r="B178" s="42"/>
      <c r="C178" s="38"/>
      <c r="D178" s="39"/>
      <c r="E178" s="33"/>
      <c r="F178" s="38"/>
      <c r="G178" s="34"/>
      <c r="H178" s="43"/>
      <c r="I178" s="35" t="str">
        <f t="shared" ca="1" si="1"/>
        <v xml:space="preserve"> - </v>
      </c>
      <c r="J178" s="36"/>
    </row>
    <row r="179" spans="1:10" s="41" customFormat="1" x14ac:dyDescent="0.2">
      <c r="A179" s="49"/>
      <c r="B179" s="42"/>
      <c r="C179" s="38"/>
      <c r="D179" s="39"/>
      <c r="E179" s="33"/>
      <c r="F179" s="38"/>
      <c r="G179" s="34"/>
      <c r="H179" s="43"/>
      <c r="I179" s="35" t="str">
        <f t="shared" ca="1" si="1"/>
        <v xml:space="preserve"> - </v>
      </c>
      <c r="J179" s="36"/>
    </row>
    <row r="180" spans="1:10" s="41" customFormat="1" x14ac:dyDescent="0.2">
      <c r="A180" s="49"/>
      <c r="B180" s="42"/>
      <c r="C180" s="38"/>
      <c r="D180" s="39"/>
      <c r="E180" s="33"/>
      <c r="F180" s="38"/>
      <c r="G180" s="34"/>
      <c r="H180" s="43"/>
      <c r="I180" s="35" t="str">
        <f t="shared" ca="1" si="1"/>
        <v xml:space="preserve"> - </v>
      </c>
      <c r="J180" s="36"/>
    </row>
    <row r="181" spans="1:10" s="41" customFormat="1" x14ac:dyDescent="0.2">
      <c r="A181" s="49"/>
      <c r="B181" s="42"/>
      <c r="C181" s="38"/>
      <c r="D181" s="39"/>
      <c r="E181" s="33"/>
      <c r="F181" s="38"/>
      <c r="G181" s="34"/>
      <c r="H181" s="43"/>
      <c r="I181" s="35" t="str">
        <f t="shared" ca="1" si="1"/>
        <v xml:space="preserve"> - </v>
      </c>
      <c r="J181" s="36"/>
    </row>
    <row r="182" spans="1:10" s="41" customFormat="1" x14ac:dyDescent="0.2">
      <c r="A182" s="49"/>
      <c r="B182" s="42"/>
      <c r="C182" s="38"/>
      <c r="D182" s="39"/>
      <c r="E182" s="33"/>
      <c r="F182" s="38"/>
      <c r="G182" s="43"/>
      <c r="H182" s="43"/>
      <c r="I182" s="35" t="str">
        <f t="shared" ca="1" si="1"/>
        <v xml:space="preserve"> - </v>
      </c>
      <c r="J182" s="36"/>
    </row>
    <row r="183" spans="1:10" s="41" customFormat="1" x14ac:dyDescent="0.2">
      <c r="A183" s="49"/>
      <c r="B183" s="42"/>
      <c r="C183" s="38"/>
      <c r="D183" s="39"/>
      <c r="E183" s="33"/>
      <c r="F183" s="38"/>
      <c r="G183" s="43"/>
      <c r="H183" s="43"/>
      <c r="I183" s="35" t="str">
        <f t="shared" ca="1" si="1"/>
        <v xml:space="preserve"> - </v>
      </c>
      <c r="J183" s="36"/>
    </row>
    <row r="184" spans="1:10" s="41" customFormat="1" ht="12" x14ac:dyDescent="0.2">
      <c r="A184" s="45"/>
      <c r="B184" s="37"/>
      <c r="C184" s="38"/>
      <c r="D184" s="39"/>
      <c r="E184" s="33"/>
      <c r="F184" s="38"/>
      <c r="G184" s="34"/>
      <c r="H184" s="43"/>
      <c r="I184" s="35" t="str">
        <f t="shared" ca="1" si="1"/>
        <v xml:space="preserve"> - </v>
      </c>
      <c r="J184" s="36"/>
    </row>
    <row r="185" spans="1:10" s="41" customFormat="1" x14ac:dyDescent="0.2">
      <c r="A185" s="45"/>
      <c r="B185" s="42"/>
      <c r="C185" s="38"/>
      <c r="D185" s="39"/>
      <c r="E185" s="33"/>
      <c r="F185" s="38"/>
      <c r="G185" s="34"/>
      <c r="H185" s="43"/>
      <c r="I185" s="35" t="str">
        <f t="shared" ca="1" si="1"/>
        <v xml:space="preserve"> - </v>
      </c>
      <c r="J185" s="36"/>
    </row>
    <row r="186" spans="1:10" s="41" customFormat="1" ht="12" x14ac:dyDescent="0.2">
      <c r="A186" s="45"/>
      <c r="B186" s="37"/>
      <c r="C186" s="38"/>
      <c r="D186" s="39"/>
      <c r="E186" s="33"/>
      <c r="F186" s="38"/>
      <c r="G186" s="34"/>
      <c r="H186" s="43"/>
      <c r="I186" s="35" t="str">
        <f t="shared" ca="1" si="1"/>
        <v xml:space="preserve"> - </v>
      </c>
      <c r="J186" s="36"/>
    </row>
    <row r="187" spans="1:10" s="41" customFormat="1" ht="12" x14ac:dyDescent="0.2">
      <c r="A187" s="45"/>
      <c r="B187" s="37"/>
      <c r="C187" s="38"/>
      <c r="D187" s="39"/>
      <c r="E187" s="33"/>
      <c r="F187" s="38"/>
      <c r="G187" s="34"/>
      <c r="H187" s="43"/>
      <c r="I187" s="35" t="str">
        <f t="shared" ca="1" si="1"/>
        <v xml:space="preserve"> - </v>
      </c>
      <c r="J187" s="36"/>
    </row>
    <row r="188" spans="1:10" s="41" customFormat="1" ht="12" x14ac:dyDescent="0.2">
      <c r="A188" s="45"/>
      <c r="B188" s="37"/>
      <c r="C188" s="38"/>
      <c r="D188" s="39"/>
      <c r="E188" s="33"/>
      <c r="F188" s="38"/>
      <c r="G188" s="34"/>
      <c r="H188" s="43"/>
      <c r="I188" s="35" t="str">
        <f t="shared" ca="1" si="1"/>
        <v xml:space="preserve"> - </v>
      </c>
      <c r="J188" s="36"/>
    </row>
    <row r="189" spans="1:10" s="41" customFormat="1" ht="12" x14ac:dyDescent="0.2">
      <c r="A189" s="45"/>
      <c r="B189" s="37"/>
      <c r="C189" s="38"/>
      <c r="D189" s="39"/>
      <c r="E189" s="33"/>
      <c r="F189" s="38"/>
      <c r="G189" s="34"/>
      <c r="H189" s="43"/>
      <c r="I189" s="35" t="str">
        <f t="shared" ca="1" si="1"/>
        <v xml:space="preserve"> - </v>
      </c>
      <c r="J189" s="36"/>
    </row>
    <row r="190" spans="1:10" s="41" customFormat="1" ht="12" x14ac:dyDescent="0.2">
      <c r="A190" s="45"/>
      <c r="B190" s="37"/>
      <c r="C190" s="38"/>
      <c r="D190" s="39"/>
      <c r="E190" s="33"/>
      <c r="F190" s="38"/>
      <c r="G190" s="34"/>
      <c r="H190" s="43"/>
      <c r="I190" s="35" t="str">
        <f t="shared" ca="1" si="1"/>
        <v xml:space="preserve"> - </v>
      </c>
      <c r="J190" s="36"/>
    </row>
    <row r="191" spans="1:10" s="41" customFormat="1" ht="12" x14ac:dyDescent="0.2">
      <c r="A191" s="45"/>
      <c r="B191" s="37"/>
      <c r="C191" s="38"/>
      <c r="D191" s="39"/>
      <c r="E191" s="33"/>
      <c r="F191" s="38"/>
      <c r="G191" s="34"/>
      <c r="H191" s="43"/>
      <c r="I191" s="35" t="str">
        <f t="shared" ca="1" si="1"/>
        <v xml:space="preserve"> - </v>
      </c>
      <c r="J191" s="36"/>
    </row>
    <row r="192" spans="1:10" s="41" customFormat="1" x14ac:dyDescent="0.2">
      <c r="A192" s="45"/>
      <c r="B192" s="42"/>
      <c r="C192" s="38"/>
      <c r="D192" s="39"/>
      <c r="E192" s="33"/>
      <c r="F192" s="38"/>
      <c r="G192" s="34"/>
      <c r="H192" s="43"/>
      <c r="I192" s="35" t="str">
        <f t="shared" ca="1" si="1"/>
        <v xml:space="preserve"> - </v>
      </c>
      <c r="J192" s="36"/>
    </row>
    <row r="193" spans="1:10" s="41" customFormat="1" ht="12" x14ac:dyDescent="0.2">
      <c r="A193" s="45"/>
      <c r="B193" s="37"/>
      <c r="C193" s="38"/>
      <c r="D193" s="39"/>
      <c r="E193" s="33"/>
      <c r="F193" s="38"/>
      <c r="G193" s="34"/>
      <c r="H193" s="43"/>
      <c r="I193" s="35" t="str">
        <f t="shared" ca="1" si="1"/>
        <v xml:space="preserve"> - </v>
      </c>
      <c r="J193" s="36"/>
    </row>
    <row r="194" spans="1:10" s="41" customFormat="1" ht="12" x14ac:dyDescent="0.2">
      <c r="A194" s="45"/>
      <c r="B194" s="37"/>
      <c r="C194" s="38"/>
      <c r="D194" s="39"/>
      <c r="E194" s="33"/>
      <c r="F194" s="38"/>
      <c r="G194" s="34"/>
      <c r="H194" s="43"/>
      <c r="I194" s="35" t="str">
        <f t="shared" ca="1" si="1"/>
        <v xml:space="preserve"> - </v>
      </c>
      <c r="J194" s="36"/>
    </row>
    <row r="195" spans="1:10" s="41" customFormat="1" ht="12" x14ac:dyDescent="0.2">
      <c r="A195" s="45"/>
      <c r="B195" s="37"/>
      <c r="C195" s="38"/>
      <c r="D195" s="39"/>
      <c r="E195" s="40"/>
      <c r="F195" s="38"/>
      <c r="G195" s="34"/>
      <c r="H195" s="43"/>
      <c r="I195" s="35" t="str">
        <f t="shared" ca="1" si="1"/>
        <v xml:space="preserve"> - </v>
      </c>
      <c r="J195" s="36"/>
    </row>
    <row r="196" spans="1:10" s="41" customFormat="1" ht="12" x14ac:dyDescent="0.2">
      <c r="A196" s="45"/>
      <c r="B196" s="37"/>
      <c r="C196" s="38"/>
      <c r="D196" s="39"/>
      <c r="E196" s="40"/>
      <c r="F196" s="38"/>
      <c r="G196" s="34"/>
      <c r="H196" s="43"/>
      <c r="I196" s="35" t="str">
        <f t="shared" ref="I196:I259" ca="1" si="2">IF(AND(ISBLANK(G196),ISBLANK(H196))," - ",OFFSET(I196,-1,0,1,1)+H196-G196)</f>
        <v xml:space="preserve"> - </v>
      </c>
      <c r="J196" s="36"/>
    </row>
    <row r="197" spans="1:10" s="41" customFormat="1" ht="12" x14ac:dyDescent="0.2">
      <c r="A197" s="45"/>
      <c r="B197" s="37"/>
      <c r="C197" s="38"/>
      <c r="D197" s="39"/>
      <c r="E197" s="40"/>
      <c r="F197" s="38"/>
      <c r="G197" s="34"/>
      <c r="H197" s="43"/>
      <c r="I197" s="35" t="str">
        <f t="shared" ca="1" si="2"/>
        <v xml:space="preserve"> - </v>
      </c>
      <c r="J197" s="36"/>
    </row>
    <row r="198" spans="1:10" s="41" customFormat="1" ht="12" x14ac:dyDescent="0.2">
      <c r="A198" s="45"/>
      <c r="B198" s="37"/>
      <c r="C198" s="38"/>
      <c r="D198" s="39"/>
      <c r="E198" s="40"/>
      <c r="F198" s="38"/>
      <c r="G198" s="34"/>
      <c r="H198" s="43"/>
      <c r="I198" s="35" t="str">
        <f t="shared" ca="1" si="2"/>
        <v xml:space="preserve"> - </v>
      </c>
      <c r="J198" s="36"/>
    </row>
    <row r="199" spans="1:10" s="41" customFormat="1" ht="12" x14ac:dyDescent="0.2">
      <c r="A199" s="45"/>
      <c r="B199" s="37"/>
      <c r="C199" s="38"/>
      <c r="D199" s="39"/>
      <c r="E199" s="33"/>
      <c r="F199" s="38"/>
      <c r="G199" s="34"/>
      <c r="H199" s="43"/>
      <c r="I199" s="35" t="str">
        <f t="shared" ca="1" si="2"/>
        <v xml:space="preserve"> - </v>
      </c>
      <c r="J199" s="36"/>
    </row>
    <row r="200" spans="1:10" s="41" customFormat="1" ht="12" x14ac:dyDescent="0.2">
      <c r="A200" s="45"/>
      <c r="B200" s="37"/>
      <c r="C200" s="38"/>
      <c r="D200" s="39"/>
      <c r="E200" s="33"/>
      <c r="F200" s="38"/>
      <c r="G200" s="34"/>
      <c r="H200" s="43"/>
      <c r="I200" s="35" t="str">
        <f t="shared" ca="1" si="2"/>
        <v xml:space="preserve"> - </v>
      </c>
      <c r="J200" s="36"/>
    </row>
    <row r="201" spans="1:10" s="41" customFormat="1" ht="12.75" customHeight="1" x14ac:dyDescent="0.2">
      <c r="A201" s="45"/>
      <c r="B201" s="37"/>
      <c r="C201" s="38"/>
      <c r="D201" s="39"/>
      <c r="E201" s="33"/>
      <c r="F201" s="38"/>
      <c r="G201" s="34"/>
      <c r="H201" s="43"/>
      <c r="I201" s="35" t="str">
        <f t="shared" ca="1" si="2"/>
        <v xml:space="preserve"> - </v>
      </c>
      <c r="J201" s="36"/>
    </row>
    <row r="202" spans="1:10" s="41" customFormat="1" ht="12" x14ac:dyDescent="0.2">
      <c r="A202" s="45"/>
      <c r="B202" s="37"/>
      <c r="C202" s="38"/>
      <c r="D202" s="39"/>
      <c r="E202" s="33"/>
      <c r="F202" s="38"/>
      <c r="G202" s="34"/>
      <c r="H202" s="43"/>
      <c r="I202" s="35" t="str">
        <f t="shared" ca="1" si="2"/>
        <v xml:space="preserve"> - </v>
      </c>
      <c r="J202" s="36"/>
    </row>
    <row r="203" spans="1:10" s="41" customFormat="1" ht="15" customHeight="1" x14ac:dyDescent="0.2">
      <c r="A203" s="45"/>
      <c r="B203" s="37"/>
      <c r="C203" s="38"/>
      <c r="D203" s="39"/>
      <c r="E203" s="33"/>
      <c r="F203" s="38"/>
      <c r="G203" s="34"/>
      <c r="H203" s="43"/>
      <c r="I203" s="35" t="str">
        <f t="shared" ca="1" si="2"/>
        <v xml:space="preserve"> - </v>
      </c>
      <c r="J203" s="36"/>
    </row>
    <row r="204" spans="1:10" s="41" customFormat="1" ht="12" x14ac:dyDescent="0.2">
      <c r="A204" s="45"/>
      <c r="B204" s="37"/>
      <c r="C204" s="38"/>
      <c r="D204" s="39"/>
      <c r="E204" s="33"/>
      <c r="F204" s="38"/>
      <c r="G204" s="34"/>
      <c r="H204" s="43"/>
      <c r="I204" s="35" t="str">
        <f t="shared" ca="1" si="2"/>
        <v xml:space="preserve"> - </v>
      </c>
      <c r="J204" s="36"/>
    </row>
    <row r="205" spans="1:10" s="41" customFormat="1" ht="12" x14ac:dyDescent="0.2">
      <c r="A205" s="45"/>
      <c r="B205" s="37"/>
      <c r="C205" s="38"/>
      <c r="D205" s="39"/>
      <c r="E205" s="33"/>
      <c r="F205" s="38"/>
      <c r="G205" s="34"/>
      <c r="H205" s="43"/>
      <c r="I205" s="35" t="str">
        <f t="shared" ca="1" si="2"/>
        <v xml:space="preserve"> - </v>
      </c>
      <c r="J205" s="36"/>
    </row>
    <row r="206" spans="1:10" s="41" customFormat="1" ht="12" x14ac:dyDescent="0.2">
      <c r="A206" s="45"/>
      <c r="B206" s="37"/>
      <c r="C206" s="46"/>
      <c r="D206" s="39"/>
      <c r="E206" s="33"/>
      <c r="F206" s="38"/>
      <c r="G206" s="34"/>
      <c r="H206" s="43"/>
      <c r="I206" s="35" t="str">
        <f t="shared" ca="1" si="2"/>
        <v xml:space="preserve"> - </v>
      </c>
      <c r="J206" s="36"/>
    </row>
    <row r="207" spans="1:10" s="41" customFormat="1" ht="12" x14ac:dyDescent="0.2">
      <c r="A207" s="45"/>
      <c r="B207" s="37"/>
      <c r="C207" s="46"/>
      <c r="D207" s="39"/>
      <c r="E207" s="33"/>
      <c r="F207" s="38"/>
      <c r="G207" s="43"/>
      <c r="H207" s="43"/>
      <c r="I207" s="35" t="str">
        <f t="shared" ca="1" si="2"/>
        <v xml:space="preserve"> - </v>
      </c>
      <c r="J207" s="36"/>
    </row>
    <row r="208" spans="1:10" s="41" customFormat="1" ht="12" x14ac:dyDescent="0.2">
      <c r="A208" s="45"/>
      <c r="B208" s="37"/>
      <c r="C208" s="46"/>
      <c r="D208" s="39"/>
      <c r="E208" s="33"/>
      <c r="F208" s="38"/>
      <c r="G208" s="34"/>
      <c r="H208" s="43"/>
      <c r="I208" s="35" t="str">
        <f t="shared" ca="1" si="2"/>
        <v xml:space="preserve"> - </v>
      </c>
      <c r="J208" s="36"/>
    </row>
    <row r="209" spans="1:10" s="41" customFormat="1" ht="12" x14ac:dyDescent="0.2">
      <c r="A209" s="45"/>
      <c r="B209" s="37"/>
      <c r="C209" s="46"/>
      <c r="D209" s="39"/>
      <c r="E209" s="33"/>
      <c r="F209" s="38"/>
      <c r="G209" s="34"/>
      <c r="H209" s="43"/>
      <c r="I209" s="35" t="str">
        <f t="shared" ca="1" si="2"/>
        <v xml:space="preserve"> - </v>
      </c>
      <c r="J209" s="36"/>
    </row>
    <row r="210" spans="1:10" s="41" customFormat="1" ht="12" x14ac:dyDescent="0.2">
      <c r="A210" s="45"/>
      <c r="B210" s="37"/>
      <c r="C210" s="46"/>
      <c r="D210" s="39"/>
      <c r="E210" s="33"/>
      <c r="F210" s="38"/>
      <c r="G210" s="34"/>
      <c r="H210" s="43"/>
      <c r="I210" s="35" t="str">
        <f t="shared" ca="1" si="2"/>
        <v xml:space="preserve"> - </v>
      </c>
      <c r="J210" s="36"/>
    </row>
    <row r="211" spans="1:10" s="41" customFormat="1" ht="12" x14ac:dyDescent="0.2">
      <c r="A211" s="45"/>
      <c r="B211" s="37"/>
      <c r="C211" s="38"/>
      <c r="D211" s="39"/>
      <c r="E211" s="33"/>
      <c r="F211" s="38"/>
      <c r="G211" s="34"/>
      <c r="H211" s="43"/>
      <c r="I211" s="35" t="str">
        <f t="shared" ca="1" si="2"/>
        <v xml:space="preserve"> - </v>
      </c>
      <c r="J211" s="36"/>
    </row>
    <row r="212" spans="1:10" s="41" customFormat="1" ht="12" x14ac:dyDescent="0.2">
      <c r="A212" s="45"/>
      <c r="B212" s="37"/>
      <c r="C212" s="38"/>
      <c r="D212" s="39"/>
      <c r="E212" s="33"/>
      <c r="F212" s="38"/>
      <c r="G212" s="34"/>
      <c r="H212" s="43"/>
      <c r="I212" s="35" t="str">
        <f t="shared" ca="1" si="2"/>
        <v xml:space="preserve"> - </v>
      </c>
      <c r="J212" s="36"/>
    </row>
    <row r="213" spans="1:10" s="41" customFormat="1" ht="12" x14ac:dyDescent="0.2">
      <c r="A213" s="45"/>
      <c r="B213" s="37"/>
      <c r="C213" s="38"/>
      <c r="D213" s="39"/>
      <c r="E213" s="33"/>
      <c r="F213" s="38"/>
      <c r="G213" s="34"/>
      <c r="H213" s="43"/>
      <c r="I213" s="35" t="str">
        <f t="shared" ca="1" si="2"/>
        <v xml:space="preserve"> - </v>
      </c>
      <c r="J213" s="36"/>
    </row>
    <row r="214" spans="1:10" s="41" customFormat="1" ht="12" x14ac:dyDescent="0.2">
      <c r="A214" s="45"/>
      <c r="B214" s="37"/>
      <c r="C214" s="38"/>
      <c r="D214" s="39"/>
      <c r="E214" s="33"/>
      <c r="F214" s="38"/>
      <c r="G214" s="34"/>
      <c r="H214" s="43"/>
      <c r="I214" s="35" t="str">
        <f t="shared" ca="1" si="2"/>
        <v xml:space="preserve"> - </v>
      </c>
      <c r="J214" s="36"/>
    </row>
    <row r="215" spans="1:10" s="41" customFormat="1" ht="12" x14ac:dyDescent="0.2">
      <c r="A215" s="45"/>
      <c r="B215" s="37"/>
      <c r="C215" s="38"/>
      <c r="D215" s="39"/>
      <c r="E215" s="33"/>
      <c r="F215" s="38"/>
      <c r="G215" s="34"/>
      <c r="H215" s="43"/>
      <c r="I215" s="35" t="str">
        <f t="shared" ca="1" si="2"/>
        <v xml:space="preserve"> - </v>
      </c>
      <c r="J215" s="36"/>
    </row>
    <row r="216" spans="1:10" s="41" customFormat="1" ht="12" x14ac:dyDescent="0.2">
      <c r="A216" s="45"/>
      <c r="B216" s="37"/>
      <c r="C216" s="38"/>
      <c r="D216" s="39"/>
      <c r="E216" s="33"/>
      <c r="F216" s="38"/>
      <c r="G216" s="34"/>
      <c r="H216" s="43"/>
      <c r="I216" s="35" t="str">
        <f t="shared" ca="1" si="2"/>
        <v xml:space="preserve"> - </v>
      </c>
      <c r="J216" s="36"/>
    </row>
    <row r="217" spans="1:10" s="41" customFormat="1" ht="12" x14ac:dyDescent="0.2">
      <c r="A217" s="45"/>
      <c r="B217" s="37"/>
      <c r="C217" s="38"/>
      <c r="D217" s="39"/>
      <c r="E217" s="33"/>
      <c r="F217" s="38"/>
      <c r="G217" s="34"/>
      <c r="H217" s="43"/>
      <c r="I217" s="35" t="str">
        <f t="shared" ca="1" si="2"/>
        <v xml:space="preserve"> - </v>
      </c>
      <c r="J217" s="36"/>
    </row>
    <row r="218" spans="1:10" s="41" customFormat="1" ht="12" x14ac:dyDescent="0.2">
      <c r="A218" s="45"/>
      <c r="B218" s="37"/>
      <c r="C218" s="38"/>
      <c r="D218" s="39"/>
      <c r="E218" s="33"/>
      <c r="F218" s="38"/>
      <c r="G218" s="34"/>
      <c r="H218" s="43"/>
      <c r="I218" s="35" t="str">
        <f t="shared" ca="1" si="2"/>
        <v xml:space="preserve"> - </v>
      </c>
      <c r="J218" s="36"/>
    </row>
    <row r="219" spans="1:10" s="41" customFormat="1" ht="12" x14ac:dyDescent="0.2">
      <c r="A219" s="45"/>
      <c r="B219" s="37"/>
      <c r="C219" s="38"/>
      <c r="D219" s="39"/>
      <c r="E219" s="33"/>
      <c r="F219" s="38"/>
      <c r="G219" s="34"/>
      <c r="H219" s="43"/>
      <c r="I219" s="35" t="str">
        <f t="shared" ca="1" si="2"/>
        <v xml:space="preserve"> - </v>
      </c>
      <c r="J219" s="36"/>
    </row>
    <row r="220" spans="1:10" s="41" customFormat="1" ht="12" x14ac:dyDescent="0.2">
      <c r="A220" s="45"/>
      <c r="B220" s="37"/>
      <c r="C220" s="38"/>
      <c r="D220" s="39"/>
      <c r="E220" s="33"/>
      <c r="F220" s="38"/>
      <c r="G220" s="34"/>
      <c r="H220" s="43"/>
      <c r="I220" s="35" t="str">
        <f t="shared" ca="1" si="2"/>
        <v xml:space="preserve"> - </v>
      </c>
      <c r="J220" s="36"/>
    </row>
    <row r="221" spans="1:10" s="41" customFormat="1" ht="12" x14ac:dyDescent="0.2">
      <c r="A221" s="45"/>
      <c r="B221" s="37"/>
      <c r="C221" s="38"/>
      <c r="D221" s="39"/>
      <c r="E221" s="33"/>
      <c r="F221" s="38"/>
      <c r="G221" s="34"/>
      <c r="H221" s="43"/>
      <c r="I221" s="35" t="str">
        <f t="shared" ca="1" si="2"/>
        <v xml:space="preserve"> - </v>
      </c>
      <c r="J221" s="36"/>
    </row>
    <row r="222" spans="1:10" s="41" customFormat="1" ht="12" x14ac:dyDescent="0.2">
      <c r="A222" s="45"/>
      <c r="B222" s="37"/>
      <c r="C222" s="38"/>
      <c r="D222" s="39"/>
      <c r="E222" s="33"/>
      <c r="F222" s="38"/>
      <c r="G222" s="34"/>
      <c r="H222" s="43"/>
      <c r="I222" s="35" t="str">
        <f t="shared" ca="1" si="2"/>
        <v xml:space="preserve"> - </v>
      </c>
      <c r="J222" s="36"/>
    </row>
    <row r="223" spans="1:10" s="41" customFormat="1" ht="12" x14ac:dyDescent="0.2">
      <c r="A223" s="45"/>
      <c r="B223" s="37"/>
      <c r="C223" s="38"/>
      <c r="D223" s="39"/>
      <c r="E223" s="33"/>
      <c r="F223" s="38"/>
      <c r="G223" s="34"/>
      <c r="H223" s="43"/>
      <c r="I223" s="35" t="str">
        <f t="shared" ca="1" si="2"/>
        <v xml:space="preserve"> - </v>
      </c>
      <c r="J223" s="36"/>
    </row>
    <row r="224" spans="1:10" s="41" customFormat="1" ht="12" x14ac:dyDescent="0.2">
      <c r="A224" s="45"/>
      <c r="B224" s="37"/>
      <c r="C224" s="38"/>
      <c r="D224" s="39"/>
      <c r="E224" s="33"/>
      <c r="F224" s="38"/>
      <c r="G224" s="34"/>
      <c r="H224" s="43"/>
      <c r="I224" s="35" t="str">
        <f t="shared" ca="1" si="2"/>
        <v xml:space="preserve"> - </v>
      </c>
      <c r="J224" s="36"/>
    </row>
    <row r="225" spans="1:10" s="41" customFormat="1" ht="12" x14ac:dyDescent="0.2">
      <c r="A225" s="45"/>
      <c r="B225" s="37"/>
      <c r="C225" s="38"/>
      <c r="D225" s="39"/>
      <c r="E225" s="33"/>
      <c r="F225" s="38"/>
      <c r="G225" s="34"/>
      <c r="H225" s="43"/>
      <c r="I225" s="35" t="str">
        <f t="shared" ca="1" si="2"/>
        <v xml:space="preserve"> - </v>
      </c>
      <c r="J225" s="36"/>
    </row>
    <row r="226" spans="1:10" s="41" customFormat="1" ht="12" x14ac:dyDescent="0.2">
      <c r="A226" s="45"/>
      <c r="B226" s="37"/>
      <c r="C226" s="38"/>
      <c r="D226" s="39"/>
      <c r="E226" s="33"/>
      <c r="F226" s="38"/>
      <c r="G226" s="34"/>
      <c r="H226" s="43"/>
      <c r="I226" s="35" t="str">
        <f t="shared" ca="1" si="2"/>
        <v xml:space="preserve"> - </v>
      </c>
      <c r="J226" s="36"/>
    </row>
    <row r="227" spans="1:10" s="41" customFormat="1" ht="12" x14ac:dyDescent="0.2">
      <c r="A227" s="45"/>
      <c r="B227" s="37"/>
      <c r="C227" s="38"/>
      <c r="D227" s="39"/>
      <c r="E227" s="33"/>
      <c r="F227" s="38"/>
      <c r="G227" s="34"/>
      <c r="H227" s="43"/>
      <c r="I227" s="35" t="str">
        <f t="shared" ca="1" si="2"/>
        <v xml:space="preserve"> - </v>
      </c>
      <c r="J227" s="36"/>
    </row>
    <row r="228" spans="1:10" s="41" customFormat="1" ht="12" x14ac:dyDescent="0.2">
      <c r="A228" s="45"/>
      <c r="B228" s="37"/>
      <c r="C228" s="38"/>
      <c r="D228" s="39"/>
      <c r="E228" s="33"/>
      <c r="F228" s="38"/>
      <c r="G228" s="34"/>
      <c r="H228" s="43"/>
      <c r="I228" s="35" t="str">
        <f t="shared" ca="1" si="2"/>
        <v xml:space="preserve"> - </v>
      </c>
      <c r="J228" s="36"/>
    </row>
    <row r="229" spans="1:10" s="41" customFormat="1" ht="12" x14ac:dyDescent="0.2">
      <c r="A229" s="45"/>
      <c r="B229" s="37"/>
      <c r="C229" s="38"/>
      <c r="D229" s="39"/>
      <c r="E229" s="33"/>
      <c r="F229" s="38"/>
      <c r="G229" s="34"/>
      <c r="H229" s="43"/>
      <c r="I229" s="35" t="str">
        <f t="shared" ca="1" si="2"/>
        <v xml:space="preserve"> - </v>
      </c>
      <c r="J229" s="36"/>
    </row>
    <row r="230" spans="1:10" s="41" customFormat="1" ht="12" x14ac:dyDescent="0.2">
      <c r="A230" s="45"/>
      <c r="B230" s="37"/>
      <c r="C230" s="38"/>
      <c r="D230" s="39"/>
      <c r="E230" s="33"/>
      <c r="F230" s="38"/>
      <c r="G230" s="34"/>
      <c r="H230" s="43"/>
      <c r="I230" s="35" t="str">
        <f t="shared" ca="1" si="2"/>
        <v xml:space="preserve"> - </v>
      </c>
      <c r="J230" s="36"/>
    </row>
    <row r="231" spans="1:10" s="41" customFormat="1" ht="12" x14ac:dyDescent="0.2">
      <c r="A231" s="45"/>
      <c r="B231" s="37"/>
      <c r="C231" s="38"/>
      <c r="D231" s="39"/>
      <c r="E231" s="33"/>
      <c r="F231" s="38"/>
      <c r="G231" s="34"/>
      <c r="H231" s="43"/>
      <c r="I231" s="35" t="str">
        <f t="shared" ca="1" si="2"/>
        <v xml:space="preserve"> - </v>
      </c>
      <c r="J231" s="36"/>
    </row>
    <row r="232" spans="1:10" s="41" customFormat="1" ht="12" x14ac:dyDescent="0.2">
      <c r="A232" s="45"/>
      <c r="B232" s="37"/>
      <c r="C232" s="38"/>
      <c r="D232" s="39"/>
      <c r="E232" s="33"/>
      <c r="F232" s="38"/>
      <c r="G232" s="34"/>
      <c r="H232" s="43"/>
      <c r="I232" s="35" t="str">
        <f t="shared" ca="1" si="2"/>
        <v xml:space="preserve"> - </v>
      </c>
      <c r="J232" s="36"/>
    </row>
    <row r="233" spans="1:10" s="41" customFormat="1" ht="12" x14ac:dyDescent="0.2">
      <c r="A233" s="45"/>
      <c r="B233" s="37"/>
      <c r="C233" s="38"/>
      <c r="D233" s="39"/>
      <c r="E233" s="33"/>
      <c r="F233" s="38"/>
      <c r="G233" s="34"/>
      <c r="H233" s="43"/>
      <c r="I233" s="35" t="str">
        <f t="shared" ca="1" si="2"/>
        <v xml:space="preserve"> - </v>
      </c>
      <c r="J233" s="36"/>
    </row>
    <row r="234" spans="1:10" s="41" customFormat="1" ht="12" x14ac:dyDescent="0.2">
      <c r="A234" s="45"/>
      <c r="B234" s="37"/>
      <c r="C234" s="38"/>
      <c r="D234" s="39"/>
      <c r="E234" s="33"/>
      <c r="F234" s="38"/>
      <c r="G234" s="34"/>
      <c r="H234" s="43"/>
      <c r="I234" s="35" t="str">
        <f t="shared" ca="1" si="2"/>
        <v xml:space="preserve"> - </v>
      </c>
      <c r="J234" s="36"/>
    </row>
    <row r="235" spans="1:10" s="41" customFormat="1" ht="12" x14ac:dyDescent="0.2">
      <c r="A235" s="45"/>
      <c r="B235" s="37"/>
      <c r="C235" s="38"/>
      <c r="D235" s="39"/>
      <c r="E235" s="33"/>
      <c r="F235" s="38"/>
      <c r="G235" s="34"/>
      <c r="H235" s="43"/>
      <c r="I235" s="35" t="str">
        <f t="shared" ca="1" si="2"/>
        <v xml:space="preserve"> - </v>
      </c>
      <c r="J235" s="36"/>
    </row>
    <row r="236" spans="1:10" s="41" customFormat="1" ht="12" x14ac:dyDescent="0.2">
      <c r="A236" s="45"/>
      <c r="B236" s="37"/>
      <c r="C236" s="38"/>
      <c r="D236" s="39"/>
      <c r="E236" s="33"/>
      <c r="F236" s="38"/>
      <c r="G236" s="34"/>
      <c r="H236" s="43"/>
      <c r="I236" s="35" t="str">
        <f t="shared" ca="1" si="2"/>
        <v xml:space="preserve"> - </v>
      </c>
      <c r="J236" s="36"/>
    </row>
    <row r="237" spans="1:10" s="41" customFormat="1" ht="12" x14ac:dyDescent="0.2">
      <c r="A237" s="45"/>
      <c r="B237" s="37"/>
      <c r="C237" s="38"/>
      <c r="D237" s="39"/>
      <c r="E237" s="33"/>
      <c r="F237" s="38"/>
      <c r="G237" s="34"/>
      <c r="H237" s="43"/>
      <c r="I237" s="35" t="str">
        <f t="shared" ca="1" si="2"/>
        <v xml:space="preserve"> - </v>
      </c>
      <c r="J237" s="36"/>
    </row>
    <row r="238" spans="1:10" s="41" customFormat="1" ht="13.5" customHeight="1" x14ac:dyDescent="0.2">
      <c r="A238" s="45"/>
      <c r="B238" s="37"/>
      <c r="C238" s="38"/>
      <c r="D238" s="39"/>
      <c r="E238" s="33"/>
      <c r="F238" s="38"/>
      <c r="G238" s="34"/>
      <c r="H238" s="43"/>
      <c r="I238" s="35" t="str">
        <f t="shared" ca="1" si="2"/>
        <v xml:space="preserve"> - </v>
      </c>
      <c r="J238" s="36"/>
    </row>
    <row r="239" spans="1:10" s="41" customFormat="1" ht="12" x14ac:dyDescent="0.2">
      <c r="A239" s="45"/>
      <c r="B239" s="37"/>
      <c r="C239" s="38"/>
      <c r="D239" s="39"/>
      <c r="E239" s="33"/>
      <c r="F239" s="38"/>
      <c r="G239" s="34"/>
      <c r="H239" s="43"/>
      <c r="I239" s="35" t="str">
        <f t="shared" ca="1" si="2"/>
        <v xml:space="preserve"> - </v>
      </c>
      <c r="J239" s="36"/>
    </row>
    <row r="240" spans="1:10" s="41" customFormat="1" ht="12" x14ac:dyDescent="0.2">
      <c r="A240" s="45"/>
      <c r="B240" s="37"/>
      <c r="C240" s="38"/>
      <c r="D240" s="39"/>
      <c r="E240" s="33"/>
      <c r="F240" s="38"/>
      <c r="G240" s="34"/>
      <c r="H240" s="43"/>
      <c r="I240" s="35" t="str">
        <f t="shared" ca="1" si="2"/>
        <v xml:space="preserve"> - </v>
      </c>
      <c r="J240" s="36"/>
    </row>
    <row r="241" spans="1:10" s="41" customFormat="1" ht="12" x14ac:dyDescent="0.2">
      <c r="A241" s="45"/>
      <c r="B241" s="37"/>
      <c r="C241" s="38"/>
      <c r="D241" s="39"/>
      <c r="E241" s="33"/>
      <c r="F241" s="38"/>
      <c r="G241" s="34"/>
      <c r="H241" s="43"/>
      <c r="I241" s="35" t="str">
        <f t="shared" ca="1" si="2"/>
        <v xml:space="preserve"> - </v>
      </c>
      <c r="J241" s="36"/>
    </row>
    <row r="242" spans="1:10" s="41" customFormat="1" ht="12" x14ac:dyDescent="0.2">
      <c r="A242" s="45"/>
      <c r="B242" s="37"/>
      <c r="C242" s="38"/>
      <c r="D242" s="39"/>
      <c r="E242" s="33"/>
      <c r="F242" s="38"/>
      <c r="G242" s="34"/>
      <c r="H242" s="43"/>
      <c r="I242" s="35" t="str">
        <f t="shared" ca="1" si="2"/>
        <v xml:space="preserve"> - </v>
      </c>
      <c r="J242" s="36"/>
    </row>
    <row r="243" spans="1:10" s="41" customFormat="1" ht="12" x14ac:dyDescent="0.2">
      <c r="A243" s="45"/>
      <c r="B243" s="37"/>
      <c r="C243" s="38"/>
      <c r="D243" s="39"/>
      <c r="E243" s="33"/>
      <c r="F243" s="38"/>
      <c r="G243" s="34"/>
      <c r="H243" s="43"/>
      <c r="I243" s="35" t="str">
        <f t="shared" ca="1" si="2"/>
        <v xml:space="preserve"> - </v>
      </c>
      <c r="J243" s="36"/>
    </row>
    <row r="244" spans="1:10" s="41" customFormat="1" ht="12" x14ac:dyDescent="0.2">
      <c r="A244" s="45"/>
      <c r="B244" s="37"/>
      <c r="C244" s="38"/>
      <c r="D244" s="39"/>
      <c r="E244" s="33"/>
      <c r="F244" s="38"/>
      <c r="G244" s="34"/>
      <c r="H244" s="43"/>
      <c r="I244" s="35" t="str">
        <f t="shared" ca="1" si="2"/>
        <v xml:space="preserve"> - </v>
      </c>
      <c r="J244" s="36"/>
    </row>
    <row r="245" spans="1:10" s="41" customFormat="1" ht="12" x14ac:dyDescent="0.2">
      <c r="A245" s="45"/>
      <c r="B245" s="37"/>
      <c r="C245" s="38"/>
      <c r="D245" s="39"/>
      <c r="E245" s="33"/>
      <c r="F245" s="38"/>
      <c r="G245" s="34"/>
      <c r="H245" s="43"/>
      <c r="I245" s="35" t="str">
        <f t="shared" ca="1" si="2"/>
        <v xml:space="preserve"> - </v>
      </c>
      <c r="J245" s="36"/>
    </row>
    <row r="246" spans="1:10" s="41" customFormat="1" ht="12" x14ac:dyDescent="0.2">
      <c r="A246" s="45"/>
      <c r="B246" s="37"/>
      <c r="C246" s="38"/>
      <c r="D246" s="39"/>
      <c r="E246" s="33"/>
      <c r="F246" s="38"/>
      <c r="G246" s="34"/>
      <c r="H246" s="43"/>
      <c r="I246" s="35" t="str">
        <f t="shared" ca="1" si="2"/>
        <v xml:space="preserve"> - </v>
      </c>
      <c r="J246" s="36"/>
    </row>
    <row r="247" spans="1:10" s="41" customFormat="1" ht="12" x14ac:dyDescent="0.2">
      <c r="A247" s="45"/>
      <c r="B247" s="37"/>
      <c r="C247" s="38"/>
      <c r="D247" s="39"/>
      <c r="E247" s="33"/>
      <c r="F247" s="38"/>
      <c r="G247" s="34"/>
      <c r="H247" s="43"/>
      <c r="I247" s="35" t="str">
        <f t="shared" ca="1" si="2"/>
        <v xml:space="preserve"> - </v>
      </c>
      <c r="J247" s="36"/>
    </row>
    <row r="248" spans="1:10" s="41" customFormat="1" ht="12" x14ac:dyDescent="0.2">
      <c r="A248" s="45"/>
      <c r="B248" s="37"/>
      <c r="C248" s="38"/>
      <c r="D248" s="39"/>
      <c r="E248" s="33"/>
      <c r="F248" s="38"/>
      <c r="G248" s="34"/>
      <c r="H248" s="43"/>
      <c r="I248" s="35" t="str">
        <f t="shared" ca="1" si="2"/>
        <v xml:space="preserve"> - </v>
      </c>
      <c r="J248" s="36"/>
    </row>
    <row r="249" spans="1:10" s="41" customFormat="1" ht="12" x14ac:dyDescent="0.2">
      <c r="A249" s="45"/>
      <c r="B249" s="37"/>
      <c r="C249" s="38"/>
      <c r="D249" s="39"/>
      <c r="E249" s="33"/>
      <c r="F249" s="38"/>
      <c r="G249" s="34"/>
      <c r="H249" s="43"/>
      <c r="I249" s="35" t="str">
        <f t="shared" ca="1" si="2"/>
        <v xml:space="preserve"> - </v>
      </c>
      <c r="J249" s="36"/>
    </row>
    <row r="250" spans="1:10" s="41" customFormat="1" ht="12" x14ac:dyDescent="0.2">
      <c r="A250" s="45"/>
      <c r="B250" s="37"/>
      <c r="C250" s="38"/>
      <c r="D250" s="39"/>
      <c r="E250" s="33"/>
      <c r="F250" s="38"/>
      <c r="G250" s="34"/>
      <c r="H250" s="43"/>
      <c r="I250" s="35" t="str">
        <f t="shared" ca="1" si="2"/>
        <v xml:space="preserve"> - </v>
      </c>
      <c r="J250" s="36"/>
    </row>
    <row r="251" spans="1:10" s="41" customFormat="1" ht="12" x14ac:dyDescent="0.2">
      <c r="A251" s="45"/>
      <c r="B251" s="37"/>
      <c r="C251" s="38"/>
      <c r="D251" s="39"/>
      <c r="E251" s="33"/>
      <c r="F251" s="38"/>
      <c r="G251" s="34"/>
      <c r="H251" s="43"/>
      <c r="I251" s="35" t="str">
        <f t="shared" ca="1" si="2"/>
        <v xml:space="preserve"> - </v>
      </c>
      <c r="J251" s="36"/>
    </row>
    <row r="252" spans="1:10" s="41" customFormat="1" ht="12" x14ac:dyDescent="0.2">
      <c r="A252" s="45"/>
      <c r="B252" s="37"/>
      <c r="C252" s="38"/>
      <c r="D252" s="39"/>
      <c r="E252" s="33"/>
      <c r="F252" s="38"/>
      <c r="G252" s="34"/>
      <c r="H252" s="43"/>
      <c r="I252" s="35" t="str">
        <f t="shared" ca="1" si="2"/>
        <v xml:space="preserve"> - </v>
      </c>
      <c r="J252" s="36"/>
    </row>
    <row r="253" spans="1:10" s="41" customFormat="1" ht="12" x14ac:dyDescent="0.2">
      <c r="A253" s="45"/>
      <c r="B253" s="37"/>
      <c r="C253" s="38"/>
      <c r="D253" s="39"/>
      <c r="E253" s="33"/>
      <c r="F253" s="38"/>
      <c r="G253" s="34"/>
      <c r="H253" s="43"/>
      <c r="I253" s="35" t="str">
        <f t="shared" ca="1" si="2"/>
        <v xml:space="preserve"> - </v>
      </c>
      <c r="J253" s="36"/>
    </row>
    <row r="254" spans="1:10" s="41" customFormat="1" ht="12" x14ac:dyDescent="0.2">
      <c r="A254" s="45"/>
      <c r="B254" s="37"/>
      <c r="C254" s="38"/>
      <c r="D254" s="39"/>
      <c r="E254" s="33"/>
      <c r="F254" s="38"/>
      <c r="G254" s="34"/>
      <c r="H254" s="43"/>
      <c r="I254" s="35" t="str">
        <f t="shared" ca="1" si="2"/>
        <v xml:space="preserve"> - </v>
      </c>
      <c r="J254" s="36"/>
    </row>
    <row r="255" spans="1:10" s="41" customFormat="1" ht="12" x14ac:dyDescent="0.2">
      <c r="A255" s="45"/>
      <c r="B255" s="37"/>
      <c r="C255" s="38"/>
      <c r="D255" s="39"/>
      <c r="E255" s="33"/>
      <c r="F255" s="38"/>
      <c r="G255" s="34"/>
      <c r="H255" s="43"/>
      <c r="I255" s="35" t="str">
        <f t="shared" ca="1" si="2"/>
        <v xml:space="preserve"> - </v>
      </c>
      <c r="J255" s="36"/>
    </row>
    <row r="256" spans="1:10" s="41" customFormat="1" ht="12" x14ac:dyDescent="0.2">
      <c r="A256" s="45"/>
      <c r="B256" s="37"/>
      <c r="C256" s="38"/>
      <c r="D256" s="39"/>
      <c r="E256" s="33"/>
      <c r="F256" s="38"/>
      <c r="G256" s="34"/>
      <c r="H256" s="43"/>
      <c r="I256" s="35" t="str">
        <f t="shared" ca="1" si="2"/>
        <v xml:space="preserve"> - </v>
      </c>
      <c r="J256" s="36"/>
    </row>
    <row r="257" spans="1:10" s="41" customFormat="1" ht="12" x14ac:dyDescent="0.2">
      <c r="A257" s="45"/>
      <c r="B257" s="37"/>
      <c r="C257" s="38"/>
      <c r="D257" s="39"/>
      <c r="E257" s="33"/>
      <c r="F257" s="38"/>
      <c r="G257" s="34"/>
      <c r="H257" s="43"/>
      <c r="I257" s="35" t="str">
        <f t="shared" ca="1" si="2"/>
        <v xml:space="preserve"> - </v>
      </c>
      <c r="J257" s="36"/>
    </row>
    <row r="258" spans="1:10" s="41" customFormat="1" ht="12" x14ac:dyDescent="0.2">
      <c r="A258" s="45"/>
      <c r="B258" s="37"/>
      <c r="C258" s="38"/>
      <c r="D258" s="39"/>
      <c r="E258" s="33"/>
      <c r="F258" s="38"/>
      <c r="G258" s="34"/>
      <c r="H258" s="43"/>
      <c r="I258" s="35" t="str">
        <f t="shared" ca="1" si="2"/>
        <v xml:space="preserve"> - </v>
      </c>
      <c r="J258" s="36"/>
    </row>
    <row r="259" spans="1:10" s="41" customFormat="1" ht="12" x14ac:dyDescent="0.2">
      <c r="A259" s="45"/>
      <c r="B259" s="37"/>
      <c r="C259" s="38"/>
      <c r="D259" s="39"/>
      <c r="E259" s="33"/>
      <c r="F259" s="38"/>
      <c r="G259" s="34"/>
      <c r="H259" s="43"/>
      <c r="I259" s="35" t="str">
        <f t="shared" ca="1" si="2"/>
        <v xml:space="preserve"> - </v>
      </c>
      <c r="J259" s="36"/>
    </row>
    <row r="260" spans="1:10" s="41" customFormat="1" ht="12" x14ac:dyDescent="0.2">
      <c r="A260" s="45"/>
      <c r="B260" s="37"/>
      <c r="C260" s="38"/>
      <c r="D260" s="39"/>
      <c r="E260" s="33"/>
      <c r="F260" s="38"/>
      <c r="G260" s="34"/>
      <c r="H260" s="43"/>
      <c r="I260" s="35" t="str">
        <f t="shared" ref="I260:I323" ca="1" si="3">IF(AND(ISBLANK(G260),ISBLANK(H260))," - ",OFFSET(I260,-1,0,1,1)+H260-G260)</f>
        <v xml:space="preserve"> - </v>
      </c>
      <c r="J260" s="36"/>
    </row>
    <row r="261" spans="1:10" s="41" customFormat="1" ht="12" x14ac:dyDescent="0.2">
      <c r="A261" s="50"/>
      <c r="B261" s="37"/>
      <c r="C261" s="38"/>
      <c r="D261" s="39"/>
      <c r="E261" s="33"/>
      <c r="F261" s="38"/>
      <c r="G261" s="34"/>
      <c r="H261" s="51"/>
      <c r="I261" s="35" t="str">
        <f t="shared" ca="1" si="3"/>
        <v xml:space="preserve"> - </v>
      </c>
      <c r="J261" s="36"/>
    </row>
    <row r="262" spans="1:10" s="41" customFormat="1" ht="12" x14ac:dyDescent="0.2">
      <c r="A262" s="50"/>
      <c r="B262" s="37"/>
      <c r="C262" s="38"/>
      <c r="D262" s="39"/>
      <c r="E262" s="33"/>
      <c r="F262" s="38"/>
      <c r="G262" s="34"/>
      <c r="H262" s="43"/>
      <c r="I262" s="35" t="str">
        <f t="shared" ca="1" si="3"/>
        <v xml:space="preserve"> - </v>
      </c>
      <c r="J262" s="36"/>
    </row>
    <row r="263" spans="1:10" s="41" customFormat="1" ht="12" x14ac:dyDescent="0.2">
      <c r="A263" s="50"/>
      <c r="B263" s="37"/>
      <c r="C263" s="38"/>
      <c r="D263" s="39"/>
      <c r="E263" s="33"/>
      <c r="F263" s="38"/>
      <c r="G263" s="34"/>
      <c r="H263" s="51"/>
      <c r="I263" s="35" t="str">
        <f t="shared" ca="1" si="3"/>
        <v xml:space="preserve"> - </v>
      </c>
      <c r="J263" s="36"/>
    </row>
    <row r="264" spans="1:10" s="41" customFormat="1" ht="12" x14ac:dyDescent="0.2">
      <c r="A264" s="50"/>
      <c r="B264" s="37"/>
      <c r="C264" s="38"/>
      <c r="D264" s="39"/>
      <c r="E264" s="33"/>
      <c r="F264" s="38"/>
      <c r="G264" s="34"/>
      <c r="H264" s="51"/>
      <c r="I264" s="35" t="str">
        <f t="shared" ca="1" si="3"/>
        <v xml:space="preserve"> - </v>
      </c>
      <c r="J264" s="36"/>
    </row>
    <row r="265" spans="1:10" s="41" customFormat="1" ht="12" x14ac:dyDescent="0.2">
      <c r="A265" s="50"/>
      <c r="B265" s="37"/>
      <c r="C265" s="38"/>
      <c r="D265" s="39"/>
      <c r="E265" s="33"/>
      <c r="F265" s="38"/>
      <c r="G265" s="34"/>
      <c r="H265" s="51"/>
      <c r="I265" s="35" t="str">
        <f t="shared" ca="1" si="3"/>
        <v xml:space="preserve"> - </v>
      </c>
      <c r="J265" s="36"/>
    </row>
    <row r="266" spans="1:10" s="41" customFormat="1" ht="12" x14ac:dyDescent="0.2">
      <c r="A266" s="50"/>
      <c r="B266" s="37"/>
      <c r="C266" s="38"/>
      <c r="D266" s="39"/>
      <c r="E266" s="33"/>
      <c r="F266" s="38"/>
      <c r="G266" s="34"/>
      <c r="H266" s="51"/>
      <c r="I266" s="35" t="str">
        <f t="shared" ca="1" si="3"/>
        <v xml:space="preserve"> - </v>
      </c>
      <c r="J266" s="36"/>
    </row>
    <row r="267" spans="1:10" s="41" customFormat="1" ht="12" x14ac:dyDescent="0.2">
      <c r="A267" s="50"/>
      <c r="B267" s="37"/>
      <c r="C267" s="38"/>
      <c r="D267" s="39"/>
      <c r="E267" s="33"/>
      <c r="F267" s="38"/>
      <c r="G267" s="34"/>
      <c r="H267" s="51"/>
      <c r="I267" s="35" t="str">
        <f t="shared" ca="1" si="3"/>
        <v xml:space="preserve"> - </v>
      </c>
      <c r="J267" s="36"/>
    </row>
    <row r="268" spans="1:10" s="41" customFormat="1" ht="12" x14ac:dyDescent="0.2">
      <c r="A268" s="50"/>
      <c r="B268" s="37"/>
      <c r="C268" s="38"/>
      <c r="D268" s="39"/>
      <c r="E268" s="33"/>
      <c r="F268" s="38"/>
      <c r="G268" s="34"/>
      <c r="H268" s="51"/>
      <c r="I268" s="35" t="str">
        <f t="shared" ca="1" si="3"/>
        <v xml:space="preserve"> - </v>
      </c>
      <c r="J268" s="36"/>
    </row>
    <row r="269" spans="1:10" s="41" customFormat="1" ht="12" x14ac:dyDescent="0.2">
      <c r="A269" s="50"/>
      <c r="B269" s="37"/>
      <c r="C269" s="38"/>
      <c r="D269" s="39"/>
      <c r="E269" s="33"/>
      <c r="F269" s="38"/>
      <c r="G269" s="34"/>
      <c r="H269" s="51"/>
      <c r="I269" s="35" t="str">
        <f t="shared" ca="1" si="3"/>
        <v xml:space="preserve"> - </v>
      </c>
      <c r="J269" s="36"/>
    </row>
    <row r="270" spans="1:10" s="41" customFormat="1" ht="12" x14ac:dyDescent="0.2">
      <c r="A270" s="50"/>
      <c r="B270" s="37"/>
      <c r="C270" s="38"/>
      <c r="D270" s="39"/>
      <c r="E270" s="33"/>
      <c r="F270" s="38"/>
      <c r="G270" s="34"/>
      <c r="H270" s="51"/>
      <c r="I270" s="35" t="str">
        <f t="shared" ca="1" si="3"/>
        <v xml:space="preserve"> - </v>
      </c>
      <c r="J270" s="36"/>
    </row>
    <row r="271" spans="1:10" s="41" customFormat="1" ht="12" x14ac:dyDescent="0.2">
      <c r="A271" s="30"/>
      <c r="B271" s="37"/>
      <c r="C271" s="38"/>
      <c r="D271" s="39"/>
      <c r="E271" s="33"/>
      <c r="F271" s="38"/>
      <c r="G271" s="34"/>
      <c r="H271" s="43"/>
      <c r="I271" s="35" t="str">
        <f t="shared" ca="1" si="3"/>
        <v xml:space="preserve"> - </v>
      </c>
      <c r="J271" s="36"/>
    </row>
    <row r="272" spans="1:10" s="41" customFormat="1" ht="12" x14ac:dyDescent="0.2">
      <c r="A272" s="49"/>
      <c r="B272" s="37"/>
      <c r="C272" s="38"/>
      <c r="D272" s="39"/>
      <c r="E272" s="33"/>
      <c r="F272" s="38"/>
      <c r="G272" s="34"/>
      <c r="H272" s="43"/>
      <c r="I272" s="35" t="str">
        <f t="shared" ca="1" si="3"/>
        <v xml:space="preserve"> - </v>
      </c>
      <c r="J272" s="36"/>
    </row>
    <row r="273" spans="1:10" s="41" customFormat="1" ht="12" x14ac:dyDescent="0.2">
      <c r="A273" s="49"/>
      <c r="B273" s="37"/>
      <c r="C273" s="38"/>
      <c r="D273" s="39"/>
      <c r="E273" s="33"/>
      <c r="F273" s="38"/>
      <c r="G273" s="34"/>
      <c r="H273" s="43"/>
      <c r="I273" s="35" t="str">
        <f t="shared" ca="1" si="3"/>
        <v xml:space="preserve"> - </v>
      </c>
      <c r="J273" s="36"/>
    </row>
    <row r="274" spans="1:10" s="36" customFormat="1" ht="12" x14ac:dyDescent="0.2">
      <c r="A274" s="52"/>
      <c r="B274" s="53"/>
      <c r="C274" s="54"/>
      <c r="D274" s="55"/>
      <c r="E274" s="55"/>
      <c r="F274" s="54"/>
      <c r="G274" s="56"/>
      <c r="H274" s="34"/>
      <c r="I274" s="35" t="str">
        <f t="shared" ca="1" si="3"/>
        <v xml:space="preserve"> - </v>
      </c>
      <c r="J274" s="41"/>
    </row>
    <row r="275" spans="1:10" s="36" customFormat="1" ht="12" x14ac:dyDescent="0.2">
      <c r="A275" s="30"/>
      <c r="B275" s="37"/>
      <c r="C275" s="38"/>
      <c r="D275" s="39"/>
      <c r="E275" s="57"/>
      <c r="F275" s="38"/>
      <c r="G275" s="34"/>
      <c r="H275" s="43"/>
      <c r="I275" s="35" t="str">
        <f t="shared" ca="1" si="3"/>
        <v xml:space="preserve"> - </v>
      </c>
      <c r="J275" s="41"/>
    </row>
    <row r="276" spans="1:10" s="36" customFormat="1" ht="12" x14ac:dyDescent="0.2">
      <c r="A276" s="30"/>
      <c r="B276" s="37"/>
      <c r="C276" s="38"/>
      <c r="D276" s="39"/>
      <c r="E276" s="57"/>
      <c r="F276" s="38"/>
      <c r="G276" s="34"/>
      <c r="H276" s="43"/>
      <c r="I276" s="35" t="str">
        <f t="shared" ca="1" si="3"/>
        <v xml:space="preserve"> - </v>
      </c>
      <c r="J276" s="41"/>
    </row>
    <row r="277" spans="1:10" s="36" customFormat="1" ht="12" x14ac:dyDescent="0.2">
      <c r="A277" s="49"/>
      <c r="B277" s="37"/>
      <c r="C277" s="38"/>
      <c r="D277" s="39"/>
      <c r="E277" s="57"/>
      <c r="F277" s="38"/>
      <c r="G277" s="34"/>
      <c r="H277" s="43"/>
      <c r="I277" s="35" t="str">
        <f t="shared" ca="1" si="3"/>
        <v xml:space="preserve"> - </v>
      </c>
      <c r="J277" s="41"/>
    </row>
    <row r="278" spans="1:10" s="41" customFormat="1" ht="12" x14ac:dyDescent="0.2">
      <c r="A278" s="30"/>
      <c r="B278" s="30"/>
      <c r="C278" s="38"/>
      <c r="D278" s="39"/>
      <c r="E278" s="33"/>
      <c r="F278" s="31"/>
      <c r="G278" s="34"/>
      <c r="H278" s="34"/>
      <c r="I278" s="35" t="str">
        <f t="shared" ca="1" si="3"/>
        <v xml:space="preserve"> - </v>
      </c>
      <c r="J278" s="36"/>
    </row>
    <row r="279" spans="1:10" s="41" customFormat="1" ht="12" x14ac:dyDescent="0.2">
      <c r="A279" s="30"/>
      <c r="B279" s="30"/>
      <c r="C279" s="38"/>
      <c r="D279" s="32"/>
      <c r="E279" s="33"/>
      <c r="F279" s="31"/>
      <c r="G279" s="34"/>
      <c r="H279" s="34"/>
      <c r="I279" s="35" t="str">
        <f t="shared" ca="1" si="3"/>
        <v xml:space="preserve"> - </v>
      </c>
      <c r="J279" s="36"/>
    </row>
    <row r="280" spans="1:10" s="41" customFormat="1" ht="12" x14ac:dyDescent="0.2">
      <c r="A280" s="30"/>
      <c r="B280" s="30"/>
      <c r="C280" s="31"/>
      <c r="D280" s="32"/>
      <c r="E280" s="33"/>
      <c r="F280" s="31"/>
      <c r="G280" s="34"/>
      <c r="H280" s="34"/>
      <c r="I280" s="35" t="str">
        <f t="shared" ca="1" si="3"/>
        <v xml:space="preserve"> - </v>
      </c>
      <c r="J280" s="36"/>
    </row>
    <row r="281" spans="1:10" s="41" customFormat="1" ht="12" x14ac:dyDescent="0.2">
      <c r="A281" s="30"/>
      <c r="B281" s="37"/>
      <c r="C281" s="38"/>
      <c r="D281" s="39"/>
      <c r="E281" s="33"/>
      <c r="F281" s="38"/>
      <c r="G281" s="34"/>
      <c r="H281" s="43"/>
      <c r="I281" s="35" t="str">
        <f t="shared" ca="1" si="3"/>
        <v xml:space="preserve"> - </v>
      </c>
      <c r="J281" s="36"/>
    </row>
    <row r="282" spans="1:10" s="41" customFormat="1" ht="12" x14ac:dyDescent="0.2">
      <c r="A282" s="30"/>
      <c r="B282" s="37"/>
      <c r="C282" s="31"/>
      <c r="D282" s="39"/>
      <c r="E282" s="33"/>
      <c r="F282" s="38"/>
      <c r="G282" s="34"/>
      <c r="H282" s="34"/>
      <c r="I282" s="35" t="str">
        <f t="shared" ca="1" si="3"/>
        <v xml:space="preserve"> - </v>
      </c>
      <c r="J282" s="36"/>
    </row>
    <row r="283" spans="1:10" s="41" customFormat="1" ht="12" x14ac:dyDescent="0.2">
      <c r="A283" s="30"/>
      <c r="B283" s="30"/>
      <c r="C283" s="31"/>
      <c r="D283" s="32"/>
      <c r="E283" s="33"/>
      <c r="F283" s="31"/>
      <c r="G283" s="34"/>
      <c r="H283" s="34"/>
      <c r="I283" s="35" t="str">
        <f t="shared" ca="1" si="3"/>
        <v xml:space="preserve"> - </v>
      </c>
      <c r="J283" s="36"/>
    </row>
    <row r="284" spans="1:10" s="41" customFormat="1" ht="12" x14ac:dyDescent="0.2">
      <c r="A284" s="30"/>
      <c r="B284" s="30"/>
      <c r="C284" s="31"/>
      <c r="D284" s="32"/>
      <c r="E284" s="33"/>
      <c r="F284" s="31"/>
      <c r="G284" s="34"/>
      <c r="H284" s="34"/>
      <c r="I284" s="35" t="str">
        <f t="shared" ca="1" si="3"/>
        <v xml:space="preserve"> - </v>
      </c>
      <c r="J284" s="36"/>
    </row>
    <row r="285" spans="1:10" s="41" customFormat="1" ht="12" x14ac:dyDescent="0.2">
      <c r="A285" s="30"/>
      <c r="B285" s="30"/>
      <c r="C285" s="31"/>
      <c r="D285" s="32"/>
      <c r="E285" s="33"/>
      <c r="F285" s="31"/>
      <c r="G285" s="34"/>
      <c r="H285" s="34"/>
      <c r="I285" s="35" t="str">
        <f t="shared" ca="1" si="3"/>
        <v xml:space="preserve"> - </v>
      </c>
      <c r="J285" s="36"/>
    </row>
    <row r="286" spans="1:10" s="41" customFormat="1" ht="12" x14ac:dyDescent="0.2">
      <c r="A286" s="30"/>
      <c r="B286" s="30"/>
      <c r="C286" s="38"/>
      <c r="D286" s="39"/>
      <c r="E286" s="33"/>
      <c r="F286" s="31"/>
      <c r="G286" s="34"/>
      <c r="H286" s="34"/>
      <c r="I286" s="35" t="str">
        <f t="shared" ca="1" si="3"/>
        <v xml:space="preserve"> - </v>
      </c>
      <c r="J286" s="36"/>
    </row>
    <row r="287" spans="1:10" s="41" customFormat="1" ht="12" x14ac:dyDescent="0.2">
      <c r="A287" s="30"/>
      <c r="B287" s="37"/>
      <c r="C287" s="38"/>
      <c r="D287" s="39"/>
      <c r="E287" s="33"/>
      <c r="F287" s="38"/>
      <c r="G287" s="34"/>
      <c r="H287" s="43"/>
      <c r="I287" s="35" t="str">
        <f t="shared" ca="1" si="3"/>
        <v xml:space="preserve"> - </v>
      </c>
      <c r="J287" s="36"/>
    </row>
    <row r="288" spans="1:10" s="41" customFormat="1" ht="12" x14ac:dyDescent="0.2">
      <c r="A288" s="30"/>
      <c r="B288" s="37"/>
      <c r="C288" s="38"/>
      <c r="D288" s="39"/>
      <c r="E288" s="33"/>
      <c r="F288" s="38"/>
      <c r="G288" s="34"/>
      <c r="H288" s="43"/>
      <c r="I288" s="35" t="str">
        <f t="shared" ca="1" si="3"/>
        <v xml:space="preserve"> - </v>
      </c>
      <c r="J288" s="36"/>
    </row>
    <row r="289" spans="1:10" s="41" customFormat="1" ht="12" x14ac:dyDescent="0.2">
      <c r="A289" s="30"/>
      <c r="B289" s="37"/>
      <c r="C289" s="38"/>
      <c r="D289" s="39"/>
      <c r="E289" s="33"/>
      <c r="F289" s="38"/>
      <c r="G289" s="34"/>
      <c r="H289" s="43"/>
      <c r="I289" s="35" t="str">
        <f t="shared" ca="1" si="3"/>
        <v xml:space="preserve"> - </v>
      </c>
      <c r="J289" s="36"/>
    </row>
    <row r="290" spans="1:10" s="41" customFormat="1" ht="12" x14ac:dyDescent="0.2">
      <c r="A290" s="30"/>
      <c r="B290" s="37"/>
      <c r="C290" s="38"/>
      <c r="D290" s="32"/>
      <c r="E290" s="33"/>
      <c r="F290" s="31"/>
      <c r="G290" s="34"/>
      <c r="H290" s="43"/>
      <c r="I290" s="35" t="str">
        <f t="shared" ca="1" si="3"/>
        <v xml:space="preserve"> - </v>
      </c>
    </row>
    <row r="291" spans="1:10" s="41" customFormat="1" ht="12" x14ac:dyDescent="0.2">
      <c r="A291" s="30"/>
      <c r="B291" s="37"/>
      <c r="C291" s="38"/>
      <c r="D291" s="32"/>
      <c r="E291" s="33"/>
      <c r="F291" s="31"/>
      <c r="G291" s="34"/>
      <c r="H291" s="43"/>
      <c r="I291" s="35" t="str">
        <f t="shared" ca="1" si="3"/>
        <v xml:space="preserve"> - </v>
      </c>
    </row>
    <row r="292" spans="1:10" s="41" customFormat="1" ht="12" x14ac:dyDescent="0.2">
      <c r="A292" s="30"/>
      <c r="B292" s="37"/>
      <c r="C292" s="38"/>
      <c r="D292" s="39"/>
      <c r="E292" s="33"/>
      <c r="F292" s="38"/>
      <c r="G292" s="34"/>
      <c r="H292" s="43"/>
      <c r="I292" s="35" t="str">
        <f t="shared" ca="1" si="3"/>
        <v xml:space="preserve"> - </v>
      </c>
      <c r="J292" s="36"/>
    </row>
    <row r="293" spans="1:10" s="41" customFormat="1" ht="12" x14ac:dyDescent="0.2">
      <c r="A293" s="30"/>
      <c r="B293" s="37"/>
      <c r="C293" s="38"/>
      <c r="D293" s="39"/>
      <c r="E293" s="33"/>
      <c r="F293" s="38"/>
      <c r="G293" s="34"/>
      <c r="H293" s="43"/>
      <c r="I293" s="35" t="str">
        <f t="shared" ca="1" si="3"/>
        <v xml:space="preserve"> - </v>
      </c>
      <c r="J293" s="36"/>
    </row>
    <row r="294" spans="1:10" s="41" customFormat="1" ht="12" x14ac:dyDescent="0.2">
      <c r="A294" s="30"/>
      <c r="B294" s="37"/>
      <c r="C294" s="38"/>
      <c r="D294" s="39"/>
      <c r="E294" s="33"/>
      <c r="F294" s="38"/>
      <c r="G294" s="34"/>
      <c r="H294" s="43"/>
      <c r="I294" s="35" t="str">
        <f t="shared" ca="1" si="3"/>
        <v xml:space="preserve"> - </v>
      </c>
      <c r="J294" s="36"/>
    </row>
    <row r="295" spans="1:10" s="41" customFormat="1" ht="12" x14ac:dyDescent="0.2">
      <c r="A295" s="30"/>
      <c r="B295" s="37"/>
      <c r="C295" s="38"/>
      <c r="D295" s="39"/>
      <c r="E295" s="33"/>
      <c r="F295" s="38"/>
      <c r="G295" s="34"/>
      <c r="H295" s="43"/>
      <c r="I295" s="35" t="str">
        <f t="shared" ca="1" si="3"/>
        <v xml:space="preserve"> - </v>
      </c>
    </row>
    <row r="296" spans="1:10" s="41" customFormat="1" ht="12" x14ac:dyDescent="0.2">
      <c r="A296" s="30"/>
      <c r="B296" s="37"/>
      <c r="C296" s="38"/>
      <c r="D296" s="39"/>
      <c r="E296" s="33"/>
      <c r="F296" s="38"/>
      <c r="G296" s="34"/>
      <c r="H296" s="43"/>
      <c r="I296" s="35" t="str">
        <f t="shared" ca="1" si="3"/>
        <v xml:space="preserve"> - </v>
      </c>
    </row>
    <row r="297" spans="1:10" s="41" customFormat="1" ht="12" x14ac:dyDescent="0.2">
      <c r="A297" s="30"/>
      <c r="B297" s="37"/>
      <c r="C297" s="38"/>
      <c r="D297" s="39"/>
      <c r="E297" s="33"/>
      <c r="F297" s="38"/>
      <c r="G297" s="34"/>
      <c r="H297" s="43"/>
      <c r="I297" s="35" t="str">
        <f t="shared" ca="1" si="3"/>
        <v xml:space="preserve"> - </v>
      </c>
    </row>
    <row r="298" spans="1:10" s="41" customFormat="1" ht="12" x14ac:dyDescent="0.2">
      <c r="A298" s="30"/>
      <c r="B298" s="37"/>
      <c r="C298" s="38"/>
      <c r="D298" s="39"/>
      <c r="E298" s="33"/>
      <c r="F298" s="38"/>
      <c r="G298" s="34"/>
      <c r="H298" s="43"/>
      <c r="I298" s="35" t="str">
        <f t="shared" ca="1" si="3"/>
        <v xml:space="preserve"> - </v>
      </c>
    </row>
    <row r="299" spans="1:10" s="41" customFormat="1" ht="12" x14ac:dyDescent="0.2">
      <c r="A299" s="30"/>
      <c r="B299" s="37"/>
      <c r="C299" s="38"/>
      <c r="D299" s="39"/>
      <c r="E299" s="33"/>
      <c r="F299" s="38"/>
      <c r="G299" s="34"/>
      <c r="H299" s="43"/>
      <c r="I299" s="35" t="str">
        <f t="shared" ca="1" si="3"/>
        <v xml:space="preserve"> - </v>
      </c>
    </row>
    <row r="300" spans="1:10" s="41" customFormat="1" ht="12" x14ac:dyDescent="0.2">
      <c r="A300" s="30"/>
      <c r="B300" s="37"/>
      <c r="C300" s="38"/>
      <c r="D300" s="39"/>
      <c r="E300" s="33"/>
      <c r="F300" s="38"/>
      <c r="G300" s="34"/>
      <c r="H300" s="43"/>
      <c r="I300" s="35" t="str">
        <f t="shared" ca="1" si="3"/>
        <v xml:space="preserve"> - </v>
      </c>
    </row>
    <row r="301" spans="1:10" s="41" customFormat="1" ht="12" x14ac:dyDescent="0.2">
      <c r="A301" s="30"/>
      <c r="B301" s="37"/>
      <c r="C301" s="38"/>
      <c r="D301" s="39"/>
      <c r="E301" s="33"/>
      <c r="F301" s="38"/>
      <c r="G301" s="34"/>
      <c r="H301" s="43"/>
      <c r="I301" s="35" t="str">
        <f t="shared" ca="1" si="3"/>
        <v xml:space="preserve"> - </v>
      </c>
    </row>
    <row r="302" spans="1:10" s="41" customFormat="1" ht="12" x14ac:dyDescent="0.2">
      <c r="A302" s="30"/>
      <c r="B302" s="37"/>
      <c r="C302" s="38"/>
      <c r="D302" s="39"/>
      <c r="E302" s="33"/>
      <c r="F302" s="38"/>
      <c r="G302" s="34"/>
      <c r="H302" s="43"/>
      <c r="I302" s="35" t="str">
        <f t="shared" ca="1" si="3"/>
        <v xml:space="preserve"> - </v>
      </c>
    </row>
    <row r="303" spans="1:10" s="41" customFormat="1" ht="12" x14ac:dyDescent="0.2">
      <c r="A303" s="30"/>
      <c r="B303" s="37"/>
      <c r="C303" s="38"/>
      <c r="D303" s="39"/>
      <c r="E303" s="33"/>
      <c r="F303" s="38"/>
      <c r="G303" s="34"/>
      <c r="H303" s="43"/>
      <c r="I303" s="35" t="str">
        <f t="shared" ca="1" si="3"/>
        <v xml:space="preserve"> - </v>
      </c>
    </row>
    <row r="304" spans="1:10" s="41" customFormat="1" ht="12" x14ac:dyDescent="0.2">
      <c r="A304" s="30"/>
      <c r="B304" s="37"/>
      <c r="C304" s="38"/>
      <c r="D304" s="39"/>
      <c r="E304" s="33"/>
      <c r="F304" s="38"/>
      <c r="G304" s="34"/>
      <c r="H304" s="43"/>
      <c r="I304" s="35" t="str">
        <f t="shared" ca="1" si="3"/>
        <v xml:space="preserve"> - </v>
      </c>
    </row>
    <row r="305" spans="1:9" s="41" customFormat="1" ht="12" x14ac:dyDescent="0.2">
      <c r="A305" s="30"/>
      <c r="B305" s="37"/>
      <c r="C305" s="38"/>
      <c r="D305" s="39"/>
      <c r="E305" s="33"/>
      <c r="F305" s="38"/>
      <c r="G305" s="34"/>
      <c r="H305" s="43"/>
      <c r="I305" s="35" t="str">
        <f t="shared" ca="1" si="3"/>
        <v xml:space="preserve"> - </v>
      </c>
    </row>
    <row r="306" spans="1:9" s="41" customFormat="1" ht="12" x14ac:dyDescent="0.2">
      <c r="A306" s="30"/>
      <c r="B306" s="37"/>
      <c r="C306" s="38"/>
      <c r="D306" s="39"/>
      <c r="E306" s="33"/>
      <c r="F306" s="38"/>
      <c r="G306" s="34"/>
      <c r="H306" s="43"/>
      <c r="I306" s="35" t="str">
        <f t="shared" ca="1" si="3"/>
        <v xml:space="preserve"> - </v>
      </c>
    </row>
    <row r="307" spans="1:9" s="41" customFormat="1" ht="12" x14ac:dyDescent="0.2">
      <c r="A307" s="30"/>
      <c r="B307" s="37"/>
      <c r="C307" s="38"/>
      <c r="D307" s="39"/>
      <c r="E307" s="33"/>
      <c r="F307" s="38"/>
      <c r="G307" s="34"/>
      <c r="H307" s="43"/>
      <c r="I307" s="35" t="str">
        <f t="shared" ca="1" si="3"/>
        <v xml:space="preserve"> - </v>
      </c>
    </row>
    <row r="308" spans="1:9" s="41" customFormat="1" ht="12" x14ac:dyDescent="0.2">
      <c r="A308" s="30"/>
      <c r="B308" s="37"/>
      <c r="C308" s="38"/>
      <c r="D308" s="39"/>
      <c r="E308" s="33"/>
      <c r="F308" s="38"/>
      <c r="G308" s="34"/>
      <c r="H308" s="43"/>
      <c r="I308" s="35" t="str">
        <f t="shared" ca="1" si="3"/>
        <v xml:space="preserve"> - </v>
      </c>
    </row>
    <row r="309" spans="1:9" s="41" customFormat="1" ht="12" x14ac:dyDescent="0.2">
      <c r="A309" s="30"/>
      <c r="B309" s="37"/>
      <c r="C309" s="38"/>
      <c r="D309" s="39"/>
      <c r="E309" s="33"/>
      <c r="F309" s="38"/>
      <c r="G309" s="34"/>
      <c r="H309" s="43"/>
      <c r="I309" s="35" t="str">
        <f t="shared" ca="1" si="3"/>
        <v xml:space="preserve"> - </v>
      </c>
    </row>
    <row r="310" spans="1:9" s="41" customFormat="1" ht="12" x14ac:dyDescent="0.2">
      <c r="A310" s="30"/>
      <c r="B310" s="37"/>
      <c r="C310" s="38"/>
      <c r="D310" s="39"/>
      <c r="E310" s="33"/>
      <c r="F310" s="38"/>
      <c r="G310" s="34"/>
      <c r="H310" s="43"/>
      <c r="I310" s="35" t="str">
        <f t="shared" ca="1" si="3"/>
        <v xml:space="preserve"> - </v>
      </c>
    </row>
    <row r="311" spans="1:9" s="41" customFormat="1" ht="12" x14ac:dyDescent="0.2">
      <c r="A311" s="30"/>
      <c r="B311" s="37"/>
      <c r="C311" s="38"/>
      <c r="D311" s="39"/>
      <c r="E311" s="33"/>
      <c r="F311" s="38"/>
      <c r="G311" s="34"/>
      <c r="H311" s="43"/>
      <c r="I311" s="35" t="str">
        <f t="shared" ca="1" si="3"/>
        <v xml:space="preserve"> - </v>
      </c>
    </row>
    <row r="312" spans="1:9" s="41" customFormat="1" ht="12" x14ac:dyDescent="0.2">
      <c r="A312" s="30"/>
      <c r="B312" s="37"/>
      <c r="C312" s="38"/>
      <c r="D312" s="39"/>
      <c r="E312" s="33"/>
      <c r="F312" s="38"/>
      <c r="G312" s="34"/>
      <c r="H312" s="43"/>
      <c r="I312" s="35" t="str">
        <f t="shared" ca="1" si="3"/>
        <v xml:space="preserve"> - </v>
      </c>
    </row>
    <row r="313" spans="1:9" s="41" customFormat="1" ht="12" x14ac:dyDescent="0.2">
      <c r="A313" s="30"/>
      <c r="B313" s="37"/>
      <c r="C313" s="38"/>
      <c r="D313" s="39"/>
      <c r="E313" s="33"/>
      <c r="F313" s="38"/>
      <c r="G313" s="34"/>
      <c r="H313" s="43"/>
      <c r="I313" s="35" t="str">
        <f t="shared" ca="1" si="3"/>
        <v xml:space="preserve"> - </v>
      </c>
    </row>
    <row r="314" spans="1:9" s="41" customFormat="1" ht="12" x14ac:dyDescent="0.2">
      <c r="A314" s="30"/>
      <c r="B314" s="37"/>
      <c r="C314" s="38"/>
      <c r="D314" s="39"/>
      <c r="E314" s="33"/>
      <c r="F314" s="38"/>
      <c r="G314" s="34"/>
      <c r="H314" s="43"/>
      <c r="I314" s="35" t="str">
        <f t="shared" ca="1" si="3"/>
        <v xml:space="preserve"> - </v>
      </c>
    </row>
    <row r="315" spans="1:9" s="41" customFormat="1" ht="12" x14ac:dyDescent="0.2">
      <c r="A315" s="30"/>
      <c r="B315" s="37"/>
      <c r="C315" s="38"/>
      <c r="D315" s="39"/>
      <c r="E315" s="33"/>
      <c r="F315" s="38"/>
      <c r="G315" s="34"/>
      <c r="H315" s="43"/>
      <c r="I315" s="35" t="str">
        <f t="shared" ca="1" si="3"/>
        <v xml:space="preserve"> - </v>
      </c>
    </row>
    <row r="316" spans="1:9" s="41" customFormat="1" ht="12" x14ac:dyDescent="0.2">
      <c r="A316" s="30"/>
      <c r="B316" s="37"/>
      <c r="C316" s="38"/>
      <c r="D316" s="39"/>
      <c r="E316" s="33"/>
      <c r="F316" s="38"/>
      <c r="G316" s="34"/>
      <c r="H316" s="43"/>
      <c r="I316" s="35" t="str">
        <f t="shared" ca="1" si="3"/>
        <v xml:space="preserve"> - </v>
      </c>
    </row>
    <row r="317" spans="1:9" s="41" customFormat="1" ht="12" x14ac:dyDescent="0.2">
      <c r="A317" s="30"/>
      <c r="B317" s="30"/>
      <c r="C317" s="38"/>
      <c r="D317" s="39"/>
      <c r="E317" s="57"/>
      <c r="F317" s="38"/>
      <c r="G317" s="58"/>
      <c r="H317" s="34"/>
      <c r="I317" s="35" t="str">
        <f t="shared" ca="1" si="3"/>
        <v xml:space="preserve"> - </v>
      </c>
    </row>
    <row r="318" spans="1:9" s="65" customFormat="1" x14ac:dyDescent="0.2">
      <c r="A318" s="59"/>
      <c r="B318" s="59"/>
      <c r="C318" s="60"/>
      <c r="D318" s="61"/>
      <c r="E318" s="62"/>
      <c r="F318" s="60"/>
      <c r="G318" s="63"/>
      <c r="H318" s="64"/>
      <c r="I318" s="35" t="str">
        <f t="shared" ca="1" si="3"/>
        <v xml:space="preserve"> - </v>
      </c>
    </row>
    <row r="319" spans="1:9" s="65" customFormat="1" x14ac:dyDescent="0.2">
      <c r="A319" s="59"/>
      <c r="B319" s="59"/>
      <c r="C319" s="60"/>
      <c r="D319" s="66"/>
      <c r="E319" s="62"/>
      <c r="F319" s="67"/>
      <c r="G319" s="63"/>
      <c r="H319" s="64"/>
      <c r="I319" s="35" t="str">
        <f t="shared" ca="1" si="3"/>
        <v xml:space="preserve"> - </v>
      </c>
    </row>
    <row r="320" spans="1:9" s="65" customFormat="1" x14ac:dyDescent="0.2">
      <c r="A320" s="59"/>
      <c r="B320" s="42"/>
      <c r="C320" s="60"/>
      <c r="D320" s="61"/>
      <c r="E320" s="62"/>
      <c r="F320" s="60"/>
      <c r="G320" s="63"/>
      <c r="H320" s="64"/>
      <c r="I320" s="35" t="str">
        <f t="shared" ca="1" si="3"/>
        <v xml:space="preserve"> - </v>
      </c>
    </row>
    <row r="321" spans="1:9" s="65" customFormat="1" x14ac:dyDescent="0.2">
      <c r="A321" s="59"/>
      <c r="B321" s="59"/>
      <c r="C321" s="60"/>
      <c r="D321" s="66"/>
      <c r="E321" s="68"/>
      <c r="F321" s="60"/>
      <c r="G321" s="64"/>
      <c r="H321" s="64"/>
      <c r="I321" s="35" t="str">
        <f t="shared" ca="1" si="3"/>
        <v xml:space="preserve"> - </v>
      </c>
    </row>
    <row r="322" spans="1:9" s="65" customFormat="1" x14ac:dyDescent="0.2">
      <c r="A322" s="59"/>
      <c r="B322" s="59"/>
      <c r="C322" s="60"/>
      <c r="D322" s="66"/>
      <c r="E322" s="68"/>
      <c r="F322" s="67"/>
      <c r="G322" s="64"/>
      <c r="H322" s="64"/>
      <c r="I322" s="35" t="str">
        <f t="shared" ca="1" si="3"/>
        <v xml:space="preserve"> - </v>
      </c>
    </row>
    <row r="323" spans="1:9" s="65" customFormat="1" x14ac:dyDescent="0.2">
      <c r="A323" s="59"/>
      <c r="B323" s="59"/>
      <c r="C323" s="60"/>
      <c r="D323" s="66"/>
      <c r="E323" s="68"/>
      <c r="F323" s="67"/>
      <c r="G323" s="64"/>
      <c r="H323" s="64"/>
      <c r="I323" s="35" t="str">
        <f t="shared" ca="1" si="3"/>
        <v xml:space="preserve"> - </v>
      </c>
    </row>
    <row r="324" spans="1:9" s="65" customFormat="1" x14ac:dyDescent="0.2">
      <c r="A324" s="59"/>
      <c r="B324" s="59"/>
      <c r="C324" s="60"/>
      <c r="D324" s="61"/>
      <c r="E324" s="68"/>
      <c r="F324" s="67"/>
      <c r="G324" s="63"/>
      <c r="H324" s="63"/>
      <c r="I324" s="35" t="str">
        <f t="shared" ref="I324:I346" ca="1" si="4">IF(AND(ISBLANK(G324),ISBLANK(H324))," - ",OFFSET(I324,-1,0,1,1)+H324-G324)</f>
        <v xml:space="preserve"> - </v>
      </c>
    </row>
    <row r="325" spans="1:9" s="65" customFormat="1" x14ac:dyDescent="0.2">
      <c r="A325" s="59"/>
      <c r="B325" s="42"/>
      <c r="C325" s="60"/>
      <c r="D325" s="61"/>
      <c r="E325" s="68"/>
      <c r="F325" s="60"/>
      <c r="G325" s="63"/>
      <c r="H325" s="69"/>
      <c r="I325" s="35" t="str">
        <f t="shared" ca="1" si="4"/>
        <v xml:space="preserve"> - </v>
      </c>
    </row>
    <row r="326" spans="1:9" s="65" customFormat="1" x14ac:dyDescent="0.2">
      <c r="A326" s="59"/>
      <c r="B326" s="59"/>
      <c r="C326" s="60"/>
      <c r="D326" s="61"/>
      <c r="E326" s="68"/>
      <c r="F326" s="67"/>
      <c r="G326" s="63"/>
      <c r="H326" s="63"/>
      <c r="I326" s="35" t="str">
        <f t="shared" ca="1" si="4"/>
        <v xml:space="preserve"> - </v>
      </c>
    </row>
    <row r="327" spans="1:9" s="65" customFormat="1" x14ac:dyDescent="0.2">
      <c r="A327" s="59"/>
      <c r="B327" s="59"/>
      <c r="C327" s="60"/>
      <c r="D327" s="61"/>
      <c r="E327" s="68"/>
      <c r="F327" s="67"/>
      <c r="G327" s="63"/>
      <c r="H327" s="63"/>
      <c r="I327" s="35" t="str">
        <f t="shared" ca="1" si="4"/>
        <v xml:space="preserve"> - </v>
      </c>
    </row>
    <row r="328" spans="1:9" s="65" customFormat="1" x14ac:dyDescent="0.2">
      <c r="A328" s="59"/>
      <c r="B328" s="59"/>
      <c r="C328" s="60"/>
      <c r="D328" s="61"/>
      <c r="E328" s="68"/>
      <c r="F328" s="67"/>
      <c r="G328" s="63"/>
      <c r="H328" s="63"/>
      <c r="I328" s="35" t="str">
        <f t="shared" ca="1" si="4"/>
        <v xml:space="preserve"> - </v>
      </c>
    </row>
    <row r="329" spans="1:9" s="65" customFormat="1" x14ac:dyDescent="0.2">
      <c r="A329" s="59"/>
      <c r="B329" s="42"/>
      <c r="C329" s="60"/>
      <c r="D329" s="61"/>
      <c r="E329" s="68"/>
      <c r="F329" s="60"/>
      <c r="G329" s="63"/>
      <c r="H329" s="69"/>
      <c r="I329" s="35" t="str">
        <f t="shared" ca="1" si="4"/>
        <v xml:space="preserve"> - </v>
      </c>
    </row>
    <row r="330" spans="1:9" s="65" customFormat="1" x14ac:dyDescent="0.2">
      <c r="A330" s="59"/>
      <c r="B330" s="59"/>
      <c r="C330" s="60"/>
      <c r="D330" s="61"/>
      <c r="E330" s="62"/>
      <c r="F330" s="67"/>
      <c r="G330" s="63"/>
      <c r="H330" s="63"/>
      <c r="I330" s="35" t="str">
        <f t="shared" ca="1" si="4"/>
        <v xml:space="preserve"> - </v>
      </c>
    </row>
    <row r="331" spans="1:9" s="65" customFormat="1" x14ac:dyDescent="0.2">
      <c r="A331" s="59"/>
      <c r="B331" s="59"/>
      <c r="C331" s="60"/>
      <c r="D331" s="61"/>
      <c r="E331" s="68"/>
      <c r="F331" s="67"/>
      <c r="G331" s="63"/>
      <c r="H331" s="63"/>
      <c r="I331" s="35" t="str">
        <f t="shared" ca="1" si="4"/>
        <v xml:space="preserve"> - </v>
      </c>
    </row>
    <row r="332" spans="1:9" s="65" customFormat="1" x14ac:dyDescent="0.2">
      <c r="A332" s="59"/>
      <c r="B332" s="59"/>
      <c r="C332" s="60"/>
      <c r="D332" s="61"/>
      <c r="E332" s="68"/>
      <c r="F332" s="60"/>
      <c r="G332" s="63"/>
      <c r="H332" s="63"/>
      <c r="I332" s="35" t="str">
        <f t="shared" ca="1" si="4"/>
        <v xml:space="preserve"> - </v>
      </c>
    </row>
    <row r="333" spans="1:9" s="65" customFormat="1" x14ac:dyDescent="0.2">
      <c r="A333" s="59"/>
      <c r="B333" s="42"/>
      <c r="C333" s="60"/>
      <c r="D333" s="61"/>
      <c r="E333" s="68"/>
      <c r="F333" s="60"/>
      <c r="G333" s="64"/>
      <c r="H333" s="69"/>
      <c r="I333" s="35" t="str">
        <f t="shared" ca="1" si="4"/>
        <v xml:space="preserve"> - </v>
      </c>
    </row>
    <row r="334" spans="1:9" s="41" customFormat="1" x14ac:dyDescent="0.2">
      <c r="A334" s="59"/>
      <c r="B334" s="59"/>
      <c r="C334" s="38"/>
      <c r="D334" s="61"/>
      <c r="E334" s="68"/>
      <c r="F334" s="67"/>
      <c r="G334" s="64"/>
      <c r="H334" s="63"/>
      <c r="I334" s="35" t="str">
        <f t="shared" ca="1" si="4"/>
        <v xml:space="preserve"> - </v>
      </c>
    </row>
    <row r="335" spans="1:9" s="41" customFormat="1" x14ac:dyDescent="0.2">
      <c r="A335" s="59"/>
      <c r="B335" s="59"/>
      <c r="C335" s="38"/>
      <c r="D335" s="61"/>
      <c r="E335" s="68"/>
      <c r="F335" s="67"/>
      <c r="G335" s="64"/>
      <c r="H335" s="63"/>
      <c r="I335" s="35" t="str">
        <f t="shared" ca="1" si="4"/>
        <v xml:space="preserve"> - </v>
      </c>
    </row>
    <row r="336" spans="1:9" s="41" customFormat="1" x14ac:dyDescent="0.2">
      <c r="A336" s="59"/>
      <c r="B336" s="59"/>
      <c r="C336" s="60"/>
      <c r="D336" s="61"/>
      <c r="E336" s="68"/>
      <c r="F336" s="67"/>
      <c r="G336" s="64"/>
      <c r="H336" s="63"/>
      <c r="I336" s="35" t="str">
        <f t="shared" ca="1" si="4"/>
        <v xml:space="preserve"> - </v>
      </c>
    </row>
    <row r="337" spans="1:10" s="41" customFormat="1" x14ac:dyDescent="0.2">
      <c r="A337" s="59"/>
      <c r="B337" s="59"/>
      <c r="C337" s="60"/>
      <c r="D337" s="61"/>
      <c r="E337" s="68"/>
      <c r="F337" s="67"/>
      <c r="G337" s="64"/>
      <c r="H337" s="63"/>
      <c r="I337" s="35" t="str">
        <f t="shared" ca="1" si="4"/>
        <v xml:space="preserve"> - </v>
      </c>
    </row>
    <row r="338" spans="1:10" s="41" customFormat="1" x14ac:dyDescent="0.2">
      <c r="A338" s="49"/>
      <c r="B338" s="42"/>
      <c r="C338" s="38"/>
      <c r="D338" s="39"/>
      <c r="E338" s="33"/>
      <c r="F338" s="38"/>
      <c r="G338" s="58"/>
      <c r="H338" s="51"/>
      <c r="I338" s="35" t="str">
        <f t="shared" ca="1" si="4"/>
        <v xml:space="preserve"> - </v>
      </c>
    </row>
    <row r="339" spans="1:10" s="41" customFormat="1" x14ac:dyDescent="0.2">
      <c r="A339" s="49"/>
      <c r="B339" s="42"/>
      <c r="C339" s="38"/>
      <c r="D339" s="39"/>
      <c r="E339" s="33"/>
      <c r="F339" s="38"/>
      <c r="G339" s="34"/>
      <c r="H339" s="51"/>
      <c r="I339" s="35" t="str">
        <f t="shared" ca="1" si="4"/>
        <v xml:space="preserve"> - </v>
      </c>
    </row>
    <row r="340" spans="1:10" s="41" customFormat="1" x14ac:dyDescent="0.2">
      <c r="A340" s="49"/>
      <c r="B340" s="42"/>
      <c r="C340" s="38"/>
      <c r="D340" s="39"/>
      <c r="E340" s="33"/>
      <c r="F340" s="38"/>
      <c r="G340" s="34"/>
      <c r="H340" s="51"/>
      <c r="I340" s="35" t="str">
        <f t="shared" ca="1" si="4"/>
        <v xml:space="preserve"> - </v>
      </c>
    </row>
    <row r="341" spans="1:10" s="41" customFormat="1" x14ac:dyDescent="0.2">
      <c r="A341" s="49"/>
      <c r="B341" s="42"/>
      <c r="C341" s="38"/>
      <c r="D341" s="39"/>
      <c r="E341" s="33"/>
      <c r="F341" s="38"/>
      <c r="G341" s="34"/>
      <c r="H341" s="51"/>
      <c r="I341" s="35" t="str">
        <f t="shared" ca="1" si="4"/>
        <v xml:space="preserve"> - </v>
      </c>
    </row>
    <row r="342" spans="1:10" s="41" customFormat="1" x14ac:dyDescent="0.2">
      <c r="A342" s="59"/>
      <c r="B342" s="59"/>
      <c r="C342" s="60"/>
      <c r="D342" s="61"/>
      <c r="E342" s="68"/>
      <c r="F342" s="67"/>
      <c r="G342" s="64"/>
      <c r="H342" s="63"/>
      <c r="I342" s="35" t="str">
        <f t="shared" ca="1" si="4"/>
        <v xml:space="preserve"> - </v>
      </c>
    </row>
    <row r="343" spans="1:10" s="41" customFormat="1" x14ac:dyDescent="0.2">
      <c r="A343" s="59"/>
      <c r="B343" s="59"/>
      <c r="C343" s="60"/>
      <c r="D343" s="61"/>
      <c r="E343" s="68"/>
      <c r="F343" s="60"/>
      <c r="G343" s="64"/>
      <c r="H343" s="63"/>
      <c r="I343" s="35" t="str">
        <f t="shared" ca="1" si="4"/>
        <v xml:space="preserve"> - </v>
      </c>
    </row>
    <row r="344" spans="1:10" s="41" customFormat="1" x14ac:dyDescent="0.2">
      <c r="A344" s="59"/>
      <c r="B344" s="59"/>
      <c r="C344" s="60"/>
      <c r="D344" s="61"/>
      <c r="E344" s="68"/>
      <c r="F344" s="67"/>
      <c r="G344" s="64"/>
      <c r="H344" s="63"/>
      <c r="I344" s="35" t="str">
        <f t="shared" ca="1" si="4"/>
        <v xml:space="preserve"> - </v>
      </c>
    </row>
    <row r="345" spans="1:10" s="41" customFormat="1" x14ac:dyDescent="0.2">
      <c r="A345" s="70"/>
      <c r="B345" s="42"/>
      <c r="C345" s="38"/>
      <c r="D345" s="39"/>
      <c r="E345" s="57"/>
      <c r="F345" s="38"/>
      <c r="G345" s="58"/>
      <c r="H345" s="58"/>
      <c r="I345" s="35" t="str">
        <f t="shared" ca="1" si="4"/>
        <v xml:space="preserve"> - </v>
      </c>
    </row>
    <row r="346" spans="1:10" s="41" customFormat="1" x14ac:dyDescent="0.2">
      <c r="A346" s="49"/>
      <c r="B346" s="42"/>
      <c r="C346" s="38"/>
      <c r="D346" s="39"/>
      <c r="E346" s="57"/>
      <c r="F346" s="38"/>
      <c r="G346" s="58"/>
      <c r="H346" s="58"/>
      <c r="I346" s="35" t="str">
        <f t="shared" ca="1" si="4"/>
        <v xml:space="preserve"> - </v>
      </c>
    </row>
    <row r="347" spans="1:10" ht="14.25" x14ac:dyDescent="0.2">
      <c r="A347" s="71"/>
      <c r="B347" s="72"/>
      <c r="C347" s="73"/>
      <c r="D347" s="74"/>
      <c r="E347" s="75"/>
      <c r="F347" s="73"/>
      <c r="G347" s="76"/>
      <c r="H347" s="76"/>
      <c r="I347" s="77"/>
      <c r="J347"/>
    </row>
    <row r="348" spans="1:10" x14ac:dyDescent="0.2">
      <c r="G348" s="9">
        <f>SUBTOTAL(9, G18:G347)</f>
        <v>1087615.9100000004</v>
      </c>
      <c r="H348" s="9">
        <f>SUBTOTAL(9, H41:H344)</f>
        <v>2550</v>
      </c>
    </row>
    <row r="349" spans="1:10" x14ac:dyDescent="0.2">
      <c r="G349" s="9">
        <f>G348-H348</f>
        <v>1085065.9100000004</v>
      </c>
    </row>
    <row r="351" spans="1:10" x14ac:dyDescent="0.2">
      <c r="G351" s="9">
        <v>312415.13</v>
      </c>
    </row>
    <row r="353" spans="1:10" x14ac:dyDescent="0.2">
      <c r="G353" s="9">
        <v>862280.07545015798</v>
      </c>
    </row>
    <row r="354" spans="1:10" x14ac:dyDescent="0.2">
      <c r="G354" s="9">
        <v>39827.659999999996</v>
      </c>
    </row>
    <row r="355" spans="1:10" x14ac:dyDescent="0.2">
      <c r="G355" s="9">
        <f>G354-G353</f>
        <v>-822452.41545015795</v>
      </c>
    </row>
    <row r="356" spans="1:10" s="9" customFormat="1" x14ac:dyDescent="0.2">
      <c r="A356" s="8"/>
      <c r="B356" s="10"/>
      <c r="C356" s="8"/>
      <c r="D356" s="8"/>
      <c r="E356" s="8"/>
      <c r="F356" s="8"/>
      <c r="J356" s="8"/>
    </row>
    <row r="357" spans="1:10" s="9" customFormat="1" x14ac:dyDescent="0.2">
      <c r="A357" s="8"/>
      <c r="B357" s="10"/>
      <c r="C357" s="8"/>
      <c r="D357" s="8"/>
      <c r="E357" s="8"/>
      <c r="F357" s="8"/>
      <c r="J357" s="8"/>
    </row>
    <row r="358" spans="1:10" s="9" customFormat="1" x14ac:dyDescent="0.2">
      <c r="A358" s="8"/>
      <c r="B358" s="10"/>
      <c r="C358" s="8"/>
      <c r="D358" s="8"/>
      <c r="E358" s="8"/>
      <c r="F358" s="8"/>
      <c r="J358" s="8"/>
    </row>
  </sheetData>
  <conditionalFormatting sqref="I15:I346">
    <cfRule type="cellIs" dxfId="214" priority="3" stopIfTrue="1" operator="lessThan">
      <formula>0</formula>
    </cfRule>
  </conditionalFormatting>
  <conditionalFormatting sqref="I3">
    <cfRule type="cellIs" dxfId="213" priority="1" stopIfTrue="1" operator="lessThan">
      <formula>0</formula>
    </cfRule>
  </conditionalFormatting>
  <dataValidations count="5">
    <dataValidation type="list" allowBlank="1" showInputMessage="1" showErrorMessage="1" sqref="E331:E344 G339:G344 E321:E329 G321 G333:G337 E278:E316 G283:G289 G263 G254:G261 H164 H105:H120 H27 G16:G221 E15:E273 D54:D104" xr:uid="{A924C41D-8BF4-4012-99D0-B8E3908ABEDA}">
      <formula1>categoryList</formula1>
    </dataValidation>
    <dataValidation type="list" allowBlank="1" showInputMessage="1" showErrorMessage="1" sqref="A283:A344 B283:B346 A15:B282" xr:uid="{300C5034-6594-46CA-848A-F2D5B03DB702}">
      <formula1>dateList</formula1>
    </dataValidation>
    <dataValidation type="list" allowBlank="1" showInputMessage="1" showErrorMessage="1" sqref="C324:C325 C280:C321 C271:C277 C105:C260 C15:C53" xr:uid="{AA601E39-C77E-43AD-8F15-7A24370B341D}">
      <formula1>numList</formula1>
    </dataValidation>
    <dataValidation type="list" allowBlank="1" showInputMessage="1" showErrorMessage="1" sqref="D331 D279:D323 D271:D273 D255:D260 D105:D221 C54:C61 D15:D53" xr:uid="{085A281B-69B6-4B43-9F41-46A8A139C63D}">
      <formula1>payeeList</formula1>
    </dataValidation>
    <dataValidation type="list" allowBlank="1" showInputMessage="1" showErrorMessage="1" sqref="F15:F344" xr:uid="{9695BBD9-4222-4016-B92C-FD8A9856E1DE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896C8109-30EA-40CF-A16F-268EF79CDEF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69985214-2084-41B3-AAE1-075DAD383EB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I15:I346</xm:sqref>
        </x14:conditionalFormatting>
        <x14:conditionalFormatting xmlns:xm="http://schemas.microsoft.com/office/excel/2006/main">
          <x14:cfRule type="iconSet" priority="5" id="{CC6731E3-13B8-40F2-988D-CA6F09359DD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I39:I346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61DA-05C0-4D9B-BD0D-CAA4071DA84A}">
  <sheetPr>
    <pageSetUpPr fitToPage="1"/>
  </sheetPr>
  <dimension ref="A1:M362"/>
  <sheetViews>
    <sheetView showGridLines="0" zoomScale="115" zoomScaleNormal="115" workbookViewId="0">
      <pane ySplit="14" topLeftCell="A108" activePane="bottomLeft" state="frozen"/>
      <selection activeCell="B18" sqref="B18"/>
      <selection pane="bottomLeft" activeCell="G108" sqref="G108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43586</v>
      </c>
    </row>
    <row r="2" spans="1:10" ht="18.75" hidden="1" x14ac:dyDescent="0.2">
      <c r="A2" s="1" t="s">
        <v>1</v>
      </c>
      <c r="B2" s="2"/>
    </row>
    <row r="3" spans="1:10" ht="15" hidden="1" x14ac:dyDescent="0.25">
      <c r="H3" s="11" t="s">
        <v>2</v>
      </c>
      <c r="I3" s="12">
        <f ca="1">VLOOKUP(9E+100,Table13456789101112133456789101112133456789101112136789101112133456[Balance],1)</f>
        <v>3198186.4009159552</v>
      </c>
    </row>
    <row r="4" spans="1:10" ht="15" hidden="1" x14ac:dyDescent="0.25">
      <c r="H4" s="13" t="s">
        <v>3</v>
      </c>
      <c r="I4" s="14">
        <f>SUMIF(Table13456789101112133456789101112133456789101112136789101112133456[R],"=r",Table13456789101112133456789101112133456789101112136789101112133456[Deposit,
Credit (+)])+SUMIF(Table13456789101112133456789101112133456789101112136789101112133456[R],"=c",Table13456789101112133456789101112133456789101112136789101112133456[Deposit,
Credit (+)])-SUMIF(Table13456789101112133456789101112133456789101112136789101112133456[R],"=R",Table13456789101112133456789101112133456789101112136789101112133456[Withdrawal,
Payment (-)])-SUMIF(Table13456789101112133456789101112133456789101112136789101112133456[R],"=C",Table13456789101112133456789101112133456789101112136789101112133456[Withdrawal,
Payment (-)])</f>
        <v>0</v>
      </c>
    </row>
    <row r="5" spans="1:10" hidden="1" x14ac:dyDescent="0.2">
      <c r="H5" s="15"/>
    </row>
    <row r="6" spans="1:10" hidden="1" x14ac:dyDescent="0.2">
      <c r="H6" s="15"/>
    </row>
    <row r="7" spans="1:10" hidden="1" x14ac:dyDescent="0.2">
      <c r="H7" s="15"/>
    </row>
    <row r="8" spans="1:10" hidden="1" x14ac:dyDescent="0.2">
      <c r="H8" s="15"/>
    </row>
    <row r="9" spans="1:10" hidden="1" x14ac:dyDescent="0.2">
      <c r="H9" s="15"/>
    </row>
    <row r="10" spans="1:10" hidden="1" x14ac:dyDescent="0.2">
      <c r="H10" s="15"/>
    </row>
    <row r="11" spans="1:10" hidden="1" x14ac:dyDescent="0.2">
      <c r="H11" s="15"/>
    </row>
    <row r="12" spans="1:10" hidden="1" x14ac:dyDescent="0.2">
      <c r="H12" s="15"/>
    </row>
    <row r="13" spans="1:10" s="18" customFormat="1" ht="17.25" hidden="1" customHeight="1" x14ac:dyDescent="0.2">
      <c r="A13" s="16"/>
      <c r="B13" s="17"/>
      <c r="C13" s="16"/>
      <c r="D13" s="16"/>
      <c r="F13" s="19"/>
      <c r="G13" s="20"/>
      <c r="H13" s="21" t="s">
        <v>4</v>
      </c>
      <c r="I13" s="22">
        <v>500000</v>
      </c>
    </row>
    <row r="14" spans="1:10" s="28" customFormat="1" ht="30" x14ac:dyDescent="0.2">
      <c r="A14" s="23" t="s">
        <v>5</v>
      </c>
      <c r="B14" s="23" t="s">
        <v>6</v>
      </c>
      <c r="C14" s="24" t="s">
        <v>7</v>
      </c>
      <c r="D14" s="25" t="s">
        <v>8</v>
      </c>
      <c r="E14" s="25" t="s">
        <v>9</v>
      </c>
      <c r="F14" s="23" t="s">
        <v>10</v>
      </c>
      <c r="G14" s="26" t="s">
        <v>11</v>
      </c>
      <c r="H14" s="26" t="s">
        <v>12</v>
      </c>
      <c r="I14" s="27" t="s">
        <v>13</v>
      </c>
      <c r="J14" s="28" t="s">
        <v>14</v>
      </c>
    </row>
    <row r="15" spans="1:10" s="36" customFormat="1" ht="12" x14ac:dyDescent="0.2">
      <c r="A15" s="29"/>
      <c r="B15" s="30"/>
      <c r="C15" s="31"/>
      <c r="D15" s="32" t="s">
        <v>658</v>
      </c>
      <c r="E15" s="33"/>
      <c r="F15" s="31"/>
      <c r="G15" s="34"/>
      <c r="H15" s="34"/>
      <c r="I15" s="35">
        <f ca="1">'Apr''19'!I124</f>
        <v>3987620.1014159559</v>
      </c>
    </row>
    <row r="16" spans="1:10" s="36" customFormat="1" ht="12.75" customHeight="1" x14ac:dyDescent="0.2">
      <c r="A16" s="30">
        <v>43587</v>
      </c>
      <c r="B16" s="37"/>
      <c r="C16" s="38" t="s">
        <v>659</v>
      </c>
      <c r="D16" s="39" t="s">
        <v>15</v>
      </c>
      <c r="E16" s="33"/>
      <c r="F16" s="38"/>
      <c r="G16" s="34">
        <v>10064</v>
      </c>
      <c r="H16" s="34"/>
      <c r="I16" s="35">
        <f t="shared" ref="I16:I128" ca="1" si="0">IF(AND(ISBLANK(G16),ISBLANK(H16))," - ",OFFSET(I16,-1,0,1,1)+H16-G16)</f>
        <v>3977556.1014159559</v>
      </c>
    </row>
    <row r="17" spans="1:10" s="36" customFormat="1" ht="12.75" customHeight="1" x14ac:dyDescent="0.2">
      <c r="A17" s="30">
        <v>43587</v>
      </c>
      <c r="B17" s="37"/>
      <c r="C17" s="38" t="s">
        <v>660</v>
      </c>
      <c r="D17" s="39" t="s">
        <v>103</v>
      </c>
      <c r="E17" s="40"/>
      <c r="F17" s="38"/>
      <c r="G17" s="34">
        <v>250</v>
      </c>
      <c r="H17" s="34"/>
      <c r="I17" s="35">
        <f t="shared" ca="1" si="0"/>
        <v>3977306.1014159559</v>
      </c>
    </row>
    <row r="18" spans="1:10" s="36" customFormat="1" ht="12.75" customHeight="1" x14ac:dyDescent="0.2">
      <c r="A18" s="30">
        <v>43587</v>
      </c>
      <c r="B18" s="37"/>
      <c r="C18" s="38" t="s">
        <v>661</v>
      </c>
      <c r="D18" s="39" t="s">
        <v>16</v>
      </c>
      <c r="E18" s="33"/>
      <c r="F18" s="38"/>
      <c r="G18" s="34">
        <v>132</v>
      </c>
      <c r="H18" s="34"/>
      <c r="I18" s="35">
        <f t="shared" ca="1" si="0"/>
        <v>3977174.1014159559</v>
      </c>
      <c r="J18" s="41"/>
    </row>
    <row r="19" spans="1:10" s="36" customFormat="1" ht="12.75" customHeight="1" x14ac:dyDescent="0.2">
      <c r="A19" s="30">
        <v>43593</v>
      </c>
      <c r="B19" s="42"/>
      <c r="C19" s="38" t="s">
        <v>760</v>
      </c>
      <c r="D19" s="39" t="s">
        <v>508</v>
      </c>
      <c r="E19" s="33"/>
      <c r="F19" s="38"/>
      <c r="G19" s="43"/>
      <c r="H19" s="43">
        <v>158.6</v>
      </c>
      <c r="I19" s="35">
        <f t="shared" ca="1" si="0"/>
        <v>3977332.701415956</v>
      </c>
      <c r="J19" s="41"/>
    </row>
    <row r="20" spans="1:10" s="36" customFormat="1" ht="12.75" customHeight="1" x14ac:dyDescent="0.2">
      <c r="A20" s="30">
        <v>43593</v>
      </c>
      <c r="B20" s="42"/>
      <c r="C20" s="38" t="s">
        <v>662</v>
      </c>
      <c r="D20" s="39" t="s">
        <v>285</v>
      </c>
      <c r="E20" s="33"/>
      <c r="F20" s="38"/>
      <c r="G20" s="34">
        <v>1052.57</v>
      </c>
      <c r="H20" s="34"/>
      <c r="I20" s="35">
        <f t="shared" ca="1" si="0"/>
        <v>3976280.1314159562</v>
      </c>
      <c r="J20" s="41"/>
    </row>
    <row r="21" spans="1:10" s="36" customFormat="1" ht="12.75" customHeight="1" x14ac:dyDescent="0.2">
      <c r="A21" s="30">
        <v>43593</v>
      </c>
      <c r="B21" s="42"/>
      <c r="C21" s="38" t="s">
        <v>663</v>
      </c>
      <c r="D21" s="39" t="s">
        <v>151</v>
      </c>
      <c r="E21" s="33"/>
      <c r="F21" s="38"/>
      <c r="G21" s="43">
        <v>2800</v>
      </c>
      <c r="H21" s="43"/>
      <c r="I21" s="44">
        <f ca="1">IF(AND(ISBLANK(G21),ISBLANK(H21)),"",OFFSET(I21,-1,0,1,1)+H21-G21)</f>
        <v>3973480.1314159562</v>
      </c>
      <c r="J21" s="41"/>
    </row>
    <row r="22" spans="1:10" s="36" customFormat="1" ht="12.75" customHeight="1" x14ac:dyDescent="0.2">
      <c r="A22" s="30">
        <v>43593</v>
      </c>
      <c r="B22" s="42"/>
      <c r="C22" s="38" t="s">
        <v>664</v>
      </c>
      <c r="D22" s="39" t="s">
        <v>630</v>
      </c>
      <c r="E22" s="33"/>
      <c r="F22" s="38"/>
      <c r="G22" s="43">
        <v>2960.46</v>
      </c>
      <c r="H22" s="43"/>
      <c r="I22" s="35">
        <f t="shared" ca="1" si="0"/>
        <v>3970519.6714159562</v>
      </c>
      <c r="J22" s="41"/>
    </row>
    <row r="23" spans="1:10" s="36" customFormat="1" ht="12.75" customHeight="1" x14ac:dyDescent="0.2">
      <c r="A23" s="30">
        <v>43593</v>
      </c>
      <c r="B23" s="42"/>
      <c r="C23" s="38" t="s">
        <v>665</v>
      </c>
      <c r="D23" s="39" t="s">
        <v>293</v>
      </c>
      <c r="E23" s="33"/>
      <c r="F23" s="38"/>
      <c r="G23" s="43">
        <v>2358.3200000000002</v>
      </c>
      <c r="H23" s="43"/>
      <c r="I23" s="35">
        <f t="shared" ca="1" si="0"/>
        <v>3968161.3514159564</v>
      </c>
      <c r="J23" s="41"/>
    </row>
    <row r="24" spans="1:10" s="36" customFormat="1" x14ac:dyDescent="0.2">
      <c r="A24" s="30">
        <v>43593</v>
      </c>
      <c r="B24" s="42"/>
      <c r="C24" s="38" t="s">
        <v>666</v>
      </c>
      <c r="D24" s="39" t="s">
        <v>219</v>
      </c>
      <c r="E24" s="33"/>
      <c r="F24" s="38"/>
      <c r="G24" s="43">
        <v>3253.47</v>
      </c>
      <c r="H24" s="43"/>
      <c r="I24" s="35">
        <f t="shared" ca="1" si="0"/>
        <v>3964907.8814159562</v>
      </c>
      <c r="J24" s="41"/>
    </row>
    <row r="25" spans="1:10" s="36" customFormat="1" ht="12.75" customHeight="1" x14ac:dyDescent="0.2">
      <c r="A25" s="30">
        <v>43594</v>
      </c>
      <c r="B25" s="42"/>
      <c r="C25" s="38" t="s">
        <v>667</v>
      </c>
      <c r="D25" s="39" t="s">
        <v>21</v>
      </c>
      <c r="E25" s="33"/>
      <c r="F25" s="38"/>
      <c r="G25" s="43">
        <v>5700</v>
      </c>
      <c r="H25" s="43"/>
      <c r="I25" s="35">
        <f t="shared" ca="1" si="0"/>
        <v>3959207.8814159562</v>
      </c>
      <c r="J25" s="41"/>
    </row>
    <row r="26" spans="1:10" s="36" customFormat="1" ht="12.75" customHeight="1" x14ac:dyDescent="0.2">
      <c r="A26" s="30">
        <v>43594</v>
      </c>
      <c r="B26" s="42"/>
      <c r="C26" s="38" t="s">
        <v>668</v>
      </c>
      <c r="D26" s="39" t="s">
        <v>67</v>
      </c>
      <c r="E26" s="33"/>
      <c r="F26" s="38"/>
      <c r="G26" s="43">
        <v>209.6</v>
      </c>
      <c r="H26" s="43"/>
      <c r="I26" s="35">
        <f t="shared" ca="1" si="0"/>
        <v>3958998.2814159561</v>
      </c>
      <c r="J26" s="41"/>
    </row>
    <row r="27" spans="1:10" s="36" customFormat="1" ht="12.75" customHeight="1" x14ac:dyDescent="0.2">
      <c r="A27" s="30">
        <v>43594</v>
      </c>
      <c r="B27" s="42"/>
      <c r="C27" s="38" t="s">
        <v>669</v>
      </c>
      <c r="D27" s="39" t="s">
        <v>57</v>
      </c>
      <c r="E27" s="33"/>
      <c r="F27" s="38"/>
      <c r="G27" s="43">
        <v>466.4</v>
      </c>
      <c r="H27" s="43"/>
      <c r="I27" s="35">
        <f t="shared" ca="1" si="0"/>
        <v>3958531.8814159562</v>
      </c>
      <c r="J27" s="41"/>
    </row>
    <row r="28" spans="1:10" s="36" customFormat="1" ht="12.75" customHeight="1" x14ac:dyDescent="0.2">
      <c r="A28" s="30">
        <v>43594</v>
      </c>
      <c r="B28" s="42"/>
      <c r="C28" s="38" t="s">
        <v>670</v>
      </c>
      <c r="D28" s="39" t="s">
        <v>59</v>
      </c>
      <c r="E28" s="33"/>
      <c r="F28" s="38"/>
      <c r="G28" s="34">
        <v>490</v>
      </c>
      <c r="H28" s="34"/>
      <c r="I28" s="35">
        <f t="shared" ca="1" si="0"/>
        <v>3958041.8814159562</v>
      </c>
      <c r="J28" s="41"/>
    </row>
    <row r="29" spans="1:10" s="36" customFormat="1" ht="12.75" customHeight="1" x14ac:dyDescent="0.2">
      <c r="A29" s="30">
        <v>43594</v>
      </c>
      <c r="B29" s="42"/>
      <c r="C29" s="38" t="s">
        <v>671</v>
      </c>
      <c r="D29" s="39" t="s">
        <v>672</v>
      </c>
      <c r="E29" s="33"/>
      <c r="F29" s="38"/>
      <c r="G29" s="34">
        <v>1880</v>
      </c>
      <c r="H29" s="34"/>
      <c r="I29" s="35">
        <f t="shared" ca="1" si="0"/>
        <v>3956161.8814159562</v>
      </c>
      <c r="J29" s="41"/>
    </row>
    <row r="30" spans="1:10" s="36" customFormat="1" ht="12.75" customHeight="1" x14ac:dyDescent="0.2">
      <c r="A30" s="30">
        <v>43594</v>
      </c>
      <c r="B30" s="42"/>
      <c r="C30" s="38" t="s">
        <v>673</v>
      </c>
      <c r="D30" s="39" t="s">
        <v>674</v>
      </c>
      <c r="E30" s="33"/>
      <c r="F30" s="38"/>
      <c r="G30" s="43">
        <v>5217.8500000000004</v>
      </c>
      <c r="H30" s="43"/>
      <c r="I30" s="35">
        <f t="shared" ca="1" si="0"/>
        <v>3950944.0314159561</v>
      </c>
      <c r="J30" s="41"/>
    </row>
    <row r="31" spans="1:10" s="36" customFormat="1" ht="12.75" customHeight="1" x14ac:dyDescent="0.2">
      <c r="A31" s="30">
        <v>43594</v>
      </c>
      <c r="B31" s="42"/>
      <c r="C31" s="38" t="s">
        <v>675</v>
      </c>
      <c r="D31" s="39" t="s">
        <v>73</v>
      </c>
      <c r="E31" s="33"/>
      <c r="F31" s="38"/>
      <c r="G31" s="43">
        <v>115.5</v>
      </c>
      <c r="H31" s="43"/>
      <c r="I31" s="35">
        <f t="shared" ca="1" si="0"/>
        <v>3950828.5314159561</v>
      </c>
      <c r="J31" s="41"/>
    </row>
    <row r="32" spans="1:10" s="36" customFormat="1" ht="12.75" customHeight="1" x14ac:dyDescent="0.2">
      <c r="A32" s="30">
        <v>43594</v>
      </c>
      <c r="B32" s="37"/>
      <c r="C32" s="38" t="s">
        <v>676</v>
      </c>
      <c r="D32" s="39" t="s">
        <v>677</v>
      </c>
      <c r="E32" s="33"/>
      <c r="F32" s="38"/>
      <c r="G32" s="34">
        <v>21</v>
      </c>
      <c r="H32" s="34"/>
      <c r="I32" s="35">
        <f t="shared" ca="1" si="0"/>
        <v>3950807.5314159561</v>
      </c>
      <c r="J32" s="41"/>
    </row>
    <row r="33" spans="1:10" s="36" customFormat="1" ht="12.75" customHeight="1" x14ac:dyDescent="0.2">
      <c r="A33" s="30">
        <v>43594</v>
      </c>
      <c r="B33" s="37"/>
      <c r="C33" s="38" t="s">
        <v>678</v>
      </c>
      <c r="D33" s="39" t="s">
        <v>679</v>
      </c>
      <c r="E33" s="33"/>
      <c r="F33" s="38"/>
      <c r="G33" s="34">
        <v>56</v>
      </c>
      <c r="H33" s="34"/>
      <c r="I33" s="35">
        <f t="shared" ca="1" si="0"/>
        <v>3950751.5314159561</v>
      </c>
      <c r="J33" s="41"/>
    </row>
    <row r="34" spans="1:10" s="36" customFormat="1" ht="12.75" customHeight="1" x14ac:dyDescent="0.2">
      <c r="A34" s="30">
        <v>43594</v>
      </c>
      <c r="B34" s="42"/>
      <c r="C34" s="38" t="s">
        <v>680</v>
      </c>
      <c r="D34" s="39" t="s">
        <v>17</v>
      </c>
      <c r="E34" s="33"/>
      <c r="F34" s="38"/>
      <c r="G34" s="34">
        <v>720</v>
      </c>
      <c r="H34" s="43"/>
      <c r="I34" s="35">
        <f t="shared" ca="1" si="0"/>
        <v>3950031.5314159561</v>
      </c>
      <c r="J34" s="41"/>
    </row>
    <row r="35" spans="1:10" s="36" customFormat="1" ht="12.75" customHeight="1" x14ac:dyDescent="0.2">
      <c r="A35" s="30">
        <v>43594</v>
      </c>
      <c r="B35" s="37"/>
      <c r="C35" s="38" t="s">
        <v>681</v>
      </c>
      <c r="D35" s="39" t="s">
        <v>125</v>
      </c>
      <c r="E35" s="33"/>
      <c r="F35" s="38"/>
      <c r="G35" s="34">
        <v>796</v>
      </c>
      <c r="H35" s="34"/>
      <c r="I35" s="35">
        <f t="shared" ca="1" si="0"/>
        <v>3949235.5314159561</v>
      </c>
      <c r="J35" s="41"/>
    </row>
    <row r="36" spans="1:10" s="36" customFormat="1" ht="12.75" customHeight="1" x14ac:dyDescent="0.2">
      <c r="A36" s="30">
        <v>43594</v>
      </c>
      <c r="B36" s="37"/>
      <c r="C36" s="38" t="s">
        <v>682</v>
      </c>
      <c r="D36" s="39" t="s">
        <v>683</v>
      </c>
      <c r="E36" s="33"/>
      <c r="F36" s="38"/>
      <c r="G36" s="34">
        <v>3088.28</v>
      </c>
      <c r="H36" s="34"/>
      <c r="I36" s="35">
        <f t="shared" ca="1" si="0"/>
        <v>3946147.2514159563</v>
      </c>
      <c r="J36" s="41"/>
    </row>
    <row r="37" spans="1:10" s="36" customFormat="1" ht="12" x14ac:dyDescent="0.2">
      <c r="A37" s="30">
        <v>43594</v>
      </c>
      <c r="B37" s="37"/>
      <c r="C37" s="38" t="s">
        <v>684</v>
      </c>
      <c r="D37" s="39" t="s">
        <v>82</v>
      </c>
      <c r="E37" s="33"/>
      <c r="F37" s="38"/>
      <c r="G37" s="34">
        <v>3710</v>
      </c>
      <c r="H37" s="34"/>
      <c r="I37" s="35">
        <f t="shared" ca="1" si="0"/>
        <v>3942437.2514159563</v>
      </c>
      <c r="J37" s="41"/>
    </row>
    <row r="38" spans="1:10" s="36" customFormat="1" ht="12.75" customHeight="1" x14ac:dyDescent="0.2">
      <c r="A38" s="30">
        <v>43594</v>
      </c>
      <c r="B38" s="37"/>
      <c r="C38" s="38" t="s">
        <v>685</v>
      </c>
      <c r="D38" s="39" t="s">
        <v>84</v>
      </c>
      <c r="E38" s="33"/>
      <c r="F38" s="38"/>
      <c r="G38" s="34">
        <v>7300</v>
      </c>
      <c r="H38" s="34"/>
      <c r="I38" s="35">
        <f t="shared" ca="1" si="0"/>
        <v>3935137.2514159563</v>
      </c>
      <c r="J38" s="41"/>
    </row>
    <row r="39" spans="1:10" s="36" customFormat="1" ht="12.75" customHeight="1" x14ac:dyDescent="0.2">
      <c r="A39" s="30">
        <v>43594</v>
      </c>
      <c r="B39" s="42"/>
      <c r="C39" s="38" t="s">
        <v>686</v>
      </c>
      <c r="D39" s="39" t="s">
        <v>687</v>
      </c>
      <c r="E39" s="33"/>
      <c r="F39" s="38"/>
      <c r="G39" s="34">
        <v>6500</v>
      </c>
      <c r="H39" s="34"/>
      <c r="I39" s="35">
        <f t="shared" ca="1" si="0"/>
        <v>3928637.2514159563</v>
      </c>
      <c r="J39" s="41"/>
    </row>
    <row r="40" spans="1:10" s="41" customFormat="1" ht="12.75" customHeight="1" x14ac:dyDescent="0.2">
      <c r="A40" s="30">
        <v>43594</v>
      </c>
      <c r="B40" s="37"/>
      <c r="C40" s="38" t="s">
        <v>688</v>
      </c>
      <c r="D40" s="39" t="s">
        <v>604</v>
      </c>
      <c r="E40" s="33"/>
      <c r="F40" s="38"/>
      <c r="G40" s="34">
        <v>1239.95</v>
      </c>
      <c r="H40" s="34"/>
      <c r="I40" s="35">
        <f t="shared" ca="1" si="0"/>
        <v>3927397.3014159561</v>
      </c>
      <c r="J40" s="36"/>
    </row>
    <row r="41" spans="1:10" s="41" customFormat="1" ht="12.75" customHeight="1" x14ac:dyDescent="0.2">
      <c r="A41" s="30">
        <v>43594</v>
      </c>
      <c r="B41" s="37"/>
      <c r="C41" s="38" t="s">
        <v>689</v>
      </c>
      <c r="D41" s="39" t="s">
        <v>22</v>
      </c>
      <c r="E41" s="40"/>
      <c r="F41" s="38"/>
      <c r="G41" s="34">
        <v>540</v>
      </c>
      <c r="H41" s="34"/>
      <c r="I41" s="35">
        <f t="shared" ca="1" si="0"/>
        <v>3926857.3014159561</v>
      </c>
      <c r="J41" s="36"/>
    </row>
    <row r="42" spans="1:10" s="41" customFormat="1" ht="13.5" customHeight="1" x14ac:dyDescent="0.2">
      <c r="A42" s="30">
        <v>43594</v>
      </c>
      <c r="B42" s="37"/>
      <c r="C42" s="38" t="s">
        <v>690</v>
      </c>
      <c r="D42" s="39" t="s">
        <v>211</v>
      </c>
      <c r="E42" s="40"/>
      <c r="F42" s="38"/>
      <c r="G42" s="34">
        <v>5421</v>
      </c>
      <c r="H42" s="34"/>
      <c r="I42" s="35">
        <f t="shared" ca="1" si="0"/>
        <v>3921436.3014159561</v>
      </c>
      <c r="J42" s="36"/>
    </row>
    <row r="43" spans="1:10" s="41" customFormat="1" ht="12.75" customHeight="1" x14ac:dyDescent="0.2">
      <c r="A43" s="30">
        <v>43594</v>
      </c>
      <c r="B43" s="37"/>
      <c r="C43" s="38" t="s">
        <v>691</v>
      </c>
      <c r="D43" s="39" t="s">
        <v>137</v>
      </c>
      <c r="E43" s="33"/>
      <c r="F43" s="38"/>
      <c r="G43" s="34">
        <v>1143</v>
      </c>
      <c r="H43" s="34"/>
      <c r="I43" s="35">
        <f t="shared" ca="1" si="0"/>
        <v>3920293.3014159561</v>
      </c>
      <c r="J43" s="36"/>
    </row>
    <row r="44" spans="1:10" s="41" customFormat="1" ht="12.75" customHeight="1" x14ac:dyDescent="0.2">
      <c r="A44" s="30">
        <v>43594</v>
      </c>
      <c r="B44" s="37"/>
      <c r="C44" s="38" t="s">
        <v>692</v>
      </c>
      <c r="D44" s="39" t="s">
        <v>91</v>
      </c>
      <c r="E44" s="40"/>
      <c r="F44" s="38"/>
      <c r="G44" s="34">
        <v>477</v>
      </c>
      <c r="H44" s="34"/>
      <c r="I44" s="35">
        <f t="shared" ca="1" si="0"/>
        <v>3919816.3014159561</v>
      </c>
      <c r="J44" s="36"/>
    </row>
    <row r="45" spans="1:10" s="41" customFormat="1" ht="12.75" customHeight="1" x14ac:dyDescent="0.2">
      <c r="A45" s="30">
        <v>43594</v>
      </c>
      <c r="B45" s="37"/>
      <c r="C45" s="38" t="s">
        <v>693</v>
      </c>
      <c r="D45" s="39" t="s">
        <v>19</v>
      </c>
      <c r="E45" s="40"/>
      <c r="F45" s="38"/>
      <c r="G45" s="34">
        <v>390</v>
      </c>
      <c r="H45" s="34"/>
      <c r="I45" s="35">
        <f t="shared" ca="1" si="0"/>
        <v>3919426.3014159561</v>
      </c>
      <c r="J45" s="36"/>
    </row>
    <row r="46" spans="1:10" s="41" customFormat="1" ht="14.25" customHeight="1" x14ac:dyDescent="0.2">
      <c r="A46" s="30">
        <v>43594</v>
      </c>
      <c r="B46" s="37"/>
      <c r="C46" s="38" t="s">
        <v>694</v>
      </c>
      <c r="D46" s="39" t="s">
        <v>111</v>
      </c>
      <c r="E46" s="40"/>
      <c r="F46" s="38"/>
      <c r="G46" s="34">
        <v>8798</v>
      </c>
      <c r="H46" s="34"/>
      <c r="I46" s="35">
        <f t="shared" ca="1" si="0"/>
        <v>3910628.3014159561</v>
      </c>
      <c r="J46" s="36"/>
    </row>
    <row r="47" spans="1:10" s="41" customFormat="1" ht="23.25" customHeight="1" x14ac:dyDescent="0.2">
      <c r="A47" s="30">
        <v>43594</v>
      </c>
      <c r="B47" s="37"/>
      <c r="C47" s="38" t="s">
        <v>695</v>
      </c>
      <c r="D47" s="39" t="s">
        <v>134</v>
      </c>
      <c r="E47" s="33"/>
      <c r="F47" s="38"/>
      <c r="G47" s="34">
        <v>205.2</v>
      </c>
      <c r="H47" s="34"/>
      <c r="I47" s="35">
        <f t="shared" ca="1" si="0"/>
        <v>3910423.1014159559</v>
      </c>
      <c r="J47" s="36"/>
    </row>
    <row r="48" spans="1:10" s="41" customFormat="1" ht="12.75" customHeight="1" x14ac:dyDescent="0.2">
      <c r="A48" s="30">
        <v>43594</v>
      </c>
      <c r="B48" s="81"/>
      <c r="C48" s="38" t="s">
        <v>696</v>
      </c>
      <c r="D48" s="39" t="s">
        <v>221</v>
      </c>
      <c r="E48" s="84"/>
      <c r="F48" s="82"/>
      <c r="G48" s="85">
        <v>360</v>
      </c>
      <c r="H48" s="85"/>
      <c r="I48" s="35">
        <f t="shared" ca="1" si="0"/>
        <v>3910063.1014159559</v>
      </c>
      <c r="J48" s="87"/>
    </row>
    <row r="49" spans="1:10" s="41" customFormat="1" ht="12.75" customHeight="1" x14ac:dyDescent="0.2">
      <c r="A49" s="30">
        <v>43594</v>
      </c>
      <c r="B49" s="81"/>
      <c r="C49" s="38" t="s">
        <v>697</v>
      </c>
      <c r="D49" s="39" t="s">
        <v>698</v>
      </c>
      <c r="E49" s="84"/>
      <c r="F49" s="82"/>
      <c r="G49" s="85">
        <v>90</v>
      </c>
      <c r="H49" s="85"/>
      <c r="I49" s="35">
        <f t="shared" ca="1" si="0"/>
        <v>3909973.1014159559</v>
      </c>
      <c r="J49" s="87"/>
    </row>
    <row r="50" spans="1:10" s="41" customFormat="1" ht="12.75" customHeight="1" x14ac:dyDescent="0.2">
      <c r="A50" s="30">
        <v>43594</v>
      </c>
      <c r="B50" s="37"/>
      <c r="C50" s="111" t="s">
        <v>699</v>
      </c>
      <c r="D50" s="39" t="s">
        <v>380</v>
      </c>
      <c r="E50" s="33"/>
      <c r="F50" s="38"/>
      <c r="G50" s="34">
        <v>158.80000000000001</v>
      </c>
      <c r="H50" s="34"/>
      <c r="I50" s="35">
        <f t="shared" ca="1" si="0"/>
        <v>3909814.3014159561</v>
      </c>
      <c r="J50" s="36"/>
    </row>
    <row r="51" spans="1:10" s="41" customFormat="1" ht="12.75" customHeight="1" x14ac:dyDescent="0.2">
      <c r="A51" s="30">
        <v>43594</v>
      </c>
      <c r="B51" s="100"/>
      <c r="C51" s="108" t="s">
        <v>700</v>
      </c>
      <c r="D51" s="39" t="s">
        <v>219</v>
      </c>
      <c r="E51" s="103"/>
      <c r="F51" s="101"/>
      <c r="G51" s="104">
        <v>4050</v>
      </c>
      <c r="H51" s="104"/>
      <c r="I51" s="35">
        <f t="shared" ca="1" si="0"/>
        <v>3905764.3014159561</v>
      </c>
      <c r="J51" s="105"/>
    </row>
    <row r="52" spans="1:10" s="41" customFormat="1" ht="12.75" customHeight="1" x14ac:dyDescent="0.2">
      <c r="A52" s="30">
        <v>43598</v>
      </c>
      <c r="B52" s="100"/>
      <c r="C52" s="108" t="s">
        <v>701</v>
      </c>
      <c r="D52" s="39" t="s">
        <v>198</v>
      </c>
      <c r="E52" s="103"/>
      <c r="F52" s="101"/>
      <c r="G52" s="104">
        <v>11673.14</v>
      </c>
      <c r="H52" s="104"/>
      <c r="I52" s="35">
        <f t="shared" ca="1" si="0"/>
        <v>3894091.161415956</v>
      </c>
      <c r="J52" s="105"/>
    </row>
    <row r="53" spans="1:10" s="41" customFormat="1" ht="12.75" customHeight="1" x14ac:dyDescent="0.2">
      <c r="A53" s="30">
        <v>43598</v>
      </c>
      <c r="B53" s="37"/>
      <c r="C53" s="111" t="s">
        <v>702</v>
      </c>
      <c r="D53" s="39" t="s">
        <v>703</v>
      </c>
      <c r="E53" s="33"/>
      <c r="F53" s="38"/>
      <c r="G53" s="34">
        <v>35000</v>
      </c>
      <c r="H53" s="34"/>
      <c r="I53" s="35">
        <f t="shared" ca="1" si="0"/>
        <v>3859091.161415956</v>
      </c>
      <c r="J53" s="36"/>
    </row>
    <row r="54" spans="1:10" s="41" customFormat="1" ht="12.75" customHeight="1" x14ac:dyDescent="0.2">
      <c r="A54" s="30">
        <v>43598</v>
      </c>
      <c r="B54" s="81"/>
      <c r="C54" s="89" t="s">
        <v>704</v>
      </c>
      <c r="D54" s="83" t="s">
        <v>683</v>
      </c>
      <c r="E54" s="84"/>
      <c r="F54" s="82"/>
      <c r="G54" s="85">
        <v>35000</v>
      </c>
      <c r="H54" s="85"/>
      <c r="I54" s="35">
        <f t="shared" ca="1" si="0"/>
        <v>3824091.161415956</v>
      </c>
      <c r="J54" s="87"/>
    </row>
    <row r="55" spans="1:10" s="41" customFormat="1" ht="12.75" customHeight="1" x14ac:dyDescent="0.2">
      <c r="A55" s="30">
        <v>43598</v>
      </c>
      <c r="B55" s="37"/>
      <c r="C55" s="79" t="s">
        <v>705</v>
      </c>
      <c r="D55" s="33" t="s">
        <v>353</v>
      </c>
      <c r="E55" s="33"/>
      <c r="F55" s="38"/>
      <c r="G55" s="34">
        <v>9964</v>
      </c>
      <c r="H55" s="34"/>
      <c r="I55" s="35">
        <f t="shared" ca="1" si="0"/>
        <v>3814127.161415956</v>
      </c>
      <c r="J55" s="36"/>
    </row>
    <row r="56" spans="1:10" s="41" customFormat="1" ht="12.75" customHeight="1" x14ac:dyDescent="0.2">
      <c r="A56" s="30">
        <v>43598</v>
      </c>
      <c r="B56" s="37"/>
      <c r="C56" s="79" t="s">
        <v>20</v>
      </c>
      <c r="D56" s="40" t="s">
        <v>706</v>
      </c>
      <c r="E56" s="40"/>
      <c r="F56" s="38"/>
      <c r="G56" s="34">
        <v>7955.99</v>
      </c>
      <c r="H56" s="34"/>
      <c r="I56" s="35">
        <f t="shared" ca="1" si="0"/>
        <v>3806171.1714159558</v>
      </c>
      <c r="J56" s="36"/>
    </row>
    <row r="57" spans="1:10" s="41" customFormat="1" ht="12.75" customHeight="1" x14ac:dyDescent="0.2">
      <c r="A57" s="30">
        <v>43598</v>
      </c>
      <c r="B57" s="42"/>
      <c r="C57" s="38" t="s">
        <v>20</v>
      </c>
      <c r="D57" s="47" t="s">
        <v>707</v>
      </c>
      <c r="E57" s="40"/>
      <c r="F57" s="38"/>
      <c r="G57" s="40">
        <v>82737.41</v>
      </c>
      <c r="H57" s="43"/>
      <c r="I57" s="35">
        <f t="shared" ca="1" si="0"/>
        <v>3723433.7614159556</v>
      </c>
      <c r="J57" s="36"/>
    </row>
    <row r="58" spans="1:10" s="41" customFormat="1" ht="12.75" customHeight="1" x14ac:dyDescent="0.2">
      <c r="A58" s="30">
        <v>43602</v>
      </c>
      <c r="B58" s="37"/>
      <c r="C58" s="79" t="s">
        <v>20</v>
      </c>
      <c r="D58" s="33" t="s">
        <v>708</v>
      </c>
      <c r="E58" s="33"/>
      <c r="F58" s="38"/>
      <c r="G58" s="34">
        <v>11023.4205</v>
      </c>
      <c r="H58" s="34"/>
      <c r="I58" s="35">
        <f t="shared" ca="1" si="0"/>
        <v>3712410.3409159556</v>
      </c>
      <c r="J58" s="36"/>
    </row>
    <row r="59" spans="1:10" s="41" customFormat="1" ht="12.75" customHeight="1" x14ac:dyDescent="0.2">
      <c r="A59" s="30">
        <v>43595</v>
      </c>
      <c r="B59" s="37"/>
      <c r="C59" s="79" t="s">
        <v>20</v>
      </c>
      <c r="D59" s="33" t="s">
        <v>709</v>
      </c>
      <c r="E59" s="33"/>
      <c r="F59" s="38"/>
      <c r="G59" s="34">
        <v>9409.49</v>
      </c>
      <c r="H59" s="34"/>
      <c r="I59" s="35">
        <f t="shared" ca="1" si="0"/>
        <v>3703000.8509159554</v>
      </c>
      <c r="J59" s="36"/>
    </row>
    <row r="60" spans="1:10" s="41" customFormat="1" ht="12.75" customHeight="1" x14ac:dyDescent="0.2">
      <c r="A60" s="30">
        <v>43602</v>
      </c>
      <c r="B60" s="37"/>
      <c r="C60" s="79" t="s">
        <v>710</v>
      </c>
      <c r="D60" s="40" t="s">
        <v>711</v>
      </c>
      <c r="E60" s="40"/>
      <c r="F60" s="38"/>
      <c r="G60" s="34">
        <v>50000</v>
      </c>
      <c r="H60" s="34"/>
      <c r="I60" s="35">
        <f t="shared" ca="1" si="0"/>
        <v>3653000.8509159554</v>
      </c>
      <c r="J60" s="36"/>
    </row>
    <row r="61" spans="1:10" s="41" customFormat="1" ht="12.75" customHeight="1" x14ac:dyDescent="0.2">
      <c r="A61" s="30">
        <v>43602</v>
      </c>
      <c r="B61" s="37"/>
      <c r="C61" s="38" t="s">
        <v>712</v>
      </c>
      <c r="D61" s="40" t="s">
        <v>713</v>
      </c>
      <c r="E61" s="40"/>
      <c r="F61" s="38"/>
      <c r="G61" s="34">
        <v>24000</v>
      </c>
      <c r="H61" s="34"/>
      <c r="I61" s="35">
        <f t="shared" ca="1" si="0"/>
        <v>3629000.8509159554</v>
      </c>
      <c r="J61" s="36"/>
    </row>
    <row r="62" spans="1:10" s="41" customFormat="1" ht="12.75" customHeight="1" x14ac:dyDescent="0.2">
      <c r="A62" s="30">
        <v>43602</v>
      </c>
      <c r="B62" s="37"/>
      <c r="C62" s="79" t="s">
        <v>714</v>
      </c>
      <c r="D62" s="40" t="s">
        <v>194</v>
      </c>
      <c r="E62" s="40"/>
      <c r="F62" s="38"/>
      <c r="G62" s="34">
        <v>9948.1</v>
      </c>
      <c r="H62" s="34"/>
      <c r="I62" s="35">
        <f t="shared" ca="1" si="0"/>
        <v>3619052.7509159553</v>
      </c>
      <c r="J62" s="36"/>
    </row>
    <row r="63" spans="1:10" s="41" customFormat="1" ht="12.75" customHeight="1" x14ac:dyDescent="0.2">
      <c r="A63" s="30">
        <v>43602</v>
      </c>
      <c r="B63" s="37"/>
      <c r="C63" s="79" t="s">
        <v>715</v>
      </c>
      <c r="D63" s="33" t="s">
        <v>19</v>
      </c>
      <c r="E63" s="33"/>
      <c r="F63" s="38"/>
      <c r="G63" s="34">
        <v>340</v>
      </c>
      <c r="H63" s="34"/>
      <c r="I63" s="35">
        <f t="shared" ca="1" si="0"/>
        <v>3618712.7509159553</v>
      </c>
      <c r="J63" s="36"/>
    </row>
    <row r="64" spans="1:10" s="41" customFormat="1" ht="12.75" customHeight="1" x14ac:dyDescent="0.2">
      <c r="A64" s="30">
        <v>43608</v>
      </c>
      <c r="B64" s="42"/>
      <c r="C64" s="38" t="s">
        <v>761</v>
      </c>
      <c r="D64" s="39" t="s">
        <v>766</v>
      </c>
      <c r="E64" s="33"/>
      <c r="F64" s="38"/>
      <c r="G64" s="43"/>
      <c r="H64" s="43">
        <v>376.23</v>
      </c>
      <c r="I64" s="35">
        <f t="shared" ca="1" si="0"/>
        <v>3619088.9809159553</v>
      </c>
      <c r="J64" s="36"/>
    </row>
    <row r="65" spans="1:10" s="41" customFormat="1" ht="12.75" customHeight="1" x14ac:dyDescent="0.2">
      <c r="A65" s="30">
        <v>43616</v>
      </c>
      <c r="B65" s="42"/>
      <c r="C65" s="38" t="s">
        <v>234</v>
      </c>
      <c r="D65" s="39" t="s">
        <v>235</v>
      </c>
      <c r="E65" s="33"/>
      <c r="F65" s="38"/>
      <c r="G65" s="43">
        <v>81265.34</v>
      </c>
      <c r="H65" s="43"/>
      <c r="I65" s="35">
        <f t="shared" ca="1" si="0"/>
        <v>3537823.6409159554</v>
      </c>
      <c r="J65" s="36"/>
    </row>
    <row r="66" spans="1:10" s="41" customFormat="1" ht="12.75" customHeight="1" x14ac:dyDescent="0.2">
      <c r="A66" s="30">
        <v>43616</v>
      </c>
      <c r="B66" s="37"/>
      <c r="C66" s="79" t="s">
        <v>716</v>
      </c>
      <c r="D66" s="33" t="s">
        <v>145</v>
      </c>
      <c r="E66" s="33"/>
      <c r="F66" s="38"/>
      <c r="G66" s="34">
        <v>20474</v>
      </c>
      <c r="H66" s="34"/>
      <c r="I66" s="35">
        <f t="shared" ca="1" si="0"/>
        <v>3517349.6409159554</v>
      </c>
      <c r="J66" s="36"/>
    </row>
    <row r="67" spans="1:10" s="41" customFormat="1" ht="12.75" customHeight="1" x14ac:dyDescent="0.2">
      <c r="A67" s="30">
        <v>43616</v>
      </c>
      <c r="B67" s="42"/>
      <c r="C67" s="38" t="s">
        <v>717</v>
      </c>
      <c r="D67" s="39" t="s">
        <v>147</v>
      </c>
      <c r="E67" s="33"/>
      <c r="F67" s="38"/>
      <c r="G67" s="43">
        <v>1424.1</v>
      </c>
      <c r="H67" s="43"/>
      <c r="I67" s="35">
        <f t="shared" ca="1" si="0"/>
        <v>3515925.5409159553</v>
      </c>
      <c r="J67" s="36"/>
    </row>
    <row r="68" spans="1:10" s="41" customFormat="1" ht="12.75" customHeight="1" x14ac:dyDescent="0.2">
      <c r="A68" s="30">
        <v>43616</v>
      </c>
      <c r="B68" s="42"/>
      <c r="C68" s="38" t="s">
        <v>718</v>
      </c>
      <c r="D68" s="39" t="s">
        <v>147</v>
      </c>
      <c r="E68" s="33"/>
      <c r="F68" s="38"/>
      <c r="G68" s="43">
        <v>240.8</v>
      </c>
      <c r="H68" s="43"/>
      <c r="I68" s="35">
        <f t="shared" ca="1" si="0"/>
        <v>3515684.7409159555</v>
      </c>
      <c r="J68" s="36"/>
    </row>
    <row r="69" spans="1:10" s="41" customFormat="1" ht="12.75" customHeight="1" x14ac:dyDescent="0.2">
      <c r="A69" s="30">
        <v>43616</v>
      </c>
      <c r="B69" s="42"/>
      <c r="C69" s="38" t="s">
        <v>719</v>
      </c>
      <c r="D69" s="39" t="s">
        <v>16</v>
      </c>
      <c r="E69" s="33"/>
      <c r="F69" s="38"/>
      <c r="G69" s="43">
        <v>4910</v>
      </c>
      <c r="H69" s="43"/>
      <c r="I69" s="44">
        <f ca="1">IF(AND(ISBLANK(G69),ISBLANK(H69)),"",OFFSET(I69,-1,0,1,1)+H69-G69)</f>
        <v>3510774.7409159555</v>
      </c>
      <c r="J69" s="36"/>
    </row>
    <row r="70" spans="1:10" s="41" customFormat="1" ht="12.75" customHeight="1" x14ac:dyDescent="0.2">
      <c r="A70" s="30">
        <v>43616</v>
      </c>
      <c r="B70" s="42"/>
      <c r="C70" s="38" t="s">
        <v>234</v>
      </c>
      <c r="D70" s="39" t="s">
        <v>720</v>
      </c>
      <c r="E70" s="33"/>
      <c r="F70" s="38"/>
      <c r="G70" s="43">
        <v>41386.230000000003</v>
      </c>
      <c r="H70" s="43"/>
      <c r="I70" s="35">
        <f t="shared" ca="1" si="0"/>
        <v>3469388.5109159555</v>
      </c>
      <c r="J70" s="36"/>
    </row>
    <row r="71" spans="1:10" s="41" customFormat="1" ht="12.75" customHeight="1" x14ac:dyDescent="0.2">
      <c r="A71" s="30">
        <v>43612</v>
      </c>
      <c r="B71" s="42"/>
      <c r="C71" s="38" t="s">
        <v>721</v>
      </c>
      <c r="D71" s="39" t="s">
        <v>21</v>
      </c>
      <c r="E71" s="33"/>
      <c r="F71" s="38"/>
      <c r="G71" s="43">
        <v>9250</v>
      </c>
      <c r="H71" s="43"/>
      <c r="I71" s="35">
        <f t="shared" ca="1" si="0"/>
        <v>3460138.5109159555</v>
      </c>
      <c r="J71" s="36"/>
    </row>
    <row r="72" spans="1:10" s="41" customFormat="1" ht="12.75" customHeight="1" x14ac:dyDescent="0.2">
      <c r="A72" s="30">
        <v>43612</v>
      </c>
      <c r="B72" s="37"/>
      <c r="C72" s="79" t="s">
        <v>722</v>
      </c>
      <c r="D72" s="40" t="s">
        <v>723</v>
      </c>
      <c r="E72" s="40"/>
      <c r="F72" s="38"/>
      <c r="G72" s="34">
        <v>8275</v>
      </c>
      <c r="H72" s="34"/>
      <c r="I72" s="35">
        <f t="shared" ca="1" si="0"/>
        <v>3451863.5109159555</v>
      </c>
      <c r="J72" s="36"/>
    </row>
    <row r="73" spans="1:10" s="41" customFormat="1" ht="12.75" customHeight="1" x14ac:dyDescent="0.2">
      <c r="A73" s="30">
        <v>43612</v>
      </c>
      <c r="B73" s="42"/>
      <c r="C73" s="38" t="s">
        <v>724</v>
      </c>
      <c r="D73" s="47" t="s">
        <v>302</v>
      </c>
      <c r="E73" s="40"/>
      <c r="F73" s="38"/>
      <c r="G73" s="43">
        <v>4669.7</v>
      </c>
      <c r="H73" s="43"/>
      <c r="I73" s="35">
        <f t="shared" ca="1" si="0"/>
        <v>3447193.8109159553</v>
      </c>
      <c r="J73" s="36"/>
    </row>
    <row r="74" spans="1:10" s="41" customFormat="1" ht="12.75" customHeight="1" x14ac:dyDescent="0.2">
      <c r="A74" s="30">
        <v>43612</v>
      </c>
      <c r="B74" s="42"/>
      <c r="C74" s="38" t="s">
        <v>725</v>
      </c>
      <c r="D74" s="47" t="s">
        <v>69</v>
      </c>
      <c r="E74" s="40"/>
      <c r="F74" s="38"/>
      <c r="G74" s="43">
        <v>1388.03</v>
      </c>
      <c r="H74" s="43"/>
      <c r="I74" s="35">
        <f t="shared" ca="1" si="0"/>
        <v>3445805.7809159555</v>
      </c>
      <c r="J74" s="36"/>
    </row>
    <row r="75" spans="1:10" s="41" customFormat="1" ht="12.75" customHeight="1" x14ac:dyDescent="0.2">
      <c r="A75" s="30">
        <v>43612</v>
      </c>
      <c r="B75" s="37"/>
      <c r="C75" s="79" t="s">
        <v>726</v>
      </c>
      <c r="D75" s="40" t="s">
        <v>727</v>
      </c>
      <c r="E75" s="40"/>
      <c r="F75" s="38"/>
      <c r="G75" s="34">
        <v>1200</v>
      </c>
      <c r="H75" s="34"/>
      <c r="I75" s="35">
        <f t="shared" ca="1" si="0"/>
        <v>3444605.7809159555</v>
      </c>
      <c r="J75" s="36"/>
    </row>
    <row r="76" spans="1:10" s="41" customFormat="1" ht="12.75" customHeight="1" x14ac:dyDescent="0.2">
      <c r="A76" s="30">
        <v>43612</v>
      </c>
      <c r="B76" s="37"/>
      <c r="C76" s="79" t="s">
        <v>728</v>
      </c>
      <c r="D76" s="33" t="s">
        <v>17</v>
      </c>
      <c r="E76" s="33"/>
      <c r="F76" s="38"/>
      <c r="G76" s="34">
        <v>360</v>
      </c>
      <c r="H76" s="34"/>
      <c r="I76" s="35">
        <f t="shared" ca="1" si="0"/>
        <v>3444245.7809159555</v>
      </c>
      <c r="J76" s="36"/>
    </row>
    <row r="77" spans="1:10" s="41" customFormat="1" ht="12.75" customHeight="1" x14ac:dyDescent="0.2">
      <c r="A77" s="30">
        <v>43612</v>
      </c>
      <c r="B77" s="42"/>
      <c r="C77" s="38" t="s">
        <v>729</v>
      </c>
      <c r="D77" s="39" t="s">
        <v>19</v>
      </c>
      <c r="E77" s="33"/>
      <c r="F77" s="38"/>
      <c r="G77" s="43">
        <v>2700</v>
      </c>
      <c r="H77" s="43"/>
      <c r="I77" s="35">
        <f t="shared" ca="1" si="0"/>
        <v>3441545.7809159555</v>
      </c>
      <c r="J77" s="36"/>
    </row>
    <row r="78" spans="1:10" s="41" customFormat="1" ht="12.75" customHeight="1" x14ac:dyDescent="0.2">
      <c r="A78" s="30">
        <v>43612</v>
      </c>
      <c r="B78" s="37"/>
      <c r="C78" s="79" t="s">
        <v>730</v>
      </c>
      <c r="D78" s="33" t="s">
        <v>214</v>
      </c>
      <c r="E78" s="33"/>
      <c r="F78" s="38"/>
      <c r="G78" s="34">
        <v>930.8</v>
      </c>
      <c r="H78" s="34"/>
      <c r="I78" s="35">
        <f t="shared" ca="1" si="0"/>
        <v>3440614.9809159557</v>
      </c>
      <c r="J78" s="36"/>
    </row>
    <row r="79" spans="1:10" s="41" customFormat="1" ht="12.75" customHeight="1" x14ac:dyDescent="0.2">
      <c r="A79" s="30">
        <v>43612</v>
      </c>
      <c r="B79" s="42"/>
      <c r="C79" s="38" t="s">
        <v>731</v>
      </c>
      <c r="D79" s="39" t="s">
        <v>214</v>
      </c>
      <c r="E79" s="33"/>
      <c r="F79" s="38"/>
      <c r="G79" s="43">
        <v>4627.25</v>
      </c>
      <c r="H79" s="43"/>
      <c r="I79" s="35">
        <f t="shared" ca="1" si="0"/>
        <v>3435987.7309159557</v>
      </c>
      <c r="J79" s="36"/>
    </row>
    <row r="80" spans="1:10" s="41" customFormat="1" ht="12.75" customHeight="1" x14ac:dyDescent="0.2">
      <c r="A80" s="30">
        <v>43612</v>
      </c>
      <c r="B80" s="100"/>
      <c r="C80" s="101" t="s">
        <v>732</v>
      </c>
      <c r="D80" s="102" t="s">
        <v>214</v>
      </c>
      <c r="E80" s="103"/>
      <c r="F80" s="101"/>
      <c r="G80" s="104">
        <v>63.31</v>
      </c>
      <c r="H80" s="104"/>
      <c r="I80" s="35">
        <f t="shared" ca="1" si="0"/>
        <v>3435924.4209159557</v>
      </c>
      <c r="J80" s="105"/>
    </row>
    <row r="81" spans="1:10" s="41" customFormat="1" ht="12.75" customHeight="1" x14ac:dyDescent="0.2">
      <c r="A81" s="30">
        <v>43612</v>
      </c>
      <c r="B81" s="100"/>
      <c r="C81" s="101" t="s">
        <v>733</v>
      </c>
      <c r="D81" s="102" t="s">
        <v>176</v>
      </c>
      <c r="E81" s="103"/>
      <c r="F81" s="101"/>
      <c r="G81" s="104">
        <v>503.4</v>
      </c>
      <c r="H81" s="104"/>
      <c r="I81" s="35">
        <f t="shared" ca="1" si="0"/>
        <v>3435421.0209159558</v>
      </c>
      <c r="J81" s="105"/>
    </row>
    <row r="82" spans="1:10" s="41" customFormat="1" ht="12.75" customHeight="1" x14ac:dyDescent="0.2">
      <c r="A82" s="30">
        <v>43612</v>
      </c>
      <c r="B82" s="37"/>
      <c r="C82" s="79" t="s">
        <v>734</v>
      </c>
      <c r="D82" s="33" t="s">
        <v>137</v>
      </c>
      <c r="E82" s="33"/>
      <c r="F82" s="38"/>
      <c r="G82" s="34">
        <v>3770.82</v>
      </c>
      <c r="H82" s="34"/>
      <c r="I82" s="35">
        <f t="shared" ca="1" si="0"/>
        <v>3431650.2009159559</v>
      </c>
      <c r="J82" s="36"/>
    </row>
    <row r="83" spans="1:10" s="41" customFormat="1" ht="12.75" customHeight="1" x14ac:dyDescent="0.2">
      <c r="A83" s="30">
        <v>43612</v>
      </c>
      <c r="B83" s="37"/>
      <c r="C83" s="79" t="s">
        <v>735</v>
      </c>
      <c r="D83" s="33" t="s">
        <v>22</v>
      </c>
      <c r="E83" s="33"/>
      <c r="F83" s="38"/>
      <c r="G83" s="34">
        <v>360</v>
      </c>
      <c r="H83" s="34"/>
      <c r="I83" s="35">
        <f t="shared" ca="1" si="0"/>
        <v>3431290.2009159559</v>
      </c>
      <c r="J83" s="36"/>
    </row>
    <row r="84" spans="1:10" s="41" customFormat="1" ht="12.75" customHeight="1" x14ac:dyDescent="0.2">
      <c r="A84" s="30">
        <v>43612</v>
      </c>
      <c r="B84" s="37"/>
      <c r="C84" s="79" t="s">
        <v>736</v>
      </c>
      <c r="D84" s="40" t="s">
        <v>641</v>
      </c>
      <c r="E84" s="40"/>
      <c r="F84" s="38"/>
      <c r="G84" s="34">
        <v>2000</v>
      </c>
      <c r="H84" s="34"/>
      <c r="I84" s="35">
        <f t="shared" ca="1" si="0"/>
        <v>3429290.2009159559</v>
      </c>
      <c r="J84" s="36"/>
    </row>
    <row r="85" spans="1:10" s="41" customFormat="1" ht="12.75" customHeight="1" x14ac:dyDescent="0.2">
      <c r="A85" s="30">
        <v>43612</v>
      </c>
      <c r="B85" s="37"/>
      <c r="C85" s="79" t="s">
        <v>737</v>
      </c>
      <c r="D85" s="40" t="s">
        <v>219</v>
      </c>
      <c r="E85" s="40"/>
      <c r="F85" s="38"/>
      <c r="G85" s="34">
        <v>376.99</v>
      </c>
      <c r="H85" s="34"/>
      <c r="I85" s="35">
        <f t="shared" ca="1" si="0"/>
        <v>3428913.2109159557</v>
      </c>
      <c r="J85" s="36"/>
    </row>
    <row r="86" spans="1:10" s="41" customFormat="1" ht="12.75" customHeight="1" x14ac:dyDescent="0.2">
      <c r="A86" s="30">
        <v>43612</v>
      </c>
      <c r="B86" s="37"/>
      <c r="C86" s="79" t="s">
        <v>738</v>
      </c>
      <c r="D86" s="33" t="s">
        <v>476</v>
      </c>
      <c r="E86" s="33"/>
      <c r="F86" s="38"/>
      <c r="G86" s="34">
        <v>20000</v>
      </c>
      <c r="H86" s="34"/>
      <c r="I86" s="35">
        <f t="shared" ca="1" si="0"/>
        <v>3408913.2109159557</v>
      </c>
      <c r="J86" s="36"/>
    </row>
    <row r="87" spans="1:10" s="41" customFormat="1" ht="12.75" customHeight="1" x14ac:dyDescent="0.2">
      <c r="A87" s="30">
        <v>43613</v>
      </c>
      <c r="B87" s="42"/>
      <c r="C87" s="38" t="s">
        <v>762</v>
      </c>
      <c r="D87" s="39" t="s">
        <v>764</v>
      </c>
      <c r="E87" s="33"/>
      <c r="F87" s="38"/>
      <c r="G87" s="43"/>
      <c r="H87" s="43">
        <v>2000</v>
      </c>
      <c r="I87" s="35">
        <f t="shared" ca="1" si="0"/>
        <v>3410913.2109159557</v>
      </c>
      <c r="J87" s="36"/>
    </row>
    <row r="88" spans="1:10" s="41" customFormat="1" ht="12.75" customHeight="1" x14ac:dyDescent="0.2">
      <c r="A88" s="30">
        <v>43614</v>
      </c>
      <c r="B88" s="42"/>
      <c r="C88" s="38" t="s">
        <v>763</v>
      </c>
      <c r="D88" s="39" t="s">
        <v>765</v>
      </c>
      <c r="E88" s="33"/>
      <c r="F88" s="38"/>
      <c r="G88" s="43"/>
      <c r="H88" s="43">
        <v>376.23</v>
      </c>
      <c r="I88" s="35">
        <f t="shared" ca="1" si="0"/>
        <v>3411289.4409159557</v>
      </c>
      <c r="J88" s="36"/>
    </row>
    <row r="89" spans="1:10" s="41" customFormat="1" ht="12.75" customHeight="1" x14ac:dyDescent="0.2">
      <c r="A89" s="30">
        <v>43615</v>
      </c>
      <c r="B89" s="37"/>
      <c r="C89" s="79" t="s">
        <v>739</v>
      </c>
      <c r="D89" s="33" t="s">
        <v>740</v>
      </c>
      <c r="E89" s="33"/>
      <c r="F89" s="38"/>
      <c r="G89" s="34">
        <v>5459</v>
      </c>
      <c r="H89" s="34"/>
      <c r="I89" s="35">
        <f t="shared" ca="1" si="0"/>
        <v>3405830.4409159557</v>
      </c>
      <c r="J89" s="36"/>
    </row>
    <row r="90" spans="1:10" s="41" customFormat="1" ht="12.75" customHeight="1" x14ac:dyDescent="0.2">
      <c r="A90" s="30">
        <v>43615</v>
      </c>
      <c r="B90" s="37"/>
      <c r="C90" s="79" t="s">
        <v>741</v>
      </c>
      <c r="D90" s="33" t="s">
        <v>151</v>
      </c>
      <c r="E90" s="33"/>
      <c r="F90" s="38"/>
      <c r="G90" s="34">
        <v>2800</v>
      </c>
      <c r="H90" s="34"/>
      <c r="I90" s="35">
        <f t="shared" ca="1" si="0"/>
        <v>3403030.4409159557</v>
      </c>
      <c r="J90" s="36"/>
    </row>
    <row r="91" spans="1:10" s="41" customFormat="1" ht="12.75" customHeight="1" x14ac:dyDescent="0.2">
      <c r="A91" s="30">
        <v>43615</v>
      </c>
      <c r="B91" s="37"/>
      <c r="C91" s="79" t="s">
        <v>742</v>
      </c>
      <c r="D91" s="33" t="s">
        <v>543</v>
      </c>
      <c r="E91" s="33"/>
      <c r="F91" s="38"/>
      <c r="G91" s="34">
        <v>8100</v>
      </c>
      <c r="H91" s="34"/>
      <c r="I91" s="35">
        <f t="shared" ca="1" si="0"/>
        <v>3394930.4409159557</v>
      </c>
      <c r="J91" s="36"/>
    </row>
    <row r="92" spans="1:10" s="41" customFormat="1" ht="12.75" customHeight="1" x14ac:dyDescent="0.2">
      <c r="A92" s="30">
        <v>43615</v>
      </c>
      <c r="B92" s="37"/>
      <c r="C92" s="79" t="s">
        <v>743</v>
      </c>
      <c r="D92" s="33" t="s">
        <v>125</v>
      </c>
      <c r="E92" s="33"/>
      <c r="F92" s="38"/>
      <c r="G92" s="34">
        <v>434.85</v>
      </c>
      <c r="H92" s="34"/>
      <c r="I92" s="35">
        <f t="shared" ca="1" si="0"/>
        <v>3394495.5909159556</v>
      </c>
      <c r="J92" s="36"/>
    </row>
    <row r="93" spans="1:10" s="41" customFormat="1" ht="12.75" customHeight="1" x14ac:dyDescent="0.2">
      <c r="A93" s="30">
        <v>43615</v>
      </c>
      <c r="B93" s="37"/>
      <c r="C93" s="79" t="s">
        <v>744</v>
      </c>
      <c r="D93" s="33" t="s">
        <v>40</v>
      </c>
      <c r="E93" s="33"/>
      <c r="F93" s="38"/>
      <c r="G93" s="34">
        <v>360</v>
      </c>
      <c r="H93" s="34"/>
      <c r="I93" s="35">
        <f t="shared" ca="1" si="0"/>
        <v>3394135.5909159556</v>
      </c>
      <c r="J93" s="36"/>
    </row>
    <row r="94" spans="1:10" s="41" customFormat="1" ht="12.75" customHeight="1" x14ac:dyDescent="0.2">
      <c r="A94" s="30">
        <v>43615</v>
      </c>
      <c r="B94" s="37"/>
      <c r="C94" s="79" t="s">
        <v>745</v>
      </c>
      <c r="D94" s="33" t="s">
        <v>746</v>
      </c>
      <c r="E94" s="33"/>
      <c r="F94" s="38"/>
      <c r="G94" s="34">
        <v>4000</v>
      </c>
      <c r="H94" s="34"/>
      <c r="I94" s="35">
        <f t="shared" ca="1" si="0"/>
        <v>3390135.5909159556</v>
      </c>
      <c r="J94" s="36"/>
    </row>
    <row r="95" spans="1:10" s="41" customFormat="1" ht="12.75" customHeight="1" x14ac:dyDescent="0.2">
      <c r="A95" s="30">
        <v>43615</v>
      </c>
      <c r="B95" s="37"/>
      <c r="C95" s="79" t="s">
        <v>747</v>
      </c>
      <c r="D95" s="33" t="s">
        <v>137</v>
      </c>
      <c r="E95" s="33"/>
      <c r="F95" s="38"/>
      <c r="G95" s="34">
        <v>342.89</v>
      </c>
      <c r="H95" s="34"/>
      <c r="I95" s="35">
        <f t="shared" ca="1" si="0"/>
        <v>3389792.7009159555</v>
      </c>
      <c r="J95" s="36"/>
    </row>
    <row r="96" spans="1:10" s="41" customFormat="1" ht="12.75" customHeight="1" x14ac:dyDescent="0.2">
      <c r="A96" s="30">
        <v>43615</v>
      </c>
      <c r="B96" s="37"/>
      <c r="C96" s="79" t="s">
        <v>748</v>
      </c>
      <c r="D96" s="40" t="s">
        <v>611</v>
      </c>
      <c r="E96" s="40"/>
      <c r="F96" s="38"/>
      <c r="G96" s="34">
        <v>240</v>
      </c>
      <c r="H96" s="34"/>
      <c r="I96" s="35">
        <f t="shared" ca="1" si="0"/>
        <v>3389552.7009159555</v>
      </c>
      <c r="J96" s="36"/>
    </row>
    <row r="97" spans="1:13" s="41" customFormat="1" ht="12.75" customHeight="1" x14ac:dyDescent="0.2">
      <c r="A97" s="30">
        <v>43615</v>
      </c>
      <c r="B97" s="37"/>
      <c r="C97" s="79" t="s">
        <v>749</v>
      </c>
      <c r="D97" s="40" t="s">
        <v>46</v>
      </c>
      <c r="E97" s="40"/>
      <c r="F97" s="38"/>
      <c r="G97" s="34">
        <v>240</v>
      </c>
      <c r="H97" s="34"/>
      <c r="I97" s="35">
        <f t="shared" ca="1" si="0"/>
        <v>3389312.7009159555</v>
      </c>
      <c r="J97" s="36"/>
    </row>
    <row r="98" spans="1:13" s="41" customFormat="1" ht="12.75" customHeight="1" x14ac:dyDescent="0.2">
      <c r="A98" s="30">
        <v>43615</v>
      </c>
      <c r="B98" s="37"/>
      <c r="C98" s="79" t="s">
        <v>750</v>
      </c>
      <c r="D98" s="33" t="s">
        <v>139</v>
      </c>
      <c r="E98" s="33"/>
      <c r="F98" s="38"/>
      <c r="G98" s="34">
        <v>763.2</v>
      </c>
      <c r="H98" s="34"/>
      <c r="I98" s="35">
        <f t="shared" ca="1" si="0"/>
        <v>3388549.5009159553</v>
      </c>
      <c r="J98" s="36"/>
    </row>
    <row r="99" spans="1:13" s="41" customFormat="1" ht="12.75" customHeight="1" x14ac:dyDescent="0.2">
      <c r="A99" s="30">
        <v>43616</v>
      </c>
      <c r="B99" s="42"/>
      <c r="C99" s="79" t="s">
        <v>751</v>
      </c>
      <c r="D99" s="33" t="s">
        <v>752</v>
      </c>
      <c r="E99" s="33"/>
      <c r="F99" s="38"/>
      <c r="G99" s="34">
        <v>2500</v>
      </c>
      <c r="H99" s="34"/>
      <c r="I99" s="35">
        <f t="shared" ca="1" si="0"/>
        <v>3386049.5009159553</v>
      </c>
      <c r="J99" s="36"/>
    </row>
    <row r="100" spans="1:13" s="41" customFormat="1" ht="12.75" customHeight="1" x14ac:dyDescent="0.2">
      <c r="A100" s="30">
        <v>43616</v>
      </c>
      <c r="B100" s="100"/>
      <c r="C100" s="101" t="s">
        <v>753</v>
      </c>
      <c r="D100" s="102" t="s">
        <v>182</v>
      </c>
      <c r="E100" s="103"/>
      <c r="F100" s="101"/>
      <c r="G100" s="104">
        <v>1500</v>
      </c>
      <c r="H100" s="104"/>
      <c r="I100" s="35">
        <f t="shared" ca="1" si="0"/>
        <v>3384549.5009159553</v>
      </c>
      <c r="J100" s="105"/>
    </row>
    <row r="101" spans="1:13" s="41" customFormat="1" ht="12.75" customHeight="1" x14ac:dyDescent="0.2">
      <c r="A101" s="30">
        <v>43616</v>
      </c>
      <c r="B101" s="42"/>
      <c r="C101" s="38" t="s">
        <v>754</v>
      </c>
      <c r="D101" s="39" t="s">
        <v>755</v>
      </c>
      <c r="E101" s="33"/>
      <c r="F101" s="38"/>
      <c r="G101" s="43">
        <v>135.5</v>
      </c>
      <c r="H101" s="43"/>
      <c r="I101" s="35">
        <f t="shared" ca="1" si="0"/>
        <v>3384414.0009159553</v>
      </c>
      <c r="J101" s="36"/>
    </row>
    <row r="102" spans="1:13" s="41" customFormat="1" ht="12.75" customHeight="1" x14ac:dyDescent="0.2">
      <c r="A102" s="30">
        <v>43616</v>
      </c>
      <c r="B102" s="100"/>
      <c r="C102" s="101" t="s">
        <v>756</v>
      </c>
      <c r="D102" s="102" t="s">
        <v>452</v>
      </c>
      <c r="E102" s="103"/>
      <c r="F102" s="101"/>
      <c r="G102" s="104">
        <v>82837</v>
      </c>
      <c r="H102" s="104"/>
      <c r="I102" s="35">
        <f t="shared" ca="1" si="0"/>
        <v>3301577.0009159553</v>
      </c>
      <c r="J102" s="105"/>
    </row>
    <row r="103" spans="1:13" s="41" customFormat="1" ht="12.75" customHeight="1" x14ac:dyDescent="0.2">
      <c r="A103" s="30">
        <v>43616</v>
      </c>
      <c r="B103" s="100"/>
      <c r="C103" s="101" t="s">
        <v>757</v>
      </c>
      <c r="D103" s="102" t="s">
        <v>353</v>
      </c>
      <c r="E103" s="103"/>
      <c r="F103" s="101"/>
      <c r="G103" s="104">
        <v>78864</v>
      </c>
      <c r="H103" s="104"/>
      <c r="I103" s="35">
        <f t="shared" ca="1" si="0"/>
        <v>3222713.0009159553</v>
      </c>
      <c r="J103" s="105"/>
    </row>
    <row r="104" spans="1:13" s="41" customFormat="1" ht="12.75" customHeight="1" x14ac:dyDescent="0.2">
      <c r="A104" s="30">
        <v>43616</v>
      </c>
      <c r="B104" s="100"/>
      <c r="C104" s="101" t="s">
        <v>758</v>
      </c>
      <c r="D104" s="102" t="s">
        <v>111</v>
      </c>
      <c r="E104" s="103"/>
      <c r="F104" s="101"/>
      <c r="G104" s="104">
        <v>26396.1</v>
      </c>
      <c r="H104" s="104"/>
      <c r="I104" s="35">
        <f t="shared" ca="1" si="0"/>
        <v>3196316.9009159552</v>
      </c>
      <c r="J104" s="105"/>
    </row>
    <row r="105" spans="1:13" s="41" customFormat="1" ht="24" x14ac:dyDescent="0.2">
      <c r="A105" s="30">
        <v>43616</v>
      </c>
      <c r="B105" s="100"/>
      <c r="C105" s="101" t="s">
        <v>759</v>
      </c>
      <c r="D105" s="102" t="s">
        <v>49</v>
      </c>
      <c r="E105" s="103"/>
      <c r="F105" s="101"/>
      <c r="G105" s="104">
        <v>500</v>
      </c>
      <c r="H105" s="104"/>
      <c r="I105" s="35">
        <f t="shared" ca="1" si="0"/>
        <v>3195816.9009159552</v>
      </c>
      <c r="J105" s="105"/>
    </row>
    <row r="106" spans="1:13" s="41" customFormat="1" ht="12.75" customHeight="1" x14ac:dyDescent="0.2">
      <c r="A106" s="30">
        <v>43616</v>
      </c>
      <c r="B106" s="42"/>
      <c r="C106" s="79" t="s">
        <v>767</v>
      </c>
      <c r="D106" s="33" t="s">
        <v>769</v>
      </c>
      <c r="E106" s="33"/>
      <c r="F106" s="38"/>
      <c r="G106" s="34"/>
      <c r="H106" s="34">
        <v>1400</v>
      </c>
      <c r="I106" s="35">
        <f t="shared" ca="1" si="0"/>
        <v>3197216.9009159552</v>
      </c>
      <c r="J106" s="36"/>
    </row>
    <row r="107" spans="1:13" s="41" customFormat="1" ht="12.75" customHeight="1" x14ac:dyDescent="0.2">
      <c r="A107" s="30">
        <v>43616</v>
      </c>
      <c r="B107" s="37"/>
      <c r="C107" s="79" t="s">
        <v>768</v>
      </c>
      <c r="D107" s="40" t="s">
        <v>770</v>
      </c>
      <c r="E107" s="40"/>
      <c r="F107" s="38"/>
      <c r="G107" s="34"/>
      <c r="H107" s="34">
        <v>1000</v>
      </c>
      <c r="I107" s="35">
        <f t="shared" ca="1" si="0"/>
        <v>3198216.9009159552</v>
      </c>
      <c r="J107" s="36"/>
    </row>
    <row r="108" spans="1:13" s="41" customFormat="1" ht="12.75" customHeight="1" x14ac:dyDescent="0.2">
      <c r="A108" s="30">
        <v>43616</v>
      </c>
      <c r="B108" s="42"/>
      <c r="C108" s="79" t="s">
        <v>771</v>
      </c>
      <c r="D108" s="33" t="s">
        <v>772</v>
      </c>
      <c r="E108" s="33"/>
      <c r="F108" s="38"/>
      <c r="G108" s="34"/>
      <c r="H108" s="34">
        <v>2</v>
      </c>
      <c r="I108" s="35">
        <f t="shared" ca="1" si="0"/>
        <v>3198218.9009159552</v>
      </c>
      <c r="J108" s="36"/>
    </row>
    <row r="109" spans="1:13" s="41" customFormat="1" ht="12.75" customHeight="1" x14ac:dyDescent="0.2">
      <c r="A109" s="30"/>
      <c r="B109" s="37"/>
      <c r="C109" s="38"/>
      <c r="D109" s="39" t="s">
        <v>502</v>
      </c>
      <c r="E109" s="40"/>
      <c r="F109" s="38"/>
      <c r="G109" s="34">
        <v>32.5</v>
      </c>
      <c r="H109" s="34"/>
      <c r="I109" s="35">
        <f t="shared" ca="1" si="0"/>
        <v>3198186.4009159552</v>
      </c>
      <c r="J109" s="36"/>
      <c r="L109" s="112">
        <v>3198186.4</v>
      </c>
      <c r="M109" s="109">
        <f ca="1">L109-Table13456789101112133456789101112133456789101112136789101112133456[[#This Row],[Balance]]</f>
        <v>-9.1595528647303581E-4</v>
      </c>
    </row>
    <row r="110" spans="1:13" s="41" customFormat="1" ht="12.75" customHeight="1" x14ac:dyDescent="0.2">
      <c r="A110" s="30"/>
      <c r="B110" s="91"/>
      <c r="C110" s="92"/>
      <c r="D110" s="93"/>
      <c r="E110" s="94"/>
      <c r="F110" s="92"/>
      <c r="G110" s="96"/>
      <c r="H110" s="34"/>
      <c r="I110" s="35" t="str">
        <f t="shared" ca="1" si="0"/>
        <v xml:space="preserve"> - </v>
      </c>
      <c r="J110" s="95"/>
    </row>
    <row r="111" spans="1:13" s="41" customFormat="1" ht="12.75" customHeight="1" x14ac:dyDescent="0.2">
      <c r="A111" s="30"/>
      <c r="B111" s="42"/>
      <c r="C111" s="38"/>
      <c r="D111" s="39"/>
      <c r="E111" s="40"/>
      <c r="F111" s="38"/>
      <c r="G111" s="34"/>
      <c r="H111" s="34"/>
      <c r="I111" s="35" t="str">
        <f t="shared" ca="1" si="0"/>
        <v xml:space="preserve"> - </v>
      </c>
      <c r="J111" s="36"/>
    </row>
    <row r="112" spans="1:13" s="41" customFormat="1" ht="12.75" customHeight="1" x14ac:dyDescent="0.2">
      <c r="A112" s="30"/>
      <c r="B112" s="37"/>
      <c r="C112" s="38"/>
      <c r="D112" s="39"/>
      <c r="E112" s="40"/>
      <c r="F112" s="38"/>
      <c r="G112" s="34"/>
      <c r="H112" s="34"/>
      <c r="I112" s="35" t="str">
        <f t="shared" ca="1" si="0"/>
        <v xml:space="preserve"> - </v>
      </c>
      <c r="J112" s="36"/>
    </row>
    <row r="113" spans="1:10" s="41" customFormat="1" ht="12.75" customHeight="1" x14ac:dyDescent="0.2">
      <c r="A113" s="45"/>
      <c r="B113" s="37"/>
      <c r="C113" s="38"/>
      <c r="D113" s="39"/>
      <c r="E113" s="40"/>
      <c r="F113" s="38"/>
      <c r="G113" s="34"/>
      <c r="H113" s="34"/>
      <c r="I113" s="35" t="str">
        <f t="shared" ca="1" si="0"/>
        <v xml:space="preserve"> - </v>
      </c>
      <c r="J113" s="36"/>
    </row>
    <row r="114" spans="1:10" s="41" customFormat="1" ht="12.75" customHeight="1" x14ac:dyDescent="0.2">
      <c r="A114" s="45"/>
      <c r="B114" s="37"/>
      <c r="C114" s="38"/>
      <c r="D114" s="39"/>
      <c r="E114" s="33"/>
      <c r="F114" s="38"/>
      <c r="G114" s="34"/>
      <c r="H114" s="34"/>
      <c r="I114" s="35" t="str">
        <f t="shared" ca="1" si="0"/>
        <v xml:space="preserve"> - </v>
      </c>
      <c r="J114" s="36"/>
    </row>
    <row r="115" spans="1:10" s="41" customFormat="1" ht="12" x14ac:dyDescent="0.2">
      <c r="A115" s="45"/>
      <c r="B115" s="37"/>
      <c r="C115" s="38"/>
      <c r="D115" s="39"/>
      <c r="E115" s="33"/>
      <c r="F115" s="38"/>
      <c r="G115" s="34"/>
      <c r="H115" s="34"/>
      <c r="I115" s="35" t="str">
        <f t="shared" ca="1" si="0"/>
        <v xml:space="preserve"> - </v>
      </c>
      <c r="J115" s="36"/>
    </row>
    <row r="116" spans="1:10" s="41" customFormat="1" ht="12.75" customHeight="1" x14ac:dyDescent="0.2">
      <c r="A116" s="45"/>
      <c r="B116" s="37"/>
      <c r="C116" s="38"/>
      <c r="D116" s="39"/>
      <c r="E116" s="40"/>
      <c r="F116" s="38"/>
      <c r="G116" s="34"/>
      <c r="H116" s="33"/>
      <c r="I116" s="35" t="str">
        <f t="shared" ca="1" si="0"/>
        <v xml:space="preserve"> - </v>
      </c>
      <c r="J116" s="36"/>
    </row>
    <row r="117" spans="1:10" s="41" customFormat="1" ht="12.75" customHeight="1" x14ac:dyDescent="0.2">
      <c r="A117" s="45"/>
      <c r="B117" s="37"/>
      <c r="C117" s="38"/>
      <c r="D117" s="39"/>
      <c r="E117" s="33"/>
      <c r="F117" s="38"/>
      <c r="G117" s="34"/>
      <c r="H117" s="33"/>
      <c r="I117" s="35" t="str">
        <f t="shared" ca="1" si="0"/>
        <v xml:space="preserve"> - </v>
      </c>
      <c r="J117" s="36"/>
    </row>
    <row r="118" spans="1:10" s="41" customFormat="1" ht="12.75" customHeight="1" x14ac:dyDescent="0.2">
      <c r="A118" s="45"/>
      <c r="B118" s="42"/>
      <c r="C118" s="38"/>
      <c r="D118" s="39"/>
      <c r="E118" s="33"/>
      <c r="F118" s="38"/>
      <c r="G118" s="43"/>
      <c r="H118" s="43"/>
      <c r="I118" s="35" t="str">
        <f t="shared" ca="1" si="0"/>
        <v xml:space="preserve"> - </v>
      </c>
      <c r="J118" s="36"/>
    </row>
    <row r="119" spans="1:10" s="41" customFormat="1" ht="12.75" customHeight="1" x14ac:dyDescent="0.2">
      <c r="A119" s="45"/>
      <c r="B119" s="37"/>
      <c r="C119" s="38"/>
      <c r="D119" s="39"/>
      <c r="E119" s="33"/>
      <c r="F119" s="38"/>
      <c r="G119" s="34"/>
      <c r="H119" s="33"/>
      <c r="I119" s="35" t="str">
        <f t="shared" ca="1" si="0"/>
        <v xml:space="preserve"> - </v>
      </c>
      <c r="J119" s="36"/>
    </row>
    <row r="120" spans="1:10" s="41" customFormat="1" ht="12.75" customHeight="1" x14ac:dyDescent="0.2">
      <c r="A120" s="45"/>
      <c r="B120" s="37"/>
      <c r="C120" s="38"/>
      <c r="D120" s="39"/>
      <c r="E120" s="33"/>
      <c r="F120" s="38"/>
      <c r="G120" s="34"/>
      <c r="H120" s="33"/>
      <c r="I120" s="35" t="str">
        <f t="shared" ca="1" si="0"/>
        <v xml:space="preserve"> - </v>
      </c>
      <c r="J120" s="36"/>
    </row>
    <row r="121" spans="1:10" s="41" customFormat="1" ht="12.75" customHeight="1" x14ac:dyDescent="0.2">
      <c r="A121" s="45"/>
      <c r="B121" s="37"/>
      <c r="C121" s="38"/>
      <c r="D121" s="39"/>
      <c r="E121" s="33"/>
      <c r="F121" s="38"/>
      <c r="G121" s="34"/>
      <c r="H121" s="33"/>
      <c r="I121" s="35" t="str">
        <f t="shared" ca="1" si="0"/>
        <v xml:space="preserve"> - </v>
      </c>
      <c r="J121" s="36"/>
    </row>
    <row r="122" spans="1:10" s="41" customFormat="1" ht="12.75" customHeight="1" x14ac:dyDescent="0.2">
      <c r="A122" s="45"/>
      <c r="B122" s="37"/>
      <c r="C122" s="38"/>
      <c r="D122" s="39"/>
      <c r="E122" s="33"/>
      <c r="F122" s="38"/>
      <c r="G122" s="34"/>
      <c r="H122" s="33"/>
      <c r="I122" s="35" t="str">
        <f t="shared" ca="1" si="0"/>
        <v xml:space="preserve"> - </v>
      </c>
      <c r="J122" s="36"/>
    </row>
    <row r="123" spans="1:10" s="41" customFormat="1" ht="12.75" customHeight="1" x14ac:dyDescent="0.2">
      <c r="A123" s="45"/>
      <c r="B123" s="37"/>
      <c r="C123" s="46"/>
      <c r="D123" s="39"/>
      <c r="E123" s="33"/>
      <c r="F123" s="38"/>
      <c r="G123" s="34"/>
      <c r="H123" s="33"/>
      <c r="I123" s="35" t="str">
        <f t="shared" ca="1" si="0"/>
        <v xml:space="preserve"> - </v>
      </c>
      <c r="J123" s="36"/>
    </row>
    <row r="124" spans="1:10" s="41" customFormat="1" ht="12.75" customHeight="1" x14ac:dyDescent="0.2">
      <c r="A124" s="45"/>
      <c r="B124" s="42"/>
      <c r="C124" s="46"/>
      <c r="D124" s="39"/>
      <c r="E124" s="33"/>
      <c r="F124" s="38"/>
      <c r="G124" s="43"/>
      <c r="H124" s="43"/>
      <c r="I124" s="35" t="str">
        <f t="shared" ca="1" si="0"/>
        <v xml:space="preserve"> - </v>
      </c>
      <c r="J124" s="36"/>
    </row>
    <row r="125" spans="1:10" s="41" customFormat="1" ht="12.75" customHeight="1" x14ac:dyDescent="0.2">
      <c r="A125" s="45"/>
      <c r="B125" s="37"/>
      <c r="C125" s="38"/>
      <c r="D125" s="47"/>
      <c r="E125" s="33"/>
      <c r="F125" s="38"/>
      <c r="G125" s="34"/>
      <c r="H125" s="43"/>
      <c r="I125" s="35" t="str">
        <f t="shared" ca="1" si="0"/>
        <v xml:space="preserve"> - </v>
      </c>
      <c r="J125" s="36"/>
    </row>
    <row r="126" spans="1:10" s="41" customFormat="1" ht="12.75" customHeight="1" x14ac:dyDescent="0.2">
      <c r="A126" s="45"/>
      <c r="B126" s="37"/>
      <c r="C126" s="38"/>
      <c r="D126" s="47"/>
      <c r="E126" s="33"/>
      <c r="F126" s="38"/>
      <c r="G126" s="34"/>
      <c r="H126" s="43"/>
      <c r="I126" s="35" t="str">
        <f t="shared" ca="1" si="0"/>
        <v xml:space="preserve"> - </v>
      </c>
      <c r="J126" s="36"/>
    </row>
    <row r="127" spans="1:10" s="41" customFormat="1" ht="12.75" customHeight="1" x14ac:dyDescent="0.2">
      <c r="A127" s="45"/>
      <c r="B127" s="37"/>
      <c r="C127" s="38"/>
      <c r="D127" s="47"/>
      <c r="E127" s="33"/>
      <c r="F127" s="38"/>
      <c r="G127" s="34"/>
      <c r="H127" s="43"/>
      <c r="I127" s="35" t="str">
        <f t="shared" ca="1" si="0"/>
        <v xml:space="preserve"> - </v>
      </c>
      <c r="J127" s="36"/>
    </row>
    <row r="128" spans="1:10" s="41" customFormat="1" ht="12.75" customHeight="1" x14ac:dyDescent="0.2">
      <c r="A128" s="45"/>
      <c r="B128" s="37"/>
      <c r="C128" s="38"/>
      <c r="D128" s="39"/>
      <c r="E128" s="33"/>
      <c r="F128" s="38"/>
      <c r="G128" s="34"/>
      <c r="H128" s="43"/>
      <c r="I128" s="35" t="str">
        <f t="shared" ca="1" si="0"/>
        <v xml:space="preserve"> - </v>
      </c>
      <c r="J128" s="36"/>
    </row>
    <row r="129" spans="1:10" s="41" customFormat="1" ht="12.75" customHeight="1" x14ac:dyDescent="0.2">
      <c r="A129" s="45"/>
      <c r="B129" s="37"/>
      <c r="C129" s="38"/>
      <c r="D129" s="47"/>
      <c r="E129" s="33"/>
      <c r="F129" s="38"/>
      <c r="G129" s="34"/>
      <c r="H129" s="43"/>
      <c r="I129" s="35"/>
      <c r="J129" s="36"/>
    </row>
    <row r="130" spans="1:10" s="41" customFormat="1" ht="12.75" customHeight="1" x14ac:dyDescent="0.2">
      <c r="A130" s="45"/>
      <c r="B130" s="37"/>
      <c r="C130" s="38"/>
      <c r="D130" s="39"/>
      <c r="E130" s="33"/>
      <c r="F130" s="38"/>
      <c r="G130" s="34"/>
      <c r="H130" s="43"/>
      <c r="I130" s="35"/>
      <c r="J130" s="36"/>
    </row>
    <row r="131" spans="1:10" s="41" customFormat="1" ht="12.75" customHeight="1" x14ac:dyDescent="0.2">
      <c r="A131" s="45"/>
      <c r="B131" s="37"/>
      <c r="C131" s="38"/>
      <c r="D131" s="39"/>
      <c r="E131" s="33"/>
      <c r="F131" s="38"/>
      <c r="G131" s="34"/>
      <c r="H131" s="43"/>
      <c r="I131" s="35"/>
      <c r="J131" s="36"/>
    </row>
    <row r="132" spans="1:10" s="41" customFormat="1" ht="12.75" customHeight="1" x14ac:dyDescent="0.2">
      <c r="A132" s="45"/>
      <c r="B132" s="37"/>
      <c r="C132" s="38"/>
      <c r="D132" s="47"/>
      <c r="E132" s="33"/>
      <c r="F132" s="38"/>
      <c r="G132" s="34"/>
      <c r="H132" s="43"/>
      <c r="I132" s="35"/>
      <c r="J132" s="36"/>
    </row>
    <row r="133" spans="1:10" s="41" customFormat="1" ht="12.75" customHeight="1" x14ac:dyDescent="0.2">
      <c r="A133" s="45"/>
      <c r="B133" s="42"/>
      <c r="C133" s="38"/>
      <c r="D133" s="47"/>
      <c r="E133" s="33"/>
      <c r="F133" s="38"/>
      <c r="G133" s="34"/>
      <c r="H133" s="43"/>
      <c r="I133" s="35"/>
      <c r="J133" s="36"/>
    </row>
    <row r="134" spans="1:10" s="41" customFormat="1" ht="12.75" customHeight="1" x14ac:dyDescent="0.2">
      <c r="A134" s="45"/>
      <c r="B134" s="42"/>
      <c r="C134" s="38"/>
      <c r="D134" s="47"/>
      <c r="E134" s="33"/>
      <c r="F134" s="38"/>
      <c r="G134" s="34"/>
      <c r="H134" s="43"/>
      <c r="I134" s="35"/>
      <c r="J134" s="36"/>
    </row>
    <row r="135" spans="1:10" s="41" customFormat="1" ht="12.75" customHeight="1" x14ac:dyDescent="0.2">
      <c r="A135" s="45"/>
      <c r="B135" s="42"/>
      <c r="C135" s="38"/>
      <c r="D135" s="47"/>
      <c r="E135" s="33"/>
      <c r="F135" s="38"/>
      <c r="G135" s="43"/>
      <c r="H135" s="43"/>
      <c r="I135" s="35"/>
      <c r="J135" s="36"/>
    </row>
    <row r="136" spans="1:10" s="41" customFormat="1" ht="12.75" customHeight="1" x14ac:dyDescent="0.2">
      <c r="A136" s="45"/>
      <c r="B136" s="42"/>
      <c r="C136" s="38"/>
      <c r="D136" s="47"/>
      <c r="E136" s="33"/>
      <c r="F136" s="38"/>
      <c r="G136" s="43"/>
      <c r="H136" s="43"/>
      <c r="I136" s="35"/>
      <c r="J136" s="36"/>
    </row>
    <row r="137" spans="1:10" s="41" customFormat="1" ht="12.75" customHeight="1" x14ac:dyDescent="0.2">
      <c r="A137" s="45"/>
      <c r="B137" s="42"/>
      <c r="C137" s="38"/>
      <c r="D137" s="47"/>
      <c r="E137" s="33"/>
      <c r="F137" s="38"/>
      <c r="G137" s="34"/>
      <c r="H137" s="43"/>
      <c r="I137" s="35"/>
      <c r="J137" s="36"/>
    </row>
    <row r="138" spans="1:10" s="41" customFormat="1" ht="12.75" customHeight="1" x14ac:dyDescent="0.2">
      <c r="A138" s="45"/>
      <c r="B138" s="42"/>
      <c r="C138" s="38"/>
      <c r="D138" s="47"/>
      <c r="E138" s="33"/>
      <c r="F138" s="38"/>
      <c r="G138" s="34"/>
      <c r="H138" s="43"/>
      <c r="I138" s="35"/>
      <c r="J138" s="36"/>
    </row>
    <row r="139" spans="1:10" s="41" customFormat="1" ht="12.75" customHeight="1" x14ac:dyDescent="0.2">
      <c r="A139" s="45"/>
      <c r="B139" s="42"/>
      <c r="C139" s="38"/>
      <c r="D139" s="47"/>
      <c r="E139" s="33"/>
      <c r="F139" s="38"/>
      <c r="G139" s="34"/>
      <c r="H139" s="43"/>
      <c r="I139" s="35"/>
      <c r="J139" s="36"/>
    </row>
    <row r="140" spans="1:10" s="41" customFormat="1" ht="12.75" customHeight="1" x14ac:dyDescent="0.2">
      <c r="A140" s="45"/>
      <c r="B140" s="42"/>
      <c r="C140" s="38"/>
      <c r="D140" s="47"/>
      <c r="E140" s="33"/>
      <c r="F140" s="38"/>
      <c r="G140" s="34"/>
      <c r="H140" s="43"/>
      <c r="I140" s="35"/>
      <c r="J140" s="36"/>
    </row>
    <row r="141" spans="1:10" s="41" customFormat="1" ht="12.75" customHeight="1" x14ac:dyDescent="0.2">
      <c r="A141" s="45"/>
      <c r="B141" s="42"/>
      <c r="C141" s="38"/>
      <c r="D141" s="47"/>
      <c r="E141" s="33"/>
      <c r="F141" s="38"/>
      <c r="G141" s="34"/>
      <c r="H141" s="43"/>
      <c r="I141" s="35"/>
      <c r="J141" s="36"/>
    </row>
    <row r="142" spans="1:10" s="41" customFormat="1" ht="12.75" customHeight="1" x14ac:dyDescent="0.2">
      <c r="A142" s="45"/>
      <c r="B142" s="42"/>
      <c r="C142" s="38"/>
      <c r="D142" s="47"/>
      <c r="E142" s="33"/>
      <c r="F142" s="38"/>
      <c r="G142" s="34"/>
      <c r="H142" s="43"/>
      <c r="I142" s="35"/>
      <c r="J142" s="36"/>
    </row>
    <row r="143" spans="1:10" s="41" customFormat="1" ht="12.75" customHeight="1" x14ac:dyDescent="0.2">
      <c r="A143" s="45"/>
      <c r="B143" s="42"/>
      <c r="C143" s="38"/>
      <c r="D143" s="47"/>
      <c r="E143" s="33"/>
      <c r="F143" s="38"/>
      <c r="G143" s="34"/>
      <c r="H143" s="43"/>
      <c r="I143" s="35"/>
      <c r="J143" s="36"/>
    </row>
    <row r="144" spans="1:10" s="41" customFormat="1" ht="12.75" customHeight="1" x14ac:dyDescent="0.2">
      <c r="A144" s="45"/>
      <c r="B144" s="42"/>
      <c r="C144" s="38"/>
      <c r="D144" s="47"/>
      <c r="E144" s="33"/>
      <c r="F144" s="38"/>
      <c r="G144" s="34"/>
      <c r="H144" s="43"/>
      <c r="I144" s="35"/>
      <c r="J144" s="36"/>
    </row>
    <row r="145" spans="1:10" s="41" customFormat="1" ht="12.75" customHeight="1" x14ac:dyDescent="0.2">
      <c r="A145" s="45"/>
      <c r="B145" s="42"/>
      <c r="C145" s="38"/>
      <c r="D145" s="47"/>
      <c r="E145" s="33"/>
      <c r="F145" s="38"/>
      <c r="G145" s="34"/>
      <c r="H145" s="43"/>
      <c r="I145" s="35"/>
      <c r="J145" s="36"/>
    </row>
    <row r="146" spans="1:10" s="41" customFormat="1" ht="12.75" customHeight="1" x14ac:dyDescent="0.2">
      <c r="A146" s="45"/>
      <c r="B146" s="42"/>
      <c r="C146" s="38"/>
      <c r="D146" s="47"/>
      <c r="E146" s="33"/>
      <c r="F146" s="38"/>
      <c r="G146" s="34"/>
      <c r="H146" s="43"/>
      <c r="I146" s="35"/>
      <c r="J146" s="36"/>
    </row>
    <row r="147" spans="1:10" s="41" customFormat="1" ht="12.75" customHeight="1" x14ac:dyDescent="0.2">
      <c r="A147" s="45"/>
      <c r="B147" s="42"/>
      <c r="C147" s="38"/>
      <c r="D147" s="47"/>
      <c r="E147" s="33"/>
      <c r="F147" s="38"/>
      <c r="G147" s="34"/>
      <c r="H147" s="43"/>
      <c r="I147" s="35"/>
      <c r="J147" s="36"/>
    </row>
    <row r="148" spans="1:10" s="41" customFormat="1" ht="12.75" customHeight="1" x14ac:dyDescent="0.2">
      <c r="A148" s="45"/>
      <c r="B148" s="42"/>
      <c r="C148" s="38"/>
      <c r="D148" s="47"/>
      <c r="E148" s="33"/>
      <c r="F148" s="38"/>
      <c r="G148" s="34"/>
      <c r="H148" s="43"/>
      <c r="I148" s="35"/>
      <c r="J148" s="36"/>
    </row>
    <row r="149" spans="1:10" s="41" customFormat="1" ht="12.75" customHeight="1" x14ac:dyDescent="0.2">
      <c r="A149" s="45"/>
      <c r="B149" s="42"/>
      <c r="C149" s="38"/>
      <c r="D149" s="47"/>
      <c r="E149" s="33"/>
      <c r="F149" s="38"/>
      <c r="G149" s="34"/>
      <c r="H149" s="43"/>
      <c r="I149" s="35"/>
      <c r="J149" s="36"/>
    </row>
    <row r="150" spans="1:10" s="41" customFormat="1" ht="12.75" customHeight="1" x14ac:dyDescent="0.2">
      <c r="A150" s="45"/>
      <c r="B150" s="42"/>
      <c r="C150" s="38"/>
      <c r="D150" s="47"/>
      <c r="E150" s="33"/>
      <c r="F150" s="38"/>
      <c r="G150" s="34"/>
      <c r="H150" s="43"/>
      <c r="I150" s="35"/>
      <c r="J150" s="36"/>
    </row>
    <row r="151" spans="1:10" s="41" customFormat="1" ht="12.75" customHeight="1" x14ac:dyDescent="0.2">
      <c r="A151" s="45"/>
      <c r="B151" s="42"/>
      <c r="C151" s="38"/>
      <c r="D151" s="47"/>
      <c r="E151" s="33"/>
      <c r="F151" s="38"/>
      <c r="G151" s="34"/>
      <c r="H151" s="43"/>
      <c r="I151" s="35"/>
      <c r="J151" s="36"/>
    </row>
    <row r="152" spans="1:10" s="41" customFormat="1" ht="12.75" customHeight="1" x14ac:dyDescent="0.2">
      <c r="A152" s="45"/>
      <c r="B152" s="42"/>
      <c r="C152" s="38"/>
      <c r="D152" s="47"/>
      <c r="E152" s="33"/>
      <c r="F152" s="38"/>
      <c r="G152" s="34"/>
      <c r="H152" s="43"/>
      <c r="I152" s="35"/>
      <c r="J152" s="36"/>
    </row>
    <row r="153" spans="1:10" s="41" customFormat="1" ht="12.75" customHeight="1" x14ac:dyDescent="0.2">
      <c r="A153" s="45"/>
      <c r="B153" s="42"/>
      <c r="C153" s="38"/>
      <c r="D153" s="47"/>
      <c r="E153" s="33"/>
      <c r="F153" s="38"/>
      <c r="G153" s="34"/>
      <c r="H153" s="43"/>
      <c r="I153" s="35"/>
      <c r="J153" s="36"/>
    </row>
    <row r="154" spans="1:10" s="41" customFormat="1" x14ac:dyDescent="0.2">
      <c r="A154" s="45"/>
      <c r="B154" s="42"/>
      <c r="C154" s="38"/>
      <c r="D154" s="47"/>
      <c r="E154" s="33"/>
      <c r="F154" s="38"/>
      <c r="G154" s="34"/>
      <c r="H154" s="43"/>
      <c r="I154" s="35"/>
      <c r="J154" s="36"/>
    </row>
    <row r="155" spans="1:10" s="41" customFormat="1" ht="12.75" customHeight="1" x14ac:dyDescent="0.2">
      <c r="A155" s="45"/>
      <c r="B155" s="42"/>
      <c r="C155" s="38"/>
      <c r="D155" s="47"/>
      <c r="E155" s="33"/>
      <c r="F155" s="38"/>
      <c r="G155" s="34"/>
      <c r="H155" s="43"/>
      <c r="I155" s="35"/>
      <c r="J155" s="36"/>
    </row>
    <row r="156" spans="1:10" s="41" customFormat="1" ht="12.75" customHeight="1" x14ac:dyDescent="0.2">
      <c r="A156" s="45"/>
      <c r="B156" s="42"/>
      <c r="C156" s="38"/>
      <c r="D156" s="47"/>
      <c r="E156" s="33"/>
      <c r="F156" s="38"/>
      <c r="G156" s="34"/>
      <c r="H156" s="43"/>
      <c r="I156" s="35"/>
      <c r="J156" s="36"/>
    </row>
    <row r="157" spans="1:10" s="41" customFormat="1" ht="12.75" customHeight="1" x14ac:dyDescent="0.2">
      <c r="A157" s="45"/>
      <c r="B157" s="42"/>
      <c r="C157" s="38"/>
      <c r="D157" s="47"/>
      <c r="E157" s="33"/>
      <c r="F157" s="38"/>
      <c r="G157" s="34"/>
      <c r="H157" s="43"/>
      <c r="I157" s="35"/>
      <c r="J157" s="36"/>
    </row>
    <row r="158" spans="1:10" s="41" customFormat="1" ht="12.75" customHeight="1" x14ac:dyDescent="0.2">
      <c r="A158" s="45"/>
      <c r="B158" s="42"/>
      <c r="C158" s="38"/>
      <c r="D158" s="47"/>
      <c r="E158" s="33"/>
      <c r="F158" s="38"/>
      <c r="G158" s="34"/>
      <c r="H158" s="43"/>
      <c r="I158" s="35"/>
      <c r="J158" s="36"/>
    </row>
    <row r="159" spans="1:10" s="41" customFormat="1" ht="12.75" customHeight="1" x14ac:dyDescent="0.2">
      <c r="A159" s="45"/>
      <c r="B159" s="42"/>
      <c r="C159" s="38"/>
      <c r="D159" s="47"/>
      <c r="E159" s="33"/>
      <c r="F159" s="38"/>
      <c r="G159" s="34"/>
      <c r="H159" s="43"/>
      <c r="I159" s="35" t="str">
        <f t="shared" ref="I159:I222" ca="1" si="1">IF(AND(ISBLANK(G159),ISBLANK(H159))," - ",OFFSET(I159,-1,0,1,1)+H159-G159)</f>
        <v xml:space="preserve"> - </v>
      </c>
      <c r="J159" s="36"/>
    </row>
    <row r="160" spans="1:10" s="41" customFormat="1" ht="12.75" customHeight="1" x14ac:dyDescent="0.2">
      <c r="A160" s="45"/>
      <c r="B160" s="42"/>
      <c r="C160" s="38"/>
      <c r="D160" s="47"/>
      <c r="E160" s="33"/>
      <c r="F160" s="38"/>
      <c r="G160" s="34"/>
      <c r="H160" s="43"/>
      <c r="I160" s="35" t="str">
        <f t="shared" ca="1" si="1"/>
        <v xml:space="preserve"> - </v>
      </c>
      <c r="J160" s="36"/>
    </row>
    <row r="161" spans="1:10" s="41" customFormat="1" ht="12.75" customHeight="1" x14ac:dyDescent="0.2">
      <c r="A161" s="45"/>
      <c r="B161" s="42"/>
      <c r="C161" s="38"/>
      <c r="D161" s="47"/>
      <c r="E161" s="33"/>
      <c r="F161" s="38"/>
      <c r="G161" s="34"/>
      <c r="H161" s="43"/>
      <c r="I161" s="35" t="str">
        <f t="shared" ca="1" si="1"/>
        <v xml:space="preserve"> - </v>
      </c>
      <c r="J161" s="36"/>
    </row>
    <row r="162" spans="1:10" s="41" customFormat="1" ht="12.75" customHeight="1" x14ac:dyDescent="0.2">
      <c r="A162" s="45"/>
      <c r="B162" s="37"/>
      <c r="C162" s="38"/>
      <c r="D162" s="39"/>
      <c r="E162" s="33"/>
      <c r="F162" s="38"/>
      <c r="G162" s="34"/>
      <c r="H162" s="43"/>
      <c r="I162" s="35" t="str">
        <f t="shared" ca="1" si="1"/>
        <v xml:space="preserve"> - </v>
      </c>
      <c r="J162" s="36"/>
    </row>
    <row r="163" spans="1:10" s="36" customFormat="1" ht="12.75" customHeight="1" x14ac:dyDescent="0.2">
      <c r="A163" s="48"/>
      <c r="B163" s="30"/>
      <c r="C163" s="31"/>
      <c r="D163" s="32"/>
      <c r="E163" s="33"/>
      <c r="F163" s="31"/>
      <c r="G163" s="34"/>
      <c r="H163" s="43"/>
      <c r="I163" s="35" t="str">
        <f t="shared" ca="1" si="1"/>
        <v xml:space="preserve"> - </v>
      </c>
    </row>
    <row r="164" spans="1:10" s="41" customFormat="1" ht="12.75" customHeight="1" x14ac:dyDescent="0.2">
      <c r="A164" s="45"/>
      <c r="B164" s="37"/>
      <c r="C164" s="38"/>
      <c r="D164" s="39"/>
      <c r="E164" s="33"/>
      <c r="F164" s="38"/>
      <c r="G164" s="34"/>
      <c r="H164" s="43"/>
      <c r="I164" s="35" t="str">
        <f t="shared" ca="1" si="1"/>
        <v xml:space="preserve"> - </v>
      </c>
      <c r="J164" s="36"/>
    </row>
    <row r="165" spans="1:10" s="41" customFormat="1" ht="12" x14ac:dyDescent="0.2">
      <c r="A165" s="48"/>
      <c r="B165" s="37"/>
      <c r="C165" s="38"/>
      <c r="D165" s="39"/>
      <c r="E165" s="33"/>
      <c r="F165" s="38"/>
      <c r="G165" s="34"/>
      <c r="H165" s="43"/>
      <c r="I165" s="35" t="str">
        <f t="shared" ca="1" si="1"/>
        <v xml:space="preserve"> - </v>
      </c>
      <c r="J165" s="36"/>
    </row>
    <row r="166" spans="1:10" s="41" customFormat="1" x14ac:dyDescent="0.2">
      <c r="A166" s="48"/>
      <c r="B166" s="42"/>
      <c r="C166" s="38"/>
      <c r="D166" s="39"/>
      <c r="E166" s="33"/>
      <c r="F166" s="38"/>
      <c r="G166" s="34"/>
      <c r="H166" s="43"/>
      <c r="I166" s="35" t="str">
        <f t="shared" ca="1" si="1"/>
        <v xml:space="preserve"> - </v>
      </c>
      <c r="J166" s="36"/>
    </row>
    <row r="167" spans="1:10" s="41" customFormat="1" ht="12" x14ac:dyDescent="0.2">
      <c r="A167" s="45"/>
      <c r="B167" s="37"/>
      <c r="C167" s="38"/>
      <c r="D167" s="39"/>
      <c r="E167" s="33"/>
      <c r="F167" s="38"/>
      <c r="G167" s="34"/>
      <c r="H167" s="43"/>
      <c r="I167" s="35" t="str">
        <f t="shared" ca="1" si="1"/>
        <v xml:space="preserve"> - </v>
      </c>
      <c r="J167" s="36"/>
    </row>
    <row r="168" spans="1:10" s="41" customFormat="1" ht="12" x14ac:dyDescent="0.2">
      <c r="A168" s="45"/>
      <c r="B168" s="37"/>
      <c r="C168" s="38"/>
      <c r="D168" s="39"/>
      <c r="E168" s="33"/>
      <c r="F168" s="38"/>
      <c r="G168" s="34"/>
      <c r="H168" s="34"/>
      <c r="I168" s="35" t="str">
        <f t="shared" ca="1" si="1"/>
        <v xml:space="preserve"> - </v>
      </c>
      <c r="J168" s="36"/>
    </row>
    <row r="169" spans="1:10" s="41" customFormat="1" ht="12" x14ac:dyDescent="0.2">
      <c r="A169" s="45"/>
      <c r="B169" s="37"/>
      <c r="C169" s="38"/>
      <c r="D169" s="39"/>
      <c r="E169" s="33"/>
      <c r="F169" s="38"/>
      <c r="G169" s="34"/>
      <c r="H169" s="43"/>
      <c r="I169" s="35" t="str">
        <f t="shared" ca="1" si="1"/>
        <v xml:space="preserve"> - </v>
      </c>
      <c r="J169" s="36"/>
    </row>
    <row r="170" spans="1:10" s="41" customFormat="1" ht="12" x14ac:dyDescent="0.2">
      <c r="A170" s="45"/>
      <c r="B170" s="37"/>
      <c r="C170" s="38"/>
      <c r="D170" s="39"/>
      <c r="E170" s="33"/>
      <c r="F170" s="38"/>
      <c r="G170" s="34"/>
      <c r="H170" s="43"/>
      <c r="I170" s="35" t="str">
        <f t="shared" ca="1" si="1"/>
        <v xml:space="preserve"> - </v>
      </c>
      <c r="J170" s="36"/>
    </row>
    <row r="171" spans="1:10" s="41" customFormat="1" ht="12" x14ac:dyDescent="0.2">
      <c r="A171" s="45"/>
      <c r="B171" s="37"/>
      <c r="C171" s="38"/>
      <c r="D171" s="39"/>
      <c r="E171" s="33"/>
      <c r="F171" s="38"/>
      <c r="G171" s="34"/>
      <c r="H171" s="43"/>
      <c r="I171" s="35" t="str">
        <f t="shared" ca="1" si="1"/>
        <v xml:space="preserve"> - </v>
      </c>
      <c r="J171" s="36"/>
    </row>
    <row r="172" spans="1:10" s="41" customFormat="1" ht="12" x14ac:dyDescent="0.2">
      <c r="A172" s="45"/>
      <c r="B172" s="37"/>
      <c r="C172" s="38"/>
      <c r="D172" s="39"/>
      <c r="E172" s="33"/>
      <c r="F172" s="38"/>
      <c r="G172" s="34"/>
      <c r="H172" s="43"/>
      <c r="I172" s="35" t="str">
        <f t="shared" ca="1" si="1"/>
        <v xml:space="preserve"> - </v>
      </c>
      <c r="J172" s="36"/>
    </row>
    <row r="173" spans="1:10" s="41" customFormat="1" ht="12" x14ac:dyDescent="0.2">
      <c r="A173" s="45"/>
      <c r="B173" s="37"/>
      <c r="C173" s="38"/>
      <c r="D173" s="39"/>
      <c r="E173" s="33"/>
      <c r="F173" s="38"/>
      <c r="G173" s="34"/>
      <c r="H173" s="43"/>
      <c r="I173" s="35" t="str">
        <f t="shared" ca="1" si="1"/>
        <v xml:space="preserve"> - </v>
      </c>
      <c r="J173" s="36"/>
    </row>
    <row r="174" spans="1:10" s="41" customFormat="1" ht="12" x14ac:dyDescent="0.2">
      <c r="A174" s="45"/>
      <c r="B174" s="37"/>
      <c r="C174" s="38"/>
      <c r="D174" s="39"/>
      <c r="E174" s="33"/>
      <c r="F174" s="38"/>
      <c r="G174" s="34"/>
      <c r="H174" s="43"/>
      <c r="I174" s="35" t="str">
        <f t="shared" ca="1" si="1"/>
        <v xml:space="preserve"> - </v>
      </c>
      <c r="J174" s="36"/>
    </row>
    <row r="175" spans="1:10" s="41" customFormat="1" ht="12" x14ac:dyDescent="0.2">
      <c r="A175" s="45"/>
      <c r="B175" s="37"/>
      <c r="C175" s="38"/>
      <c r="D175" s="39"/>
      <c r="E175" s="33"/>
      <c r="F175" s="38"/>
      <c r="G175" s="34"/>
      <c r="H175" s="43"/>
      <c r="I175" s="35" t="str">
        <f t="shared" ca="1" si="1"/>
        <v xml:space="preserve"> - </v>
      </c>
      <c r="J175" s="36"/>
    </row>
    <row r="176" spans="1:10" s="41" customFormat="1" ht="12" x14ac:dyDescent="0.2">
      <c r="A176" s="45"/>
      <c r="B176" s="37"/>
      <c r="C176" s="38"/>
      <c r="D176" s="39"/>
      <c r="E176" s="33"/>
      <c r="F176" s="38"/>
      <c r="G176" s="34"/>
      <c r="H176" s="43"/>
      <c r="I176" s="35" t="str">
        <f t="shared" ca="1" si="1"/>
        <v xml:space="preserve"> - </v>
      </c>
      <c r="J176" s="36"/>
    </row>
    <row r="177" spans="1:10" s="41" customFormat="1" ht="12" x14ac:dyDescent="0.2">
      <c r="A177" s="45"/>
      <c r="B177" s="37"/>
      <c r="C177" s="38"/>
      <c r="D177" s="39"/>
      <c r="E177" s="33"/>
      <c r="F177" s="38"/>
      <c r="G177" s="34"/>
      <c r="H177" s="43"/>
      <c r="I177" s="35" t="str">
        <f t="shared" ca="1" si="1"/>
        <v xml:space="preserve"> - </v>
      </c>
      <c r="J177" s="36"/>
    </row>
    <row r="178" spans="1:10" s="41" customFormat="1" ht="12" x14ac:dyDescent="0.2">
      <c r="A178" s="45"/>
      <c r="B178" s="37"/>
      <c r="C178" s="38"/>
      <c r="D178" s="39"/>
      <c r="E178" s="33"/>
      <c r="F178" s="38"/>
      <c r="G178" s="34"/>
      <c r="H178" s="43"/>
      <c r="I178" s="35" t="str">
        <f t="shared" ca="1" si="1"/>
        <v xml:space="preserve"> - </v>
      </c>
      <c r="J178" s="36"/>
    </row>
    <row r="179" spans="1:10" s="41" customFormat="1" ht="12" x14ac:dyDescent="0.2">
      <c r="A179" s="45"/>
      <c r="B179" s="37"/>
      <c r="C179" s="38"/>
      <c r="D179" s="39"/>
      <c r="E179" s="33"/>
      <c r="F179" s="38"/>
      <c r="G179" s="34"/>
      <c r="H179" s="43"/>
      <c r="I179" s="35" t="str">
        <f t="shared" ca="1" si="1"/>
        <v xml:space="preserve"> - </v>
      </c>
      <c r="J179" s="36"/>
    </row>
    <row r="180" spans="1:10" s="41" customFormat="1" ht="12" x14ac:dyDescent="0.2">
      <c r="A180" s="45"/>
      <c r="B180" s="37"/>
      <c r="C180" s="38"/>
      <c r="D180" s="39"/>
      <c r="E180" s="33"/>
      <c r="F180" s="38"/>
      <c r="G180" s="34"/>
      <c r="H180" s="43"/>
      <c r="I180" s="35" t="str">
        <f t="shared" ca="1" si="1"/>
        <v xml:space="preserve"> - </v>
      </c>
      <c r="J180" s="36"/>
    </row>
    <row r="181" spans="1:10" s="41" customFormat="1" x14ac:dyDescent="0.2">
      <c r="A181" s="49"/>
      <c r="B181" s="42"/>
      <c r="C181" s="38"/>
      <c r="D181" s="39"/>
      <c r="E181" s="33"/>
      <c r="F181" s="38"/>
      <c r="G181" s="34"/>
      <c r="H181" s="43"/>
      <c r="I181" s="35" t="str">
        <f t="shared" ca="1" si="1"/>
        <v xml:space="preserve"> - </v>
      </c>
      <c r="J181" s="36"/>
    </row>
    <row r="182" spans="1:10" s="41" customFormat="1" x14ac:dyDescent="0.2">
      <c r="A182" s="49"/>
      <c r="B182" s="42"/>
      <c r="C182" s="38"/>
      <c r="D182" s="39"/>
      <c r="E182" s="33"/>
      <c r="F182" s="38"/>
      <c r="G182" s="34"/>
      <c r="H182" s="43"/>
      <c r="I182" s="35" t="str">
        <f t="shared" ca="1" si="1"/>
        <v xml:space="preserve"> - </v>
      </c>
      <c r="J182" s="36"/>
    </row>
    <row r="183" spans="1:10" s="41" customFormat="1" x14ac:dyDescent="0.2">
      <c r="A183" s="49"/>
      <c r="B183" s="42"/>
      <c r="C183" s="38"/>
      <c r="D183" s="39"/>
      <c r="E183" s="33"/>
      <c r="F183" s="38"/>
      <c r="G183" s="34"/>
      <c r="H183" s="43"/>
      <c r="I183" s="35" t="str">
        <f t="shared" ca="1" si="1"/>
        <v xml:space="preserve"> - </v>
      </c>
      <c r="J183" s="36"/>
    </row>
    <row r="184" spans="1:10" s="41" customFormat="1" x14ac:dyDescent="0.2">
      <c r="A184" s="49"/>
      <c r="B184" s="42"/>
      <c r="C184" s="38"/>
      <c r="D184" s="39"/>
      <c r="E184" s="33"/>
      <c r="F184" s="38"/>
      <c r="G184" s="34"/>
      <c r="H184" s="43"/>
      <c r="I184" s="35" t="str">
        <f t="shared" ca="1" si="1"/>
        <v xml:space="preserve"> - </v>
      </c>
      <c r="J184" s="36"/>
    </row>
    <row r="185" spans="1:10" s="41" customFormat="1" x14ac:dyDescent="0.2">
      <c r="A185" s="49"/>
      <c r="B185" s="42"/>
      <c r="C185" s="38"/>
      <c r="D185" s="39"/>
      <c r="E185" s="33"/>
      <c r="F185" s="38"/>
      <c r="G185" s="34"/>
      <c r="H185" s="43"/>
      <c r="I185" s="35" t="str">
        <f t="shared" ca="1" si="1"/>
        <v xml:space="preserve"> - </v>
      </c>
      <c r="J185" s="36"/>
    </row>
    <row r="186" spans="1:10" s="41" customFormat="1" x14ac:dyDescent="0.2">
      <c r="A186" s="49"/>
      <c r="B186" s="42"/>
      <c r="C186" s="38"/>
      <c r="D186" s="39"/>
      <c r="E186" s="33"/>
      <c r="F186" s="38"/>
      <c r="G186" s="43"/>
      <c r="H186" s="43"/>
      <c r="I186" s="35" t="str">
        <f t="shared" ca="1" si="1"/>
        <v xml:space="preserve"> - </v>
      </c>
      <c r="J186" s="36"/>
    </row>
    <row r="187" spans="1:10" s="41" customFormat="1" x14ac:dyDescent="0.2">
      <c r="A187" s="49"/>
      <c r="B187" s="42"/>
      <c r="C187" s="38"/>
      <c r="D187" s="39"/>
      <c r="E187" s="33"/>
      <c r="F187" s="38"/>
      <c r="G187" s="43"/>
      <c r="H187" s="43"/>
      <c r="I187" s="35" t="str">
        <f t="shared" ca="1" si="1"/>
        <v xml:space="preserve"> - </v>
      </c>
      <c r="J187" s="36"/>
    </row>
    <row r="188" spans="1:10" s="41" customFormat="1" ht="12" x14ac:dyDescent="0.2">
      <c r="A188" s="45"/>
      <c r="B188" s="37"/>
      <c r="C188" s="38"/>
      <c r="D188" s="39"/>
      <c r="E188" s="33"/>
      <c r="F188" s="38"/>
      <c r="G188" s="34"/>
      <c r="H188" s="43"/>
      <c r="I188" s="35" t="str">
        <f t="shared" ca="1" si="1"/>
        <v xml:space="preserve"> - </v>
      </c>
      <c r="J188" s="36"/>
    </row>
    <row r="189" spans="1:10" s="41" customFormat="1" x14ac:dyDescent="0.2">
      <c r="A189" s="45"/>
      <c r="B189" s="42"/>
      <c r="C189" s="38"/>
      <c r="D189" s="39"/>
      <c r="E189" s="33"/>
      <c r="F189" s="38"/>
      <c r="G189" s="34"/>
      <c r="H189" s="43"/>
      <c r="I189" s="35" t="str">
        <f t="shared" ca="1" si="1"/>
        <v xml:space="preserve"> - </v>
      </c>
      <c r="J189" s="36"/>
    </row>
    <row r="190" spans="1:10" s="41" customFormat="1" ht="12" x14ac:dyDescent="0.2">
      <c r="A190" s="45"/>
      <c r="B190" s="37"/>
      <c r="C190" s="38"/>
      <c r="D190" s="39"/>
      <c r="E190" s="33"/>
      <c r="F190" s="38"/>
      <c r="G190" s="34"/>
      <c r="H190" s="43"/>
      <c r="I190" s="35" t="str">
        <f t="shared" ca="1" si="1"/>
        <v xml:space="preserve"> - </v>
      </c>
      <c r="J190" s="36"/>
    </row>
    <row r="191" spans="1:10" s="41" customFormat="1" ht="12" x14ac:dyDescent="0.2">
      <c r="A191" s="45"/>
      <c r="B191" s="37"/>
      <c r="C191" s="38"/>
      <c r="D191" s="39"/>
      <c r="E191" s="33"/>
      <c r="F191" s="38"/>
      <c r="G191" s="34"/>
      <c r="H191" s="43"/>
      <c r="I191" s="35" t="str">
        <f t="shared" ca="1" si="1"/>
        <v xml:space="preserve"> - </v>
      </c>
      <c r="J191" s="36"/>
    </row>
    <row r="192" spans="1:10" s="41" customFormat="1" ht="12" x14ac:dyDescent="0.2">
      <c r="A192" s="45"/>
      <c r="B192" s="37"/>
      <c r="C192" s="38"/>
      <c r="D192" s="39"/>
      <c r="E192" s="33"/>
      <c r="F192" s="38"/>
      <c r="G192" s="34"/>
      <c r="H192" s="43"/>
      <c r="I192" s="35" t="str">
        <f t="shared" ca="1" si="1"/>
        <v xml:space="preserve"> - </v>
      </c>
      <c r="J192" s="36"/>
    </row>
    <row r="193" spans="1:10" s="41" customFormat="1" ht="12" x14ac:dyDescent="0.2">
      <c r="A193" s="45"/>
      <c r="B193" s="37"/>
      <c r="C193" s="38"/>
      <c r="D193" s="39"/>
      <c r="E193" s="33"/>
      <c r="F193" s="38"/>
      <c r="G193" s="34"/>
      <c r="H193" s="43"/>
      <c r="I193" s="35" t="str">
        <f t="shared" ca="1" si="1"/>
        <v xml:space="preserve"> - </v>
      </c>
      <c r="J193" s="36"/>
    </row>
    <row r="194" spans="1:10" s="41" customFormat="1" ht="12" x14ac:dyDescent="0.2">
      <c r="A194" s="45"/>
      <c r="B194" s="37"/>
      <c r="C194" s="38"/>
      <c r="D194" s="39"/>
      <c r="E194" s="33"/>
      <c r="F194" s="38"/>
      <c r="G194" s="34"/>
      <c r="H194" s="43"/>
      <c r="I194" s="35" t="str">
        <f t="shared" ca="1" si="1"/>
        <v xml:space="preserve"> - </v>
      </c>
      <c r="J194" s="36"/>
    </row>
    <row r="195" spans="1:10" s="41" customFormat="1" ht="12" x14ac:dyDescent="0.2">
      <c r="A195" s="45"/>
      <c r="B195" s="37"/>
      <c r="C195" s="38"/>
      <c r="D195" s="39"/>
      <c r="E195" s="33"/>
      <c r="F195" s="38"/>
      <c r="G195" s="34"/>
      <c r="H195" s="43"/>
      <c r="I195" s="35" t="str">
        <f t="shared" ca="1" si="1"/>
        <v xml:space="preserve"> - </v>
      </c>
      <c r="J195" s="36"/>
    </row>
    <row r="196" spans="1:10" s="41" customFormat="1" x14ac:dyDescent="0.2">
      <c r="A196" s="45"/>
      <c r="B196" s="42"/>
      <c r="C196" s="38"/>
      <c r="D196" s="39"/>
      <c r="E196" s="33"/>
      <c r="F196" s="38"/>
      <c r="G196" s="34"/>
      <c r="H196" s="43"/>
      <c r="I196" s="35" t="str">
        <f t="shared" ca="1" si="1"/>
        <v xml:space="preserve"> - </v>
      </c>
      <c r="J196" s="36"/>
    </row>
    <row r="197" spans="1:10" s="41" customFormat="1" ht="12" x14ac:dyDescent="0.2">
      <c r="A197" s="45"/>
      <c r="B197" s="37"/>
      <c r="C197" s="38"/>
      <c r="D197" s="39"/>
      <c r="E197" s="33"/>
      <c r="F197" s="38"/>
      <c r="G197" s="34"/>
      <c r="H197" s="43"/>
      <c r="I197" s="35" t="str">
        <f t="shared" ca="1" si="1"/>
        <v xml:space="preserve"> - </v>
      </c>
      <c r="J197" s="36"/>
    </row>
    <row r="198" spans="1:10" s="41" customFormat="1" ht="12" x14ac:dyDescent="0.2">
      <c r="A198" s="45"/>
      <c r="B198" s="37"/>
      <c r="C198" s="38"/>
      <c r="D198" s="39"/>
      <c r="E198" s="33"/>
      <c r="F198" s="38"/>
      <c r="G198" s="34"/>
      <c r="H198" s="43"/>
      <c r="I198" s="35" t="str">
        <f t="shared" ca="1" si="1"/>
        <v xml:space="preserve"> - </v>
      </c>
      <c r="J198" s="36"/>
    </row>
    <row r="199" spans="1:10" s="41" customFormat="1" ht="12" x14ac:dyDescent="0.2">
      <c r="A199" s="45"/>
      <c r="B199" s="37"/>
      <c r="C199" s="38"/>
      <c r="D199" s="39"/>
      <c r="E199" s="40"/>
      <c r="F199" s="38"/>
      <c r="G199" s="34"/>
      <c r="H199" s="43"/>
      <c r="I199" s="35" t="str">
        <f t="shared" ca="1" si="1"/>
        <v xml:space="preserve"> - </v>
      </c>
      <c r="J199" s="36"/>
    </row>
    <row r="200" spans="1:10" s="41" customFormat="1" ht="12" x14ac:dyDescent="0.2">
      <c r="A200" s="45"/>
      <c r="B200" s="37"/>
      <c r="C200" s="38"/>
      <c r="D200" s="39"/>
      <c r="E200" s="40"/>
      <c r="F200" s="38"/>
      <c r="G200" s="34"/>
      <c r="H200" s="43"/>
      <c r="I200" s="35" t="str">
        <f t="shared" ca="1" si="1"/>
        <v xml:space="preserve"> - </v>
      </c>
      <c r="J200" s="36"/>
    </row>
    <row r="201" spans="1:10" s="41" customFormat="1" ht="12" x14ac:dyDescent="0.2">
      <c r="A201" s="45"/>
      <c r="B201" s="37"/>
      <c r="C201" s="38"/>
      <c r="D201" s="39"/>
      <c r="E201" s="40"/>
      <c r="F201" s="38"/>
      <c r="G201" s="34"/>
      <c r="H201" s="43"/>
      <c r="I201" s="35" t="str">
        <f t="shared" ca="1" si="1"/>
        <v xml:space="preserve"> - </v>
      </c>
      <c r="J201" s="36"/>
    </row>
    <row r="202" spans="1:10" s="41" customFormat="1" ht="12" x14ac:dyDescent="0.2">
      <c r="A202" s="45"/>
      <c r="B202" s="37"/>
      <c r="C202" s="38"/>
      <c r="D202" s="39"/>
      <c r="E202" s="40"/>
      <c r="F202" s="38"/>
      <c r="G202" s="34"/>
      <c r="H202" s="43"/>
      <c r="I202" s="35" t="str">
        <f t="shared" ca="1" si="1"/>
        <v xml:space="preserve"> - </v>
      </c>
      <c r="J202" s="36"/>
    </row>
    <row r="203" spans="1:10" s="41" customFormat="1" ht="12" x14ac:dyDescent="0.2">
      <c r="A203" s="45"/>
      <c r="B203" s="37"/>
      <c r="C203" s="38"/>
      <c r="D203" s="39"/>
      <c r="E203" s="33"/>
      <c r="F203" s="38"/>
      <c r="G203" s="34"/>
      <c r="H203" s="43"/>
      <c r="I203" s="35" t="str">
        <f t="shared" ca="1" si="1"/>
        <v xml:space="preserve"> - </v>
      </c>
      <c r="J203" s="36"/>
    </row>
    <row r="204" spans="1:10" s="41" customFormat="1" ht="12" x14ac:dyDescent="0.2">
      <c r="A204" s="45"/>
      <c r="B204" s="37"/>
      <c r="C204" s="38"/>
      <c r="D204" s="39"/>
      <c r="E204" s="33"/>
      <c r="F204" s="38"/>
      <c r="G204" s="34"/>
      <c r="H204" s="43"/>
      <c r="I204" s="35" t="str">
        <f t="shared" ca="1" si="1"/>
        <v xml:space="preserve"> - </v>
      </c>
      <c r="J204" s="36"/>
    </row>
    <row r="205" spans="1:10" s="41" customFormat="1" ht="12.75" customHeight="1" x14ac:dyDescent="0.2">
      <c r="A205" s="45"/>
      <c r="B205" s="37"/>
      <c r="C205" s="38"/>
      <c r="D205" s="39"/>
      <c r="E205" s="33"/>
      <c r="F205" s="38"/>
      <c r="G205" s="34"/>
      <c r="H205" s="43"/>
      <c r="I205" s="35" t="str">
        <f t="shared" ca="1" si="1"/>
        <v xml:space="preserve"> - </v>
      </c>
      <c r="J205" s="36"/>
    </row>
    <row r="206" spans="1:10" s="41" customFormat="1" ht="12" x14ac:dyDescent="0.2">
      <c r="A206" s="45"/>
      <c r="B206" s="37"/>
      <c r="C206" s="38"/>
      <c r="D206" s="39"/>
      <c r="E206" s="33"/>
      <c r="F206" s="38"/>
      <c r="G206" s="34"/>
      <c r="H206" s="43"/>
      <c r="I206" s="35" t="str">
        <f t="shared" ca="1" si="1"/>
        <v xml:space="preserve"> - </v>
      </c>
      <c r="J206" s="36"/>
    </row>
    <row r="207" spans="1:10" s="41" customFormat="1" ht="15" customHeight="1" x14ac:dyDescent="0.2">
      <c r="A207" s="45"/>
      <c r="B207" s="37"/>
      <c r="C207" s="38"/>
      <c r="D207" s="39"/>
      <c r="E207" s="33"/>
      <c r="F207" s="38"/>
      <c r="G207" s="34"/>
      <c r="H207" s="43"/>
      <c r="I207" s="35" t="str">
        <f t="shared" ca="1" si="1"/>
        <v xml:space="preserve"> - </v>
      </c>
      <c r="J207" s="36"/>
    </row>
    <row r="208" spans="1:10" s="41" customFormat="1" ht="12" x14ac:dyDescent="0.2">
      <c r="A208" s="45"/>
      <c r="B208" s="37"/>
      <c r="C208" s="38"/>
      <c r="D208" s="39"/>
      <c r="E208" s="33"/>
      <c r="F208" s="38"/>
      <c r="G208" s="34"/>
      <c r="H208" s="43"/>
      <c r="I208" s="35" t="str">
        <f t="shared" ca="1" si="1"/>
        <v xml:space="preserve"> - </v>
      </c>
      <c r="J208" s="36"/>
    </row>
    <row r="209" spans="1:10" s="41" customFormat="1" ht="12" x14ac:dyDescent="0.2">
      <c r="A209" s="45"/>
      <c r="B209" s="37"/>
      <c r="C209" s="38"/>
      <c r="D209" s="39"/>
      <c r="E209" s="33"/>
      <c r="F209" s="38"/>
      <c r="G209" s="34"/>
      <c r="H209" s="43"/>
      <c r="I209" s="35" t="str">
        <f t="shared" ca="1" si="1"/>
        <v xml:space="preserve"> - </v>
      </c>
      <c r="J209" s="36"/>
    </row>
    <row r="210" spans="1:10" s="41" customFormat="1" ht="12" x14ac:dyDescent="0.2">
      <c r="A210" s="45"/>
      <c r="B210" s="37"/>
      <c r="C210" s="46"/>
      <c r="D210" s="39"/>
      <c r="E210" s="33"/>
      <c r="F210" s="38"/>
      <c r="G210" s="34"/>
      <c r="H210" s="43"/>
      <c r="I210" s="35" t="str">
        <f t="shared" ca="1" si="1"/>
        <v xml:space="preserve"> - </v>
      </c>
      <c r="J210" s="36"/>
    </row>
    <row r="211" spans="1:10" s="41" customFormat="1" ht="12" x14ac:dyDescent="0.2">
      <c r="A211" s="45"/>
      <c r="B211" s="37"/>
      <c r="C211" s="46"/>
      <c r="D211" s="39"/>
      <c r="E211" s="33"/>
      <c r="F211" s="38"/>
      <c r="G211" s="43"/>
      <c r="H211" s="43"/>
      <c r="I211" s="35" t="str">
        <f t="shared" ca="1" si="1"/>
        <v xml:space="preserve"> - </v>
      </c>
      <c r="J211" s="36"/>
    </row>
    <row r="212" spans="1:10" s="41" customFormat="1" ht="12" x14ac:dyDescent="0.2">
      <c r="A212" s="45"/>
      <c r="B212" s="37"/>
      <c r="C212" s="46"/>
      <c r="D212" s="39"/>
      <c r="E212" s="33"/>
      <c r="F212" s="38"/>
      <c r="G212" s="34"/>
      <c r="H212" s="43"/>
      <c r="I212" s="35" t="str">
        <f t="shared" ca="1" si="1"/>
        <v xml:space="preserve"> - </v>
      </c>
      <c r="J212" s="36"/>
    </row>
    <row r="213" spans="1:10" s="41" customFormat="1" ht="12" x14ac:dyDescent="0.2">
      <c r="A213" s="45"/>
      <c r="B213" s="37"/>
      <c r="C213" s="46"/>
      <c r="D213" s="39"/>
      <c r="E213" s="33"/>
      <c r="F213" s="38"/>
      <c r="G213" s="34"/>
      <c r="H213" s="43"/>
      <c r="I213" s="35" t="str">
        <f t="shared" ca="1" si="1"/>
        <v xml:space="preserve"> - </v>
      </c>
      <c r="J213" s="36"/>
    </row>
    <row r="214" spans="1:10" s="41" customFormat="1" ht="12" x14ac:dyDescent="0.2">
      <c r="A214" s="45"/>
      <c r="B214" s="37"/>
      <c r="C214" s="46"/>
      <c r="D214" s="39"/>
      <c r="E214" s="33"/>
      <c r="F214" s="38"/>
      <c r="G214" s="34"/>
      <c r="H214" s="43"/>
      <c r="I214" s="35" t="str">
        <f t="shared" ca="1" si="1"/>
        <v xml:space="preserve"> - </v>
      </c>
      <c r="J214" s="36"/>
    </row>
    <row r="215" spans="1:10" s="41" customFormat="1" ht="12" x14ac:dyDescent="0.2">
      <c r="A215" s="45"/>
      <c r="B215" s="37"/>
      <c r="C215" s="38"/>
      <c r="D215" s="39"/>
      <c r="E215" s="33"/>
      <c r="F215" s="38"/>
      <c r="G215" s="34"/>
      <c r="H215" s="43"/>
      <c r="I215" s="35" t="str">
        <f t="shared" ca="1" si="1"/>
        <v xml:space="preserve"> - </v>
      </c>
      <c r="J215" s="36"/>
    </row>
    <row r="216" spans="1:10" s="41" customFormat="1" ht="12" x14ac:dyDescent="0.2">
      <c r="A216" s="45"/>
      <c r="B216" s="37"/>
      <c r="C216" s="38"/>
      <c r="D216" s="39"/>
      <c r="E216" s="33"/>
      <c r="F216" s="38"/>
      <c r="G216" s="34"/>
      <c r="H216" s="43"/>
      <c r="I216" s="35" t="str">
        <f t="shared" ca="1" si="1"/>
        <v xml:space="preserve"> - </v>
      </c>
      <c r="J216" s="36"/>
    </row>
    <row r="217" spans="1:10" s="41" customFormat="1" ht="12" x14ac:dyDescent="0.2">
      <c r="A217" s="45"/>
      <c r="B217" s="37"/>
      <c r="C217" s="38"/>
      <c r="D217" s="39"/>
      <c r="E217" s="33"/>
      <c r="F217" s="38"/>
      <c r="G217" s="34"/>
      <c r="H217" s="43"/>
      <c r="I217" s="35" t="str">
        <f t="shared" ca="1" si="1"/>
        <v xml:space="preserve"> - </v>
      </c>
      <c r="J217" s="36"/>
    </row>
    <row r="218" spans="1:10" s="41" customFormat="1" ht="12" x14ac:dyDescent="0.2">
      <c r="A218" s="45"/>
      <c r="B218" s="37"/>
      <c r="C218" s="38"/>
      <c r="D218" s="39"/>
      <c r="E218" s="33"/>
      <c r="F218" s="38"/>
      <c r="G218" s="34"/>
      <c r="H218" s="43"/>
      <c r="I218" s="35" t="str">
        <f t="shared" ca="1" si="1"/>
        <v xml:space="preserve"> - </v>
      </c>
      <c r="J218" s="36"/>
    </row>
    <row r="219" spans="1:10" s="41" customFormat="1" ht="12" x14ac:dyDescent="0.2">
      <c r="A219" s="45"/>
      <c r="B219" s="37"/>
      <c r="C219" s="38"/>
      <c r="D219" s="39"/>
      <c r="E219" s="33"/>
      <c r="F219" s="38"/>
      <c r="G219" s="34"/>
      <c r="H219" s="43"/>
      <c r="I219" s="35" t="str">
        <f t="shared" ca="1" si="1"/>
        <v xml:space="preserve"> - </v>
      </c>
      <c r="J219" s="36"/>
    </row>
    <row r="220" spans="1:10" s="41" customFormat="1" ht="12" x14ac:dyDescent="0.2">
      <c r="A220" s="45"/>
      <c r="B220" s="37"/>
      <c r="C220" s="38"/>
      <c r="D220" s="39"/>
      <c r="E220" s="33"/>
      <c r="F220" s="38"/>
      <c r="G220" s="34"/>
      <c r="H220" s="43"/>
      <c r="I220" s="35" t="str">
        <f t="shared" ca="1" si="1"/>
        <v xml:space="preserve"> - </v>
      </c>
      <c r="J220" s="36"/>
    </row>
    <row r="221" spans="1:10" s="41" customFormat="1" ht="12" x14ac:dyDescent="0.2">
      <c r="A221" s="45"/>
      <c r="B221" s="37"/>
      <c r="C221" s="38"/>
      <c r="D221" s="39"/>
      <c r="E221" s="33"/>
      <c r="F221" s="38"/>
      <c r="G221" s="34"/>
      <c r="H221" s="43"/>
      <c r="I221" s="35" t="str">
        <f t="shared" ca="1" si="1"/>
        <v xml:space="preserve"> - </v>
      </c>
      <c r="J221" s="36"/>
    </row>
    <row r="222" spans="1:10" s="41" customFormat="1" ht="12" x14ac:dyDescent="0.2">
      <c r="A222" s="45"/>
      <c r="B222" s="37"/>
      <c r="C222" s="38"/>
      <c r="D222" s="39"/>
      <c r="E222" s="33"/>
      <c r="F222" s="38"/>
      <c r="G222" s="34"/>
      <c r="H222" s="43"/>
      <c r="I222" s="35" t="str">
        <f t="shared" ca="1" si="1"/>
        <v xml:space="preserve"> - </v>
      </c>
      <c r="J222" s="36"/>
    </row>
    <row r="223" spans="1:10" s="41" customFormat="1" ht="12" x14ac:dyDescent="0.2">
      <c r="A223" s="45"/>
      <c r="B223" s="37"/>
      <c r="C223" s="38"/>
      <c r="D223" s="39"/>
      <c r="E223" s="33"/>
      <c r="F223" s="38"/>
      <c r="G223" s="34"/>
      <c r="H223" s="43"/>
      <c r="I223" s="35" t="str">
        <f t="shared" ref="I223:I286" ca="1" si="2">IF(AND(ISBLANK(G223),ISBLANK(H223))," - ",OFFSET(I223,-1,0,1,1)+H223-G223)</f>
        <v xml:space="preserve"> - </v>
      </c>
      <c r="J223" s="36"/>
    </row>
    <row r="224" spans="1:10" s="41" customFormat="1" ht="12" x14ac:dyDescent="0.2">
      <c r="A224" s="45"/>
      <c r="B224" s="37"/>
      <c r="C224" s="38"/>
      <c r="D224" s="39"/>
      <c r="E224" s="33"/>
      <c r="F224" s="38"/>
      <c r="G224" s="34"/>
      <c r="H224" s="43"/>
      <c r="I224" s="35" t="str">
        <f t="shared" ca="1" si="2"/>
        <v xml:space="preserve"> - </v>
      </c>
      <c r="J224" s="36"/>
    </row>
    <row r="225" spans="1:10" s="41" customFormat="1" ht="12" x14ac:dyDescent="0.2">
      <c r="A225" s="45"/>
      <c r="B225" s="37"/>
      <c r="C225" s="38"/>
      <c r="D225" s="39"/>
      <c r="E225" s="33"/>
      <c r="F225" s="38"/>
      <c r="G225" s="34"/>
      <c r="H225" s="43"/>
      <c r="I225" s="35" t="str">
        <f t="shared" ca="1" si="2"/>
        <v xml:space="preserve"> - </v>
      </c>
      <c r="J225" s="36"/>
    </row>
    <row r="226" spans="1:10" s="41" customFormat="1" ht="12" x14ac:dyDescent="0.2">
      <c r="A226" s="45"/>
      <c r="B226" s="37"/>
      <c r="C226" s="38"/>
      <c r="D226" s="39"/>
      <c r="E226" s="33"/>
      <c r="F226" s="38"/>
      <c r="G226" s="34"/>
      <c r="H226" s="43"/>
      <c r="I226" s="35" t="str">
        <f t="shared" ca="1" si="2"/>
        <v xml:space="preserve"> - </v>
      </c>
      <c r="J226" s="36"/>
    </row>
    <row r="227" spans="1:10" s="41" customFormat="1" ht="12" x14ac:dyDescent="0.2">
      <c r="A227" s="45"/>
      <c r="B227" s="37"/>
      <c r="C227" s="38"/>
      <c r="D227" s="39"/>
      <c r="E227" s="33"/>
      <c r="F227" s="38"/>
      <c r="G227" s="34"/>
      <c r="H227" s="43"/>
      <c r="I227" s="35" t="str">
        <f t="shared" ca="1" si="2"/>
        <v xml:space="preserve"> - </v>
      </c>
      <c r="J227" s="36"/>
    </row>
    <row r="228" spans="1:10" s="41" customFormat="1" ht="12" x14ac:dyDescent="0.2">
      <c r="A228" s="45"/>
      <c r="B228" s="37"/>
      <c r="C228" s="38"/>
      <c r="D228" s="39"/>
      <c r="E228" s="33"/>
      <c r="F228" s="38"/>
      <c r="G228" s="34"/>
      <c r="H228" s="43"/>
      <c r="I228" s="35" t="str">
        <f t="shared" ca="1" si="2"/>
        <v xml:space="preserve"> - </v>
      </c>
      <c r="J228" s="36"/>
    </row>
    <row r="229" spans="1:10" s="41" customFormat="1" ht="12" x14ac:dyDescent="0.2">
      <c r="A229" s="45"/>
      <c r="B229" s="37"/>
      <c r="C229" s="38"/>
      <c r="D229" s="39"/>
      <c r="E229" s="33"/>
      <c r="F229" s="38"/>
      <c r="G229" s="34"/>
      <c r="H229" s="43"/>
      <c r="I229" s="35" t="str">
        <f t="shared" ca="1" si="2"/>
        <v xml:space="preserve"> - </v>
      </c>
      <c r="J229" s="36"/>
    </row>
    <row r="230" spans="1:10" s="41" customFormat="1" ht="12" x14ac:dyDescent="0.2">
      <c r="A230" s="45"/>
      <c r="B230" s="37"/>
      <c r="C230" s="38"/>
      <c r="D230" s="39"/>
      <c r="E230" s="33"/>
      <c r="F230" s="38"/>
      <c r="G230" s="34"/>
      <c r="H230" s="43"/>
      <c r="I230" s="35" t="str">
        <f t="shared" ca="1" si="2"/>
        <v xml:space="preserve"> - </v>
      </c>
      <c r="J230" s="36"/>
    </row>
    <row r="231" spans="1:10" s="41" customFormat="1" ht="12" x14ac:dyDescent="0.2">
      <c r="A231" s="45"/>
      <c r="B231" s="37"/>
      <c r="C231" s="38"/>
      <c r="D231" s="39"/>
      <c r="E231" s="33"/>
      <c r="F231" s="38"/>
      <c r="G231" s="34"/>
      <c r="H231" s="43"/>
      <c r="I231" s="35" t="str">
        <f t="shared" ca="1" si="2"/>
        <v xml:space="preserve"> - </v>
      </c>
      <c r="J231" s="36"/>
    </row>
    <row r="232" spans="1:10" s="41" customFormat="1" ht="12" x14ac:dyDescent="0.2">
      <c r="A232" s="45"/>
      <c r="B232" s="37"/>
      <c r="C232" s="38"/>
      <c r="D232" s="39"/>
      <c r="E232" s="33"/>
      <c r="F232" s="38"/>
      <c r="G232" s="34"/>
      <c r="H232" s="43"/>
      <c r="I232" s="35" t="str">
        <f t="shared" ca="1" si="2"/>
        <v xml:space="preserve"> - </v>
      </c>
      <c r="J232" s="36"/>
    </row>
    <row r="233" spans="1:10" s="41" customFormat="1" ht="12" x14ac:dyDescent="0.2">
      <c r="A233" s="45"/>
      <c r="B233" s="37"/>
      <c r="C233" s="38"/>
      <c r="D233" s="39"/>
      <c r="E233" s="33"/>
      <c r="F233" s="38"/>
      <c r="G233" s="34"/>
      <c r="H233" s="43"/>
      <c r="I233" s="35" t="str">
        <f t="shared" ca="1" si="2"/>
        <v xml:space="preserve"> - </v>
      </c>
      <c r="J233" s="36"/>
    </row>
    <row r="234" spans="1:10" s="41" customFormat="1" ht="12" x14ac:dyDescent="0.2">
      <c r="A234" s="45"/>
      <c r="B234" s="37"/>
      <c r="C234" s="38"/>
      <c r="D234" s="39"/>
      <c r="E234" s="33"/>
      <c r="F234" s="38"/>
      <c r="G234" s="34"/>
      <c r="H234" s="43"/>
      <c r="I234" s="35" t="str">
        <f t="shared" ca="1" si="2"/>
        <v xml:space="preserve"> - </v>
      </c>
      <c r="J234" s="36"/>
    </row>
    <row r="235" spans="1:10" s="41" customFormat="1" ht="12" x14ac:dyDescent="0.2">
      <c r="A235" s="45"/>
      <c r="B235" s="37"/>
      <c r="C235" s="38"/>
      <c r="D235" s="39"/>
      <c r="E235" s="33"/>
      <c r="F235" s="38"/>
      <c r="G235" s="34"/>
      <c r="H235" s="43"/>
      <c r="I235" s="35" t="str">
        <f t="shared" ca="1" si="2"/>
        <v xml:space="preserve"> - </v>
      </c>
      <c r="J235" s="36"/>
    </row>
    <row r="236" spans="1:10" s="41" customFormat="1" ht="12" x14ac:dyDescent="0.2">
      <c r="A236" s="45"/>
      <c r="B236" s="37"/>
      <c r="C236" s="38"/>
      <c r="D236" s="39"/>
      <c r="E236" s="33"/>
      <c r="F236" s="38"/>
      <c r="G236" s="34"/>
      <c r="H236" s="43"/>
      <c r="I236" s="35" t="str">
        <f t="shared" ca="1" si="2"/>
        <v xml:space="preserve"> - </v>
      </c>
      <c r="J236" s="36"/>
    </row>
    <row r="237" spans="1:10" s="41" customFormat="1" ht="12" x14ac:dyDescent="0.2">
      <c r="A237" s="45"/>
      <c r="B237" s="37"/>
      <c r="C237" s="38"/>
      <c r="D237" s="39"/>
      <c r="E237" s="33"/>
      <c r="F237" s="38"/>
      <c r="G237" s="34"/>
      <c r="H237" s="43"/>
      <c r="I237" s="35" t="str">
        <f t="shared" ca="1" si="2"/>
        <v xml:space="preserve"> - </v>
      </c>
      <c r="J237" s="36"/>
    </row>
    <row r="238" spans="1:10" s="41" customFormat="1" ht="12" x14ac:dyDescent="0.2">
      <c r="A238" s="45"/>
      <c r="B238" s="37"/>
      <c r="C238" s="38"/>
      <c r="D238" s="39"/>
      <c r="E238" s="33"/>
      <c r="F238" s="38"/>
      <c r="G238" s="34"/>
      <c r="H238" s="43"/>
      <c r="I238" s="35" t="str">
        <f t="shared" ca="1" si="2"/>
        <v xml:space="preserve"> - </v>
      </c>
      <c r="J238" s="36"/>
    </row>
    <row r="239" spans="1:10" s="41" customFormat="1" ht="12" x14ac:dyDescent="0.2">
      <c r="A239" s="45"/>
      <c r="B239" s="37"/>
      <c r="C239" s="38"/>
      <c r="D239" s="39"/>
      <c r="E239" s="33"/>
      <c r="F239" s="38"/>
      <c r="G239" s="34"/>
      <c r="H239" s="43"/>
      <c r="I239" s="35" t="str">
        <f t="shared" ca="1" si="2"/>
        <v xml:space="preserve"> - </v>
      </c>
      <c r="J239" s="36"/>
    </row>
    <row r="240" spans="1:10" s="41" customFormat="1" ht="12" x14ac:dyDescent="0.2">
      <c r="A240" s="45"/>
      <c r="B240" s="37"/>
      <c r="C240" s="38"/>
      <c r="D240" s="39"/>
      <c r="E240" s="33"/>
      <c r="F240" s="38"/>
      <c r="G240" s="34"/>
      <c r="H240" s="43"/>
      <c r="I240" s="35" t="str">
        <f t="shared" ca="1" si="2"/>
        <v xml:space="preserve"> - </v>
      </c>
      <c r="J240" s="36"/>
    </row>
    <row r="241" spans="1:10" s="41" customFormat="1" ht="12" x14ac:dyDescent="0.2">
      <c r="A241" s="45"/>
      <c r="B241" s="37"/>
      <c r="C241" s="38"/>
      <c r="D241" s="39"/>
      <c r="E241" s="33"/>
      <c r="F241" s="38"/>
      <c r="G241" s="34"/>
      <c r="H241" s="43"/>
      <c r="I241" s="35" t="str">
        <f t="shared" ca="1" si="2"/>
        <v xml:space="preserve"> - </v>
      </c>
      <c r="J241" s="36"/>
    </row>
    <row r="242" spans="1:10" s="41" customFormat="1" ht="13.5" customHeight="1" x14ac:dyDescent="0.2">
      <c r="A242" s="45"/>
      <c r="B242" s="37"/>
      <c r="C242" s="38"/>
      <c r="D242" s="39"/>
      <c r="E242" s="33"/>
      <c r="F242" s="38"/>
      <c r="G242" s="34"/>
      <c r="H242" s="43"/>
      <c r="I242" s="35" t="str">
        <f t="shared" ca="1" si="2"/>
        <v xml:space="preserve"> - </v>
      </c>
      <c r="J242" s="36"/>
    </row>
    <row r="243" spans="1:10" s="41" customFormat="1" ht="12" x14ac:dyDescent="0.2">
      <c r="A243" s="45"/>
      <c r="B243" s="37"/>
      <c r="C243" s="38"/>
      <c r="D243" s="39"/>
      <c r="E243" s="33"/>
      <c r="F243" s="38"/>
      <c r="G243" s="34"/>
      <c r="H243" s="43"/>
      <c r="I243" s="35" t="str">
        <f t="shared" ca="1" si="2"/>
        <v xml:space="preserve"> - </v>
      </c>
      <c r="J243" s="36"/>
    </row>
    <row r="244" spans="1:10" s="41" customFormat="1" ht="12" x14ac:dyDescent="0.2">
      <c r="A244" s="45"/>
      <c r="B244" s="37"/>
      <c r="C244" s="38"/>
      <c r="D244" s="39"/>
      <c r="E244" s="33"/>
      <c r="F244" s="38"/>
      <c r="G244" s="34"/>
      <c r="H244" s="43"/>
      <c r="I244" s="35" t="str">
        <f t="shared" ca="1" si="2"/>
        <v xml:space="preserve"> - </v>
      </c>
      <c r="J244" s="36"/>
    </row>
    <row r="245" spans="1:10" s="41" customFormat="1" ht="12" x14ac:dyDescent="0.2">
      <c r="A245" s="45"/>
      <c r="B245" s="37"/>
      <c r="C245" s="38"/>
      <c r="D245" s="39"/>
      <c r="E245" s="33"/>
      <c r="F245" s="38"/>
      <c r="G245" s="34"/>
      <c r="H245" s="43"/>
      <c r="I245" s="35" t="str">
        <f t="shared" ca="1" si="2"/>
        <v xml:space="preserve"> - </v>
      </c>
      <c r="J245" s="36"/>
    </row>
    <row r="246" spans="1:10" s="41" customFormat="1" ht="12" x14ac:dyDescent="0.2">
      <c r="A246" s="45"/>
      <c r="B246" s="37"/>
      <c r="C246" s="38"/>
      <c r="D246" s="39"/>
      <c r="E246" s="33"/>
      <c r="F246" s="38"/>
      <c r="G246" s="34"/>
      <c r="H246" s="43"/>
      <c r="I246" s="35" t="str">
        <f t="shared" ca="1" si="2"/>
        <v xml:space="preserve"> - </v>
      </c>
      <c r="J246" s="36"/>
    </row>
    <row r="247" spans="1:10" s="41" customFormat="1" ht="12" x14ac:dyDescent="0.2">
      <c r="A247" s="45"/>
      <c r="B247" s="37"/>
      <c r="C247" s="38"/>
      <c r="D247" s="39"/>
      <c r="E247" s="33"/>
      <c r="F247" s="38"/>
      <c r="G247" s="34"/>
      <c r="H247" s="43"/>
      <c r="I247" s="35" t="str">
        <f t="shared" ca="1" si="2"/>
        <v xml:space="preserve"> - </v>
      </c>
      <c r="J247" s="36"/>
    </row>
    <row r="248" spans="1:10" s="41" customFormat="1" ht="12" x14ac:dyDescent="0.2">
      <c r="A248" s="45"/>
      <c r="B248" s="37"/>
      <c r="C248" s="38"/>
      <c r="D248" s="39"/>
      <c r="E248" s="33"/>
      <c r="F248" s="38"/>
      <c r="G248" s="34"/>
      <c r="H248" s="43"/>
      <c r="I248" s="35" t="str">
        <f t="shared" ca="1" si="2"/>
        <v xml:space="preserve"> - </v>
      </c>
      <c r="J248" s="36"/>
    </row>
    <row r="249" spans="1:10" s="41" customFormat="1" ht="12" x14ac:dyDescent="0.2">
      <c r="A249" s="45"/>
      <c r="B249" s="37"/>
      <c r="C249" s="38"/>
      <c r="D249" s="39"/>
      <c r="E249" s="33"/>
      <c r="F249" s="38"/>
      <c r="G249" s="34"/>
      <c r="H249" s="43"/>
      <c r="I249" s="35" t="str">
        <f t="shared" ca="1" si="2"/>
        <v xml:space="preserve"> - </v>
      </c>
      <c r="J249" s="36"/>
    </row>
    <row r="250" spans="1:10" s="41" customFormat="1" ht="12" x14ac:dyDescent="0.2">
      <c r="A250" s="45"/>
      <c r="B250" s="37"/>
      <c r="C250" s="38"/>
      <c r="D250" s="39"/>
      <c r="E250" s="33"/>
      <c r="F250" s="38"/>
      <c r="G250" s="34"/>
      <c r="H250" s="43"/>
      <c r="I250" s="35" t="str">
        <f t="shared" ca="1" si="2"/>
        <v xml:space="preserve"> - </v>
      </c>
      <c r="J250" s="36"/>
    </row>
    <row r="251" spans="1:10" s="41" customFormat="1" ht="12" x14ac:dyDescent="0.2">
      <c r="A251" s="45"/>
      <c r="B251" s="37"/>
      <c r="C251" s="38"/>
      <c r="D251" s="39"/>
      <c r="E251" s="33"/>
      <c r="F251" s="38"/>
      <c r="G251" s="34"/>
      <c r="H251" s="43"/>
      <c r="I251" s="35" t="str">
        <f t="shared" ca="1" si="2"/>
        <v xml:space="preserve"> - </v>
      </c>
      <c r="J251" s="36"/>
    </row>
    <row r="252" spans="1:10" s="41" customFormat="1" ht="12" x14ac:dyDescent="0.2">
      <c r="A252" s="45"/>
      <c r="B252" s="37"/>
      <c r="C252" s="38"/>
      <c r="D252" s="39"/>
      <c r="E252" s="33"/>
      <c r="F252" s="38"/>
      <c r="G252" s="34"/>
      <c r="H252" s="43"/>
      <c r="I252" s="35" t="str">
        <f t="shared" ca="1" si="2"/>
        <v xml:space="preserve"> - </v>
      </c>
      <c r="J252" s="36"/>
    </row>
    <row r="253" spans="1:10" s="41" customFormat="1" ht="12" x14ac:dyDescent="0.2">
      <c r="A253" s="45"/>
      <c r="B253" s="37"/>
      <c r="C253" s="38"/>
      <c r="D253" s="39"/>
      <c r="E253" s="33"/>
      <c r="F253" s="38"/>
      <c r="G253" s="34"/>
      <c r="H253" s="43"/>
      <c r="I253" s="35" t="str">
        <f t="shared" ca="1" si="2"/>
        <v xml:space="preserve"> - </v>
      </c>
      <c r="J253" s="36"/>
    </row>
    <row r="254" spans="1:10" s="41" customFormat="1" ht="12" x14ac:dyDescent="0.2">
      <c r="A254" s="45"/>
      <c r="B254" s="37"/>
      <c r="C254" s="38"/>
      <c r="D254" s="39"/>
      <c r="E254" s="33"/>
      <c r="F254" s="38"/>
      <c r="G254" s="34"/>
      <c r="H254" s="43"/>
      <c r="I254" s="35" t="str">
        <f t="shared" ca="1" si="2"/>
        <v xml:space="preserve"> - </v>
      </c>
      <c r="J254" s="36"/>
    </row>
    <row r="255" spans="1:10" s="41" customFormat="1" ht="12" x14ac:dyDescent="0.2">
      <c r="A255" s="45"/>
      <c r="B255" s="37"/>
      <c r="C255" s="38"/>
      <c r="D255" s="39"/>
      <c r="E255" s="33"/>
      <c r="F255" s="38"/>
      <c r="G255" s="34"/>
      <c r="H255" s="43"/>
      <c r="I255" s="35" t="str">
        <f t="shared" ca="1" si="2"/>
        <v xml:space="preserve"> - </v>
      </c>
      <c r="J255" s="36"/>
    </row>
    <row r="256" spans="1:10" s="41" customFormat="1" ht="12" x14ac:dyDescent="0.2">
      <c r="A256" s="45"/>
      <c r="B256" s="37"/>
      <c r="C256" s="38"/>
      <c r="D256" s="39"/>
      <c r="E256" s="33"/>
      <c r="F256" s="38"/>
      <c r="G256" s="34"/>
      <c r="H256" s="43"/>
      <c r="I256" s="35" t="str">
        <f t="shared" ca="1" si="2"/>
        <v xml:space="preserve"> - </v>
      </c>
      <c r="J256" s="36"/>
    </row>
    <row r="257" spans="1:10" s="41" customFormat="1" ht="12" x14ac:dyDescent="0.2">
      <c r="A257" s="45"/>
      <c r="B257" s="37"/>
      <c r="C257" s="38"/>
      <c r="D257" s="39"/>
      <c r="E257" s="33"/>
      <c r="F257" s="38"/>
      <c r="G257" s="34"/>
      <c r="H257" s="43"/>
      <c r="I257" s="35" t="str">
        <f t="shared" ca="1" si="2"/>
        <v xml:space="preserve"> - </v>
      </c>
      <c r="J257" s="36"/>
    </row>
    <row r="258" spans="1:10" s="41" customFormat="1" ht="12" x14ac:dyDescent="0.2">
      <c r="A258" s="45"/>
      <c r="B258" s="37"/>
      <c r="C258" s="38"/>
      <c r="D258" s="39"/>
      <c r="E258" s="33"/>
      <c r="F258" s="38"/>
      <c r="G258" s="34"/>
      <c r="H258" s="43"/>
      <c r="I258" s="35" t="str">
        <f t="shared" ca="1" si="2"/>
        <v xml:space="preserve"> - </v>
      </c>
      <c r="J258" s="36"/>
    </row>
    <row r="259" spans="1:10" s="41" customFormat="1" ht="12" x14ac:dyDescent="0.2">
      <c r="A259" s="45"/>
      <c r="B259" s="37"/>
      <c r="C259" s="38"/>
      <c r="D259" s="39"/>
      <c r="E259" s="33"/>
      <c r="F259" s="38"/>
      <c r="G259" s="34"/>
      <c r="H259" s="43"/>
      <c r="I259" s="35" t="str">
        <f t="shared" ca="1" si="2"/>
        <v xml:space="preserve"> - </v>
      </c>
      <c r="J259" s="36"/>
    </row>
    <row r="260" spans="1:10" s="41" customFormat="1" ht="12" x14ac:dyDescent="0.2">
      <c r="A260" s="45"/>
      <c r="B260" s="37"/>
      <c r="C260" s="38"/>
      <c r="D260" s="39"/>
      <c r="E260" s="33"/>
      <c r="F260" s="38"/>
      <c r="G260" s="34"/>
      <c r="H260" s="43"/>
      <c r="I260" s="35" t="str">
        <f t="shared" ca="1" si="2"/>
        <v xml:space="preserve"> - </v>
      </c>
      <c r="J260" s="36"/>
    </row>
    <row r="261" spans="1:10" s="41" customFormat="1" ht="12" x14ac:dyDescent="0.2">
      <c r="A261" s="45"/>
      <c r="B261" s="37"/>
      <c r="C261" s="38"/>
      <c r="D261" s="39"/>
      <c r="E261" s="33"/>
      <c r="F261" s="38"/>
      <c r="G261" s="34"/>
      <c r="H261" s="43"/>
      <c r="I261" s="35" t="str">
        <f t="shared" ca="1" si="2"/>
        <v xml:space="preserve"> - </v>
      </c>
      <c r="J261" s="36"/>
    </row>
    <row r="262" spans="1:10" s="41" customFormat="1" ht="12" x14ac:dyDescent="0.2">
      <c r="A262" s="45"/>
      <c r="B262" s="37"/>
      <c r="C262" s="38"/>
      <c r="D262" s="39"/>
      <c r="E262" s="33"/>
      <c r="F262" s="38"/>
      <c r="G262" s="34"/>
      <c r="H262" s="43"/>
      <c r="I262" s="35" t="str">
        <f t="shared" ca="1" si="2"/>
        <v xml:space="preserve"> - </v>
      </c>
      <c r="J262" s="36"/>
    </row>
    <row r="263" spans="1:10" s="41" customFormat="1" ht="12" x14ac:dyDescent="0.2">
      <c r="A263" s="45"/>
      <c r="B263" s="37"/>
      <c r="C263" s="38"/>
      <c r="D263" s="39"/>
      <c r="E263" s="33"/>
      <c r="F263" s="38"/>
      <c r="G263" s="34"/>
      <c r="H263" s="43"/>
      <c r="I263" s="35" t="str">
        <f t="shared" ca="1" si="2"/>
        <v xml:space="preserve"> - </v>
      </c>
      <c r="J263" s="36"/>
    </row>
    <row r="264" spans="1:10" s="41" customFormat="1" ht="12" x14ac:dyDescent="0.2">
      <c r="A264" s="45"/>
      <c r="B264" s="37"/>
      <c r="C264" s="38"/>
      <c r="D264" s="39"/>
      <c r="E264" s="33"/>
      <c r="F264" s="38"/>
      <c r="G264" s="34"/>
      <c r="H264" s="43"/>
      <c r="I264" s="35" t="str">
        <f t="shared" ca="1" si="2"/>
        <v xml:space="preserve"> - </v>
      </c>
      <c r="J264" s="36"/>
    </row>
    <row r="265" spans="1:10" s="41" customFormat="1" ht="12" x14ac:dyDescent="0.2">
      <c r="A265" s="50"/>
      <c r="B265" s="37"/>
      <c r="C265" s="38"/>
      <c r="D265" s="39"/>
      <c r="E265" s="33"/>
      <c r="F265" s="38"/>
      <c r="G265" s="34"/>
      <c r="H265" s="51"/>
      <c r="I265" s="35" t="str">
        <f t="shared" ca="1" si="2"/>
        <v xml:space="preserve"> - </v>
      </c>
      <c r="J265" s="36"/>
    </row>
    <row r="266" spans="1:10" s="41" customFormat="1" ht="12" x14ac:dyDescent="0.2">
      <c r="A266" s="50"/>
      <c r="B266" s="37"/>
      <c r="C266" s="38"/>
      <c r="D266" s="39"/>
      <c r="E266" s="33"/>
      <c r="F266" s="38"/>
      <c r="G266" s="34"/>
      <c r="H266" s="43"/>
      <c r="I266" s="35" t="str">
        <f t="shared" ca="1" si="2"/>
        <v xml:space="preserve"> - </v>
      </c>
      <c r="J266" s="36"/>
    </row>
    <row r="267" spans="1:10" s="41" customFormat="1" ht="12" x14ac:dyDescent="0.2">
      <c r="A267" s="50"/>
      <c r="B267" s="37"/>
      <c r="C267" s="38"/>
      <c r="D267" s="39"/>
      <c r="E267" s="33"/>
      <c r="F267" s="38"/>
      <c r="G267" s="34"/>
      <c r="H267" s="51"/>
      <c r="I267" s="35" t="str">
        <f t="shared" ca="1" si="2"/>
        <v xml:space="preserve"> - </v>
      </c>
      <c r="J267" s="36"/>
    </row>
    <row r="268" spans="1:10" s="41" customFormat="1" ht="12" x14ac:dyDescent="0.2">
      <c r="A268" s="50"/>
      <c r="B268" s="37"/>
      <c r="C268" s="38"/>
      <c r="D268" s="39"/>
      <c r="E268" s="33"/>
      <c r="F268" s="38"/>
      <c r="G268" s="34"/>
      <c r="H268" s="51"/>
      <c r="I268" s="35" t="str">
        <f t="shared" ca="1" si="2"/>
        <v xml:space="preserve"> - </v>
      </c>
      <c r="J268" s="36"/>
    </row>
    <row r="269" spans="1:10" s="41" customFormat="1" ht="12" x14ac:dyDescent="0.2">
      <c r="A269" s="50"/>
      <c r="B269" s="37"/>
      <c r="C269" s="38"/>
      <c r="D269" s="39"/>
      <c r="E269" s="33"/>
      <c r="F269" s="38"/>
      <c r="G269" s="34"/>
      <c r="H269" s="51"/>
      <c r="I269" s="35" t="str">
        <f t="shared" ca="1" si="2"/>
        <v xml:space="preserve"> - </v>
      </c>
      <c r="J269" s="36"/>
    </row>
    <row r="270" spans="1:10" s="41" customFormat="1" ht="12" x14ac:dyDescent="0.2">
      <c r="A270" s="50"/>
      <c r="B270" s="37"/>
      <c r="C270" s="38"/>
      <c r="D270" s="39"/>
      <c r="E270" s="33"/>
      <c r="F270" s="38"/>
      <c r="G270" s="34"/>
      <c r="H270" s="51"/>
      <c r="I270" s="35" t="str">
        <f t="shared" ca="1" si="2"/>
        <v xml:space="preserve"> - </v>
      </c>
      <c r="J270" s="36"/>
    </row>
    <row r="271" spans="1:10" s="41" customFormat="1" ht="12" x14ac:dyDescent="0.2">
      <c r="A271" s="50"/>
      <c r="B271" s="37"/>
      <c r="C271" s="38"/>
      <c r="D271" s="39"/>
      <c r="E271" s="33"/>
      <c r="F271" s="38"/>
      <c r="G271" s="34"/>
      <c r="H271" s="51"/>
      <c r="I271" s="35" t="str">
        <f t="shared" ca="1" si="2"/>
        <v xml:space="preserve"> - </v>
      </c>
      <c r="J271" s="36"/>
    </row>
    <row r="272" spans="1:10" s="41" customFormat="1" ht="12" x14ac:dyDescent="0.2">
      <c r="A272" s="50"/>
      <c r="B272" s="37"/>
      <c r="C272" s="38"/>
      <c r="D272" s="39"/>
      <c r="E272" s="33"/>
      <c r="F272" s="38"/>
      <c r="G272" s="34"/>
      <c r="H272" s="51"/>
      <c r="I272" s="35" t="str">
        <f t="shared" ca="1" si="2"/>
        <v xml:space="preserve"> - </v>
      </c>
      <c r="J272" s="36"/>
    </row>
    <row r="273" spans="1:10" s="41" customFormat="1" ht="12" x14ac:dyDescent="0.2">
      <c r="A273" s="50"/>
      <c r="B273" s="37"/>
      <c r="C273" s="38"/>
      <c r="D273" s="39"/>
      <c r="E273" s="33"/>
      <c r="F273" s="38"/>
      <c r="G273" s="34"/>
      <c r="H273" s="51"/>
      <c r="I273" s="35" t="str">
        <f t="shared" ca="1" si="2"/>
        <v xml:space="preserve"> - </v>
      </c>
      <c r="J273" s="36"/>
    </row>
    <row r="274" spans="1:10" s="41" customFormat="1" ht="12" x14ac:dyDescent="0.2">
      <c r="A274" s="50"/>
      <c r="B274" s="37"/>
      <c r="C274" s="38"/>
      <c r="D274" s="39"/>
      <c r="E274" s="33"/>
      <c r="F274" s="38"/>
      <c r="G274" s="34"/>
      <c r="H274" s="51"/>
      <c r="I274" s="35" t="str">
        <f t="shared" ca="1" si="2"/>
        <v xml:space="preserve"> - </v>
      </c>
      <c r="J274" s="36"/>
    </row>
    <row r="275" spans="1:10" s="41" customFormat="1" ht="12" x14ac:dyDescent="0.2">
      <c r="A275" s="30"/>
      <c r="B275" s="37"/>
      <c r="C275" s="38"/>
      <c r="D275" s="39"/>
      <c r="E275" s="33"/>
      <c r="F275" s="38"/>
      <c r="G275" s="34"/>
      <c r="H275" s="43"/>
      <c r="I275" s="35" t="str">
        <f t="shared" ca="1" si="2"/>
        <v xml:space="preserve"> - </v>
      </c>
      <c r="J275" s="36"/>
    </row>
    <row r="276" spans="1:10" s="41" customFormat="1" ht="12" x14ac:dyDescent="0.2">
      <c r="A276" s="49"/>
      <c r="B276" s="37"/>
      <c r="C276" s="38"/>
      <c r="D276" s="39"/>
      <c r="E276" s="33"/>
      <c r="F276" s="38"/>
      <c r="G276" s="34"/>
      <c r="H276" s="43"/>
      <c r="I276" s="35" t="str">
        <f t="shared" ca="1" si="2"/>
        <v xml:space="preserve"> - </v>
      </c>
      <c r="J276" s="36"/>
    </row>
    <row r="277" spans="1:10" s="41" customFormat="1" ht="12" x14ac:dyDescent="0.2">
      <c r="A277" s="49"/>
      <c r="B277" s="37"/>
      <c r="C277" s="38"/>
      <c r="D277" s="39"/>
      <c r="E277" s="33"/>
      <c r="F277" s="38"/>
      <c r="G277" s="34"/>
      <c r="H277" s="43"/>
      <c r="I277" s="35" t="str">
        <f t="shared" ca="1" si="2"/>
        <v xml:space="preserve"> - </v>
      </c>
      <c r="J277" s="36"/>
    </row>
    <row r="278" spans="1:10" s="36" customFormat="1" ht="12" x14ac:dyDescent="0.2">
      <c r="A278" s="52"/>
      <c r="B278" s="53"/>
      <c r="C278" s="54"/>
      <c r="D278" s="55"/>
      <c r="E278" s="55"/>
      <c r="F278" s="54"/>
      <c r="G278" s="56"/>
      <c r="H278" s="34"/>
      <c r="I278" s="35" t="str">
        <f t="shared" ca="1" si="2"/>
        <v xml:space="preserve"> - </v>
      </c>
      <c r="J278" s="41"/>
    </row>
    <row r="279" spans="1:10" s="36" customFormat="1" ht="12" x14ac:dyDescent="0.2">
      <c r="A279" s="30"/>
      <c r="B279" s="37"/>
      <c r="C279" s="38"/>
      <c r="D279" s="39"/>
      <c r="E279" s="57"/>
      <c r="F279" s="38"/>
      <c r="G279" s="34"/>
      <c r="H279" s="43"/>
      <c r="I279" s="35" t="str">
        <f t="shared" ca="1" si="2"/>
        <v xml:space="preserve"> - </v>
      </c>
      <c r="J279" s="41"/>
    </row>
    <row r="280" spans="1:10" s="36" customFormat="1" ht="12" x14ac:dyDescent="0.2">
      <c r="A280" s="30"/>
      <c r="B280" s="37"/>
      <c r="C280" s="38"/>
      <c r="D280" s="39"/>
      <c r="E280" s="57"/>
      <c r="F280" s="38"/>
      <c r="G280" s="34"/>
      <c r="H280" s="43"/>
      <c r="I280" s="35" t="str">
        <f t="shared" ca="1" si="2"/>
        <v xml:space="preserve"> - </v>
      </c>
      <c r="J280" s="41"/>
    </row>
    <row r="281" spans="1:10" s="36" customFormat="1" ht="12" x14ac:dyDescent="0.2">
      <c r="A281" s="49"/>
      <c r="B281" s="37"/>
      <c r="C281" s="38"/>
      <c r="D281" s="39"/>
      <c r="E281" s="57"/>
      <c r="F281" s="38"/>
      <c r="G281" s="34"/>
      <c r="H281" s="43"/>
      <c r="I281" s="35" t="str">
        <f t="shared" ca="1" si="2"/>
        <v xml:space="preserve"> - </v>
      </c>
      <c r="J281" s="41"/>
    </row>
    <row r="282" spans="1:10" s="41" customFormat="1" ht="12" x14ac:dyDescent="0.2">
      <c r="A282" s="30"/>
      <c r="B282" s="30"/>
      <c r="C282" s="38"/>
      <c r="D282" s="39"/>
      <c r="E282" s="33"/>
      <c r="F282" s="31"/>
      <c r="G282" s="34"/>
      <c r="H282" s="34"/>
      <c r="I282" s="35" t="str">
        <f t="shared" ca="1" si="2"/>
        <v xml:space="preserve"> - </v>
      </c>
      <c r="J282" s="36"/>
    </row>
    <row r="283" spans="1:10" s="41" customFormat="1" ht="12" x14ac:dyDescent="0.2">
      <c r="A283" s="30"/>
      <c r="B283" s="30"/>
      <c r="C283" s="38"/>
      <c r="D283" s="32"/>
      <c r="E283" s="33"/>
      <c r="F283" s="31"/>
      <c r="G283" s="34"/>
      <c r="H283" s="34"/>
      <c r="I283" s="35" t="str">
        <f t="shared" ca="1" si="2"/>
        <v xml:space="preserve"> - </v>
      </c>
      <c r="J283" s="36"/>
    </row>
    <row r="284" spans="1:10" s="41" customFormat="1" ht="12" x14ac:dyDescent="0.2">
      <c r="A284" s="30"/>
      <c r="B284" s="30"/>
      <c r="C284" s="31"/>
      <c r="D284" s="32"/>
      <c r="E284" s="33"/>
      <c r="F284" s="31"/>
      <c r="G284" s="34"/>
      <c r="H284" s="34"/>
      <c r="I284" s="35" t="str">
        <f t="shared" ca="1" si="2"/>
        <v xml:space="preserve"> - </v>
      </c>
      <c r="J284" s="36"/>
    </row>
    <row r="285" spans="1:10" s="41" customFormat="1" ht="12" x14ac:dyDescent="0.2">
      <c r="A285" s="30"/>
      <c r="B285" s="37"/>
      <c r="C285" s="38"/>
      <c r="D285" s="39"/>
      <c r="E285" s="33"/>
      <c r="F285" s="38"/>
      <c r="G285" s="34"/>
      <c r="H285" s="43"/>
      <c r="I285" s="35" t="str">
        <f t="shared" ca="1" si="2"/>
        <v xml:space="preserve"> - </v>
      </c>
      <c r="J285" s="36"/>
    </row>
    <row r="286" spans="1:10" s="41" customFormat="1" ht="12" x14ac:dyDescent="0.2">
      <c r="A286" s="30"/>
      <c r="B286" s="37"/>
      <c r="C286" s="31"/>
      <c r="D286" s="39"/>
      <c r="E286" s="33"/>
      <c r="F286" s="38"/>
      <c r="G286" s="34"/>
      <c r="H286" s="34"/>
      <c r="I286" s="35" t="str">
        <f t="shared" ca="1" si="2"/>
        <v xml:space="preserve"> - </v>
      </c>
      <c r="J286" s="36"/>
    </row>
    <row r="287" spans="1:10" s="41" customFormat="1" ht="12" x14ac:dyDescent="0.2">
      <c r="A287" s="30"/>
      <c r="B287" s="30"/>
      <c r="C287" s="31"/>
      <c r="D287" s="32"/>
      <c r="E287" s="33"/>
      <c r="F287" s="31"/>
      <c r="G287" s="34"/>
      <c r="H287" s="34"/>
      <c r="I287" s="35" t="str">
        <f t="shared" ref="I287:I350" ca="1" si="3">IF(AND(ISBLANK(G287),ISBLANK(H287))," - ",OFFSET(I287,-1,0,1,1)+H287-G287)</f>
        <v xml:space="preserve"> - </v>
      </c>
      <c r="J287" s="36"/>
    </row>
    <row r="288" spans="1:10" s="41" customFormat="1" ht="12" x14ac:dyDescent="0.2">
      <c r="A288" s="30"/>
      <c r="B288" s="30"/>
      <c r="C288" s="31"/>
      <c r="D288" s="32"/>
      <c r="E288" s="33"/>
      <c r="F288" s="31"/>
      <c r="G288" s="34"/>
      <c r="H288" s="34"/>
      <c r="I288" s="35" t="str">
        <f t="shared" ca="1" si="3"/>
        <v xml:space="preserve"> - </v>
      </c>
      <c r="J288" s="36"/>
    </row>
    <row r="289" spans="1:10" s="41" customFormat="1" ht="12" x14ac:dyDescent="0.2">
      <c r="A289" s="30"/>
      <c r="B289" s="30"/>
      <c r="C289" s="31"/>
      <c r="D289" s="32"/>
      <c r="E289" s="33"/>
      <c r="F289" s="31"/>
      <c r="G289" s="34"/>
      <c r="H289" s="34"/>
      <c r="I289" s="35" t="str">
        <f t="shared" ca="1" si="3"/>
        <v xml:space="preserve"> - </v>
      </c>
      <c r="J289" s="36"/>
    </row>
    <row r="290" spans="1:10" s="41" customFormat="1" ht="12" x14ac:dyDescent="0.2">
      <c r="A290" s="30"/>
      <c r="B290" s="30"/>
      <c r="C290" s="38"/>
      <c r="D290" s="39"/>
      <c r="E290" s="33"/>
      <c r="F290" s="31"/>
      <c r="G290" s="34"/>
      <c r="H290" s="34"/>
      <c r="I290" s="35" t="str">
        <f t="shared" ca="1" si="3"/>
        <v xml:space="preserve"> - </v>
      </c>
      <c r="J290" s="36"/>
    </row>
    <row r="291" spans="1:10" s="41" customFormat="1" ht="12" x14ac:dyDescent="0.2">
      <c r="A291" s="30"/>
      <c r="B291" s="37"/>
      <c r="C291" s="38"/>
      <c r="D291" s="39"/>
      <c r="E291" s="33"/>
      <c r="F291" s="38"/>
      <c r="G291" s="34"/>
      <c r="H291" s="43"/>
      <c r="I291" s="35" t="str">
        <f t="shared" ca="1" si="3"/>
        <v xml:space="preserve"> - </v>
      </c>
      <c r="J291" s="36"/>
    </row>
    <row r="292" spans="1:10" s="41" customFormat="1" ht="12" x14ac:dyDescent="0.2">
      <c r="A292" s="30"/>
      <c r="B292" s="37"/>
      <c r="C292" s="38"/>
      <c r="D292" s="39"/>
      <c r="E292" s="33"/>
      <c r="F292" s="38"/>
      <c r="G292" s="34"/>
      <c r="H292" s="43"/>
      <c r="I292" s="35" t="str">
        <f t="shared" ca="1" si="3"/>
        <v xml:space="preserve"> - </v>
      </c>
      <c r="J292" s="36"/>
    </row>
    <row r="293" spans="1:10" s="41" customFormat="1" ht="12" x14ac:dyDescent="0.2">
      <c r="A293" s="30"/>
      <c r="B293" s="37"/>
      <c r="C293" s="38"/>
      <c r="D293" s="39"/>
      <c r="E293" s="33"/>
      <c r="F293" s="38"/>
      <c r="G293" s="34"/>
      <c r="H293" s="43"/>
      <c r="I293" s="35" t="str">
        <f t="shared" ca="1" si="3"/>
        <v xml:space="preserve"> - </v>
      </c>
      <c r="J293" s="36"/>
    </row>
    <row r="294" spans="1:10" s="41" customFormat="1" ht="12" x14ac:dyDescent="0.2">
      <c r="A294" s="30"/>
      <c r="B294" s="37"/>
      <c r="C294" s="38"/>
      <c r="D294" s="32"/>
      <c r="E294" s="33"/>
      <c r="F294" s="31"/>
      <c r="G294" s="34"/>
      <c r="H294" s="43"/>
      <c r="I294" s="35" t="str">
        <f t="shared" ca="1" si="3"/>
        <v xml:space="preserve"> - </v>
      </c>
    </row>
    <row r="295" spans="1:10" s="41" customFormat="1" ht="12" x14ac:dyDescent="0.2">
      <c r="A295" s="30"/>
      <c r="B295" s="37"/>
      <c r="C295" s="38"/>
      <c r="D295" s="32"/>
      <c r="E295" s="33"/>
      <c r="F295" s="31"/>
      <c r="G295" s="34"/>
      <c r="H295" s="43"/>
      <c r="I295" s="35" t="str">
        <f t="shared" ca="1" si="3"/>
        <v xml:space="preserve"> - </v>
      </c>
    </row>
    <row r="296" spans="1:10" s="41" customFormat="1" ht="12" x14ac:dyDescent="0.2">
      <c r="A296" s="30"/>
      <c r="B296" s="37"/>
      <c r="C296" s="38"/>
      <c r="D296" s="39"/>
      <c r="E296" s="33"/>
      <c r="F296" s="38"/>
      <c r="G296" s="34"/>
      <c r="H296" s="43"/>
      <c r="I296" s="35" t="str">
        <f t="shared" ca="1" si="3"/>
        <v xml:space="preserve"> - </v>
      </c>
      <c r="J296" s="36"/>
    </row>
    <row r="297" spans="1:10" s="41" customFormat="1" ht="12" x14ac:dyDescent="0.2">
      <c r="A297" s="30"/>
      <c r="B297" s="37"/>
      <c r="C297" s="38"/>
      <c r="D297" s="39"/>
      <c r="E297" s="33"/>
      <c r="F297" s="38"/>
      <c r="G297" s="34"/>
      <c r="H297" s="43"/>
      <c r="I297" s="35" t="str">
        <f t="shared" ca="1" si="3"/>
        <v xml:space="preserve"> - </v>
      </c>
      <c r="J297" s="36"/>
    </row>
    <row r="298" spans="1:10" s="41" customFormat="1" ht="12" x14ac:dyDescent="0.2">
      <c r="A298" s="30"/>
      <c r="B298" s="37"/>
      <c r="C298" s="38"/>
      <c r="D298" s="39"/>
      <c r="E298" s="33"/>
      <c r="F298" s="38"/>
      <c r="G298" s="34"/>
      <c r="H298" s="43"/>
      <c r="I298" s="35" t="str">
        <f t="shared" ca="1" si="3"/>
        <v xml:space="preserve"> - </v>
      </c>
      <c r="J298" s="36"/>
    </row>
    <row r="299" spans="1:10" s="41" customFormat="1" ht="12" x14ac:dyDescent="0.2">
      <c r="A299" s="30"/>
      <c r="B299" s="37"/>
      <c r="C299" s="38"/>
      <c r="D299" s="39"/>
      <c r="E299" s="33"/>
      <c r="F299" s="38"/>
      <c r="G299" s="34"/>
      <c r="H299" s="43"/>
      <c r="I299" s="35" t="str">
        <f t="shared" ca="1" si="3"/>
        <v xml:space="preserve"> - </v>
      </c>
    </row>
    <row r="300" spans="1:10" s="41" customFormat="1" ht="12" x14ac:dyDescent="0.2">
      <c r="A300" s="30"/>
      <c r="B300" s="37"/>
      <c r="C300" s="38"/>
      <c r="D300" s="39"/>
      <c r="E300" s="33"/>
      <c r="F300" s="38"/>
      <c r="G300" s="34"/>
      <c r="H300" s="43"/>
      <c r="I300" s="35" t="str">
        <f t="shared" ca="1" si="3"/>
        <v xml:space="preserve"> - </v>
      </c>
    </row>
    <row r="301" spans="1:10" s="41" customFormat="1" ht="12" x14ac:dyDescent="0.2">
      <c r="A301" s="30"/>
      <c r="B301" s="37"/>
      <c r="C301" s="38"/>
      <c r="D301" s="39"/>
      <c r="E301" s="33"/>
      <c r="F301" s="38"/>
      <c r="G301" s="34"/>
      <c r="H301" s="43"/>
      <c r="I301" s="35" t="str">
        <f t="shared" ca="1" si="3"/>
        <v xml:space="preserve"> - </v>
      </c>
    </row>
    <row r="302" spans="1:10" s="41" customFormat="1" ht="12" x14ac:dyDescent="0.2">
      <c r="A302" s="30"/>
      <c r="B302" s="37"/>
      <c r="C302" s="38"/>
      <c r="D302" s="39"/>
      <c r="E302" s="33"/>
      <c r="F302" s="38"/>
      <c r="G302" s="34"/>
      <c r="H302" s="43"/>
      <c r="I302" s="35" t="str">
        <f t="shared" ca="1" si="3"/>
        <v xml:space="preserve"> - </v>
      </c>
    </row>
    <row r="303" spans="1:10" s="41" customFormat="1" ht="12" x14ac:dyDescent="0.2">
      <c r="A303" s="30"/>
      <c r="B303" s="37"/>
      <c r="C303" s="38"/>
      <c r="D303" s="39"/>
      <c r="E303" s="33"/>
      <c r="F303" s="38"/>
      <c r="G303" s="34"/>
      <c r="H303" s="43"/>
      <c r="I303" s="35" t="str">
        <f t="shared" ca="1" si="3"/>
        <v xml:space="preserve"> - </v>
      </c>
    </row>
    <row r="304" spans="1:10" s="41" customFormat="1" ht="12" x14ac:dyDescent="0.2">
      <c r="A304" s="30"/>
      <c r="B304" s="37"/>
      <c r="C304" s="38"/>
      <c r="D304" s="39"/>
      <c r="E304" s="33"/>
      <c r="F304" s="38"/>
      <c r="G304" s="34"/>
      <c r="H304" s="43"/>
      <c r="I304" s="35" t="str">
        <f t="shared" ca="1" si="3"/>
        <v xml:space="preserve"> - </v>
      </c>
    </row>
    <row r="305" spans="1:9" s="41" customFormat="1" ht="12" x14ac:dyDescent="0.2">
      <c r="A305" s="30"/>
      <c r="B305" s="37"/>
      <c r="C305" s="38"/>
      <c r="D305" s="39"/>
      <c r="E305" s="33"/>
      <c r="F305" s="38"/>
      <c r="G305" s="34"/>
      <c r="H305" s="43"/>
      <c r="I305" s="35" t="str">
        <f t="shared" ca="1" si="3"/>
        <v xml:space="preserve"> - </v>
      </c>
    </row>
    <row r="306" spans="1:9" s="41" customFormat="1" ht="12" x14ac:dyDescent="0.2">
      <c r="A306" s="30"/>
      <c r="B306" s="37"/>
      <c r="C306" s="38"/>
      <c r="D306" s="39"/>
      <c r="E306" s="33"/>
      <c r="F306" s="38"/>
      <c r="G306" s="34"/>
      <c r="H306" s="43"/>
      <c r="I306" s="35" t="str">
        <f t="shared" ca="1" si="3"/>
        <v xml:space="preserve"> - </v>
      </c>
    </row>
    <row r="307" spans="1:9" s="41" customFormat="1" ht="12" x14ac:dyDescent="0.2">
      <c r="A307" s="30"/>
      <c r="B307" s="37"/>
      <c r="C307" s="38"/>
      <c r="D307" s="39"/>
      <c r="E307" s="33"/>
      <c r="F307" s="38"/>
      <c r="G307" s="34"/>
      <c r="H307" s="43"/>
      <c r="I307" s="35" t="str">
        <f t="shared" ca="1" si="3"/>
        <v xml:space="preserve"> - </v>
      </c>
    </row>
    <row r="308" spans="1:9" s="41" customFormat="1" ht="12" x14ac:dyDescent="0.2">
      <c r="A308" s="30"/>
      <c r="B308" s="37"/>
      <c r="C308" s="38"/>
      <c r="D308" s="39"/>
      <c r="E308" s="33"/>
      <c r="F308" s="38"/>
      <c r="G308" s="34"/>
      <c r="H308" s="43"/>
      <c r="I308" s="35" t="str">
        <f t="shared" ca="1" si="3"/>
        <v xml:space="preserve"> - </v>
      </c>
    </row>
    <row r="309" spans="1:9" s="41" customFormat="1" ht="12" x14ac:dyDescent="0.2">
      <c r="A309" s="30"/>
      <c r="B309" s="37"/>
      <c r="C309" s="38"/>
      <c r="D309" s="39"/>
      <c r="E309" s="33"/>
      <c r="F309" s="38"/>
      <c r="G309" s="34"/>
      <c r="H309" s="43"/>
      <c r="I309" s="35" t="str">
        <f t="shared" ca="1" si="3"/>
        <v xml:space="preserve"> - </v>
      </c>
    </row>
    <row r="310" spans="1:9" s="41" customFormat="1" ht="12" x14ac:dyDescent="0.2">
      <c r="A310" s="30"/>
      <c r="B310" s="37"/>
      <c r="C310" s="38"/>
      <c r="D310" s="39"/>
      <c r="E310" s="33"/>
      <c r="F310" s="38"/>
      <c r="G310" s="34"/>
      <c r="H310" s="43"/>
      <c r="I310" s="35" t="str">
        <f t="shared" ca="1" si="3"/>
        <v xml:space="preserve"> - </v>
      </c>
    </row>
    <row r="311" spans="1:9" s="41" customFormat="1" ht="12" x14ac:dyDescent="0.2">
      <c r="A311" s="30"/>
      <c r="B311" s="37"/>
      <c r="C311" s="38"/>
      <c r="D311" s="39"/>
      <c r="E311" s="33"/>
      <c r="F311" s="38"/>
      <c r="G311" s="34"/>
      <c r="H311" s="43"/>
      <c r="I311" s="35" t="str">
        <f t="shared" ca="1" si="3"/>
        <v xml:space="preserve"> - </v>
      </c>
    </row>
    <row r="312" spans="1:9" s="41" customFormat="1" ht="12" x14ac:dyDescent="0.2">
      <c r="A312" s="30"/>
      <c r="B312" s="37"/>
      <c r="C312" s="38"/>
      <c r="D312" s="39"/>
      <c r="E312" s="33"/>
      <c r="F312" s="38"/>
      <c r="G312" s="34"/>
      <c r="H312" s="43"/>
      <c r="I312" s="35" t="str">
        <f t="shared" ca="1" si="3"/>
        <v xml:space="preserve"> - </v>
      </c>
    </row>
    <row r="313" spans="1:9" s="41" customFormat="1" ht="12" x14ac:dyDescent="0.2">
      <c r="A313" s="30"/>
      <c r="B313" s="37"/>
      <c r="C313" s="38"/>
      <c r="D313" s="39"/>
      <c r="E313" s="33"/>
      <c r="F313" s="38"/>
      <c r="G313" s="34"/>
      <c r="H313" s="43"/>
      <c r="I313" s="35" t="str">
        <f t="shared" ca="1" si="3"/>
        <v xml:space="preserve"> - </v>
      </c>
    </row>
    <row r="314" spans="1:9" s="41" customFormat="1" ht="12" x14ac:dyDescent="0.2">
      <c r="A314" s="30"/>
      <c r="B314" s="37"/>
      <c r="C314" s="38"/>
      <c r="D314" s="39"/>
      <c r="E314" s="33"/>
      <c r="F314" s="38"/>
      <c r="G314" s="34"/>
      <c r="H314" s="43"/>
      <c r="I314" s="35" t="str">
        <f t="shared" ca="1" si="3"/>
        <v xml:space="preserve"> - </v>
      </c>
    </row>
    <row r="315" spans="1:9" s="41" customFormat="1" ht="12" x14ac:dyDescent="0.2">
      <c r="A315" s="30"/>
      <c r="B315" s="37"/>
      <c r="C315" s="38"/>
      <c r="D315" s="39"/>
      <c r="E315" s="33"/>
      <c r="F315" s="38"/>
      <c r="G315" s="34"/>
      <c r="H315" s="43"/>
      <c r="I315" s="35" t="str">
        <f t="shared" ca="1" si="3"/>
        <v xml:space="preserve"> - </v>
      </c>
    </row>
    <row r="316" spans="1:9" s="41" customFormat="1" ht="12" x14ac:dyDescent="0.2">
      <c r="A316" s="30"/>
      <c r="B316" s="37"/>
      <c r="C316" s="38"/>
      <c r="D316" s="39"/>
      <c r="E316" s="33"/>
      <c r="F316" s="38"/>
      <c r="G316" s="34"/>
      <c r="H316" s="43"/>
      <c r="I316" s="35" t="str">
        <f t="shared" ca="1" si="3"/>
        <v xml:space="preserve"> - </v>
      </c>
    </row>
    <row r="317" spans="1:9" s="41" customFormat="1" ht="12" x14ac:dyDescent="0.2">
      <c r="A317" s="30"/>
      <c r="B317" s="37"/>
      <c r="C317" s="38"/>
      <c r="D317" s="39"/>
      <c r="E317" s="33"/>
      <c r="F317" s="38"/>
      <c r="G317" s="34"/>
      <c r="H317" s="43"/>
      <c r="I317" s="35" t="str">
        <f t="shared" ca="1" si="3"/>
        <v xml:space="preserve"> - </v>
      </c>
    </row>
    <row r="318" spans="1:9" s="41" customFormat="1" ht="12" x14ac:dyDescent="0.2">
      <c r="A318" s="30"/>
      <c r="B318" s="37"/>
      <c r="C318" s="38"/>
      <c r="D318" s="39"/>
      <c r="E318" s="33"/>
      <c r="F318" s="38"/>
      <c r="G318" s="34"/>
      <c r="H318" s="43"/>
      <c r="I318" s="35" t="str">
        <f t="shared" ca="1" si="3"/>
        <v xml:space="preserve"> - </v>
      </c>
    </row>
    <row r="319" spans="1:9" s="41" customFormat="1" ht="12" x14ac:dyDescent="0.2">
      <c r="A319" s="30"/>
      <c r="B319" s="37"/>
      <c r="C319" s="38"/>
      <c r="D319" s="39"/>
      <c r="E319" s="33"/>
      <c r="F319" s="38"/>
      <c r="G319" s="34"/>
      <c r="H319" s="43"/>
      <c r="I319" s="35" t="str">
        <f t="shared" ca="1" si="3"/>
        <v xml:space="preserve"> - </v>
      </c>
    </row>
    <row r="320" spans="1:9" s="41" customFormat="1" ht="12" x14ac:dyDescent="0.2">
      <c r="A320" s="30"/>
      <c r="B320" s="37"/>
      <c r="C320" s="38"/>
      <c r="D320" s="39"/>
      <c r="E320" s="33"/>
      <c r="F320" s="38"/>
      <c r="G320" s="34"/>
      <c r="H320" s="43"/>
      <c r="I320" s="35" t="str">
        <f t="shared" ca="1" si="3"/>
        <v xml:space="preserve"> - </v>
      </c>
    </row>
    <row r="321" spans="1:9" s="41" customFormat="1" ht="12" x14ac:dyDescent="0.2">
      <c r="A321" s="30"/>
      <c r="B321" s="30"/>
      <c r="C321" s="38"/>
      <c r="D321" s="39"/>
      <c r="E321" s="57"/>
      <c r="F321" s="38"/>
      <c r="G321" s="58"/>
      <c r="H321" s="34"/>
      <c r="I321" s="35" t="str">
        <f t="shared" ca="1" si="3"/>
        <v xml:space="preserve"> - </v>
      </c>
    </row>
    <row r="322" spans="1:9" s="65" customFormat="1" x14ac:dyDescent="0.2">
      <c r="A322" s="59"/>
      <c r="B322" s="59"/>
      <c r="C322" s="60"/>
      <c r="D322" s="61"/>
      <c r="E322" s="62"/>
      <c r="F322" s="60"/>
      <c r="G322" s="63"/>
      <c r="H322" s="64"/>
      <c r="I322" s="35" t="str">
        <f t="shared" ca="1" si="3"/>
        <v xml:space="preserve"> - </v>
      </c>
    </row>
    <row r="323" spans="1:9" s="65" customFormat="1" x14ac:dyDescent="0.2">
      <c r="A323" s="59"/>
      <c r="B323" s="59"/>
      <c r="C323" s="60"/>
      <c r="D323" s="66"/>
      <c r="E323" s="62"/>
      <c r="F323" s="67"/>
      <c r="G323" s="63"/>
      <c r="H323" s="64"/>
      <c r="I323" s="35" t="str">
        <f t="shared" ca="1" si="3"/>
        <v xml:space="preserve"> - </v>
      </c>
    </row>
    <row r="324" spans="1:9" s="65" customFormat="1" x14ac:dyDescent="0.2">
      <c r="A324" s="59"/>
      <c r="B324" s="42"/>
      <c r="C324" s="60"/>
      <c r="D324" s="61"/>
      <c r="E324" s="62"/>
      <c r="F324" s="60"/>
      <c r="G324" s="63"/>
      <c r="H324" s="64"/>
      <c r="I324" s="35" t="str">
        <f t="shared" ca="1" si="3"/>
        <v xml:space="preserve"> - </v>
      </c>
    </row>
    <row r="325" spans="1:9" s="65" customFormat="1" x14ac:dyDescent="0.2">
      <c r="A325" s="59"/>
      <c r="B325" s="59"/>
      <c r="C325" s="60"/>
      <c r="D325" s="66"/>
      <c r="E325" s="68"/>
      <c r="F325" s="60"/>
      <c r="G325" s="64"/>
      <c r="H325" s="64"/>
      <c r="I325" s="35" t="str">
        <f t="shared" ca="1" si="3"/>
        <v xml:space="preserve"> - </v>
      </c>
    </row>
    <row r="326" spans="1:9" s="65" customFormat="1" x14ac:dyDescent="0.2">
      <c r="A326" s="59"/>
      <c r="B326" s="59"/>
      <c r="C326" s="60"/>
      <c r="D326" s="66"/>
      <c r="E326" s="68"/>
      <c r="F326" s="67"/>
      <c r="G326" s="64"/>
      <c r="H326" s="64"/>
      <c r="I326" s="35" t="str">
        <f t="shared" ca="1" si="3"/>
        <v xml:space="preserve"> - </v>
      </c>
    </row>
    <row r="327" spans="1:9" s="65" customFormat="1" x14ac:dyDescent="0.2">
      <c r="A327" s="59"/>
      <c r="B327" s="59"/>
      <c r="C327" s="60"/>
      <c r="D327" s="66"/>
      <c r="E327" s="68"/>
      <c r="F327" s="67"/>
      <c r="G327" s="64"/>
      <c r="H327" s="64"/>
      <c r="I327" s="35" t="str">
        <f t="shared" ca="1" si="3"/>
        <v xml:space="preserve"> - </v>
      </c>
    </row>
    <row r="328" spans="1:9" s="65" customFormat="1" x14ac:dyDescent="0.2">
      <c r="A328" s="59"/>
      <c r="B328" s="59"/>
      <c r="C328" s="60"/>
      <c r="D328" s="61"/>
      <c r="E328" s="68"/>
      <c r="F328" s="67"/>
      <c r="G328" s="63"/>
      <c r="H328" s="63"/>
      <c r="I328" s="35" t="str">
        <f t="shared" ca="1" si="3"/>
        <v xml:space="preserve"> - </v>
      </c>
    </row>
    <row r="329" spans="1:9" s="65" customFormat="1" x14ac:dyDescent="0.2">
      <c r="A329" s="59"/>
      <c r="B329" s="42"/>
      <c r="C329" s="60"/>
      <c r="D329" s="61"/>
      <c r="E329" s="68"/>
      <c r="F329" s="60"/>
      <c r="G329" s="63"/>
      <c r="H329" s="69"/>
      <c r="I329" s="35" t="str">
        <f t="shared" ca="1" si="3"/>
        <v xml:space="preserve"> - </v>
      </c>
    </row>
    <row r="330" spans="1:9" s="65" customFormat="1" x14ac:dyDescent="0.2">
      <c r="A330" s="59"/>
      <c r="B330" s="59"/>
      <c r="C330" s="60"/>
      <c r="D330" s="61"/>
      <c r="E330" s="68"/>
      <c r="F330" s="67"/>
      <c r="G330" s="63"/>
      <c r="H330" s="63"/>
      <c r="I330" s="35" t="str">
        <f t="shared" ca="1" si="3"/>
        <v xml:space="preserve"> - </v>
      </c>
    </row>
    <row r="331" spans="1:9" s="65" customFormat="1" x14ac:dyDescent="0.2">
      <c r="A331" s="59"/>
      <c r="B331" s="59"/>
      <c r="C331" s="60"/>
      <c r="D331" s="61"/>
      <c r="E331" s="68"/>
      <c r="F331" s="67"/>
      <c r="G331" s="63"/>
      <c r="H331" s="63"/>
      <c r="I331" s="35" t="str">
        <f t="shared" ca="1" si="3"/>
        <v xml:space="preserve"> - </v>
      </c>
    </row>
    <row r="332" spans="1:9" s="65" customFormat="1" x14ac:dyDescent="0.2">
      <c r="A332" s="59"/>
      <c r="B332" s="59"/>
      <c r="C332" s="60"/>
      <c r="D332" s="61"/>
      <c r="E332" s="68"/>
      <c r="F332" s="67"/>
      <c r="G332" s="63"/>
      <c r="H332" s="63"/>
      <c r="I332" s="35" t="str">
        <f t="shared" ca="1" si="3"/>
        <v xml:space="preserve"> - </v>
      </c>
    </row>
    <row r="333" spans="1:9" s="65" customFormat="1" x14ac:dyDescent="0.2">
      <c r="A333" s="59"/>
      <c r="B333" s="42"/>
      <c r="C333" s="60"/>
      <c r="D333" s="61"/>
      <c r="E333" s="68"/>
      <c r="F333" s="60"/>
      <c r="G333" s="63"/>
      <c r="H333" s="69"/>
      <c r="I333" s="35" t="str">
        <f t="shared" ca="1" si="3"/>
        <v xml:space="preserve"> - </v>
      </c>
    </row>
    <row r="334" spans="1:9" s="65" customFormat="1" x14ac:dyDescent="0.2">
      <c r="A334" s="59"/>
      <c r="B334" s="59"/>
      <c r="C334" s="60"/>
      <c r="D334" s="61"/>
      <c r="E334" s="62"/>
      <c r="F334" s="67"/>
      <c r="G334" s="63"/>
      <c r="H334" s="63"/>
      <c r="I334" s="35" t="str">
        <f t="shared" ca="1" si="3"/>
        <v xml:space="preserve"> - </v>
      </c>
    </row>
    <row r="335" spans="1:9" s="65" customFormat="1" x14ac:dyDescent="0.2">
      <c r="A335" s="59"/>
      <c r="B335" s="59"/>
      <c r="C335" s="60"/>
      <c r="D335" s="61"/>
      <c r="E335" s="68"/>
      <c r="F335" s="67"/>
      <c r="G335" s="63"/>
      <c r="H335" s="63"/>
      <c r="I335" s="35" t="str">
        <f t="shared" ca="1" si="3"/>
        <v xml:space="preserve"> - </v>
      </c>
    </row>
    <row r="336" spans="1:9" s="65" customFormat="1" x14ac:dyDescent="0.2">
      <c r="A336" s="59"/>
      <c r="B336" s="59"/>
      <c r="C336" s="60"/>
      <c r="D336" s="61"/>
      <c r="E336" s="68"/>
      <c r="F336" s="60"/>
      <c r="G336" s="63"/>
      <c r="H336" s="63"/>
      <c r="I336" s="35" t="str">
        <f t="shared" ca="1" si="3"/>
        <v xml:space="preserve"> - </v>
      </c>
    </row>
    <row r="337" spans="1:10" s="65" customFormat="1" x14ac:dyDescent="0.2">
      <c r="A337" s="59"/>
      <c r="B337" s="42"/>
      <c r="C337" s="60"/>
      <c r="D337" s="61"/>
      <c r="E337" s="68"/>
      <c r="F337" s="60"/>
      <c r="G337" s="64"/>
      <c r="H337" s="69"/>
      <c r="I337" s="35" t="str">
        <f t="shared" ca="1" si="3"/>
        <v xml:space="preserve"> - </v>
      </c>
    </row>
    <row r="338" spans="1:10" s="41" customFormat="1" x14ac:dyDescent="0.2">
      <c r="A338" s="59"/>
      <c r="B338" s="59"/>
      <c r="C338" s="38"/>
      <c r="D338" s="61"/>
      <c r="E338" s="68"/>
      <c r="F338" s="67"/>
      <c r="G338" s="64"/>
      <c r="H338" s="63"/>
      <c r="I338" s="35" t="str">
        <f t="shared" ca="1" si="3"/>
        <v xml:space="preserve"> - </v>
      </c>
    </row>
    <row r="339" spans="1:10" s="41" customFormat="1" x14ac:dyDescent="0.2">
      <c r="A339" s="59"/>
      <c r="B339" s="59"/>
      <c r="C339" s="38"/>
      <c r="D339" s="61"/>
      <c r="E339" s="68"/>
      <c r="F339" s="67"/>
      <c r="G339" s="64"/>
      <c r="H339" s="63"/>
      <c r="I339" s="35" t="str">
        <f t="shared" ca="1" si="3"/>
        <v xml:space="preserve"> - </v>
      </c>
    </row>
    <row r="340" spans="1:10" s="41" customFormat="1" x14ac:dyDescent="0.2">
      <c r="A340" s="59"/>
      <c r="B340" s="59"/>
      <c r="C340" s="60"/>
      <c r="D340" s="61"/>
      <c r="E340" s="68"/>
      <c r="F340" s="67"/>
      <c r="G340" s="64"/>
      <c r="H340" s="63"/>
      <c r="I340" s="35" t="str">
        <f t="shared" ca="1" si="3"/>
        <v xml:space="preserve"> - </v>
      </c>
    </row>
    <row r="341" spans="1:10" s="41" customFormat="1" x14ac:dyDescent="0.2">
      <c r="A341" s="59"/>
      <c r="B341" s="59"/>
      <c r="C341" s="60"/>
      <c r="D341" s="61"/>
      <c r="E341" s="68"/>
      <c r="F341" s="67"/>
      <c r="G341" s="64"/>
      <c r="H341" s="63"/>
      <c r="I341" s="35" t="str">
        <f t="shared" ca="1" si="3"/>
        <v xml:space="preserve"> - </v>
      </c>
    </row>
    <row r="342" spans="1:10" s="41" customFormat="1" x14ac:dyDescent="0.2">
      <c r="A342" s="49"/>
      <c r="B342" s="42"/>
      <c r="C342" s="38"/>
      <c r="D342" s="39"/>
      <c r="E342" s="33"/>
      <c r="F342" s="38"/>
      <c r="G342" s="58"/>
      <c r="H342" s="51"/>
      <c r="I342" s="35" t="str">
        <f t="shared" ca="1" si="3"/>
        <v xml:space="preserve"> - </v>
      </c>
    </row>
    <row r="343" spans="1:10" s="41" customFormat="1" x14ac:dyDescent="0.2">
      <c r="A343" s="49"/>
      <c r="B343" s="42"/>
      <c r="C343" s="38"/>
      <c r="D343" s="39"/>
      <c r="E343" s="33"/>
      <c r="F343" s="38"/>
      <c r="G343" s="34"/>
      <c r="H343" s="51"/>
      <c r="I343" s="35" t="str">
        <f t="shared" ca="1" si="3"/>
        <v xml:space="preserve"> - </v>
      </c>
    </row>
    <row r="344" spans="1:10" s="41" customFormat="1" x14ac:dyDescent="0.2">
      <c r="A344" s="49"/>
      <c r="B344" s="42"/>
      <c r="C344" s="38"/>
      <c r="D344" s="39"/>
      <c r="E344" s="33"/>
      <c r="F344" s="38"/>
      <c r="G344" s="34"/>
      <c r="H344" s="51"/>
      <c r="I344" s="35" t="str">
        <f t="shared" ca="1" si="3"/>
        <v xml:space="preserve"> - </v>
      </c>
    </row>
    <row r="345" spans="1:10" s="41" customFormat="1" x14ac:dyDescent="0.2">
      <c r="A345" s="49"/>
      <c r="B345" s="42"/>
      <c r="C345" s="38"/>
      <c r="D345" s="39"/>
      <c r="E345" s="33"/>
      <c r="F345" s="38"/>
      <c r="G345" s="34"/>
      <c r="H345" s="51"/>
      <c r="I345" s="35" t="str">
        <f t="shared" ca="1" si="3"/>
        <v xml:space="preserve"> - </v>
      </c>
    </row>
    <row r="346" spans="1:10" s="41" customFormat="1" x14ac:dyDescent="0.2">
      <c r="A346" s="59"/>
      <c r="B346" s="59"/>
      <c r="C346" s="60"/>
      <c r="D346" s="61"/>
      <c r="E346" s="68"/>
      <c r="F346" s="67"/>
      <c r="G346" s="64"/>
      <c r="H346" s="63"/>
      <c r="I346" s="35" t="str">
        <f t="shared" ca="1" si="3"/>
        <v xml:space="preserve"> - </v>
      </c>
    </row>
    <row r="347" spans="1:10" s="41" customFormat="1" x14ac:dyDescent="0.2">
      <c r="A347" s="59"/>
      <c r="B347" s="59"/>
      <c r="C347" s="60"/>
      <c r="D347" s="61"/>
      <c r="E347" s="68"/>
      <c r="F347" s="60"/>
      <c r="G347" s="64"/>
      <c r="H347" s="63"/>
      <c r="I347" s="35" t="str">
        <f t="shared" ca="1" si="3"/>
        <v xml:space="preserve"> - </v>
      </c>
    </row>
    <row r="348" spans="1:10" s="41" customFormat="1" x14ac:dyDescent="0.2">
      <c r="A348" s="59"/>
      <c r="B348" s="59"/>
      <c r="C348" s="60"/>
      <c r="D348" s="61"/>
      <c r="E348" s="68"/>
      <c r="F348" s="67"/>
      <c r="G348" s="64"/>
      <c r="H348" s="63"/>
      <c r="I348" s="35" t="str">
        <f t="shared" ca="1" si="3"/>
        <v xml:space="preserve"> - </v>
      </c>
    </row>
    <row r="349" spans="1:10" s="41" customFormat="1" x14ac:dyDescent="0.2">
      <c r="A349" s="70"/>
      <c r="B349" s="42"/>
      <c r="C349" s="38"/>
      <c r="D349" s="39"/>
      <c r="E349" s="57"/>
      <c r="F349" s="38"/>
      <c r="G349" s="58"/>
      <c r="H349" s="58"/>
      <c r="I349" s="35" t="str">
        <f t="shared" ca="1" si="3"/>
        <v xml:space="preserve"> - </v>
      </c>
    </row>
    <row r="350" spans="1:10" s="41" customFormat="1" x14ac:dyDescent="0.2">
      <c r="A350" s="49"/>
      <c r="B350" s="42"/>
      <c r="C350" s="38"/>
      <c r="D350" s="39"/>
      <c r="E350" s="57"/>
      <c r="F350" s="38"/>
      <c r="G350" s="58"/>
      <c r="H350" s="58"/>
      <c r="I350" s="35" t="str">
        <f t="shared" ca="1" si="3"/>
        <v xml:space="preserve"> - </v>
      </c>
    </row>
    <row r="351" spans="1:10" ht="14.25" x14ac:dyDescent="0.2">
      <c r="A351" s="71"/>
      <c r="B351" s="72"/>
      <c r="C351" s="73"/>
      <c r="D351" s="74"/>
      <c r="E351" s="75"/>
      <c r="F351" s="73"/>
      <c r="G351" s="76"/>
      <c r="H351" s="76"/>
      <c r="I351" s="77"/>
      <c r="J351"/>
    </row>
    <row r="352" spans="1:10" x14ac:dyDescent="0.2">
      <c r="G352" s="9">
        <f>SUBTOTAL(9, G18:G351)</f>
        <v>784432.76049999974</v>
      </c>
      <c r="H352" s="9">
        <f>SUBTOTAL(9, H42:H348)</f>
        <v>5154.46</v>
      </c>
    </row>
    <row r="353" spans="1:10" x14ac:dyDescent="0.2">
      <c r="G353" s="9">
        <f>G352-H352</f>
        <v>779278.30049999978</v>
      </c>
    </row>
    <row r="355" spans="1:10" x14ac:dyDescent="0.2">
      <c r="G355" s="9">
        <v>312415.13</v>
      </c>
    </row>
    <row r="357" spans="1:10" x14ac:dyDescent="0.2">
      <c r="G357" s="9">
        <v>862280.07545015798</v>
      </c>
    </row>
    <row r="358" spans="1:10" x14ac:dyDescent="0.2">
      <c r="G358" s="9">
        <v>39827.659999999996</v>
      </c>
    </row>
    <row r="359" spans="1:10" x14ac:dyDescent="0.2">
      <c r="G359" s="9">
        <f>G358-G357</f>
        <v>-822452.41545015795</v>
      </c>
    </row>
    <row r="360" spans="1:10" s="9" customFormat="1" x14ac:dyDescent="0.2">
      <c r="A360" s="8"/>
      <c r="B360" s="10"/>
      <c r="C360" s="8"/>
      <c r="D360" s="8"/>
      <c r="E360" s="8"/>
      <c r="F360" s="8"/>
      <c r="J360" s="8"/>
    </row>
    <row r="361" spans="1:10" s="9" customFormat="1" x14ac:dyDescent="0.2">
      <c r="A361" s="8"/>
      <c r="B361" s="10"/>
      <c r="C361" s="8"/>
      <c r="D361" s="8"/>
      <c r="E361" s="8"/>
      <c r="F361" s="8"/>
      <c r="J361" s="8"/>
    </row>
    <row r="362" spans="1:10" s="9" customFormat="1" x14ac:dyDescent="0.2">
      <c r="A362" s="8"/>
      <c r="B362" s="10"/>
      <c r="C362" s="8"/>
      <c r="D362" s="8"/>
      <c r="E362" s="8"/>
      <c r="F362" s="8"/>
      <c r="J362" s="8"/>
    </row>
  </sheetData>
  <conditionalFormatting sqref="I15:I350">
    <cfRule type="cellIs" dxfId="190" priority="3" stopIfTrue="1" operator="lessThan">
      <formula>0</formula>
    </cfRule>
  </conditionalFormatting>
  <conditionalFormatting sqref="I3">
    <cfRule type="cellIs" dxfId="189" priority="1" stopIfTrue="1" operator="lessThan">
      <formula>0</formula>
    </cfRule>
  </conditionalFormatting>
  <dataValidations count="5">
    <dataValidation type="list" allowBlank="1" showInputMessage="1" showErrorMessage="1" sqref="F15:F348" xr:uid="{CEAA6A12-DF12-42BD-8687-91C741103DCA}">
      <formula1>reconcileList</formula1>
    </dataValidation>
    <dataValidation type="list" allowBlank="1" showInputMessage="1" showErrorMessage="1" sqref="D335 D283:D327 D275:D277 D259:D264 D109:D225 C55:C62 D15:D54" xr:uid="{DDA0A6E0-9F0A-438E-A7B3-4624A0DA76FA}">
      <formula1>payeeList</formula1>
    </dataValidation>
    <dataValidation type="list" allowBlank="1" showInputMessage="1" showErrorMessage="1" sqref="C328:C329 C284:C325 C275:C281 C109:C264 C15:C54" xr:uid="{5B3921E5-B76F-4A43-A197-FB7E241C98B8}">
      <formula1>numList</formula1>
    </dataValidation>
    <dataValidation type="list" allowBlank="1" showInputMessage="1" showErrorMessage="1" sqref="A287:A348 B287:B350 A15:B286" xr:uid="{E2EF1589-DC77-4A92-878A-31CE13D96B2A}">
      <formula1>dateList</formula1>
    </dataValidation>
    <dataValidation type="list" allowBlank="1" showInputMessage="1" showErrorMessage="1" sqref="E335:E348 G343:G348 E325:E333 G325 G337:G341 E282:E320 G287:G293 G267 G258:G265 H168 H108:H124 H28 D55:D108 E15:E277 G16:G225" xr:uid="{D9FDF9B2-AB9F-4C9B-98A9-47639B03F6BD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A6AA628A-1D1B-4261-B286-DE7C22AB5AA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6B9CC19B-EE8A-497F-BFFE-94EE7892D35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I15:I350</xm:sqref>
        </x14:conditionalFormatting>
        <x14:conditionalFormatting xmlns:xm="http://schemas.microsoft.com/office/excel/2006/main">
          <x14:cfRule type="iconSet" priority="5" id="{0259C844-837F-4034-938E-FECB393E76B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I40:I350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E886-FFB7-4863-BC33-B301BBA748FE}">
  <sheetPr>
    <pageSetUpPr fitToPage="1"/>
  </sheetPr>
  <dimension ref="A1:K146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E80" sqref="A80:E85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43617</v>
      </c>
    </row>
    <row r="2" spans="1:10" ht="18.75" hidden="1" x14ac:dyDescent="0.2">
      <c r="A2" s="1" t="s">
        <v>1</v>
      </c>
      <c r="B2" s="2"/>
    </row>
    <row r="3" spans="1:10" ht="15" hidden="1" x14ac:dyDescent="0.25">
      <c r="H3" s="11" t="s">
        <v>2</v>
      </c>
      <c r="I3" s="12">
        <f ca="1">VLOOKUP(9E+100,Table134567891011121334567891011121334567891011121367891011121334567[Balance],1)</f>
        <v>4745881.5109159565</v>
      </c>
    </row>
    <row r="4" spans="1:10" ht="15" hidden="1" x14ac:dyDescent="0.25">
      <c r="H4" s="13" t="s">
        <v>3</v>
      </c>
      <c r="I4" s="14">
        <f>SUMIF(Table134567891011121334567891011121334567891011121367891011121334567[R],"=r",Table134567891011121334567891011121334567891011121367891011121334567[Deposit,
Credit (+)])+SUMIF(Table134567891011121334567891011121334567891011121367891011121334567[R],"=c",Table134567891011121334567891011121334567891011121367891011121334567[Deposit,
Credit (+)])-SUMIF(Table134567891011121334567891011121334567891011121367891011121334567[R],"=R",Table134567891011121334567891011121334567891011121367891011121334567[Withdrawal,
Payment (-)])-SUMIF(Table134567891011121334567891011121334567891011121367891011121334567[R],"=C",Table134567891011121334567891011121334567891011121367891011121334567[Withdrawal,
Payment (-)])</f>
        <v>0</v>
      </c>
    </row>
    <row r="5" spans="1:10" hidden="1" x14ac:dyDescent="0.2">
      <c r="H5" s="15"/>
    </row>
    <row r="6" spans="1:10" hidden="1" x14ac:dyDescent="0.2">
      <c r="H6" s="15"/>
    </row>
    <row r="7" spans="1:10" hidden="1" x14ac:dyDescent="0.2">
      <c r="H7" s="15"/>
    </row>
    <row r="8" spans="1:10" hidden="1" x14ac:dyDescent="0.2">
      <c r="H8" s="15"/>
    </row>
    <row r="9" spans="1:10" hidden="1" x14ac:dyDescent="0.2">
      <c r="H9" s="15"/>
    </row>
    <row r="10" spans="1:10" hidden="1" x14ac:dyDescent="0.2">
      <c r="H10" s="15"/>
    </row>
    <row r="11" spans="1:10" hidden="1" x14ac:dyDescent="0.2">
      <c r="H11" s="15"/>
    </row>
    <row r="12" spans="1:10" hidden="1" x14ac:dyDescent="0.2">
      <c r="H12" s="15"/>
    </row>
    <row r="13" spans="1:10" s="18" customFormat="1" ht="17.25" hidden="1" customHeight="1" x14ac:dyDescent="0.2">
      <c r="A13" s="16"/>
      <c r="B13" s="17"/>
      <c r="C13" s="16"/>
      <c r="D13" s="16"/>
      <c r="F13" s="19"/>
      <c r="G13" s="20"/>
      <c r="H13" s="21" t="s">
        <v>4</v>
      </c>
      <c r="I13" s="22">
        <v>500000</v>
      </c>
    </row>
    <row r="14" spans="1:10" s="28" customFormat="1" ht="30" x14ac:dyDescent="0.2">
      <c r="A14" s="23" t="s">
        <v>5</v>
      </c>
      <c r="B14" s="23" t="s">
        <v>6</v>
      </c>
      <c r="C14" s="24" t="s">
        <v>7</v>
      </c>
      <c r="D14" s="25" t="s">
        <v>8</v>
      </c>
      <c r="E14" s="25" t="s">
        <v>9</v>
      </c>
      <c r="F14" s="23" t="s">
        <v>10</v>
      </c>
      <c r="G14" s="26" t="s">
        <v>11</v>
      </c>
      <c r="H14" s="26" t="s">
        <v>12</v>
      </c>
      <c r="I14" s="27" t="s">
        <v>13</v>
      </c>
      <c r="J14" s="28" t="s">
        <v>14</v>
      </c>
    </row>
    <row r="15" spans="1:10" s="36" customFormat="1" ht="12" x14ac:dyDescent="0.2">
      <c r="A15" s="29"/>
      <c r="B15" s="30"/>
      <c r="C15" s="31"/>
      <c r="D15" s="32" t="s">
        <v>773</v>
      </c>
      <c r="E15" s="33"/>
      <c r="F15" s="31"/>
      <c r="G15" s="34"/>
      <c r="H15" s="34"/>
      <c r="I15" s="35">
        <f ca="1">'May''19'!I109</f>
        <v>3198186.4009159552</v>
      </c>
    </row>
    <row r="16" spans="1:10" s="36" customFormat="1" x14ac:dyDescent="0.2">
      <c r="A16" s="30">
        <v>43619</v>
      </c>
      <c r="B16" s="42"/>
      <c r="C16" s="38" t="s">
        <v>872</v>
      </c>
      <c r="D16" s="39" t="s">
        <v>873</v>
      </c>
      <c r="E16" s="33"/>
      <c r="F16" s="38"/>
      <c r="G16" s="43"/>
      <c r="H16" s="43">
        <v>376.23</v>
      </c>
      <c r="I16" s="44">
        <f ca="1">IF(AND(ISBLANK(G16),ISBLANK(H16)),"",OFFSET(I16,-1,0,1,1)+H16-G16)</f>
        <v>3198562.6309159552</v>
      </c>
    </row>
    <row r="17" spans="1:10" s="36" customFormat="1" ht="12.75" customHeight="1" x14ac:dyDescent="0.2">
      <c r="A17" s="30">
        <v>43619</v>
      </c>
      <c r="B17" s="37"/>
      <c r="C17" s="38" t="s">
        <v>774</v>
      </c>
      <c r="D17" s="39" t="s">
        <v>15</v>
      </c>
      <c r="E17" s="33"/>
      <c r="F17" s="38"/>
      <c r="G17" s="34">
        <v>10064</v>
      </c>
      <c r="H17" s="34"/>
      <c r="I17" s="35">
        <f t="shared" ref="I17:I83" ca="1" si="0">IF(AND(ISBLANK(G17),ISBLANK(H17))," - ",OFFSET(I17,-1,0,1,1)+H17-G17)</f>
        <v>3188498.6309159552</v>
      </c>
    </row>
    <row r="18" spans="1:10" s="36" customFormat="1" ht="12.75" customHeight="1" x14ac:dyDescent="0.2">
      <c r="A18" s="30">
        <v>43619</v>
      </c>
      <c r="B18" s="37"/>
      <c r="C18" s="38" t="s">
        <v>775</v>
      </c>
      <c r="D18" s="39" t="s">
        <v>103</v>
      </c>
      <c r="E18" s="40"/>
      <c r="F18" s="38"/>
      <c r="G18" s="34">
        <v>250</v>
      </c>
      <c r="H18" s="34"/>
      <c r="I18" s="35">
        <f t="shared" ca="1" si="0"/>
        <v>3188248.6309159552</v>
      </c>
    </row>
    <row r="19" spans="1:10" s="36" customFormat="1" ht="12.75" customHeight="1" x14ac:dyDescent="0.2">
      <c r="A19" s="30">
        <v>43619</v>
      </c>
      <c r="B19" s="37"/>
      <c r="C19" s="38" t="s">
        <v>776</v>
      </c>
      <c r="D19" s="39" t="s">
        <v>16</v>
      </c>
      <c r="E19" s="33"/>
      <c r="F19" s="38"/>
      <c r="G19" s="34">
        <v>132</v>
      </c>
      <c r="H19" s="34"/>
      <c r="I19" s="35">
        <f t="shared" ca="1" si="0"/>
        <v>3188116.6309159552</v>
      </c>
      <c r="J19" s="41"/>
    </row>
    <row r="20" spans="1:10" s="36" customFormat="1" ht="12.75" customHeight="1" x14ac:dyDescent="0.2">
      <c r="A20" s="30">
        <v>43619</v>
      </c>
      <c r="B20" s="42"/>
      <c r="C20" s="38" t="s">
        <v>777</v>
      </c>
      <c r="D20" s="39" t="s">
        <v>285</v>
      </c>
      <c r="E20" s="33"/>
      <c r="F20" s="38"/>
      <c r="G20" s="43">
        <v>320</v>
      </c>
      <c r="H20" s="43"/>
      <c r="I20" s="35">
        <f t="shared" ca="1" si="0"/>
        <v>3187796.6309159552</v>
      </c>
      <c r="J20" s="41"/>
    </row>
    <row r="21" spans="1:10" s="36" customFormat="1" ht="12.75" customHeight="1" x14ac:dyDescent="0.2">
      <c r="A21" s="30">
        <v>43619</v>
      </c>
      <c r="B21" s="42"/>
      <c r="C21" s="38" t="s">
        <v>778</v>
      </c>
      <c r="D21" s="39" t="s">
        <v>65</v>
      </c>
      <c r="E21" s="33"/>
      <c r="F21" s="38"/>
      <c r="G21" s="34">
        <v>577.9</v>
      </c>
      <c r="H21" s="34"/>
      <c r="I21" s="35">
        <f t="shared" ca="1" si="0"/>
        <v>3187218.7309159553</v>
      </c>
      <c r="J21" s="41"/>
    </row>
    <row r="22" spans="1:10" s="36" customFormat="1" ht="12.75" customHeight="1" x14ac:dyDescent="0.2">
      <c r="A22" s="30">
        <v>43619</v>
      </c>
      <c r="B22" s="42"/>
      <c r="C22" s="38" t="s">
        <v>779</v>
      </c>
      <c r="D22" s="39" t="s">
        <v>293</v>
      </c>
      <c r="E22" s="33"/>
      <c r="F22" s="38"/>
      <c r="G22" s="43">
        <v>2143.4499999999998</v>
      </c>
      <c r="H22" s="43"/>
      <c r="I22" s="35">
        <f t="shared" ca="1" si="0"/>
        <v>3185075.2809159551</v>
      </c>
      <c r="J22" s="41"/>
    </row>
    <row r="23" spans="1:10" s="36" customFormat="1" ht="12.75" customHeight="1" x14ac:dyDescent="0.2">
      <c r="A23" s="30">
        <v>43619</v>
      </c>
      <c r="B23" s="42"/>
      <c r="C23" s="38" t="s">
        <v>780</v>
      </c>
      <c r="D23" s="39" t="s">
        <v>219</v>
      </c>
      <c r="E23" s="33"/>
      <c r="F23" s="38"/>
      <c r="G23" s="43">
        <v>9755.98</v>
      </c>
      <c r="H23" s="43"/>
      <c r="I23" s="35">
        <f t="shared" ca="1" si="0"/>
        <v>3175319.3009159551</v>
      </c>
      <c r="J23" s="41"/>
    </row>
    <row r="24" spans="1:10" s="36" customFormat="1" ht="12.75" customHeight="1" x14ac:dyDescent="0.2">
      <c r="A24" s="30">
        <v>43619</v>
      </c>
      <c r="B24" s="42"/>
      <c r="C24" s="38" t="s">
        <v>874</v>
      </c>
      <c r="D24" s="39" t="s">
        <v>875</v>
      </c>
      <c r="E24" s="33"/>
      <c r="F24" s="38"/>
      <c r="G24" s="43"/>
      <c r="H24" s="43">
        <v>3000</v>
      </c>
      <c r="I24" s="35">
        <f t="shared" ca="1" si="0"/>
        <v>3178319.3009159551</v>
      </c>
      <c r="J24" s="41"/>
    </row>
    <row r="25" spans="1:10" s="36" customFormat="1" ht="12.75" customHeight="1" x14ac:dyDescent="0.2">
      <c r="A25" s="30">
        <v>43627</v>
      </c>
      <c r="B25" s="42"/>
      <c r="C25" s="38" t="s">
        <v>781</v>
      </c>
      <c r="D25" s="39" t="s">
        <v>409</v>
      </c>
      <c r="E25" s="33"/>
      <c r="F25" s="38"/>
      <c r="G25" s="43">
        <v>300</v>
      </c>
      <c r="H25" s="43"/>
      <c r="I25" s="35">
        <f t="shared" ca="1" si="0"/>
        <v>3178019.3009159551</v>
      </c>
      <c r="J25" s="41"/>
    </row>
    <row r="26" spans="1:10" s="36" customFormat="1" ht="24" x14ac:dyDescent="0.2">
      <c r="A26" s="30">
        <v>43627</v>
      </c>
      <c r="B26" s="42"/>
      <c r="C26" s="38" t="s">
        <v>782</v>
      </c>
      <c r="D26" s="39" t="s">
        <v>783</v>
      </c>
      <c r="E26" s="33"/>
      <c r="F26" s="38"/>
      <c r="G26" s="43">
        <v>1750</v>
      </c>
      <c r="H26" s="43"/>
      <c r="I26" s="35">
        <f t="shared" ca="1" si="0"/>
        <v>3176269.3009159551</v>
      </c>
      <c r="J26" s="41"/>
    </row>
    <row r="27" spans="1:10" s="36" customFormat="1" ht="12.75" customHeight="1" x14ac:dyDescent="0.2">
      <c r="A27" s="30">
        <v>43627</v>
      </c>
      <c r="B27" s="42"/>
      <c r="C27" s="38" t="s">
        <v>784</v>
      </c>
      <c r="D27" s="39" t="s">
        <v>194</v>
      </c>
      <c r="E27" s="33"/>
      <c r="F27" s="38"/>
      <c r="G27" s="43">
        <v>6360.5</v>
      </c>
      <c r="H27" s="43"/>
      <c r="I27" s="35">
        <f t="shared" ca="1" si="0"/>
        <v>3169908.8009159551</v>
      </c>
      <c r="J27" s="41"/>
    </row>
    <row r="28" spans="1:10" s="36" customFormat="1" ht="12.75" customHeight="1" x14ac:dyDescent="0.2">
      <c r="A28" s="30">
        <v>43627</v>
      </c>
      <c r="B28" s="42"/>
      <c r="C28" s="38" t="s">
        <v>785</v>
      </c>
      <c r="D28" s="39" t="s">
        <v>71</v>
      </c>
      <c r="E28" s="33"/>
      <c r="F28" s="38"/>
      <c r="G28" s="43">
        <v>8038</v>
      </c>
      <c r="H28" s="43"/>
      <c r="I28" s="35">
        <f t="shared" ca="1" si="0"/>
        <v>3161870.8009159551</v>
      </c>
      <c r="J28" s="41"/>
    </row>
    <row r="29" spans="1:10" s="36" customFormat="1" ht="12.75" customHeight="1" x14ac:dyDescent="0.2">
      <c r="A29" s="30">
        <v>43627</v>
      </c>
      <c r="B29" s="42"/>
      <c r="C29" s="38" t="s">
        <v>786</v>
      </c>
      <c r="D29" s="39" t="s">
        <v>787</v>
      </c>
      <c r="E29" s="33"/>
      <c r="F29" s="38"/>
      <c r="G29" s="43">
        <v>1010</v>
      </c>
      <c r="H29" s="43"/>
      <c r="I29" s="35">
        <f t="shared" ca="1" si="0"/>
        <v>3160860.8009159551</v>
      </c>
      <c r="J29" s="41"/>
    </row>
    <row r="30" spans="1:10" s="36" customFormat="1" ht="12.75" customHeight="1" x14ac:dyDescent="0.2">
      <c r="A30" s="30">
        <v>43627</v>
      </c>
      <c r="B30" s="42"/>
      <c r="C30" s="38" t="s">
        <v>788</v>
      </c>
      <c r="D30" s="39" t="s">
        <v>789</v>
      </c>
      <c r="E30" s="33"/>
      <c r="F30" s="38"/>
      <c r="G30" s="34">
        <v>406.8</v>
      </c>
      <c r="H30" s="34"/>
      <c r="I30" s="35">
        <f t="shared" ca="1" si="0"/>
        <v>3160454.0009159553</v>
      </c>
      <c r="J30" s="41"/>
    </row>
    <row r="31" spans="1:10" s="36" customFormat="1" ht="12.75" customHeight="1" x14ac:dyDescent="0.2">
      <c r="A31" s="30">
        <v>43627</v>
      </c>
      <c r="B31" s="42"/>
      <c r="C31" s="38" t="s">
        <v>790</v>
      </c>
      <c r="D31" s="39" t="s">
        <v>791</v>
      </c>
      <c r="E31" s="33"/>
      <c r="F31" s="38"/>
      <c r="G31" s="34">
        <v>3500</v>
      </c>
      <c r="H31" s="34"/>
      <c r="I31" s="35">
        <f t="shared" ca="1" si="0"/>
        <v>3156954.0009159553</v>
      </c>
      <c r="J31" s="41"/>
    </row>
    <row r="32" spans="1:10" s="36" customFormat="1" ht="12.75" customHeight="1" x14ac:dyDescent="0.2">
      <c r="A32" s="30">
        <v>43627</v>
      </c>
      <c r="B32" s="42"/>
      <c r="C32" s="38" t="s">
        <v>792</v>
      </c>
      <c r="D32" s="39" t="s">
        <v>793</v>
      </c>
      <c r="E32" s="33"/>
      <c r="F32" s="38"/>
      <c r="G32" s="43">
        <v>1200</v>
      </c>
      <c r="H32" s="43"/>
      <c r="I32" s="35">
        <f t="shared" ca="1" si="0"/>
        <v>3155754.0009159553</v>
      </c>
      <c r="J32" s="41"/>
    </row>
    <row r="33" spans="1:10" s="36" customFormat="1" ht="12.75" customHeight="1" x14ac:dyDescent="0.2">
      <c r="A33" s="30">
        <v>43627</v>
      </c>
      <c r="B33" s="42"/>
      <c r="C33" s="38" t="s">
        <v>794</v>
      </c>
      <c r="D33" s="39" t="s">
        <v>17</v>
      </c>
      <c r="E33" s="33"/>
      <c r="F33" s="38"/>
      <c r="G33" s="43">
        <v>360</v>
      </c>
      <c r="H33" s="43"/>
      <c r="I33" s="35">
        <f t="shared" ca="1" si="0"/>
        <v>3155394.0009159553</v>
      </c>
      <c r="J33" s="41"/>
    </row>
    <row r="34" spans="1:10" s="36" customFormat="1" ht="12.75" customHeight="1" x14ac:dyDescent="0.2">
      <c r="A34" s="30">
        <v>43627</v>
      </c>
      <c r="B34" s="37"/>
      <c r="C34" s="38" t="s">
        <v>795</v>
      </c>
      <c r="D34" s="39" t="s">
        <v>37</v>
      </c>
      <c r="E34" s="33"/>
      <c r="F34" s="38"/>
      <c r="G34" s="34">
        <v>2000</v>
      </c>
      <c r="H34" s="34"/>
      <c r="I34" s="35">
        <f t="shared" ca="1" si="0"/>
        <v>3153394.0009159553</v>
      </c>
      <c r="J34" s="41"/>
    </row>
    <row r="35" spans="1:10" s="36" customFormat="1" ht="12.75" customHeight="1" x14ac:dyDescent="0.2">
      <c r="A35" s="30">
        <v>43627</v>
      </c>
      <c r="B35" s="37"/>
      <c r="C35" s="38" t="s">
        <v>796</v>
      </c>
      <c r="D35" s="39" t="s">
        <v>202</v>
      </c>
      <c r="E35" s="33"/>
      <c r="F35" s="38"/>
      <c r="G35" s="34">
        <v>2641.51</v>
      </c>
      <c r="H35" s="34"/>
      <c r="I35" s="35">
        <f t="shared" ca="1" si="0"/>
        <v>3150752.4909159555</v>
      </c>
      <c r="J35" s="41"/>
    </row>
    <row r="36" spans="1:10" s="36" customFormat="1" ht="12.75" customHeight="1" x14ac:dyDescent="0.2">
      <c r="A36" s="30">
        <v>43627</v>
      </c>
      <c r="B36" s="42"/>
      <c r="C36" s="38" t="s">
        <v>797</v>
      </c>
      <c r="D36" s="39" t="s">
        <v>18</v>
      </c>
      <c r="E36" s="33"/>
      <c r="F36" s="38"/>
      <c r="G36" s="34">
        <v>4000</v>
      </c>
      <c r="H36" s="43"/>
      <c r="I36" s="35">
        <f t="shared" ca="1" si="0"/>
        <v>3146752.4909159555</v>
      </c>
      <c r="J36" s="41"/>
    </row>
    <row r="37" spans="1:10" s="36" customFormat="1" ht="12.75" customHeight="1" x14ac:dyDescent="0.2">
      <c r="A37" s="30">
        <v>43627</v>
      </c>
      <c r="B37" s="37"/>
      <c r="C37" s="38" t="s">
        <v>798</v>
      </c>
      <c r="D37" s="39" t="s">
        <v>84</v>
      </c>
      <c r="E37" s="33"/>
      <c r="F37" s="38"/>
      <c r="G37" s="34">
        <v>7300</v>
      </c>
      <c r="H37" s="34"/>
      <c r="I37" s="35">
        <f t="shared" ca="1" si="0"/>
        <v>3139452.4909159555</v>
      </c>
      <c r="J37" s="41"/>
    </row>
    <row r="38" spans="1:10" s="36" customFormat="1" ht="12.75" customHeight="1" x14ac:dyDescent="0.2">
      <c r="A38" s="30">
        <v>43627</v>
      </c>
      <c r="B38" s="37"/>
      <c r="C38" s="38" t="s">
        <v>799</v>
      </c>
      <c r="D38" s="39" t="s">
        <v>19</v>
      </c>
      <c r="E38" s="33"/>
      <c r="F38" s="38"/>
      <c r="G38" s="34">
        <v>320</v>
      </c>
      <c r="H38" s="34"/>
      <c r="I38" s="35">
        <f t="shared" ca="1" si="0"/>
        <v>3139132.4909159555</v>
      </c>
      <c r="J38" s="41"/>
    </row>
    <row r="39" spans="1:10" s="36" customFormat="1" ht="12" x14ac:dyDescent="0.2">
      <c r="A39" s="30">
        <v>43627</v>
      </c>
      <c r="B39" s="37"/>
      <c r="C39" s="38" t="s">
        <v>800</v>
      </c>
      <c r="D39" s="39" t="s">
        <v>176</v>
      </c>
      <c r="E39" s="33"/>
      <c r="F39" s="38"/>
      <c r="G39" s="34">
        <v>167.55</v>
      </c>
      <c r="H39" s="34"/>
      <c r="I39" s="35">
        <f t="shared" ca="1" si="0"/>
        <v>3138964.9409159557</v>
      </c>
      <c r="J39" s="41"/>
    </row>
    <row r="40" spans="1:10" s="36" customFormat="1" ht="12.75" customHeight="1" x14ac:dyDescent="0.2">
      <c r="A40" s="30">
        <v>43627</v>
      </c>
      <c r="B40" s="37"/>
      <c r="C40" s="38" t="s">
        <v>801</v>
      </c>
      <c r="D40" s="39" t="s">
        <v>111</v>
      </c>
      <c r="E40" s="33"/>
      <c r="F40" s="38"/>
      <c r="G40" s="34">
        <v>9230</v>
      </c>
      <c r="H40" s="34"/>
      <c r="I40" s="35">
        <f t="shared" ca="1" si="0"/>
        <v>3129734.9409159557</v>
      </c>
      <c r="J40" s="41"/>
    </row>
    <row r="41" spans="1:10" s="36" customFormat="1" ht="12.75" customHeight="1" x14ac:dyDescent="0.2">
      <c r="A41" s="30">
        <v>43627</v>
      </c>
      <c r="B41" s="42"/>
      <c r="C41" s="38" t="s">
        <v>802</v>
      </c>
      <c r="D41" s="39" t="s">
        <v>214</v>
      </c>
      <c r="E41" s="33"/>
      <c r="F41" s="38"/>
      <c r="G41" s="34">
        <v>692.05</v>
      </c>
      <c r="H41" s="34"/>
      <c r="I41" s="35">
        <f t="shared" ca="1" si="0"/>
        <v>3129042.8909159559</v>
      </c>
      <c r="J41" s="41"/>
    </row>
    <row r="42" spans="1:10" s="41" customFormat="1" ht="12.75" customHeight="1" x14ac:dyDescent="0.2">
      <c r="A42" s="30">
        <v>43627</v>
      </c>
      <c r="B42" s="37"/>
      <c r="C42" s="38" t="s">
        <v>803</v>
      </c>
      <c r="D42" s="39" t="s">
        <v>214</v>
      </c>
      <c r="E42" s="33"/>
      <c r="F42" s="38"/>
      <c r="G42" s="34">
        <v>1581.35</v>
      </c>
      <c r="H42" s="34"/>
      <c r="I42" s="35">
        <f t="shared" ca="1" si="0"/>
        <v>3127461.5409159558</v>
      </c>
      <c r="J42" s="36"/>
    </row>
    <row r="43" spans="1:10" s="41" customFormat="1" ht="12.75" customHeight="1" x14ac:dyDescent="0.2">
      <c r="A43" s="30">
        <v>43627</v>
      </c>
      <c r="B43" s="37"/>
      <c r="C43" s="38" t="s">
        <v>804</v>
      </c>
      <c r="D43" s="39" t="s">
        <v>214</v>
      </c>
      <c r="E43" s="40"/>
      <c r="F43" s="38"/>
      <c r="G43" s="34">
        <v>8.64</v>
      </c>
      <c r="H43" s="34"/>
      <c r="I43" s="35">
        <f t="shared" ca="1" si="0"/>
        <v>3127452.9009159557</v>
      </c>
      <c r="J43" s="36"/>
    </row>
    <row r="44" spans="1:10" s="41" customFormat="1" ht="13.5" customHeight="1" x14ac:dyDescent="0.2">
      <c r="A44" s="30">
        <v>43627</v>
      </c>
      <c r="B44" s="37"/>
      <c r="C44" s="38" t="s">
        <v>805</v>
      </c>
      <c r="D44" s="39" t="s">
        <v>214</v>
      </c>
      <c r="E44" s="40"/>
      <c r="F44" s="38"/>
      <c r="G44" s="34">
        <v>50</v>
      </c>
      <c r="H44" s="34"/>
      <c r="I44" s="35">
        <f t="shared" ca="1" si="0"/>
        <v>3127402.9009159557</v>
      </c>
      <c r="J44" s="36"/>
    </row>
    <row r="45" spans="1:10" s="41" customFormat="1" ht="12.75" customHeight="1" x14ac:dyDescent="0.2">
      <c r="A45" s="30">
        <v>43627</v>
      </c>
      <c r="B45" s="37"/>
      <c r="C45" s="38" t="s">
        <v>806</v>
      </c>
      <c r="D45" s="39" t="s">
        <v>22</v>
      </c>
      <c r="E45" s="33"/>
      <c r="F45" s="38"/>
      <c r="G45" s="34">
        <v>270</v>
      </c>
      <c r="H45" s="34"/>
      <c r="I45" s="35">
        <f t="shared" ca="1" si="0"/>
        <v>3127132.9009159557</v>
      </c>
      <c r="J45" s="36"/>
    </row>
    <row r="46" spans="1:10" s="41" customFormat="1" ht="12.75" customHeight="1" x14ac:dyDescent="0.2">
      <c r="A46" s="30">
        <v>43627</v>
      </c>
      <c r="B46" s="37"/>
      <c r="C46" s="38" t="s">
        <v>807</v>
      </c>
      <c r="D46" s="39" t="s">
        <v>221</v>
      </c>
      <c r="E46" s="40"/>
      <c r="F46" s="38"/>
      <c r="G46" s="34">
        <v>360</v>
      </c>
      <c r="H46" s="34"/>
      <c r="I46" s="35">
        <f t="shared" ca="1" si="0"/>
        <v>3126772.9009159557</v>
      </c>
      <c r="J46" s="36"/>
    </row>
    <row r="47" spans="1:10" s="41" customFormat="1" ht="12.75" customHeight="1" x14ac:dyDescent="0.2">
      <c r="A47" s="30">
        <v>43627</v>
      </c>
      <c r="B47" s="37"/>
      <c r="C47" s="38" t="s">
        <v>808</v>
      </c>
      <c r="D47" s="39" t="s">
        <v>219</v>
      </c>
      <c r="E47" s="40"/>
      <c r="F47" s="38"/>
      <c r="G47" s="34">
        <v>1913.6</v>
      </c>
      <c r="H47" s="34"/>
      <c r="I47" s="35">
        <f t="shared" ca="1" si="0"/>
        <v>3124859.3009159556</v>
      </c>
      <c r="J47" s="36"/>
    </row>
    <row r="48" spans="1:10" s="41" customFormat="1" ht="14.25" customHeight="1" x14ac:dyDescent="0.2">
      <c r="A48" s="30">
        <v>43627</v>
      </c>
      <c r="B48" s="37"/>
      <c r="C48" s="38" t="s">
        <v>809</v>
      </c>
      <c r="D48" s="39" t="s">
        <v>810</v>
      </c>
      <c r="E48" s="40"/>
      <c r="F48" s="38"/>
      <c r="G48" s="34">
        <v>99998.28</v>
      </c>
      <c r="H48" s="34"/>
      <c r="I48" s="35">
        <f t="shared" ca="1" si="0"/>
        <v>3024861.0209159558</v>
      </c>
      <c r="J48" s="36"/>
    </row>
    <row r="49" spans="1:10" s="41" customFormat="1" ht="23.25" customHeight="1" x14ac:dyDescent="0.2">
      <c r="A49" s="30">
        <v>43627</v>
      </c>
      <c r="B49" s="37"/>
      <c r="C49" s="38" t="s">
        <v>811</v>
      </c>
      <c r="D49" s="39" t="s">
        <v>353</v>
      </c>
      <c r="E49" s="33"/>
      <c r="F49" s="38"/>
      <c r="G49" s="34">
        <v>57240</v>
      </c>
      <c r="H49" s="34"/>
      <c r="I49" s="35">
        <f t="shared" ca="1" si="0"/>
        <v>2967621.0209159558</v>
      </c>
      <c r="J49" s="36"/>
    </row>
    <row r="50" spans="1:10" s="41" customFormat="1" ht="12.75" customHeight="1" x14ac:dyDescent="0.2">
      <c r="A50" s="30">
        <v>43627</v>
      </c>
      <c r="B50" s="81"/>
      <c r="C50" s="38" t="s">
        <v>812</v>
      </c>
      <c r="D50" s="39" t="s">
        <v>230</v>
      </c>
      <c r="E50" s="84"/>
      <c r="F50" s="82"/>
      <c r="G50" s="85">
        <v>97353</v>
      </c>
      <c r="H50" s="85"/>
      <c r="I50" s="35">
        <f t="shared" ca="1" si="0"/>
        <v>2870268.0209159558</v>
      </c>
      <c r="J50" s="87"/>
    </row>
    <row r="51" spans="1:10" s="41" customFormat="1" ht="12.75" customHeight="1" x14ac:dyDescent="0.2">
      <c r="A51" s="30">
        <v>43626</v>
      </c>
      <c r="B51" s="81"/>
      <c r="C51" s="38" t="s">
        <v>20</v>
      </c>
      <c r="D51" s="39" t="s">
        <v>813</v>
      </c>
      <c r="E51" s="84"/>
      <c r="F51" s="82"/>
      <c r="G51" s="85">
        <v>50089.73</v>
      </c>
      <c r="H51" s="85"/>
      <c r="I51" s="35">
        <f t="shared" ca="1" si="0"/>
        <v>2820178.2909159558</v>
      </c>
      <c r="J51" s="87"/>
    </row>
    <row r="52" spans="1:10" s="41" customFormat="1" ht="12.75" customHeight="1" x14ac:dyDescent="0.2">
      <c r="A52" s="30">
        <v>43626</v>
      </c>
      <c r="B52" s="37"/>
      <c r="C52" s="111" t="s">
        <v>20</v>
      </c>
      <c r="D52" s="39" t="s">
        <v>814</v>
      </c>
      <c r="E52" s="33"/>
      <c r="F52" s="38"/>
      <c r="G52" s="34">
        <v>23531.11</v>
      </c>
      <c r="H52" s="34"/>
      <c r="I52" s="35">
        <f t="shared" ca="1" si="0"/>
        <v>2796647.1809159559</v>
      </c>
      <c r="J52" s="36"/>
    </row>
    <row r="53" spans="1:10" s="41" customFormat="1" ht="12.75" customHeight="1" x14ac:dyDescent="0.2">
      <c r="A53" s="30">
        <v>43628</v>
      </c>
      <c r="B53" s="100"/>
      <c r="C53" s="108" t="s">
        <v>20</v>
      </c>
      <c r="D53" s="39" t="s">
        <v>708</v>
      </c>
      <c r="E53" s="103"/>
      <c r="F53" s="101"/>
      <c r="G53" s="104">
        <v>3641.9</v>
      </c>
      <c r="H53" s="104"/>
      <c r="I53" s="35">
        <f t="shared" ca="1" si="0"/>
        <v>2793005.280915956</v>
      </c>
      <c r="J53" s="105"/>
    </row>
    <row r="54" spans="1:10" s="41" customFormat="1" ht="12.75" customHeight="1" x14ac:dyDescent="0.2">
      <c r="A54" s="30">
        <v>43628</v>
      </c>
      <c r="B54" s="42"/>
      <c r="C54" s="113" t="s">
        <v>876</v>
      </c>
      <c r="D54" s="39" t="s">
        <v>878</v>
      </c>
      <c r="E54" s="33"/>
      <c r="F54" s="38"/>
      <c r="G54" s="43"/>
      <c r="H54" s="43">
        <v>2000</v>
      </c>
      <c r="I54" s="35">
        <f t="shared" ca="1" si="0"/>
        <v>2795005.280915956</v>
      </c>
      <c r="J54" s="36"/>
    </row>
    <row r="55" spans="1:10" s="41" customFormat="1" ht="12.75" customHeight="1" x14ac:dyDescent="0.2">
      <c r="A55" s="30">
        <v>43628</v>
      </c>
      <c r="B55" s="42"/>
      <c r="C55" s="113" t="s">
        <v>877</v>
      </c>
      <c r="D55" s="39" t="s">
        <v>879</v>
      </c>
      <c r="E55" s="33"/>
      <c r="F55" s="38"/>
      <c r="G55" s="43"/>
      <c r="H55" s="43">
        <v>3000</v>
      </c>
      <c r="I55" s="35">
        <f t="shared" ca="1" si="0"/>
        <v>2798005.280915956</v>
      </c>
      <c r="J55" s="36"/>
    </row>
    <row r="56" spans="1:10" s="41" customFormat="1" ht="12.75" customHeight="1" x14ac:dyDescent="0.2">
      <c r="A56" s="30">
        <v>43629</v>
      </c>
      <c r="B56" s="100"/>
      <c r="C56" s="108" t="s">
        <v>815</v>
      </c>
      <c r="D56" s="39" t="s">
        <v>285</v>
      </c>
      <c r="E56" s="103"/>
      <c r="F56" s="101"/>
      <c r="G56" s="104">
        <v>1100</v>
      </c>
      <c r="H56" s="104"/>
      <c r="I56" s="35">
        <f t="shared" ca="1" si="0"/>
        <v>2796905.280915956</v>
      </c>
      <c r="J56" s="105"/>
    </row>
    <row r="57" spans="1:10" s="41" customFormat="1" ht="12.75" customHeight="1" x14ac:dyDescent="0.2">
      <c r="A57" s="30">
        <v>43630</v>
      </c>
      <c r="B57" s="37"/>
      <c r="C57" s="111" t="s">
        <v>816</v>
      </c>
      <c r="D57" s="39" t="s">
        <v>810</v>
      </c>
      <c r="E57" s="33"/>
      <c r="F57" s="38"/>
      <c r="G57" s="34">
        <v>99998.28</v>
      </c>
      <c r="H57" s="34"/>
      <c r="I57" s="35">
        <f t="shared" ca="1" si="0"/>
        <v>2696907.0009159562</v>
      </c>
      <c r="J57" s="36"/>
    </row>
    <row r="58" spans="1:10" s="41" customFormat="1" ht="12.75" customHeight="1" x14ac:dyDescent="0.2">
      <c r="A58" s="30">
        <v>43633</v>
      </c>
      <c r="B58" s="42"/>
      <c r="C58" s="113" t="s">
        <v>880</v>
      </c>
      <c r="D58" s="39" t="s">
        <v>882</v>
      </c>
      <c r="E58" s="33"/>
      <c r="F58" s="38"/>
      <c r="G58" s="43"/>
      <c r="H58" s="43">
        <v>3000</v>
      </c>
      <c r="I58" s="44">
        <f t="shared" ref="I58:I59" ca="1" si="1">IF(AND(ISBLANK(G58),ISBLANK(H58)),"",OFFSET(I58,-1,0,1,1)+H58-G58)</f>
        <v>2699907.0009159562</v>
      </c>
      <c r="J58" s="36"/>
    </row>
    <row r="59" spans="1:10" s="41" customFormat="1" ht="12.75" customHeight="1" x14ac:dyDescent="0.2">
      <c r="A59" s="30">
        <v>43633</v>
      </c>
      <c r="B59" s="42"/>
      <c r="C59" s="113" t="s">
        <v>881</v>
      </c>
      <c r="D59" s="39" t="s">
        <v>883</v>
      </c>
      <c r="E59" s="33"/>
      <c r="F59" s="38"/>
      <c r="G59" s="43"/>
      <c r="H59" s="43">
        <v>530000</v>
      </c>
      <c r="I59" s="44">
        <f t="shared" ca="1" si="1"/>
        <v>3229907.0009159562</v>
      </c>
      <c r="J59" s="36"/>
    </row>
    <row r="60" spans="1:10" s="41" customFormat="1" ht="12.75" customHeight="1" x14ac:dyDescent="0.2">
      <c r="A60" s="30">
        <v>43633</v>
      </c>
      <c r="B60" s="81"/>
      <c r="C60" s="89" t="s">
        <v>817</v>
      </c>
      <c r="D60" s="83" t="s">
        <v>65</v>
      </c>
      <c r="E60" s="84"/>
      <c r="F60" s="82"/>
      <c r="G60" s="85">
        <v>398.56</v>
      </c>
      <c r="H60" s="85"/>
      <c r="I60" s="35">
        <f t="shared" ca="1" si="0"/>
        <v>3229508.4409159562</v>
      </c>
      <c r="J60" s="87"/>
    </row>
    <row r="61" spans="1:10" s="41" customFormat="1" ht="12.75" customHeight="1" x14ac:dyDescent="0.2">
      <c r="A61" s="30">
        <v>43633</v>
      </c>
      <c r="B61" s="37"/>
      <c r="C61" s="79" t="s">
        <v>818</v>
      </c>
      <c r="D61" s="33" t="s">
        <v>164</v>
      </c>
      <c r="E61" s="33"/>
      <c r="F61" s="38"/>
      <c r="G61" s="34">
        <v>850</v>
      </c>
      <c r="H61" s="34"/>
      <c r="I61" s="35">
        <f t="shared" ca="1" si="0"/>
        <v>3228658.4409159562</v>
      </c>
      <c r="J61" s="36"/>
    </row>
    <row r="62" spans="1:10" s="41" customFormat="1" ht="12.75" customHeight="1" x14ac:dyDescent="0.2">
      <c r="A62" s="30">
        <v>43633</v>
      </c>
      <c r="B62" s="37"/>
      <c r="C62" s="79" t="s">
        <v>819</v>
      </c>
      <c r="D62" s="40" t="s">
        <v>170</v>
      </c>
      <c r="E62" s="40"/>
      <c r="F62" s="38"/>
      <c r="G62" s="34">
        <v>3000</v>
      </c>
      <c r="H62" s="34"/>
      <c r="I62" s="35">
        <f t="shared" ca="1" si="0"/>
        <v>3225658.4409159562</v>
      </c>
      <c r="J62" s="36"/>
    </row>
    <row r="63" spans="1:10" s="41" customFormat="1" ht="12.75" customHeight="1" x14ac:dyDescent="0.2">
      <c r="A63" s="30">
        <v>43633</v>
      </c>
      <c r="B63" s="42"/>
      <c r="C63" s="38" t="s">
        <v>820</v>
      </c>
      <c r="D63" s="47" t="s">
        <v>219</v>
      </c>
      <c r="E63" s="40"/>
      <c r="F63" s="38"/>
      <c r="G63" s="40">
        <v>2857.69</v>
      </c>
      <c r="H63" s="43"/>
      <c r="I63" s="35">
        <f t="shared" ca="1" si="0"/>
        <v>3222800.7509159562</v>
      </c>
      <c r="J63" s="36"/>
    </row>
    <row r="64" spans="1:10" s="41" customFormat="1" ht="12.75" customHeight="1" x14ac:dyDescent="0.2">
      <c r="A64" s="30">
        <v>43633</v>
      </c>
      <c r="B64" s="37"/>
      <c r="C64" s="79" t="s">
        <v>821</v>
      </c>
      <c r="D64" s="33" t="s">
        <v>198</v>
      </c>
      <c r="E64" s="33"/>
      <c r="F64" s="38"/>
      <c r="G64" s="34">
        <v>5396.11</v>
      </c>
      <c r="H64" s="34"/>
      <c r="I64" s="35">
        <f t="shared" ca="1" si="0"/>
        <v>3217404.6409159563</v>
      </c>
      <c r="J64" s="36"/>
    </row>
    <row r="65" spans="1:10" s="41" customFormat="1" ht="12.75" customHeight="1" x14ac:dyDescent="0.2">
      <c r="A65" s="30">
        <v>43628</v>
      </c>
      <c r="B65" s="37"/>
      <c r="C65" s="79" t="s">
        <v>20</v>
      </c>
      <c r="D65" s="33" t="s">
        <v>822</v>
      </c>
      <c r="E65" s="33"/>
      <c r="F65" s="38"/>
      <c r="G65" s="34">
        <v>69722.080000000002</v>
      </c>
      <c r="H65" s="34"/>
      <c r="I65" s="35">
        <f t="shared" ca="1" si="0"/>
        <v>3147682.5609159563</v>
      </c>
      <c r="J65" s="36"/>
    </row>
    <row r="66" spans="1:10" s="41" customFormat="1" ht="12.75" customHeight="1" x14ac:dyDescent="0.2">
      <c r="A66" s="30">
        <v>43628</v>
      </c>
      <c r="B66" s="37"/>
      <c r="C66" s="79" t="s">
        <v>20</v>
      </c>
      <c r="D66" s="40" t="s">
        <v>823</v>
      </c>
      <c r="E66" s="40"/>
      <c r="F66" s="38"/>
      <c r="G66" s="34">
        <v>26579.360000000001</v>
      </c>
      <c r="H66" s="34"/>
      <c r="I66" s="35">
        <f t="shared" ca="1" si="0"/>
        <v>3121103.2009159564</v>
      </c>
      <c r="J66" s="36"/>
    </row>
    <row r="67" spans="1:10" s="41" customFormat="1" ht="12.75" customHeight="1" x14ac:dyDescent="0.2">
      <c r="A67" s="30">
        <v>43633</v>
      </c>
      <c r="B67" s="37"/>
      <c r="C67" s="38" t="s">
        <v>20</v>
      </c>
      <c r="D67" s="40" t="s">
        <v>824</v>
      </c>
      <c r="E67" s="40"/>
      <c r="F67" s="38"/>
      <c r="G67" s="34">
        <v>94163.5</v>
      </c>
      <c r="H67" s="34"/>
      <c r="I67" s="35">
        <f t="shared" ca="1" si="0"/>
        <v>3026939.7009159564</v>
      </c>
      <c r="J67" s="36"/>
    </row>
    <row r="68" spans="1:10" s="41" customFormat="1" ht="12.75" customHeight="1" x14ac:dyDescent="0.2">
      <c r="A68" s="30">
        <v>43633</v>
      </c>
      <c r="B68" s="37"/>
      <c r="C68" s="79" t="s">
        <v>20</v>
      </c>
      <c r="D68" s="40" t="s">
        <v>53</v>
      </c>
      <c r="E68" s="40"/>
      <c r="F68" s="38"/>
      <c r="G68" s="34">
        <v>29929.75</v>
      </c>
      <c r="H68" s="34"/>
      <c r="I68" s="35">
        <f t="shared" ca="1" si="0"/>
        <v>2997009.9509159564</v>
      </c>
      <c r="J68" s="36"/>
    </row>
    <row r="69" spans="1:10" s="41" customFormat="1" ht="12.75" customHeight="1" x14ac:dyDescent="0.2">
      <c r="A69" s="30">
        <v>43633</v>
      </c>
      <c r="B69" s="37"/>
      <c r="C69" s="79" t="s">
        <v>825</v>
      </c>
      <c r="D69" s="33" t="s">
        <v>111</v>
      </c>
      <c r="E69" s="33"/>
      <c r="F69" s="38"/>
      <c r="G69" s="34">
        <v>100000</v>
      </c>
      <c r="H69" s="34"/>
      <c r="I69" s="35">
        <f t="shared" ca="1" si="0"/>
        <v>2897009.9509159564</v>
      </c>
      <c r="J69" s="36"/>
    </row>
    <row r="70" spans="1:10" s="41" customFormat="1" ht="12.75" customHeight="1" x14ac:dyDescent="0.2">
      <c r="A70" s="30">
        <v>43633</v>
      </c>
      <c r="B70" s="42"/>
      <c r="C70" s="38" t="s">
        <v>826</v>
      </c>
      <c r="D70" s="39" t="s">
        <v>476</v>
      </c>
      <c r="E70" s="33"/>
      <c r="F70" s="38"/>
      <c r="G70" s="43">
        <v>33000</v>
      </c>
      <c r="H70" s="43"/>
      <c r="I70" s="35">
        <f t="shared" ca="1" si="0"/>
        <v>2864009.9509159564</v>
      </c>
      <c r="J70" s="36"/>
    </row>
    <row r="71" spans="1:10" s="41" customFormat="1" ht="12.75" customHeight="1" x14ac:dyDescent="0.2">
      <c r="A71" s="30">
        <v>43633</v>
      </c>
      <c r="B71" s="42"/>
      <c r="C71" s="38" t="s">
        <v>827</v>
      </c>
      <c r="D71" s="39" t="s">
        <v>49</v>
      </c>
      <c r="E71" s="33"/>
      <c r="F71" s="38"/>
      <c r="G71" s="43">
        <v>500</v>
      </c>
      <c r="H71" s="43"/>
      <c r="I71" s="35">
        <f t="shared" ca="1" si="0"/>
        <v>2863509.9509159564</v>
      </c>
      <c r="J71" s="36"/>
    </row>
    <row r="72" spans="1:10" s="41" customFormat="1" ht="12.75" customHeight="1" x14ac:dyDescent="0.2">
      <c r="A72" s="30">
        <v>43635</v>
      </c>
      <c r="B72" s="37"/>
      <c r="C72" s="79" t="s">
        <v>828</v>
      </c>
      <c r="D72" s="33" t="s">
        <v>111</v>
      </c>
      <c r="E72" s="33"/>
      <c r="F72" s="38"/>
      <c r="G72" s="34">
        <v>100000</v>
      </c>
      <c r="H72" s="34"/>
      <c r="I72" s="35">
        <f t="shared" ca="1" si="0"/>
        <v>2763509.9509159564</v>
      </c>
      <c r="J72" s="36"/>
    </row>
    <row r="73" spans="1:10" s="41" customFormat="1" ht="12.75" customHeight="1" x14ac:dyDescent="0.2">
      <c r="A73" s="30">
        <v>43635</v>
      </c>
      <c r="B73" s="42"/>
      <c r="C73" s="38" t="s">
        <v>829</v>
      </c>
      <c r="D73" s="39" t="s">
        <v>282</v>
      </c>
      <c r="E73" s="33"/>
      <c r="F73" s="38"/>
      <c r="G73" s="43">
        <v>38001</v>
      </c>
      <c r="H73" s="43"/>
      <c r="I73" s="35">
        <f t="shared" ca="1" si="0"/>
        <v>2725508.9509159564</v>
      </c>
      <c r="J73" s="36"/>
    </row>
    <row r="74" spans="1:10" s="41" customFormat="1" ht="12.75" customHeight="1" x14ac:dyDescent="0.2">
      <c r="A74" s="30">
        <v>43636</v>
      </c>
      <c r="B74" s="42"/>
      <c r="C74" s="38" t="s">
        <v>884</v>
      </c>
      <c r="D74" s="39" t="s">
        <v>885</v>
      </c>
      <c r="E74" s="33"/>
      <c r="F74" s="38"/>
      <c r="G74" s="43"/>
      <c r="H74" s="43">
        <v>2000</v>
      </c>
      <c r="I74" s="44">
        <f ca="1">IF(AND(ISBLANK(G74),ISBLANK(H74)),"",OFFSET(I74,-1,0,1,1)+H74-G74)</f>
        <v>2727508.9509159564</v>
      </c>
      <c r="J74" s="36"/>
    </row>
    <row r="75" spans="1:10" s="41" customFormat="1" ht="12.75" customHeight="1" x14ac:dyDescent="0.2">
      <c r="A75" s="30">
        <v>43640</v>
      </c>
      <c r="B75" s="42"/>
      <c r="C75" s="38" t="s">
        <v>830</v>
      </c>
      <c r="D75" s="39" t="s">
        <v>111</v>
      </c>
      <c r="E75" s="33"/>
      <c r="F75" s="38"/>
      <c r="G75" s="43">
        <v>100000</v>
      </c>
      <c r="H75" s="43"/>
      <c r="I75" s="35">
        <f t="shared" ca="1" si="0"/>
        <v>2627508.9509159564</v>
      </c>
      <c r="J75" s="36"/>
    </row>
    <row r="76" spans="1:10" s="41" customFormat="1" ht="12.75" customHeight="1" x14ac:dyDescent="0.2">
      <c r="A76" s="30">
        <v>43640</v>
      </c>
      <c r="B76" s="42"/>
      <c r="C76" s="38" t="s">
        <v>831</v>
      </c>
      <c r="D76" s="39" t="s">
        <v>153</v>
      </c>
      <c r="E76" s="33"/>
      <c r="F76" s="38"/>
      <c r="G76" s="43">
        <v>120</v>
      </c>
      <c r="H76" s="43"/>
      <c r="I76" s="35">
        <f t="shared" ca="1" si="0"/>
        <v>2627388.9509159564</v>
      </c>
      <c r="J76" s="36"/>
    </row>
    <row r="77" spans="1:10" s="41" customFormat="1" ht="12.75" customHeight="1" x14ac:dyDescent="0.2">
      <c r="A77" s="30">
        <v>43640</v>
      </c>
      <c r="B77" s="42"/>
      <c r="C77" s="38" t="s">
        <v>832</v>
      </c>
      <c r="D77" s="39" t="s">
        <v>21</v>
      </c>
      <c r="E77" s="33"/>
      <c r="F77" s="38"/>
      <c r="G77" s="43">
        <v>1890</v>
      </c>
      <c r="H77" s="43"/>
      <c r="I77" s="35">
        <f t="shared" ca="1" si="0"/>
        <v>2625498.9509159564</v>
      </c>
      <c r="J77" s="36"/>
    </row>
    <row r="78" spans="1:10" s="41" customFormat="1" ht="12.75" customHeight="1" x14ac:dyDescent="0.2">
      <c r="A78" s="30">
        <v>43640</v>
      </c>
      <c r="B78" s="42"/>
      <c r="C78" s="38" t="s">
        <v>833</v>
      </c>
      <c r="D78" s="39" t="s">
        <v>59</v>
      </c>
      <c r="E78" s="33"/>
      <c r="F78" s="38"/>
      <c r="G78" s="43">
        <v>490</v>
      </c>
      <c r="H78" s="43"/>
      <c r="I78" s="35">
        <f t="shared" ca="1" si="0"/>
        <v>2625008.9509159564</v>
      </c>
      <c r="J78" s="36"/>
    </row>
    <row r="79" spans="1:10" s="41" customFormat="1" ht="12.75" customHeight="1" x14ac:dyDescent="0.2">
      <c r="A79" s="30">
        <v>43640</v>
      </c>
      <c r="B79" s="37"/>
      <c r="C79" s="79" t="s">
        <v>834</v>
      </c>
      <c r="D79" s="40" t="s">
        <v>67</v>
      </c>
      <c r="E79" s="40"/>
      <c r="F79" s="38"/>
      <c r="G79" s="34">
        <v>16</v>
      </c>
      <c r="H79" s="34"/>
      <c r="I79" s="35">
        <f t="shared" ca="1" si="0"/>
        <v>2624992.9509159564</v>
      </c>
      <c r="J79" s="36"/>
    </row>
    <row r="80" spans="1:10" s="41" customFormat="1" ht="12.75" customHeight="1" x14ac:dyDescent="0.2">
      <c r="A80" s="30">
        <v>43640</v>
      </c>
      <c r="B80" s="42"/>
      <c r="C80" s="38" t="s">
        <v>835</v>
      </c>
      <c r="D80" s="47" t="s">
        <v>302</v>
      </c>
      <c r="E80" s="40"/>
      <c r="F80" s="38"/>
      <c r="G80" s="43">
        <v>996.95</v>
      </c>
      <c r="H80" s="43"/>
      <c r="I80" s="35">
        <f t="shared" ca="1" si="0"/>
        <v>2623996.0009159562</v>
      </c>
      <c r="J80" s="36"/>
    </row>
    <row r="81" spans="1:10" s="41" customFormat="1" ht="12.75" customHeight="1" x14ac:dyDescent="0.2">
      <c r="A81" s="30">
        <v>43640</v>
      </c>
      <c r="B81" s="42"/>
      <c r="C81" s="38" t="s">
        <v>836</v>
      </c>
      <c r="D81" s="47" t="s">
        <v>304</v>
      </c>
      <c r="E81" s="40"/>
      <c r="F81" s="38"/>
      <c r="G81" s="43">
        <v>7803.31</v>
      </c>
      <c r="H81" s="43"/>
      <c r="I81" s="35">
        <f t="shared" ca="1" si="0"/>
        <v>2616192.6909159562</v>
      </c>
      <c r="J81" s="36"/>
    </row>
    <row r="82" spans="1:10" s="41" customFormat="1" ht="12.75" customHeight="1" x14ac:dyDescent="0.2">
      <c r="A82" s="30">
        <v>43640</v>
      </c>
      <c r="B82" s="37"/>
      <c r="C82" s="79" t="s">
        <v>837</v>
      </c>
      <c r="D82" s="40" t="s">
        <v>69</v>
      </c>
      <c r="E82" s="40"/>
      <c r="F82" s="38"/>
      <c r="G82" s="34">
        <v>2421.89</v>
      </c>
      <c r="H82" s="34"/>
      <c r="I82" s="35">
        <f t="shared" ca="1" si="0"/>
        <v>2613770.800915956</v>
      </c>
      <c r="J82" s="36"/>
    </row>
    <row r="83" spans="1:10" s="41" customFormat="1" ht="12.75" customHeight="1" x14ac:dyDescent="0.2">
      <c r="A83" s="30">
        <v>43640</v>
      </c>
      <c r="B83" s="37"/>
      <c r="C83" s="79" t="s">
        <v>838</v>
      </c>
      <c r="D83" s="33" t="s">
        <v>73</v>
      </c>
      <c r="E83" s="33"/>
      <c r="F83" s="38"/>
      <c r="G83" s="34">
        <v>14</v>
      </c>
      <c r="H83" s="34"/>
      <c r="I83" s="35">
        <f t="shared" ca="1" si="0"/>
        <v>2613756.800915956</v>
      </c>
      <c r="J83" s="36"/>
    </row>
    <row r="84" spans="1:10" s="41" customFormat="1" ht="12.75" customHeight="1" x14ac:dyDescent="0.2">
      <c r="A84" s="30">
        <v>43640</v>
      </c>
      <c r="B84" s="42"/>
      <c r="C84" s="38" t="s">
        <v>839</v>
      </c>
      <c r="D84" s="39" t="s">
        <v>17</v>
      </c>
      <c r="E84" s="33"/>
      <c r="F84" s="38"/>
      <c r="G84" s="43">
        <v>90</v>
      </c>
      <c r="H84" s="43"/>
      <c r="I84" s="35">
        <f t="shared" ref="I84:I133" ca="1" si="2">IF(AND(ISBLANK(G84),ISBLANK(H84))," - ",OFFSET(I84,-1,0,1,1)+H84-G84)</f>
        <v>2613666.800915956</v>
      </c>
      <c r="J84" s="36"/>
    </row>
    <row r="85" spans="1:10" s="41" customFormat="1" ht="12.75" customHeight="1" x14ac:dyDescent="0.2">
      <c r="A85" s="30">
        <v>43640</v>
      </c>
      <c r="B85" s="37"/>
      <c r="C85" s="79" t="s">
        <v>840</v>
      </c>
      <c r="D85" s="33" t="s">
        <v>375</v>
      </c>
      <c r="E85" s="33"/>
      <c r="F85" s="38"/>
      <c r="G85" s="34">
        <v>33.6</v>
      </c>
      <c r="H85" s="34"/>
      <c r="I85" s="35">
        <f t="shared" ca="1" si="2"/>
        <v>2613633.2009159559</v>
      </c>
      <c r="J85" s="36"/>
    </row>
    <row r="86" spans="1:10" s="41" customFormat="1" ht="12.75" customHeight="1" x14ac:dyDescent="0.2">
      <c r="A86" s="30">
        <v>43640</v>
      </c>
      <c r="B86" s="42"/>
      <c r="C86" s="38" t="s">
        <v>841</v>
      </c>
      <c r="D86" s="39" t="s">
        <v>82</v>
      </c>
      <c r="E86" s="33"/>
      <c r="F86" s="38"/>
      <c r="G86" s="43">
        <v>3710</v>
      </c>
      <c r="H86" s="43"/>
      <c r="I86" s="35">
        <f t="shared" ca="1" si="2"/>
        <v>2609923.2009159559</v>
      </c>
      <c r="J86" s="36"/>
    </row>
    <row r="87" spans="1:10" s="41" customFormat="1" ht="12.75" customHeight="1" x14ac:dyDescent="0.2">
      <c r="A87" s="30">
        <v>43640</v>
      </c>
      <c r="B87" s="100"/>
      <c r="C87" s="101" t="s">
        <v>842</v>
      </c>
      <c r="D87" s="102" t="s">
        <v>843</v>
      </c>
      <c r="E87" s="103"/>
      <c r="F87" s="101"/>
      <c r="G87" s="104">
        <v>3679</v>
      </c>
      <c r="H87" s="104"/>
      <c r="I87" s="35">
        <f t="shared" ca="1" si="2"/>
        <v>2606244.2009159559</v>
      </c>
      <c r="J87" s="105"/>
    </row>
    <row r="88" spans="1:10" s="41" customFormat="1" ht="12.75" customHeight="1" x14ac:dyDescent="0.2">
      <c r="A88" s="30">
        <v>43640</v>
      </c>
      <c r="B88" s="100"/>
      <c r="C88" s="101" t="s">
        <v>844</v>
      </c>
      <c r="D88" s="102" t="s">
        <v>845</v>
      </c>
      <c r="E88" s="103"/>
      <c r="F88" s="101"/>
      <c r="G88" s="104">
        <v>450</v>
      </c>
      <c r="H88" s="104"/>
      <c r="I88" s="35">
        <f t="shared" ca="1" si="2"/>
        <v>2605794.2009159559</v>
      </c>
      <c r="J88" s="105"/>
    </row>
    <row r="89" spans="1:10" s="41" customFormat="1" ht="12.75" customHeight="1" x14ac:dyDescent="0.2">
      <c r="A89" s="30">
        <v>43640</v>
      </c>
      <c r="B89" s="37"/>
      <c r="C89" s="79" t="s">
        <v>846</v>
      </c>
      <c r="D89" s="33" t="s">
        <v>37</v>
      </c>
      <c r="E89" s="33"/>
      <c r="F89" s="38"/>
      <c r="G89" s="34">
        <v>5000</v>
      </c>
      <c r="H89" s="34"/>
      <c r="I89" s="35">
        <f t="shared" ca="1" si="2"/>
        <v>2600794.2009159559</v>
      </c>
      <c r="J89" s="36"/>
    </row>
    <row r="90" spans="1:10" s="41" customFormat="1" ht="12.75" customHeight="1" x14ac:dyDescent="0.2">
      <c r="A90" s="30">
        <v>43640</v>
      </c>
      <c r="B90" s="37"/>
      <c r="C90" s="79" t="s">
        <v>847</v>
      </c>
      <c r="D90" s="33" t="s">
        <v>19</v>
      </c>
      <c r="E90" s="33"/>
      <c r="F90" s="38"/>
      <c r="G90" s="34">
        <v>526</v>
      </c>
      <c r="H90" s="34"/>
      <c r="I90" s="35">
        <f t="shared" ca="1" si="2"/>
        <v>2600268.2009159559</v>
      </c>
      <c r="J90" s="36"/>
    </row>
    <row r="91" spans="1:10" s="41" customFormat="1" ht="12.75" customHeight="1" x14ac:dyDescent="0.2">
      <c r="A91" s="30">
        <v>43640</v>
      </c>
      <c r="B91" s="37"/>
      <c r="C91" s="79" t="s">
        <v>848</v>
      </c>
      <c r="D91" s="40" t="s">
        <v>134</v>
      </c>
      <c r="E91" s="40"/>
      <c r="F91" s="38"/>
      <c r="G91" s="34">
        <v>171.8</v>
      </c>
      <c r="H91" s="34"/>
      <c r="I91" s="35">
        <f t="shared" ca="1" si="2"/>
        <v>2600096.4009159561</v>
      </c>
      <c r="J91" s="36"/>
    </row>
    <row r="92" spans="1:10" s="41" customFormat="1" ht="12.75" customHeight="1" x14ac:dyDescent="0.2">
      <c r="A92" s="30">
        <v>43640</v>
      </c>
      <c r="B92" s="37"/>
      <c r="C92" s="79" t="s">
        <v>849</v>
      </c>
      <c r="D92" s="40" t="s">
        <v>22</v>
      </c>
      <c r="E92" s="40"/>
      <c r="F92" s="38"/>
      <c r="G92" s="34">
        <v>180</v>
      </c>
      <c r="H92" s="34"/>
      <c r="I92" s="35">
        <f t="shared" ca="1" si="2"/>
        <v>2599916.4009159561</v>
      </c>
      <c r="J92" s="36"/>
    </row>
    <row r="93" spans="1:10" s="41" customFormat="1" ht="12.75" customHeight="1" x14ac:dyDescent="0.2">
      <c r="A93" s="30">
        <v>43640</v>
      </c>
      <c r="B93" s="37"/>
      <c r="C93" s="79" t="s">
        <v>850</v>
      </c>
      <c r="D93" s="33" t="s">
        <v>851</v>
      </c>
      <c r="E93" s="33"/>
      <c r="F93" s="38"/>
      <c r="G93" s="34">
        <v>935</v>
      </c>
      <c r="H93" s="34"/>
      <c r="I93" s="35">
        <f t="shared" ca="1" si="2"/>
        <v>2598981.4009159561</v>
      </c>
      <c r="J93" s="36"/>
    </row>
    <row r="94" spans="1:10" s="41" customFormat="1" ht="12.75" customHeight="1" x14ac:dyDescent="0.2">
      <c r="A94" s="30">
        <v>43640</v>
      </c>
      <c r="B94" s="42"/>
      <c r="C94" s="38" t="s">
        <v>852</v>
      </c>
      <c r="D94" s="39" t="s">
        <v>481</v>
      </c>
      <c r="E94" s="33"/>
      <c r="F94" s="38"/>
      <c r="G94" s="43">
        <v>60</v>
      </c>
      <c r="H94" s="43"/>
      <c r="I94" s="35">
        <f t="shared" ca="1" si="2"/>
        <v>2598921.4009159561</v>
      </c>
      <c r="J94" s="36"/>
    </row>
    <row r="95" spans="1:10" s="41" customFormat="1" ht="12.75" customHeight="1" x14ac:dyDescent="0.2">
      <c r="A95" s="30">
        <v>43640</v>
      </c>
      <c r="B95" s="42"/>
      <c r="C95" s="38" t="s">
        <v>853</v>
      </c>
      <c r="D95" s="39" t="s">
        <v>380</v>
      </c>
      <c r="E95" s="33"/>
      <c r="F95" s="38"/>
      <c r="G95" s="43">
        <v>41.97</v>
      </c>
      <c r="H95" s="43"/>
      <c r="I95" s="35">
        <f t="shared" ca="1" si="2"/>
        <v>2598879.4309159559</v>
      </c>
      <c r="J95" s="36"/>
    </row>
    <row r="96" spans="1:10" s="41" customFormat="1" ht="12.75" customHeight="1" x14ac:dyDescent="0.2">
      <c r="A96" s="30">
        <v>43640</v>
      </c>
      <c r="B96" s="37"/>
      <c r="C96" s="79" t="s">
        <v>854</v>
      </c>
      <c r="D96" s="33" t="s">
        <v>810</v>
      </c>
      <c r="E96" s="33"/>
      <c r="F96" s="38"/>
      <c r="G96" s="34">
        <v>99998.28</v>
      </c>
      <c r="H96" s="34"/>
      <c r="I96" s="35">
        <f t="shared" ca="1" si="2"/>
        <v>2498881.1509159561</v>
      </c>
      <c r="J96" s="36"/>
    </row>
    <row r="97" spans="1:10" s="41" customFormat="1" ht="12.75" customHeight="1" x14ac:dyDescent="0.2">
      <c r="A97" s="30">
        <v>43640</v>
      </c>
      <c r="B97" s="37"/>
      <c r="C97" s="79" t="s">
        <v>855</v>
      </c>
      <c r="D97" s="33" t="s">
        <v>810</v>
      </c>
      <c r="E97" s="33"/>
      <c r="F97" s="38"/>
      <c r="G97" s="34">
        <v>99998.28</v>
      </c>
      <c r="H97" s="34"/>
      <c r="I97" s="35">
        <f t="shared" ca="1" si="2"/>
        <v>2398882.8709159563</v>
      </c>
      <c r="J97" s="36"/>
    </row>
    <row r="98" spans="1:10" s="41" customFormat="1" ht="12.75" customHeight="1" x14ac:dyDescent="0.2">
      <c r="A98" s="30">
        <v>43640</v>
      </c>
      <c r="B98" s="37"/>
      <c r="C98" s="79" t="s">
        <v>856</v>
      </c>
      <c r="D98" s="33" t="s">
        <v>810</v>
      </c>
      <c r="E98" s="33"/>
      <c r="F98" s="38"/>
      <c r="G98" s="34">
        <v>99998.28</v>
      </c>
      <c r="H98" s="34"/>
      <c r="I98" s="35">
        <f t="shared" ca="1" si="2"/>
        <v>2298884.5909159565</v>
      </c>
      <c r="J98" s="36"/>
    </row>
    <row r="99" spans="1:10" s="41" customFormat="1" ht="12.75" customHeight="1" x14ac:dyDescent="0.2">
      <c r="A99" s="30">
        <v>43640</v>
      </c>
      <c r="B99" s="37"/>
      <c r="C99" s="79" t="s">
        <v>857</v>
      </c>
      <c r="D99" s="33" t="s">
        <v>810</v>
      </c>
      <c r="E99" s="33"/>
      <c r="F99" s="38"/>
      <c r="G99" s="34">
        <v>99998.28</v>
      </c>
      <c r="H99" s="34"/>
      <c r="I99" s="35">
        <f t="shared" ca="1" si="2"/>
        <v>2198886.3109159567</v>
      </c>
      <c r="J99" s="36"/>
    </row>
    <row r="100" spans="1:10" s="41" customFormat="1" ht="12.75" customHeight="1" x14ac:dyDescent="0.2">
      <c r="A100" s="30">
        <v>43640</v>
      </c>
      <c r="B100" s="42"/>
      <c r="C100" s="38" t="s">
        <v>886</v>
      </c>
      <c r="D100" s="39" t="s">
        <v>892</v>
      </c>
      <c r="E100" s="33"/>
      <c r="F100" s="38"/>
      <c r="G100" s="43"/>
      <c r="H100" s="43">
        <v>2000</v>
      </c>
      <c r="I100" s="35">
        <f t="shared" ca="1" si="2"/>
        <v>2200886.3109159567</v>
      </c>
      <c r="J100" s="36"/>
    </row>
    <row r="101" spans="1:10" s="41" customFormat="1" ht="12.75" customHeight="1" x14ac:dyDescent="0.2">
      <c r="A101" s="30">
        <v>43641</v>
      </c>
      <c r="B101" s="42"/>
      <c r="C101" s="38" t="s">
        <v>887</v>
      </c>
      <c r="D101" s="39" t="s">
        <v>893</v>
      </c>
      <c r="E101" s="33"/>
      <c r="F101" s="38"/>
      <c r="G101" s="43"/>
      <c r="H101" s="43">
        <v>3000</v>
      </c>
      <c r="I101" s="35">
        <f t="shared" ca="1" si="2"/>
        <v>2203886.3109159567</v>
      </c>
      <c r="J101" s="36"/>
    </row>
    <row r="102" spans="1:10" s="41" customFormat="1" ht="12.75" customHeight="1" x14ac:dyDescent="0.2">
      <c r="A102" s="30">
        <v>43640</v>
      </c>
      <c r="B102" s="42"/>
      <c r="C102" s="38" t="s">
        <v>888</v>
      </c>
      <c r="D102" s="39" t="s">
        <v>894</v>
      </c>
      <c r="E102" s="33"/>
      <c r="F102" s="38"/>
      <c r="G102" s="43"/>
      <c r="H102" s="43">
        <v>3000</v>
      </c>
      <c r="I102" s="35">
        <f t="shared" ca="1" si="2"/>
        <v>2206886.3109159567</v>
      </c>
      <c r="J102" s="36"/>
    </row>
    <row r="103" spans="1:10" s="41" customFormat="1" ht="12.75" customHeight="1" x14ac:dyDescent="0.2">
      <c r="A103" s="30">
        <v>43642</v>
      </c>
      <c r="B103" s="42"/>
      <c r="C103" s="38" t="s">
        <v>889</v>
      </c>
      <c r="D103" s="39" t="s">
        <v>895</v>
      </c>
      <c r="E103" s="33"/>
      <c r="F103" s="38"/>
      <c r="G103" s="43"/>
      <c r="H103" s="43">
        <v>421.69</v>
      </c>
      <c r="I103" s="35">
        <f t="shared" ca="1" si="2"/>
        <v>2207308.0009159567</v>
      </c>
      <c r="J103" s="36"/>
    </row>
    <row r="104" spans="1:10" s="41" customFormat="1" ht="12.75" customHeight="1" x14ac:dyDescent="0.2">
      <c r="A104" s="30">
        <v>43643</v>
      </c>
      <c r="B104" s="42"/>
      <c r="C104" s="38" t="s">
        <v>890</v>
      </c>
      <c r="D104" s="39" t="s">
        <v>526</v>
      </c>
      <c r="E104" s="33"/>
      <c r="F104" s="38"/>
      <c r="G104" s="43"/>
      <c r="H104" s="43">
        <v>2000</v>
      </c>
      <c r="I104" s="35">
        <f t="shared" ca="1" si="2"/>
        <v>2209308.0009159567</v>
      </c>
      <c r="J104" s="36"/>
    </row>
    <row r="105" spans="1:10" s="41" customFormat="1" ht="12.75" customHeight="1" x14ac:dyDescent="0.2">
      <c r="A105" s="30">
        <v>43644</v>
      </c>
      <c r="B105" s="42"/>
      <c r="C105" s="38" t="s">
        <v>891</v>
      </c>
      <c r="D105" s="39" t="s">
        <v>896</v>
      </c>
      <c r="E105" s="33"/>
      <c r="F105" s="38"/>
      <c r="G105" s="43"/>
      <c r="H105" s="43">
        <v>2650000</v>
      </c>
      <c r="I105" s="35">
        <f t="shared" ca="1" si="2"/>
        <v>4859308.0009159567</v>
      </c>
      <c r="J105" s="36"/>
    </row>
    <row r="106" spans="1:10" s="41" customFormat="1" ht="12.75" customHeight="1" x14ac:dyDescent="0.2">
      <c r="A106" s="30">
        <v>43646</v>
      </c>
      <c r="B106" s="37"/>
      <c r="C106" s="79" t="s">
        <v>234</v>
      </c>
      <c r="D106" s="33" t="s">
        <v>235</v>
      </c>
      <c r="E106" s="33"/>
      <c r="F106" s="38"/>
      <c r="G106" s="34">
        <v>78990.790000000008</v>
      </c>
      <c r="H106" s="34"/>
      <c r="I106" s="35">
        <f t="shared" ca="1" si="2"/>
        <v>4780317.2109159566</v>
      </c>
      <c r="J106" s="36"/>
    </row>
    <row r="107" spans="1:10" s="41" customFormat="1" ht="12.75" customHeight="1" x14ac:dyDescent="0.2">
      <c r="A107" s="30">
        <v>43646</v>
      </c>
      <c r="B107" s="37"/>
      <c r="C107" s="79" t="s">
        <v>858</v>
      </c>
      <c r="D107" s="33" t="s">
        <v>145</v>
      </c>
      <c r="E107" s="33"/>
      <c r="F107" s="38"/>
      <c r="G107" s="34">
        <v>20506</v>
      </c>
      <c r="H107" s="34"/>
      <c r="I107" s="35">
        <f t="shared" ca="1" si="2"/>
        <v>4759811.2109159566</v>
      </c>
      <c r="J107" s="36"/>
    </row>
    <row r="108" spans="1:10" s="41" customFormat="1" ht="12.75" customHeight="1" x14ac:dyDescent="0.2">
      <c r="A108" s="30">
        <v>43646</v>
      </c>
      <c r="B108" s="37"/>
      <c r="C108" s="79" t="s">
        <v>859</v>
      </c>
      <c r="D108" s="33" t="s">
        <v>147</v>
      </c>
      <c r="E108" s="33"/>
      <c r="F108" s="38"/>
      <c r="G108" s="34">
        <v>1425.2</v>
      </c>
      <c r="H108" s="34"/>
      <c r="I108" s="35">
        <f t="shared" ca="1" si="2"/>
        <v>4758386.0109159565</v>
      </c>
      <c r="J108" s="36"/>
    </row>
    <row r="109" spans="1:10" s="41" customFormat="1" ht="12.75" customHeight="1" x14ac:dyDescent="0.2">
      <c r="A109" s="30">
        <v>43646</v>
      </c>
      <c r="B109" s="37"/>
      <c r="C109" s="79" t="s">
        <v>860</v>
      </c>
      <c r="D109" s="40" t="s">
        <v>147</v>
      </c>
      <c r="E109" s="40"/>
      <c r="F109" s="38"/>
      <c r="G109" s="34">
        <v>241</v>
      </c>
      <c r="H109" s="34"/>
      <c r="I109" s="35">
        <f t="shared" ca="1" si="2"/>
        <v>4758145.0109159565</v>
      </c>
      <c r="J109" s="36"/>
    </row>
    <row r="110" spans="1:10" s="41" customFormat="1" ht="12.75" customHeight="1" x14ac:dyDescent="0.2">
      <c r="A110" s="30">
        <v>43646</v>
      </c>
      <c r="B110" s="37"/>
      <c r="C110" s="79" t="s">
        <v>861</v>
      </c>
      <c r="D110" s="40" t="s">
        <v>16</v>
      </c>
      <c r="E110" s="40"/>
      <c r="F110" s="38"/>
      <c r="G110" s="34">
        <v>4910</v>
      </c>
      <c r="H110" s="34"/>
      <c r="I110" s="35">
        <f t="shared" ca="1" si="2"/>
        <v>4753235.0109159565</v>
      </c>
      <c r="J110" s="36"/>
    </row>
    <row r="111" spans="1:10" s="41" customFormat="1" ht="12.75" customHeight="1" x14ac:dyDescent="0.2">
      <c r="A111" s="30">
        <v>43646</v>
      </c>
      <c r="B111" s="37"/>
      <c r="C111" s="79" t="s">
        <v>862</v>
      </c>
      <c r="D111" s="33" t="s">
        <v>182</v>
      </c>
      <c r="E111" s="33"/>
      <c r="F111" s="38"/>
      <c r="G111" s="34">
        <v>800</v>
      </c>
      <c r="H111" s="34"/>
      <c r="I111" s="35">
        <f t="shared" ca="1" si="2"/>
        <v>4752435.0109159565</v>
      </c>
      <c r="J111" s="36"/>
    </row>
    <row r="112" spans="1:10" s="41" customFormat="1" ht="12.75" customHeight="1" x14ac:dyDescent="0.2">
      <c r="A112" s="30">
        <v>43646</v>
      </c>
      <c r="B112" s="42"/>
      <c r="C112" s="79" t="s">
        <v>863</v>
      </c>
      <c r="D112" s="33" t="s">
        <v>755</v>
      </c>
      <c r="E112" s="33"/>
      <c r="F112" s="38"/>
      <c r="G112" s="34">
        <v>350</v>
      </c>
      <c r="H112" s="34"/>
      <c r="I112" s="35">
        <f t="shared" ca="1" si="2"/>
        <v>4752085.0109159565</v>
      </c>
      <c r="J112" s="36"/>
    </row>
    <row r="113" spans="1:11" s="41" customFormat="1" ht="12.75" customHeight="1" x14ac:dyDescent="0.2">
      <c r="A113" s="30">
        <v>43646</v>
      </c>
      <c r="B113" s="100"/>
      <c r="C113" s="101" t="s">
        <v>864</v>
      </c>
      <c r="D113" s="102" t="s">
        <v>865</v>
      </c>
      <c r="E113" s="103"/>
      <c r="F113" s="101"/>
      <c r="G113" s="104">
        <v>1500</v>
      </c>
      <c r="H113" s="104"/>
      <c r="I113" s="35">
        <f t="shared" ca="1" si="2"/>
        <v>4750585.0109159565</v>
      </c>
      <c r="J113" s="105"/>
    </row>
    <row r="114" spans="1:11" s="41" customFormat="1" ht="12.75" customHeight="1" x14ac:dyDescent="0.2">
      <c r="A114" s="30">
        <v>43646</v>
      </c>
      <c r="B114" s="42"/>
      <c r="C114" s="38" t="s">
        <v>866</v>
      </c>
      <c r="D114" s="39" t="s">
        <v>151</v>
      </c>
      <c r="E114" s="33"/>
      <c r="F114" s="38"/>
      <c r="G114" s="43">
        <v>2800</v>
      </c>
      <c r="H114" s="43"/>
      <c r="I114" s="35">
        <f t="shared" ca="1" si="2"/>
        <v>4747785.0109159565</v>
      </c>
      <c r="J114" s="36"/>
    </row>
    <row r="115" spans="1:11" s="41" customFormat="1" ht="12.75" customHeight="1" x14ac:dyDescent="0.2">
      <c r="A115" s="30">
        <v>43646</v>
      </c>
      <c r="B115" s="100"/>
      <c r="C115" s="101" t="s">
        <v>867</v>
      </c>
      <c r="D115" s="102" t="s">
        <v>868</v>
      </c>
      <c r="E115" s="103"/>
      <c r="F115" s="101"/>
      <c r="G115" s="104">
        <v>640</v>
      </c>
      <c r="H115" s="104"/>
      <c r="I115" s="35">
        <f t="shared" ca="1" si="2"/>
        <v>4747145.0109159565</v>
      </c>
      <c r="J115" s="105"/>
    </row>
    <row r="116" spans="1:11" s="41" customFormat="1" ht="12.75" customHeight="1" x14ac:dyDescent="0.2">
      <c r="A116" s="30">
        <v>43646</v>
      </c>
      <c r="B116" s="100"/>
      <c r="C116" s="101" t="s">
        <v>869</v>
      </c>
      <c r="D116" s="102" t="s">
        <v>164</v>
      </c>
      <c r="E116" s="103"/>
      <c r="F116" s="101"/>
      <c r="G116" s="104">
        <v>850</v>
      </c>
      <c r="H116" s="104"/>
      <c r="I116" s="35">
        <f t="shared" ca="1" si="2"/>
        <v>4746295.0109159565</v>
      </c>
      <c r="J116" s="105"/>
    </row>
    <row r="117" spans="1:11" s="41" customFormat="1" ht="12.75" customHeight="1" x14ac:dyDescent="0.2">
      <c r="A117" s="30">
        <v>43646</v>
      </c>
      <c r="B117" s="100"/>
      <c r="C117" s="101" t="s">
        <v>870</v>
      </c>
      <c r="D117" s="102" t="s">
        <v>176</v>
      </c>
      <c r="E117" s="103"/>
      <c r="F117" s="101"/>
      <c r="G117" s="104">
        <v>162.30000000000001</v>
      </c>
      <c r="H117" s="104"/>
      <c r="I117" s="35">
        <f t="shared" ca="1" si="2"/>
        <v>4746132.7109159566</v>
      </c>
      <c r="J117" s="105"/>
    </row>
    <row r="118" spans="1:11" s="41" customFormat="1" x14ac:dyDescent="0.2">
      <c r="A118" s="30">
        <v>43646</v>
      </c>
      <c r="B118" s="100"/>
      <c r="C118" s="101" t="s">
        <v>871</v>
      </c>
      <c r="D118" s="102" t="s">
        <v>176</v>
      </c>
      <c r="E118" s="103"/>
      <c r="F118" s="101"/>
      <c r="G118" s="104">
        <v>484.3</v>
      </c>
      <c r="H118" s="104"/>
      <c r="I118" s="35">
        <f t="shared" ca="1" si="2"/>
        <v>4745648.4109159568</v>
      </c>
      <c r="J118" s="105"/>
    </row>
    <row r="119" spans="1:11" s="41" customFormat="1" ht="12.75" customHeight="1" x14ac:dyDescent="0.2">
      <c r="A119" s="30">
        <v>43646</v>
      </c>
      <c r="B119" s="42"/>
      <c r="C119" s="79" t="s">
        <v>897</v>
      </c>
      <c r="D119" s="33" t="s">
        <v>898</v>
      </c>
      <c r="E119" s="33"/>
      <c r="F119" s="38"/>
      <c r="G119" s="34"/>
      <c r="H119" s="34">
        <v>240</v>
      </c>
      <c r="I119" s="35">
        <f t="shared" ca="1" si="2"/>
        <v>4745888.4109159568</v>
      </c>
      <c r="J119" s="36"/>
    </row>
    <row r="120" spans="1:11" s="41" customFormat="1" ht="12.75" customHeight="1" x14ac:dyDescent="0.2">
      <c r="A120" s="30"/>
      <c r="B120" s="37"/>
      <c r="C120" s="79"/>
      <c r="D120" s="40" t="s">
        <v>502</v>
      </c>
      <c r="E120" s="40"/>
      <c r="F120" s="38"/>
      <c r="G120" s="34">
        <v>6.9</v>
      </c>
      <c r="H120" s="34"/>
      <c r="I120" s="35">
        <f t="shared" ca="1" si="2"/>
        <v>4745881.5109159565</v>
      </c>
      <c r="J120" s="36"/>
    </row>
    <row r="121" spans="1:11" s="41" customFormat="1" ht="12.75" customHeight="1" x14ac:dyDescent="0.2">
      <c r="A121" s="30"/>
      <c r="B121" s="42"/>
      <c r="C121" s="79"/>
      <c r="D121" s="33"/>
      <c r="E121" s="33"/>
      <c r="F121" s="38"/>
      <c r="G121" s="34"/>
      <c r="H121" s="34"/>
      <c r="I121" s="35" t="str">
        <f t="shared" ca="1" si="2"/>
        <v xml:space="preserve"> - </v>
      </c>
      <c r="J121" s="36"/>
    </row>
    <row r="122" spans="1:11" s="41" customFormat="1" ht="12.75" customHeight="1" x14ac:dyDescent="0.2">
      <c r="A122" s="30"/>
      <c r="B122" s="37"/>
      <c r="C122" s="38"/>
      <c r="D122" s="39"/>
      <c r="E122" s="40"/>
      <c r="F122" s="38"/>
      <c r="G122" s="34"/>
      <c r="H122" s="34"/>
      <c r="I122" s="35" t="str">
        <f t="shared" ca="1" si="2"/>
        <v xml:space="preserve"> - </v>
      </c>
      <c r="J122" s="36"/>
      <c r="K122" s="109"/>
    </row>
    <row r="123" spans="1:11" s="41" customFormat="1" ht="12.75" customHeight="1" x14ac:dyDescent="0.2">
      <c r="A123" s="30"/>
      <c r="B123" s="91"/>
      <c r="C123" s="92"/>
      <c r="D123" s="93"/>
      <c r="E123" s="94"/>
      <c r="F123" s="92"/>
      <c r="G123" s="96"/>
      <c r="H123" s="34"/>
      <c r="I123" s="35" t="str">
        <f t="shared" ca="1" si="2"/>
        <v xml:space="preserve"> - </v>
      </c>
      <c r="J123" s="95"/>
    </row>
    <row r="124" spans="1:11" s="41" customFormat="1" ht="12.75" customHeight="1" x14ac:dyDescent="0.2">
      <c r="A124" s="30"/>
      <c r="B124" s="42"/>
      <c r="C124" s="38"/>
      <c r="D124" s="39"/>
      <c r="E124" s="40"/>
      <c r="F124" s="38"/>
      <c r="G124" s="34"/>
      <c r="H124" s="34"/>
      <c r="I124" s="35" t="str">
        <f t="shared" ca="1" si="2"/>
        <v xml:space="preserve"> - </v>
      </c>
      <c r="J124" s="36"/>
    </row>
    <row r="125" spans="1:11" s="41" customFormat="1" ht="12.75" customHeight="1" x14ac:dyDescent="0.2">
      <c r="A125" s="30"/>
      <c r="B125" s="37"/>
      <c r="C125" s="38"/>
      <c r="D125" s="39"/>
      <c r="E125" s="40"/>
      <c r="F125" s="38"/>
      <c r="G125" s="34"/>
      <c r="H125" s="34"/>
      <c r="I125" s="35" t="str">
        <f t="shared" ca="1" si="2"/>
        <v xml:space="preserve"> - </v>
      </c>
      <c r="J125" s="36"/>
    </row>
    <row r="126" spans="1:11" s="41" customFormat="1" ht="12.75" customHeight="1" x14ac:dyDescent="0.2">
      <c r="A126" s="45"/>
      <c r="B126" s="37"/>
      <c r="C126" s="38"/>
      <c r="D126" s="39"/>
      <c r="E126" s="40"/>
      <c r="F126" s="38"/>
      <c r="G126" s="34"/>
      <c r="H126" s="34"/>
      <c r="I126" s="35" t="str">
        <f t="shared" ca="1" si="2"/>
        <v xml:space="preserve"> - </v>
      </c>
      <c r="J126" s="36"/>
    </row>
    <row r="127" spans="1:11" s="41" customFormat="1" ht="12.75" customHeight="1" x14ac:dyDescent="0.2">
      <c r="A127" s="45"/>
      <c r="B127" s="37"/>
      <c r="C127" s="38"/>
      <c r="D127" s="39"/>
      <c r="E127" s="33"/>
      <c r="F127" s="38"/>
      <c r="G127" s="34"/>
      <c r="H127" s="34"/>
      <c r="I127" s="35" t="str">
        <f t="shared" ca="1" si="2"/>
        <v xml:space="preserve"> - </v>
      </c>
      <c r="J127" s="36"/>
    </row>
    <row r="128" spans="1:11" s="41" customFormat="1" ht="12" x14ac:dyDescent="0.2">
      <c r="A128" s="45"/>
      <c r="B128" s="37"/>
      <c r="C128" s="38"/>
      <c r="D128" s="39"/>
      <c r="E128" s="33"/>
      <c r="F128" s="38"/>
      <c r="G128" s="34"/>
      <c r="H128" s="34"/>
      <c r="I128" s="35" t="str">
        <f t="shared" ca="1" si="2"/>
        <v xml:space="preserve"> - </v>
      </c>
      <c r="J128" s="36"/>
    </row>
    <row r="129" spans="1:10" s="41" customFormat="1" ht="12.75" customHeight="1" x14ac:dyDescent="0.2">
      <c r="A129" s="45"/>
      <c r="B129" s="37"/>
      <c r="C129" s="38"/>
      <c r="D129" s="39"/>
      <c r="E129" s="40"/>
      <c r="F129" s="38"/>
      <c r="G129" s="34"/>
      <c r="H129" s="33"/>
      <c r="I129" s="35" t="str">
        <f t="shared" ca="1" si="2"/>
        <v xml:space="preserve"> - </v>
      </c>
      <c r="J129" s="36"/>
    </row>
    <row r="130" spans="1:10" s="41" customFormat="1" ht="12.75" customHeight="1" x14ac:dyDescent="0.2">
      <c r="A130" s="45"/>
      <c r="B130" s="37"/>
      <c r="C130" s="38"/>
      <c r="D130" s="39"/>
      <c r="E130" s="33"/>
      <c r="F130" s="38"/>
      <c r="G130" s="34"/>
      <c r="H130" s="33"/>
      <c r="I130" s="35" t="str">
        <f t="shared" ca="1" si="2"/>
        <v xml:space="preserve"> - </v>
      </c>
      <c r="J130" s="36"/>
    </row>
    <row r="131" spans="1:10" s="41" customFormat="1" ht="12.75" customHeight="1" x14ac:dyDescent="0.2">
      <c r="A131" s="45"/>
      <c r="B131" s="42"/>
      <c r="C131" s="38"/>
      <c r="D131" s="39"/>
      <c r="E131" s="33"/>
      <c r="F131" s="38"/>
      <c r="G131" s="43"/>
      <c r="H131" s="43"/>
      <c r="I131" s="35" t="str">
        <f t="shared" ca="1" si="2"/>
        <v xml:space="preserve"> - </v>
      </c>
      <c r="J131" s="36"/>
    </row>
    <row r="132" spans="1:10" s="41" customFormat="1" ht="12.75" customHeight="1" x14ac:dyDescent="0.2">
      <c r="A132" s="45"/>
      <c r="B132" s="37"/>
      <c r="C132" s="38"/>
      <c r="D132" s="39"/>
      <c r="E132" s="33"/>
      <c r="F132" s="38"/>
      <c r="G132" s="34"/>
      <c r="H132" s="33"/>
      <c r="I132" s="35" t="str">
        <f t="shared" ca="1" si="2"/>
        <v xml:space="preserve"> - </v>
      </c>
      <c r="J132" s="36"/>
    </row>
    <row r="133" spans="1:10" s="41" customFormat="1" ht="12.75" customHeight="1" x14ac:dyDescent="0.2">
      <c r="A133" s="45"/>
      <c r="B133" s="37"/>
      <c r="C133" s="38"/>
      <c r="D133" s="39"/>
      <c r="E133" s="33"/>
      <c r="F133" s="38"/>
      <c r="G133" s="34"/>
      <c r="H133" s="33"/>
      <c r="I133" s="35" t="str">
        <f t="shared" ca="1" si="2"/>
        <v xml:space="preserve"> - </v>
      </c>
      <c r="J133" s="36"/>
    </row>
    <row r="134" spans="1:10" s="41" customFormat="1" x14ac:dyDescent="0.2">
      <c r="A134" s="49"/>
      <c r="B134" s="42"/>
      <c r="C134" s="38"/>
      <c r="D134" s="39"/>
      <c r="E134" s="57"/>
      <c r="F134" s="38"/>
      <c r="G134" s="58"/>
      <c r="H134" s="58"/>
      <c r="I134" s="35" t="str">
        <f t="shared" ref="I134" ca="1" si="3">IF(AND(ISBLANK(G134),ISBLANK(H134))," - ",OFFSET(I134,-1,0,1,1)+H134-G134)</f>
        <v xml:space="preserve"> - </v>
      </c>
    </row>
    <row r="135" spans="1:10" ht="14.25" x14ac:dyDescent="0.2">
      <c r="A135" s="71"/>
      <c r="B135" s="72"/>
      <c r="C135" s="73"/>
      <c r="D135" s="74"/>
      <c r="E135" s="75"/>
      <c r="F135" s="73"/>
      <c r="G135" s="76"/>
      <c r="H135" s="76"/>
      <c r="I135" s="77"/>
      <c r="J135"/>
    </row>
    <row r="136" spans="1:10" x14ac:dyDescent="0.2">
      <c r="G136" s="9">
        <f>SUBTOTAL(9, G16:G133)</f>
        <v>1656342.81</v>
      </c>
      <c r="H136" s="9">
        <f>SUBTOTAL(9, H16:H133)</f>
        <v>3204037.92</v>
      </c>
    </row>
    <row r="137" spans="1:10" x14ac:dyDescent="0.2">
      <c r="G137" s="9">
        <f>G136-H136</f>
        <v>-1547695.1099999999</v>
      </c>
    </row>
    <row r="139" spans="1:10" x14ac:dyDescent="0.2">
      <c r="G139" s="9">
        <v>312415.13</v>
      </c>
    </row>
    <row r="141" spans="1:10" x14ac:dyDescent="0.2">
      <c r="G141" s="9">
        <v>862280.07545015798</v>
      </c>
    </row>
    <row r="142" spans="1:10" x14ac:dyDescent="0.2">
      <c r="G142" s="9">
        <v>39827.659999999996</v>
      </c>
    </row>
    <row r="143" spans="1:10" x14ac:dyDescent="0.2">
      <c r="G143" s="9">
        <f>G142-G141</f>
        <v>-822452.41545015795</v>
      </c>
    </row>
    <row r="144" spans="1:10" s="9" customFormat="1" x14ac:dyDescent="0.2">
      <c r="A144" s="8"/>
      <c r="B144" s="10"/>
      <c r="C144" s="8"/>
      <c r="D144" s="8"/>
      <c r="E144" s="8"/>
      <c r="F144" s="8"/>
      <c r="J144" s="8"/>
    </row>
    <row r="145" spans="1:10" s="9" customFormat="1" x14ac:dyDescent="0.2">
      <c r="A145" s="8"/>
      <c r="B145" s="10"/>
      <c r="C145" s="8"/>
      <c r="D145" s="8"/>
      <c r="E145" s="8"/>
      <c r="F145" s="8"/>
      <c r="J145" s="8"/>
    </row>
    <row r="146" spans="1:10" s="9" customFormat="1" x14ac:dyDescent="0.2">
      <c r="A146" s="8"/>
      <c r="B146" s="10"/>
      <c r="C146" s="8"/>
      <c r="D146" s="8"/>
      <c r="E146" s="8"/>
      <c r="F146" s="8"/>
      <c r="J146" s="8"/>
    </row>
  </sheetData>
  <phoneticPr fontId="28" type="noConversion"/>
  <conditionalFormatting sqref="I15:I134">
    <cfRule type="cellIs" dxfId="166" priority="3" stopIfTrue="1" operator="lessThan">
      <formula>0</formula>
    </cfRule>
  </conditionalFormatting>
  <conditionalFormatting sqref="I3">
    <cfRule type="cellIs" dxfId="165" priority="1" stopIfTrue="1" operator="lessThan">
      <formula>0</formula>
    </cfRule>
  </conditionalFormatting>
  <dataValidations count="5">
    <dataValidation type="list" allowBlank="1" showInputMessage="1" showErrorMessage="1" sqref="H30 D61:D121 E15:E133 G17:G119 G121:H133" xr:uid="{2496CDD5-3E13-4773-B21E-D870CD5D1506}">
      <formula1>categoryList</formula1>
    </dataValidation>
    <dataValidation type="list" allowBlank="1" showInputMessage="1" showErrorMessage="1" sqref="A15:B133 B134" xr:uid="{397AD44B-A2D9-4A0D-B0C2-3D0A927EE326}">
      <formula1>dateList</formula1>
    </dataValidation>
    <dataValidation type="list" allowBlank="1" showInputMessage="1" showErrorMessage="1" sqref="C122:C133 C15:C60" xr:uid="{570DBF54-C2D0-4D7F-B7C3-66873959D3AC}">
      <formula1>numList</formula1>
    </dataValidation>
    <dataValidation type="list" allowBlank="1" showInputMessage="1" showErrorMessage="1" sqref="D122:D133 C61:C68 D15:D60" xr:uid="{B2B272F2-619F-4DA4-B3BD-1557EB88E7A3}">
      <formula1>payeeList</formula1>
    </dataValidation>
    <dataValidation type="list" allowBlank="1" showInputMessage="1" showErrorMessage="1" sqref="F15:F133" xr:uid="{847FC6D6-5A69-4DB2-8E1E-C74B57456F15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5550CB9A-94F6-425C-B9EE-0460CA05667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36" id="{C5BD26C1-E479-4A04-8BE8-FA0E3E53525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I15:I134</xm:sqref>
        </x14:conditionalFormatting>
        <x14:conditionalFormatting xmlns:xm="http://schemas.microsoft.com/office/excel/2006/main">
          <x14:cfRule type="iconSet" priority="38" id="{45E601B6-F7AC-4BD0-A0D8-EDC5B73DDAD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I42:I134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0FC4-D6EA-4282-A149-E944886B3898}">
  <sheetPr>
    <pageSetUpPr fitToPage="1"/>
  </sheetPr>
  <dimension ref="A1:K152"/>
  <sheetViews>
    <sheetView showGridLines="0" zoomScale="115" zoomScaleNormal="115" workbookViewId="0">
      <pane ySplit="14" topLeftCell="A120" activePane="bottomLeft" state="frozen"/>
      <selection activeCell="B18" sqref="B18"/>
      <selection pane="bottomLeft" activeCell="D136" sqref="D136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43647</v>
      </c>
    </row>
    <row r="2" spans="1:10" ht="18.75" hidden="1" x14ac:dyDescent="0.2">
      <c r="A2" s="1" t="s">
        <v>1</v>
      </c>
      <c r="B2" s="2"/>
    </row>
    <row r="3" spans="1:10" ht="15" hidden="1" x14ac:dyDescent="0.25">
      <c r="H3" s="11" t="s">
        <v>2</v>
      </c>
      <c r="I3" s="12">
        <f ca="1">VLOOKUP(9E+100,Table1345678910111213345678910111213345678910111213678910111213345678[Balance],1)</f>
        <v>3387278.2709159586</v>
      </c>
    </row>
    <row r="4" spans="1:10" ht="15" hidden="1" x14ac:dyDescent="0.25">
      <c r="H4" s="13" t="s">
        <v>3</v>
      </c>
      <c r="I4" s="14">
        <f>SUMIF(Table1345678910111213345678910111213345678910111213678910111213345678[R],"=r",Table1345678910111213345678910111213345678910111213678910111213345678[Deposit,
Credit (+)])+SUMIF(Table1345678910111213345678910111213345678910111213678910111213345678[R],"=c",Table1345678910111213345678910111213345678910111213678910111213345678[Deposit,
Credit (+)])-SUMIF(Table1345678910111213345678910111213345678910111213678910111213345678[R],"=R",Table1345678910111213345678910111213345678910111213678910111213345678[Withdrawal,
Payment (-)])-SUMIF(Table1345678910111213345678910111213345678910111213678910111213345678[R],"=C",Table1345678910111213345678910111213345678910111213678910111213345678[Withdrawal,
Payment (-)])</f>
        <v>0</v>
      </c>
    </row>
    <row r="5" spans="1:10" hidden="1" x14ac:dyDescent="0.2">
      <c r="H5" s="15"/>
    </row>
    <row r="6" spans="1:10" hidden="1" x14ac:dyDescent="0.2">
      <c r="H6" s="15"/>
    </row>
    <row r="7" spans="1:10" hidden="1" x14ac:dyDescent="0.2">
      <c r="H7" s="15"/>
    </row>
    <row r="8" spans="1:10" hidden="1" x14ac:dyDescent="0.2">
      <c r="H8" s="15"/>
    </row>
    <row r="9" spans="1:10" hidden="1" x14ac:dyDescent="0.2">
      <c r="H9" s="15"/>
    </row>
    <row r="10" spans="1:10" hidden="1" x14ac:dyDescent="0.2">
      <c r="H10" s="15"/>
    </row>
    <row r="11" spans="1:10" hidden="1" x14ac:dyDescent="0.2">
      <c r="H11" s="15"/>
    </row>
    <row r="12" spans="1:10" hidden="1" x14ac:dyDescent="0.2">
      <c r="H12" s="15"/>
    </row>
    <row r="13" spans="1:10" s="18" customFormat="1" ht="17.25" hidden="1" customHeight="1" x14ac:dyDescent="0.2">
      <c r="A13" s="16"/>
      <c r="B13" s="17"/>
      <c r="C13" s="16"/>
      <c r="D13" s="16"/>
      <c r="F13" s="19"/>
      <c r="G13" s="20"/>
      <c r="H13" s="21" t="s">
        <v>4</v>
      </c>
      <c r="I13" s="22">
        <v>500000</v>
      </c>
    </row>
    <row r="14" spans="1:10" s="28" customFormat="1" ht="30" x14ac:dyDescent="0.2">
      <c r="A14" s="23" t="s">
        <v>5</v>
      </c>
      <c r="B14" s="23" t="s">
        <v>6</v>
      </c>
      <c r="C14" s="24" t="s">
        <v>7</v>
      </c>
      <c r="D14" s="25" t="s">
        <v>8</v>
      </c>
      <c r="E14" s="25" t="s">
        <v>9</v>
      </c>
      <c r="F14" s="23" t="s">
        <v>10</v>
      </c>
      <c r="G14" s="26" t="s">
        <v>11</v>
      </c>
      <c r="H14" s="26" t="s">
        <v>12</v>
      </c>
      <c r="I14" s="27" t="s">
        <v>13</v>
      </c>
      <c r="J14" s="28" t="s">
        <v>14</v>
      </c>
    </row>
    <row r="15" spans="1:10" s="36" customFormat="1" ht="12" x14ac:dyDescent="0.2">
      <c r="A15" s="29"/>
      <c r="B15" s="30"/>
      <c r="C15" s="31"/>
      <c r="D15" s="32" t="s">
        <v>899</v>
      </c>
      <c r="E15" s="33"/>
      <c r="F15" s="31"/>
      <c r="G15" s="34"/>
      <c r="H15" s="34"/>
      <c r="I15" s="35">
        <f ca="1">'June''19'!I120</f>
        <v>4745881.5109159565</v>
      </c>
    </row>
    <row r="16" spans="1:10" s="36" customFormat="1" x14ac:dyDescent="0.2">
      <c r="A16" s="30">
        <v>43647</v>
      </c>
      <c r="B16" s="42"/>
      <c r="C16" s="38" t="s">
        <v>900</v>
      </c>
      <c r="D16" s="39" t="s">
        <v>15</v>
      </c>
      <c r="E16" s="33"/>
      <c r="F16" s="38"/>
      <c r="G16" s="43">
        <v>10064</v>
      </c>
      <c r="H16" s="43"/>
      <c r="I16" s="44">
        <f ca="1">IF(AND(ISBLANK(G16),ISBLANK(H16)),"",OFFSET(I16,-1,0,1,1)+H16-G16)</f>
        <v>4735817.5109159565</v>
      </c>
    </row>
    <row r="17" spans="1:10" s="36" customFormat="1" ht="12.75" customHeight="1" x14ac:dyDescent="0.2">
      <c r="A17" s="30">
        <v>43647</v>
      </c>
      <c r="B17" s="37"/>
      <c r="C17" s="38" t="s">
        <v>901</v>
      </c>
      <c r="D17" s="39" t="s">
        <v>103</v>
      </c>
      <c r="E17" s="33"/>
      <c r="F17" s="38"/>
      <c r="G17" s="34">
        <v>250</v>
      </c>
      <c r="H17" s="34"/>
      <c r="I17" s="35">
        <f t="shared" ref="I17:I86" ca="1" si="0">IF(AND(ISBLANK(G17),ISBLANK(H17))," - ",OFFSET(I17,-1,0,1,1)+H17-G17)</f>
        <v>4735567.5109159565</v>
      </c>
    </row>
    <row r="18" spans="1:10" s="36" customFormat="1" ht="12.75" customHeight="1" x14ac:dyDescent="0.2">
      <c r="A18" s="30">
        <v>43647</v>
      </c>
      <c r="B18" s="37"/>
      <c r="C18" s="38" t="s">
        <v>902</v>
      </c>
      <c r="D18" s="39" t="s">
        <v>16</v>
      </c>
      <c r="E18" s="40"/>
      <c r="F18" s="38"/>
      <c r="G18" s="34">
        <v>132</v>
      </c>
      <c r="H18" s="34"/>
      <c r="I18" s="35">
        <f t="shared" ca="1" si="0"/>
        <v>4735435.5109159565</v>
      </c>
    </row>
    <row r="19" spans="1:10" s="36" customFormat="1" ht="12.75" customHeight="1" x14ac:dyDescent="0.2">
      <c r="A19" s="30">
        <v>43647</v>
      </c>
      <c r="B19" s="37"/>
      <c r="C19" s="38" t="s">
        <v>903</v>
      </c>
      <c r="D19" s="39" t="s">
        <v>57</v>
      </c>
      <c r="E19" s="33"/>
      <c r="F19" s="38"/>
      <c r="G19" s="34">
        <v>932.8</v>
      </c>
      <c r="H19" s="34"/>
      <c r="I19" s="35">
        <f t="shared" ca="1" si="0"/>
        <v>4734502.7109159566</v>
      </c>
      <c r="J19" s="41"/>
    </row>
    <row r="20" spans="1:10" s="36" customFormat="1" ht="12.75" customHeight="1" x14ac:dyDescent="0.2">
      <c r="A20" s="30">
        <v>43647</v>
      </c>
      <c r="B20" s="42"/>
      <c r="C20" s="38" t="s">
        <v>904</v>
      </c>
      <c r="D20" s="39" t="s">
        <v>59</v>
      </c>
      <c r="E20" s="33"/>
      <c r="F20" s="38"/>
      <c r="G20" s="43">
        <v>490</v>
      </c>
      <c r="H20" s="43"/>
      <c r="I20" s="35">
        <f t="shared" ca="1" si="0"/>
        <v>4734012.7109159566</v>
      </c>
      <c r="J20" s="41"/>
    </row>
    <row r="21" spans="1:10" s="36" customFormat="1" ht="12.75" customHeight="1" x14ac:dyDescent="0.2">
      <c r="A21" s="30">
        <v>43647</v>
      </c>
      <c r="B21" s="42"/>
      <c r="C21" s="38" t="s">
        <v>905</v>
      </c>
      <c r="D21" s="39" t="s">
        <v>906</v>
      </c>
      <c r="E21" s="33"/>
      <c r="F21" s="38"/>
      <c r="G21" s="34">
        <v>1500</v>
      </c>
      <c r="H21" s="34"/>
      <c r="I21" s="35">
        <f t="shared" ca="1" si="0"/>
        <v>4732512.7109159566</v>
      </c>
      <c r="J21" s="41"/>
    </row>
    <row r="22" spans="1:10" s="36" customFormat="1" ht="12.75" customHeight="1" x14ac:dyDescent="0.2">
      <c r="A22" s="30">
        <v>43647</v>
      </c>
      <c r="B22" s="42"/>
      <c r="C22" s="38" t="s">
        <v>907</v>
      </c>
      <c r="D22" s="39" t="s">
        <v>17</v>
      </c>
      <c r="E22" s="33"/>
      <c r="F22" s="38"/>
      <c r="G22" s="43">
        <v>360</v>
      </c>
      <c r="H22" s="43"/>
      <c r="I22" s="35">
        <f t="shared" ca="1" si="0"/>
        <v>4732152.7109159566</v>
      </c>
      <c r="J22" s="41"/>
    </row>
    <row r="23" spans="1:10" s="36" customFormat="1" ht="12.75" customHeight="1" x14ac:dyDescent="0.2">
      <c r="A23" s="30">
        <v>43647</v>
      </c>
      <c r="B23" s="42"/>
      <c r="C23" s="38" t="s">
        <v>908</v>
      </c>
      <c r="D23" s="39" t="s">
        <v>909</v>
      </c>
      <c r="E23" s="33"/>
      <c r="F23" s="38"/>
      <c r="G23" s="43">
        <v>2300</v>
      </c>
      <c r="H23" s="43"/>
      <c r="I23" s="35">
        <f t="shared" ca="1" si="0"/>
        <v>4729852.7109159566</v>
      </c>
      <c r="J23" s="41"/>
    </row>
    <row r="24" spans="1:10" s="36" customFormat="1" ht="12.75" customHeight="1" x14ac:dyDescent="0.2">
      <c r="A24" s="30">
        <v>43647</v>
      </c>
      <c r="B24" s="42"/>
      <c r="C24" s="38" t="s">
        <v>910</v>
      </c>
      <c r="D24" s="39" t="s">
        <v>18</v>
      </c>
      <c r="E24" s="33"/>
      <c r="F24" s="38"/>
      <c r="G24" s="43">
        <v>4000</v>
      </c>
      <c r="H24" s="43"/>
      <c r="I24" s="35">
        <f t="shared" ca="1" si="0"/>
        <v>4725852.7109159566</v>
      </c>
      <c r="J24" s="41"/>
    </row>
    <row r="25" spans="1:10" s="36" customFormat="1" ht="12.75" customHeight="1" x14ac:dyDescent="0.2">
      <c r="A25" s="30">
        <v>43647</v>
      </c>
      <c r="B25" s="42"/>
      <c r="C25" s="38" t="s">
        <v>911</v>
      </c>
      <c r="D25" s="39" t="s">
        <v>40</v>
      </c>
      <c r="E25" s="33"/>
      <c r="F25" s="38"/>
      <c r="G25" s="43">
        <v>240</v>
      </c>
      <c r="H25" s="43"/>
      <c r="I25" s="35">
        <f t="shared" ca="1" si="0"/>
        <v>4725612.7109159566</v>
      </c>
      <c r="J25" s="41"/>
    </row>
    <row r="26" spans="1:10" s="36" customFormat="1" x14ac:dyDescent="0.2">
      <c r="A26" s="30">
        <v>43647</v>
      </c>
      <c r="B26" s="42"/>
      <c r="C26" s="38" t="s">
        <v>912</v>
      </c>
      <c r="D26" s="39" t="s">
        <v>913</v>
      </c>
      <c r="E26" s="33"/>
      <c r="F26" s="38"/>
      <c r="G26" s="43">
        <v>6000</v>
      </c>
      <c r="H26" s="43"/>
      <c r="I26" s="35">
        <f t="shared" ca="1" si="0"/>
        <v>4719612.7109159566</v>
      </c>
      <c r="J26" s="41"/>
    </row>
    <row r="27" spans="1:10" s="36" customFormat="1" ht="12.75" customHeight="1" x14ac:dyDescent="0.2">
      <c r="A27" s="30">
        <v>43647</v>
      </c>
      <c r="B27" s="42"/>
      <c r="C27" s="38" t="s">
        <v>914</v>
      </c>
      <c r="D27" s="39" t="s">
        <v>915</v>
      </c>
      <c r="E27" s="33"/>
      <c r="F27" s="38"/>
      <c r="G27" s="43">
        <v>480</v>
      </c>
      <c r="H27" s="43"/>
      <c r="I27" s="35">
        <f t="shared" ca="1" si="0"/>
        <v>4719132.7109159566</v>
      </c>
      <c r="J27" s="41"/>
    </row>
    <row r="28" spans="1:10" s="36" customFormat="1" ht="12.75" customHeight="1" x14ac:dyDescent="0.2">
      <c r="A28" s="30">
        <v>43647</v>
      </c>
      <c r="B28" s="42"/>
      <c r="C28" s="38" t="s">
        <v>916</v>
      </c>
      <c r="D28" s="39" t="s">
        <v>917</v>
      </c>
      <c r="E28" s="33"/>
      <c r="F28" s="38"/>
      <c r="G28" s="43">
        <v>399</v>
      </c>
      <c r="H28" s="43"/>
      <c r="I28" s="35">
        <f t="shared" ca="1" si="0"/>
        <v>4718733.7109159566</v>
      </c>
      <c r="J28" s="41"/>
    </row>
    <row r="29" spans="1:10" s="36" customFormat="1" ht="12.75" customHeight="1" x14ac:dyDescent="0.2">
      <c r="A29" s="30">
        <v>43647</v>
      </c>
      <c r="B29" s="42"/>
      <c r="C29" s="38" t="s">
        <v>918</v>
      </c>
      <c r="D29" s="39" t="s">
        <v>22</v>
      </c>
      <c r="E29" s="33"/>
      <c r="F29" s="38"/>
      <c r="G29" s="43">
        <v>270</v>
      </c>
      <c r="H29" s="43"/>
      <c r="I29" s="35">
        <f t="shared" ca="1" si="0"/>
        <v>4718463.7109159566</v>
      </c>
      <c r="J29" s="41"/>
    </row>
    <row r="30" spans="1:10" s="36" customFormat="1" ht="12.75" customHeight="1" x14ac:dyDescent="0.2">
      <c r="A30" s="30">
        <v>43647</v>
      </c>
      <c r="B30" s="42"/>
      <c r="C30" s="38" t="s">
        <v>919</v>
      </c>
      <c r="D30" s="39" t="s">
        <v>211</v>
      </c>
      <c r="E30" s="33"/>
      <c r="F30" s="38"/>
      <c r="G30" s="34">
        <v>7260</v>
      </c>
      <c r="H30" s="34"/>
      <c r="I30" s="35">
        <f t="shared" ca="1" si="0"/>
        <v>4711203.7109159566</v>
      </c>
      <c r="J30" s="41"/>
    </row>
    <row r="31" spans="1:10" s="36" customFormat="1" ht="12.75" customHeight="1" x14ac:dyDescent="0.2">
      <c r="A31" s="30">
        <v>43647</v>
      </c>
      <c r="B31" s="42"/>
      <c r="C31" s="38" t="s">
        <v>920</v>
      </c>
      <c r="D31" s="39" t="s">
        <v>562</v>
      </c>
      <c r="E31" s="33"/>
      <c r="F31" s="38"/>
      <c r="G31" s="34">
        <v>204</v>
      </c>
      <c r="H31" s="34"/>
      <c r="I31" s="35">
        <f t="shared" ca="1" si="0"/>
        <v>4710999.7109159566</v>
      </c>
      <c r="J31" s="41"/>
    </row>
    <row r="32" spans="1:10" s="36" customFormat="1" ht="12.75" customHeight="1" x14ac:dyDescent="0.2">
      <c r="A32" s="30">
        <v>43647</v>
      </c>
      <c r="B32" s="42"/>
      <c r="C32" s="38" t="s">
        <v>921</v>
      </c>
      <c r="D32" s="39" t="s">
        <v>293</v>
      </c>
      <c r="E32" s="33"/>
      <c r="F32" s="38"/>
      <c r="G32" s="43">
        <v>1610.65</v>
      </c>
      <c r="H32" s="43"/>
      <c r="I32" s="35">
        <f t="shared" ca="1" si="0"/>
        <v>4709389.0609159563</v>
      </c>
      <c r="J32" s="41"/>
    </row>
    <row r="33" spans="1:10" s="36" customFormat="1" ht="12.75" customHeight="1" x14ac:dyDescent="0.2">
      <c r="A33" s="30">
        <v>43647</v>
      </c>
      <c r="B33" s="42"/>
      <c r="C33" s="38" t="s">
        <v>922</v>
      </c>
      <c r="D33" s="39" t="s">
        <v>23</v>
      </c>
      <c r="E33" s="33"/>
      <c r="F33" s="38"/>
      <c r="G33" s="43">
        <v>360</v>
      </c>
      <c r="H33" s="43"/>
      <c r="I33" s="35">
        <f t="shared" ca="1" si="0"/>
        <v>4709029.0609159563</v>
      </c>
      <c r="J33" s="41"/>
    </row>
    <row r="34" spans="1:10" s="36" customFormat="1" ht="12.75" customHeight="1" x14ac:dyDescent="0.2">
      <c r="A34" s="30">
        <v>43647</v>
      </c>
      <c r="B34" s="37"/>
      <c r="C34" s="38" t="s">
        <v>923</v>
      </c>
      <c r="D34" s="39" t="s">
        <v>196</v>
      </c>
      <c r="E34" s="33"/>
      <c r="F34" s="38"/>
      <c r="G34" s="34">
        <v>10759</v>
      </c>
      <c r="H34" s="34"/>
      <c r="I34" s="35">
        <f t="shared" ca="1" si="0"/>
        <v>4698270.0609159563</v>
      </c>
      <c r="J34" s="41"/>
    </row>
    <row r="35" spans="1:10" s="36" customFormat="1" ht="24" x14ac:dyDescent="0.2">
      <c r="A35" s="30">
        <v>43647</v>
      </c>
      <c r="B35" s="37"/>
      <c r="C35" s="38" t="s">
        <v>924</v>
      </c>
      <c r="D35" s="39" t="s">
        <v>49</v>
      </c>
      <c r="E35" s="33"/>
      <c r="F35" s="38"/>
      <c r="G35" s="34">
        <v>500</v>
      </c>
      <c r="H35" s="34"/>
      <c r="I35" s="35">
        <f t="shared" ca="1" si="0"/>
        <v>4697770.0609159563</v>
      </c>
      <c r="J35" s="41"/>
    </row>
    <row r="36" spans="1:10" s="36" customFormat="1" ht="12.75" customHeight="1" x14ac:dyDescent="0.2">
      <c r="A36" s="30">
        <v>43647</v>
      </c>
      <c r="B36" s="42"/>
      <c r="C36" s="38" t="s">
        <v>1038</v>
      </c>
      <c r="D36" s="39" t="s">
        <v>1039</v>
      </c>
      <c r="E36" s="33"/>
      <c r="F36" s="38"/>
      <c r="G36" s="43"/>
      <c r="H36" s="43">
        <v>174.08</v>
      </c>
      <c r="I36" s="35">
        <f t="shared" ca="1" si="0"/>
        <v>4697944.1409159563</v>
      </c>
      <c r="J36" s="41"/>
    </row>
    <row r="37" spans="1:10" s="36" customFormat="1" ht="12.75" customHeight="1" x14ac:dyDescent="0.2">
      <c r="A37" s="30">
        <v>43650</v>
      </c>
      <c r="B37" s="42"/>
      <c r="C37" s="38" t="s">
        <v>1040</v>
      </c>
      <c r="D37" s="39" t="s">
        <v>1041</v>
      </c>
      <c r="E37" s="33"/>
      <c r="F37" s="38"/>
      <c r="G37" s="43"/>
      <c r="H37" s="43">
        <v>3000</v>
      </c>
      <c r="I37" s="35">
        <f t="shared" ca="1" si="0"/>
        <v>4700944.1409159563</v>
      </c>
      <c r="J37" s="41"/>
    </row>
    <row r="38" spans="1:10" s="36" customFormat="1" ht="12.75" customHeight="1" x14ac:dyDescent="0.2">
      <c r="A38" s="30">
        <v>43650</v>
      </c>
      <c r="B38" s="42"/>
      <c r="C38" s="38" t="s">
        <v>925</v>
      </c>
      <c r="D38" s="39" t="s">
        <v>285</v>
      </c>
      <c r="E38" s="33"/>
      <c r="F38" s="38"/>
      <c r="G38" s="34">
        <v>202.93</v>
      </c>
      <c r="H38" s="43"/>
      <c r="I38" s="35">
        <f t="shared" ca="1" si="0"/>
        <v>4700741.2109159566</v>
      </c>
      <c r="J38" s="41"/>
    </row>
    <row r="39" spans="1:10" s="36" customFormat="1" ht="12.75" customHeight="1" x14ac:dyDescent="0.2">
      <c r="A39" s="30">
        <v>43650</v>
      </c>
      <c r="B39" s="37"/>
      <c r="C39" s="38" t="s">
        <v>926</v>
      </c>
      <c r="D39" s="39" t="s">
        <v>752</v>
      </c>
      <c r="E39" s="33"/>
      <c r="F39" s="38"/>
      <c r="G39" s="34">
        <v>2500</v>
      </c>
      <c r="H39" s="34"/>
      <c r="I39" s="35">
        <f t="shared" ca="1" si="0"/>
        <v>4698241.2109159566</v>
      </c>
      <c r="J39" s="41"/>
    </row>
    <row r="40" spans="1:10" s="36" customFormat="1" ht="12.75" customHeight="1" x14ac:dyDescent="0.2">
      <c r="A40" s="30">
        <v>43650</v>
      </c>
      <c r="B40" s="37"/>
      <c r="C40" s="38" t="s">
        <v>927</v>
      </c>
      <c r="D40" s="39" t="s">
        <v>845</v>
      </c>
      <c r="E40" s="33"/>
      <c r="F40" s="38"/>
      <c r="G40" s="34">
        <v>7528.16</v>
      </c>
      <c r="H40" s="34"/>
      <c r="I40" s="35">
        <f t="shared" ca="1" si="0"/>
        <v>4690713.0509159565</v>
      </c>
      <c r="J40" s="41"/>
    </row>
    <row r="41" spans="1:10" s="36" customFormat="1" ht="12" x14ac:dyDescent="0.2">
      <c r="A41" s="30">
        <v>43655</v>
      </c>
      <c r="B41" s="37"/>
      <c r="C41" s="38" t="s">
        <v>928</v>
      </c>
      <c r="D41" s="39" t="s">
        <v>285</v>
      </c>
      <c r="E41" s="33"/>
      <c r="F41" s="38"/>
      <c r="G41" s="34">
        <v>300</v>
      </c>
      <c r="H41" s="34"/>
      <c r="I41" s="35">
        <f t="shared" ca="1" si="0"/>
        <v>4690413.0509159565</v>
      </c>
      <c r="J41" s="41"/>
    </row>
    <row r="42" spans="1:10" s="36" customFormat="1" ht="12.75" customHeight="1" x14ac:dyDescent="0.2">
      <c r="A42" s="30">
        <v>43655</v>
      </c>
      <c r="B42" s="37"/>
      <c r="C42" s="38" t="s">
        <v>929</v>
      </c>
      <c r="D42" s="39" t="s">
        <v>930</v>
      </c>
      <c r="E42" s="33"/>
      <c r="F42" s="38"/>
      <c r="G42" s="34">
        <v>0</v>
      </c>
      <c r="H42" s="34"/>
      <c r="I42" s="35">
        <f t="shared" ca="1" si="0"/>
        <v>4690413.0509159565</v>
      </c>
      <c r="J42" s="41"/>
    </row>
    <row r="43" spans="1:10" s="36" customFormat="1" ht="12.75" customHeight="1" x14ac:dyDescent="0.2">
      <c r="A43" s="30">
        <v>43655</v>
      </c>
      <c r="B43" s="42"/>
      <c r="C43" s="38" t="s">
        <v>931</v>
      </c>
      <c r="D43" s="39" t="s">
        <v>538</v>
      </c>
      <c r="E43" s="33"/>
      <c r="F43" s="38"/>
      <c r="G43" s="34">
        <v>3180</v>
      </c>
      <c r="H43" s="34"/>
      <c r="I43" s="35">
        <f t="shared" ca="1" si="0"/>
        <v>4687233.0509159565</v>
      </c>
      <c r="J43" s="41"/>
    </row>
    <row r="44" spans="1:10" s="41" customFormat="1" ht="12.75" customHeight="1" x14ac:dyDescent="0.2">
      <c r="A44" s="30">
        <v>43655</v>
      </c>
      <c r="B44" s="37"/>
      <c r="C44" s="38" t="s">
        <v>932</v>
      </c>
      <c r="D44" s="39" t="s">
        <v>302</v>
      </c>
      <c r="E44" s="33"/>
      <c r="F44" s="38"/>
      <c r="G44" s="34">
        <v>796.89</v>
      </c>
      <c r="H44" s="34"/>
      <c r="I44" s="35">
        <f t="shared" ca="1" si="0"/>
        <v>4686436.1609159568</v>
      </c>
      <c r="J44" s="36"/>
    </row>
    <row r="45" spans="1:10" s="41" customFormat="1" ht="12.75" customHeight="1" x14ac:dyDescent="0.2">
      <c r="A45" s="30">
        <v>43655</v>
      </c>
      <c r="B45" s="37"/>
      <c r="C45" s="38" t="s">
        <v>933</v>
      </c>
      <c r="D45" s="39" t="s">
        <v>934</v>
      </c>
      <c r="E45" s="40"/>
      <c r="F45" s="38"/>
      <c r="G45" s="34">
        <v>1139.5</v>
      </c>
      <c r="H45" s="34"/>
      <c r="I45" s="35">
        <f t="shared" ca="1" si="0"/>
        <v>4685296.6609159568</v>
      </c>
      <c r="J45" s="36"/>
    </row>
    <row r="46" spans="1:10" s="41" customFormat="1" ht="13.5" customHeight="1" x14ac:dyDescent="0.2">
      <c r="A46" s="30">
        <v>43655</v>
      </c>
      <c r="B46" s="37"/>
      <c r="C46" s="38" t="s">
        <v>935</v>
      </c>
      <c r="D46" s="39" t="s">
        <v>194</v>
      </c>
      <c r="E46" s="40"/>
      <c r="F46" s="38"/>
      <c r="G46" s="34">
        <v>6422.5</v>
      </c>
      <c r="H46" s="34"/>
      <c r="I46" s="35">
        <f t="shared" ca="1" si="0"/>
        <v>4678874.1609159568</v>
      </c>
      <c r="J46" s="36"/>
    </row>
    <row r="47" spans="1:10" s="41" customFormat="1" ht="12.75" customHeight="1" x14ac:dyDescent="0.2">
      <c r="A47" s="30">
        <v>43655</v>
      </c>
      <c r="B47" s="37"/>
      <c r="C47" s="38" t="s">
        <v>936</v>
      </c>
      <c r="D47" s="39" t="s">
        <v>937</v>
      </c>
      <c r="E47" s="33"/>
      <c r="F47" s="38"/>
      <c r="G47" s="34">
        <v>1000</v>
      </c>
      <c r="H47" s="34"/>
      <c r="I47" s="35">
        <f t="shared" ca="1" si="0"/>
        <v>4677874.1609159568</v>
      </c>
      <c r="J47" s="36"/>
    </row>
    <row r="48" spans="1:10" s="41" customFormat="1" ht="12.75" customHeight="1" x14ac:dyDescent="0.2">
      <c r="A48" s="30">
        <v>43655</v>
      </c>
      <c r="B48" s="37"/>
      <c r="C48" s="38" t="s">
        <v>938</v>
      </c>
      <c r="D48" s="39" t="s">
        <v>939</v>
      </c>
      <c r="E48" s="40"/>
      <c r="F48" s="38"/>
      <c r="G48" s="34">
        <v>2000</v>
      </c>
      <c r="H48" s="34"/>
      <c r="I48" s="35">
        <f t="shared" ca="1" si="0"/>
        <v>4675874.1609159568</v>
      </c>
      <c r="J48" s="36"/>
    </row>
    <row r="49" spans="1:10" s="41" customFormat="1" ht="12.75" customHeight="1" x14ac:dyDescent="0.2">
      <c r="A49" s="30">
        <v>43655</v>
      </c>
      <c r="B49" s="37"/>
      <c r="C49" s="38" t="s">
        <v>940</v>
      </c>
      <c r="D49" s="39" t="s">
        <v>17</v>
      </c>
      <c r="E49" s="40"/>
      <c r="F49" s="38"/>
      <c r="G49" s="34">
        <v>270</v>
      </c>
      <c r="H49" s="34"/>
      <c r="I49" s="35">
        <f t="shared" ca="1" si="0"/>
        <v>4675604.1609159568</v>
      </c>
      <c r="J49" s="36"/>
    </row>
    <row r="50" spans="1:10" s="41" customFormat="1" ht="14.25" customHeight="1" x14ac:dyDescent="0.2">
      <c r="A50" s="30">
        <v>43655</v>
      </c>
      <c r="B50" s="37"/>
      <c r="C50" s="38" t="s">
        <v>941</v>
      </c>
      <c r="D50" s="39" t="s">
        <v>942</v>
      </c>
      <c r="E50" s="40"/>
      <c r="F50" s="38"/>
      <c r="G50" s="34">
        <v>200</v>
      </c>
      <c r="H50" s="34"/>
      <c r="I50" s="35">
        <f t="shared" ca="1" si="0"/>
        <v>4675404.1609159568</v>
      </c>
      <c r="J50" s="36"/>
    </row>
    <row r="51" spans="1:10" s="110" customFormat="1" ht="12" x14ac:dyDescent="0.2">
      <c r="A51" s="117">
        <v>43655</v>
      </c>
      <c r="B51" s="114"/>
      <c r="C51" s="114" t="s">
        <v>943</v>
      </c>
      <c r="D51" s="115" t="s">
        <v>18</v>
      </c>
      <c r="E51" s="34"/>
      <c r="F51" s="114"/>
      <c r="G51" s="34">
        <v>1000</v>
      </c>
      <c r="H51" s="34"/>
      <c r="I51" s="35">
        <f t="shared" ca="1" si="0"/>
        <v>4674404.1609159568</v>
      </c>
      <c r="J51" s="116"/>
    </row>
    <row r="52" spans="1:10" s="41" customFormat="1" ht="12.75" customHeight="1" x14ac:dyDescent="0.2">
      <c r="A52" s="30">
        <v>43655</v>
      </c>
      <c r="B52" s="81"/>
      <c r="C52" s="38" t="s">
        <v>944</v>
      </c>
      <c r="D52" s="39" t="s">
        <v>125</v>
      </c>
      <c r="E52" s="84"/>
      <c r="F52" s="82"/>
      <c r="G52" s="85">
        <v>140.05000000000001</v>
      </c>
      <c r="H52" s="85"/>
      <c r="I52" s="35">
        <f t="shared" ca="1" si="0"/>
        <v>4674264.110915957</v>
      </c>
      <c r="J52" s="87"/>
    </row>
    <row r="53" spans="1:10" s="41" customFormat="1" ht="12.75" customHeight="1" x14ac:dyDescent="0.2">
      <c r="A53" s="30">
        <v>43655</v>
      </c>
      <c r="B53" s="81"/>
      <c r="C53" s="38" t="s">
        <v>945</v>
      </c>
      <c r="D53" s="39" t="s">
        <v>291</v>
      </c>
      <c r="E53" s="84"/>
      <c r="F53" s="82"/>
      <c r="G53" s="85">
        <v>1558.85</v>
      </c>
      <c r="H53" s="85"/>
      <c r="I53" s="35">
        <f t="shared" ca="1" si="0"/>
        <v>4672705.2609159574</v>
      </c>
      <c r="J53" s="87"/>
    </row>
    <row r="54" spans="1:10" s="41" customFormat="1" ht="12.75" customHeight="1" x14ac:dyDescent="0.2">
      <c r="A54" s="30">
        <v>43655</v>
      </c>
      <c r="B54" s="37"/>
      <c r="C54" s="111" t="s">
        <v>946</v>
      </c>
      <c r="D54" s="39" t="s">
        <v>947</v>
      </c>
      <c r="E54" s="33"/>
      <c r="F54" s="38"/>
      <c r="G54" s="34">
        <v>783.4</v>
      </c>
      <c r="H54" s="34"/>
      <c r="I54" s="35">
        <f t="shared" ca="1" si="0"/>
        <v>4671921.860915957</v>
      </c>
      <c r="J54" s="36"/>
    </row>
    <row r="55" spans="1:10" s="41" customFormat="1" ht="12.75" customHeight="1" x14ac:dyDescent="0.2">
      <c r="A55" s="30">
        <v>43655</v>
      </c>
      <c r="B55" s="100"/>
      <c r="C55" s="108" t="s">
        <v>948</v>
      </c>
      <c r="D55" s="39" t="s">
        <v>22</v>
      </c>
      <c r="E55" s="103"/>
      <c r="F55" s="101"/>
      <c r="G55" s="104">
        <v>90</v>
      </c>
      <c r="H55" s="104"/>
      <c r="I55" s="35">
        <f t="shared" ca="1" si="0"/>
        <v>4671831.860915957</v>
      </c>
      <c r="J55" s="105"/>
    </row>
    <row r="56" spans="1:10" s="41" customFormat="1" ht="12.75" customHeight="1" x14ac:dyDescent="0.2">
      <c r="A56" s="30">
        <v>43655</v>
      </c>
      <c r="B56" s="42"/>
      <c r="C56" s="113" t="s">
        <v>949</v>
      </c>
      <c r="D56" s="39" t="s">
        <v>46</v>
      </c>
      <c r="E56" s="33"/>
      <c r="F56" s="38"/>
      <c r="G56" s="43">
        <v>480</v>
      </c>
      <c r="H56" s="43"/>
      <c r="I56" s="35">
        <f t="shared" ca="1" si="0"/>
        <v>4671351.860915957</v>
      </c>
      <c r="J56" s="36"/>
    </row>
    <row r="57" spans="1:10" s="41" customFormat="1" ht="12.75" customHeight="1" x14ac:dyDescent="0.2">
      <c r="A57" s="30">
        <v>43655</v>
      </c>
      <c r="B57" s="42"/>
      <c r="C57" s="113" t="s">
        <v>950</v>
      </c>
      <c r="D57" s="39" t="s">
        <v>951</v>
      </c>
      <c r="E57" s="33"/>
      <c r="F57" s="38"/>
      <c r="G57" s="43">
        <v>99346</v>
      </c>
      <c r="H57" s="43"/>
      <c r="I57" s="35">
        <f t="shared" ca="1" si="0"/>
        <v>4572005.860915957</v>
      </c>
      <c r="J57" s="36"/>
    </row>
    <row r="58" spans="1:10" s="41" customFormat="1" ht="12.75" customHeight="1" x14ac:dyDescent="0.2">
      <c r="A58" s="30">
        <v>43655</v>
      </c>
      <c r="B58" s="100"/>
      <c r="C58" s="108" t="s">
        <v>20</v>
      </c>
      <c r="D58" s="39" t="s">
        <v>824</v>
      </c>
      <c r="E58" s="103"/>
      <c r="F58" s="101"/>
      <c r="G58" s="104">
        <v>93483.35</v>
      </c>
      <c r="H58" s="104"/>
      <c r="I58" s="35">
        <f t="shared" ca="1" si="0"/>
        <v>4478522.5109159574</v>
      </c>
      <c r="J58" s="105"/>
    </row>
    <row r="59" spans="1:10" s="41" customFormat="1" ht="12.75" customHeight="1" x14ac:dyDescent="0.2">
      <c r="A59" s="30">
        <v>43651</v>
      </c>
      <c r="B59" s="37"/>
      <c r="C59" s="111" t="s">
        <v>20</v>
      </c>
      <c r="D59" s="39" t="s">
        <v>952</v>
      </c>
      <c r="E59" s="33"/>
      <c r="F59" s="38"/>
      <c r="G59" s="34">
        <v>20836.18</v>
      </c>
      <c r="H59" s="34"/>
      <c r="I59" s="35">
        <f t="shared" ca="1" si="0"/>
        <v>4457686.3309159577</v>
      </c>
      <c r="J59" s="36"/>
    </row>
    <row r="60" spans="1:10" s="41" customFormat="1" ht="12.75" customHeight="1" x14ac:dyDescent="0.2">
      <c r="A60" s="30">
        <v>43658</v>
      </c>
      <c r="B60" s="42"/>
      <c r="C60" s="113" t="s">
        <v>953</v>
      </c>
      <c r="D60" s="39" t="s">
        <v>21</v>
      </c>
      <c r="E60" s="33"/>
      <c r="F60" s="38"/>
      <c r="G60" s="43">
        <v>4000</v>
      </c>
      <c r="H60" s="43"/>
      <c r="I60" s="44">
        <f t="shared" ref="I60:I61" ca="1" si="1">IF(AND(ISBLANK(G60),ISBLANK(H60)),"",OFFSET(I60,-1,0,1,1)+H60-G60)</f>
        <v>4453686.3309159577</v>
      </c>
      <c r="J60" s="36"/>
    </row>
    <row r="61" spans="1:10" s="41" customFormat="1" ht="12.75" customHeight="1" x14ac:dyDescent="0.2">
      <c r="A61" s="30">
        <v>43658</v>
      </c>
      <c r="B61" s="42"/>
      <c r="C61" s="113" t="s">
        <v>954</v>
      </c>
      <c r="D61" s="39" t="s">
        <v>585</v>
      </c>
      <c r="E61" s="33"/>
      <c r="F61" s="38"/>
      <c r="G61" s="43">
        <v>1500</v>
      </c>
      <c r="H61" s="43"/>
      <c r="I61" s="44">
        <f t="shared" ca="1" si="1"/>
        <v>4452186.3309159577</v>
      </c>
      <c r="J61" s="36"/>
    </row>
    <row r="62" spans="1:10" s="41" customFormat="1" ht="12.75" customHeight="1" x14ac:dyDescent="0.2">
      <c r="A62" s="30">
        <v>43658</v>
      </c>
      <c r="B62" s="81"/>
      <c r="C62" s="89" t="s">
        <v>955</v>
      </c>
      <c r="D62" s="83" t="s">
        <v>69</v>
      </c>
      <c r="E62" s="84"/>
      <c r="F62" s="82"/>
      <c r="G62" s="85">
        <v>320</v>
      </c>
      <c r="H62" s="85"/>
      <c r="I62" s="35">
        <f t="shared" ca="1" si="0"/>
        <v>4451866.3309159577</v>
      </c>
      <c r="J62" s="87"/>
    </row>
    <row r="63" spans="1:10" s="41" customFormat="1" ht="12.75" customHeight="1" x14ac:dyDescent="0.2">
      <c r="A63" s="30">
        <v>43658</v>
      </c>
      <c r="B63" s="37"/>
      <c r="C63" s="79" t="s">
        <v>956</v>
      </c>
      <c r="D63" s="33" t="s">
        <v>957</v>
      </c>
      <c r="E63" s="33"/>
      <c r="F63" s="38"/>
      <c r="G63" s="34">
        <v>3000</v>
      </c>
      <c r="H63" s="34"/>
      <c r="I63" s="35">
        <f t="shared" ca="1" si="0"/>
        <v>4448866.3309159577</v>
      </c>
      <c r="J63" s="36"/>
    </row>
    <row r="64" spans="1:10" s="41" customFormat="1" ht="12.75" customHeight="1" x14ac:dyDescent="0.2">
      <c r="A64" s="30">
        <v>43658</v>
      </c>
      <c r="B64" s="37"/>
      <c r="C64" s="79" t="s">
        <v>958</v>
      </c>
      <c r="D64" s="40" t="s">
        <v>674</v>
      </c>
      <c r="E64" s="40"/>
      <c r="F64" s="38"/>
      <c r="G64" s="34">
        <v>3784.2</v>
      </c>
      <c r="H64" s="34"/>
      <c r="I64" s="35">
        <f t="shared" ca="1" si="0"/>
        <v>4445082.1309159575</v>
      </c>
      <c r="J64" s="36"/>
    </row>
    <row r="65" spans="1:10" s="41" customFormat="1" ht="12.75" customHeight="1" x14ac:dyDescent="0.2">
      <c r="A65" s="30">
        <v>43658</v>
      </c>
      <c r="B65" s="42"/>
      <c r="C65" s="38" t="s">
        <v>959</v>
      </c>
      <c r="D65" s="47" t="s">
        <v>17</v>
      </c>
      <c r="E65" s="40"/>
      <c r="F65" s="38"/>
      <c r="G65" s="40">
        <v>90</v>
      </c>
      <c r="H65" s="43"/>
      <c r="I65" s="35">
        <f t="shared" ca="1" si="0"/>
        <v>4444992.1309159575</v>
      </c>
      <c r="J65" s="36"/>
    </row>
    <row r="66" spans="1:10" s="41" customFormat="1" ht="12.75" customHeight="1" x14ac:dyDescent="0.2">
      <c r="A66" s="30">
        <v>43658</v>
      </c>
      <c r="B66" s="37"/>
      <c r="C66" s="79" t="s">
        <v>960</v>
      </c>
      <c r="D66" s="33" t="s">
        <v>961</v>
      </c>
      <c r="E66" s="33"/>
      <c r="F66" s="38"/>
      <c r="G66" s="34">
        <v>90</v>
      </c>
      <c r="H66" s="34"/>
      <c r="I66" s="35">
        <f t="shared" ca="1" si="0"/>
        <v>4444902.1309159575</v>
      </c>
      <c r="J66" s="36"/>
    </row>
    <row r="67" spans="1:10" s="41" customFormat="1" ht="12.75" customHeight="1" x14ac:dyDescent="0.2">
      <c r="A67" s="30">
        <v>43658</v>
      </c>
      <c r="B67" s="37"/>
      <c r="C67" s="79" t="s">
        <v>962</v>
      </c>
      <c r="D67" s="33" t="s">
        <v>19</v>
      </c>
      <c r="E67" s="33"/>
      <c r="F67" s="38"/>
      <c r="G67" s="34">
        <v>280</v>
      </c>
      <c r="H67" s="34"/>
      <c r="I67" s="35">
        <f t="shared" ca="1" si="0"/>
        <v>4444622.1309159575</v>
      </c>
      <c r="J67" s="36"/>
    </row>
    <row r="68" spans="1:10" s="41" customFormat="1" ht="12.75" customHeight="1" x14ac:dyDescent="0.2">
      <c r="A68" s="30">
        <v>43658</v>
      </c>
      <c r="B68" s="37"/>
      <c r="C68" s="79" t="s">
        <v>963</v>
      </c>
      <c r="D68" s="40" t="s">
        <v>964</v>
      </c>
      <c r="E68" s="40"/>
      <c r="F68" s="38"/>
      <c r="G68" s="34">
        <v>39.07</v>
      </c>
      <c r="H68" s="34"/>
      <c r="I68" s="35">
        <f t="shared" ca="1" si="0"/>
        <v>4444583.0609159572</v>
      </c>
      <c r="J68" s="36"/>
    </row>
    <row r="69" spans="1:10" s="41" customFormat="1" ht="12.75" customHeight="1" x14ac:dyDescent="0.2">
      <c r="A69" s="30">
        <v>43658</v>
      </c>
      <c r="B69" s="37"/>
      <c r="C69" s="38" t="s">
        <v>965</v>
      </c>
      <c r="D69" s="40" t="s">
        <v>214</v>
      </c>
      <c r="E69" s="40"/>
      <c r="F69" s="38"/>
      <c r="G69" s="34">
        <v>787</v>
      </c>
      <c r="H69" s="34"/>
      <c r="I69" s="35">
        <f t="shared" ca="1" si="0"/>
        <v>4443796.0609159572</v>
      </c>
      <c r="J69" s="36"/>
    </row>
    <row r="70" spans="1:10" s="41" customFormat="1" ht="12.75" customHeight="1" x14ac:dyDescent="0.2">
      <c r="A70" s="30">
        <v>43658</v>
      </c>
      <c r="B70" s="37"/>
      <c r="C70" s="79" t="s">
        <v>966</v>
      </c>
      <c r="D70" s="40" t="s">
        <v>214</v>
      </c>
      <c r="E70" s="40"/>
      <c r="F70" s="38"/>
      <c r="G70" s="34">
        <v>7.3</v>
      </c>
      <c r="H70" s="34"/>
      <c r="I70" s="35">
        <f t="shared" ca="1" si="0"/>
        <v>4443788.7609159574</v>
      </c>
      <c r="J70" s="36"/>
    </row>
    <row r="71" spans="1:10" s="41" customFormat="1" ht="12.75" customHeight="1" x14ac:dyDescent="0.2">
      <c r="A71" s="30">
        <v>43658</v>
      </c>
      <c r="B71" s="37"/>
      <c r="C71" s="79" t="s">
        <v>967</v>
      </c>
      <c r="D71" s="33" t="s">
        <v>22</v>
      </c>
      <c r="E71" s="33"/>
      <c r="F71" s="38"/>
      <c r="G71" s="34">
        <v>270</v>
      </c>
      <c r="H71" s="34"/>
      <c r="I71" s="35">
        <f t="shared" ca="1" si="0"/>
        <v>4443518.7609159574</v>
      </c>
      <c r="J71" s="36"/>
    </row>
    <row r="72" spans="1:10" s="41" customFormat="1" ht="12.75" customHeight="1" x14ac:dyDescent="0.2">
      <c r="A72" s="30">
        <v>43658</v>
      </c>
      <c r="B72" s="42"/>
      <c r="C72" s="38" t="s">
        <v>968</v>
      </c>
      <c r="D72" s="39" t="s">
        <v>111</v>
      </c>
      <c r="E72" s="33"/>
      <c r="F72" s="38"/>
      <c r="G72" s="43">
        <v>8798</v>
      </c>
      <c r="H72" s="43"/>
      <c r="I72" s="35">
        <f t="shared" ca="1" si="0"/>
        <v>4434720.7609159574</v>
      </c>
      <c r="J72" s="36"/>
    </row>
    <row r="73" spans="1:10" s="41" customFormat="1" ht="12.75" customHeight="1" x14ac:dyDescent="0.2">
      <c r="A73" s="30">
        <v>43658</v>
      </c>
      <c r="B73" s="42"/>
      <c r="C73" s="38" t="s">
        <v>969</v>
      </c>
      <c r="D73" s="39" t="s">
        <v>380</v>
      </c>
      <c r="E73" s="33"/>
      <c r="F73" s="38"/>
      <c r="G73" s="43">
        <v>50.25</v>
      </c>
      <c r="H73" s="43"/>
      <c r="I73" s="35">
        <f t="shared" ca="1" si="0"/>
        <v>4434670.5109159574</v>
      </c>
      <c r="J73" s="36"/>
    </row>
    <row r="74" spans="1:10" s="41" customFormat="1" ht="12.75" customHeight="1" x14ac:dyDescent="0.2">
      <c r="A74" s="30">
        <v>43658</v>
      </c>
      <c r="B74" s="37"/>
      <c r="C74" s="79" t="s">
        <v>970</v>
      </c>
      <c r="D74" s="33" t="s">
        <v>219</v>
      </c>
      <c r="E74" s="33"/>
      <c r="F74" s="38"/>
      <c r="G74" s="34">
        <v>137.06</v>
      </c>
      <c r="H74" s="34"/>
      <c r="I74" s="35">
        <f t="shared" ca="1" si="0"/>
        <v>4434533.4509159578</v>
      </c>
      <c r="J74" s="36"/>
    </row>
    <row r="75" spans="1:10" s="41" customFormat="1" ht="12.75" customHeight="1" x14ac:dyDescent="0.2">
      <c r="A75" s="30">
        <v>43658</v>
      </c>
      <c r="B75" s="42"/>
      <c r="C75" s="38" t="s">
        <v>971</v>
      </c>
      <c r="D75" s="39" t="s">
        <v>972</v>
      </c>
      <c r="E75" s="33"/>
      <c r="F75" s="38"/>
      <c r="G75" s="43">
        <v>7320.23</v>
      </c>
      <c r="H75" s="43"/>
      <c r="I75" s="35">
        <f t="shared" ca="1" si="0"/>
        <v>4427213.2209159574</v>
      </c>
      <c r="J75" s="36"/>
    </row>
    <row r="76" spans="1:10" s="41" customFormat="1" ht="12.75" customHeight="1" x14ac:dyDescent="0.2">
      <c r="A76" s="30">
        <v>43658</v>
      </c>
      <c r="B76" s="42"/>
      <c r="C76" s="38" t="s">
        <v>973</v>
      </c>
      <c r="D76" s="39" t="s">
        <v>974</v>
      </c>
      <c r="E76" s="33"/>
      <c r="F76" s="38"/>
      <c r="G76" s="43">
        <v>5892</v>
      </c>
      <c r="H76" s="43"/>
      <c r="I76" s="44">
        <f ca="1">IF(AND(ISBLANK(G76),ISBLANK(H76)),"",OFFSET(I76,-1,0,1,1)+H76-G76)</f>
        <v>4421321.2209159574</v>
      </c>
      <c r="J76" s="36"/>
    </row>
    <row r="77" spans="1:10" s="41" customFormat="1" ht="12.75" customHeight="1" x14ac:dyDescent="0.2">
      <c r="A77" s="30">
        <v>43658</v>
      </c>
      <c r="B77" s="42"/>
      <c r="C77" s="38" t="s">
        <v>975</v>
      </c>
      <c r="D77" s="39" t="s">
        <v>73</v>
      </c>
      <c r="E77" s="33"/>
      <c r="F77" s="38"/>
      <c r="G77" s="43">
        <v>55.25</v>
      </c>
      <c r="H77" s="43"/>
      <c r="I77" s="35">
        <f t="shared" ca="1" si="0"/>
        <v>4421265.9709159574</v>
      </c>
      <c r="J77" s="36"/>
    </row>
    <row r="78" spans="1:10" s="41" customFormat="1" ht="12.75" customHeight="1" x14ac:dyDescent="0.2">
      <c r="A78" s="30">
        <v>43658</v>
      </c>
      <c r="B78" s="42"/>
      <c r="C78" s="38" t="s">
        <v>976</v>
      </c>
      <c r="D78" s="39" t="s">
        <v>942</v>
      </c>
      <c r="E78" s="33"/>
      <c r="F78" s="38"/>
      <c r="G78" s="43">
        <v>200</v>
      </c>
      <c r="H78" s="43"/>
      <c r="I78" s="35">
        <f t="shared" ca="1" si="0"/>
        <v>4421065.9709159574</v>
      </c>
      <c r="J78" s="36"/>
    </row>
    <row r="79" spans="1:10" s="41" customFormat="1" ht="12.75" customHeight="1" x14ac:dyDescent="0.2">
      <c r="A79" s="30">
        <v>43658</v>
      </c>
      <c r="B79" s="42"/>
      <c r="C79" s="38" t="s">
        <v>977</v>
      </c>
      <c r="D79" s="39" t="s">
        <v>865</v>
      </c>
      <c r="E79" s="33"/>
      <c r="F79" s="38"/>
      <c r="G79" s="43">
        <v>1634.77</v>
      </c>
      <c r="H79" s="43"/>
      <c r="I79" s="35">
        <f t="shared" ca="1" si="0"/>
        <v>4419431.2009159578</v>
      </c>
      <c r="J79" s="36"/>
    </row>
    <row r="80" spans="1:10" s="41" customFormat="1" ht="12.75" customHeight="1" x14ac:dyDescent="0.2">
      <c r="A80" s="30">
        <v>43658</v>
      </c>
      <c r="B80" s="42"/>
      <c r="C80" s="38" t="s">
        <v>978</v>
      </c>
      <c r="D80" s="39" t="s">
        <v>219</v>
      </c>
      <c r="E80" s="33"/>
      <c r="F80" s="38"/>
      <c r="G80" s="43">
        <v>6494.62</v>
      </c>
      <c r="H80" s="43"/>
      <c r="I80" s="35">
        <f t="shared" ca="1" si="0"/>
        <v>4412936.5809159577</v>
      </c>
      <c r="J80" s="36"/>
    </row>
    <row r="81" spans="1:10" s="41" customFormat="1" ht="12.75" customHeight="1" x14ac:dyDescent="0.2">
      <c r="A81" s="30">
        <v>43658</v>
      </c>
      <c r="B81" s="37"/>
      <c r="C81" s="79" t="s">
        <v>979</v>
      </c>
      <c r="D81" s="40" t="s">
        <v>980</v>
      </c>
      <c r="E81" s="40"/>
      <c r="F81" s="38"/>
      <c r="G81" s="34">
        <v>16960</v>
      </c>
      <c r="H81" s="34"/>
      <c r="I81" s="35">
        <f t="shared" ca="1" si="0"/>
        <v>4395976.5809159577</v>
      </c>
      <c r="J81" s="36"/>
    </row>
    <row r="82" spans="1:10" s="41" customFormat="1" ht="12.75" customHeight="1" x14ac:dyDescent="0.2">
      <c r="A82" s="30">
        <v>43658</v>
      </c>
      <c r="B82" s="42"/>
      <c r="C82" s="38" t="s">
        <v>981</v>
      </c>
      <c r="D82" s="47" t="s">
        <v>211</v>
      </c>
      <c r="E82" s="40"/>
      <c r="F82" s="38"/>
      <c r="G82" s="43">
        <v>12420</v>
      </c>
      <c r="H82" s="43"/>
      <c r="I82" s="35">
        <f t="shared" ca="1" si="0"/>
        <v>4383556.5809159577</v>
      </c>
      <c r="J82" s="36"/>
    </row>
    <row r="83" spans="1:10" s="41" customFormat="1" ht="12.75" customHeight="1" x14ac:dyDescent="0.2">
      <c r="A83" s="30">
        <v>43658</v>
      </c>
      <c r="B83" s="42"/>
      <c r="C83" s="38" t="s">
        <v>982</v>
      </c>
      <c r="D83" s="47" t="s">
        <v>983</v>
      </c>
      <c r="E83" s="40"/>
      <c r="F83" s="38"/>
      <c r="G83" s="43">
        <v>95000</v>
      </c>
      <c r="H83" s="43"/>
      <c r="I83" s="35">
        <f t="shared" ca="1" si="0"/>
        <v>4288556.5809159577</v>
      </c>
      <c r="J83" s="36"/>
    </row>
    <row r="84" spans="1:10" s="41" customFormat="1" ht="12.75" customHeight="1" x14ac:dyDescent="0.2">
      <c r="A84" s="30">
        <v>43659</v>
      </c>
      <c r="B84" s="37"/>
      <c r="C84" s="79" t="s">
        <v>984</v>
      </c>
      <c r="D84" s="40" t="s">
        <v>983</v>
      </c>
      <c r="E84" s="40"/>
      <c r="F84" s="38"/>
      <c r="G84" s="34">
        <v>95000</v>
      </c>
      <c r="H84" s="34"/>
      <c r="I84" s="35">
        <f t="shared" ca="1" si="0"/>
        <v>4193556.5809159577</v>
      </c>
      <c r="J84" s="36"/>
    </row>
    <row r="85" spans="1:10" s="41" customFormat="1" ht="12.75" customHeight="1" x14ac:dyDescent="0.2">
      <c r="A85" s="30">
        <v>43661</v>
      </c>
      <c r="B85" s="42"/>
      <c r="C85" s="38" t="s">
        <v>1042</v>
      </c>
      <c r="D85" s="47" t="s">
        <v>1043</v>
      </c>
      <c r="E85" s="40"/>
      <c r="F85" s="38"/>
      <c r="G85" s="43"/>
      <c r="H85" s="43">
        <v>1000</v>
      </c>
      <c r="I85" s="35">
        <f t="shared" ca="1" si="0"/>
        <v>4194556.5809159577</v>
      </c>
      <c r="J85" s="36"/>
    </row>
    <row r="86" spans="1:10" s="41" customFormat="1" ht="12.75" customHeight="1" x14ac:dyDescent="0.2">
      <c r="A86" s="30">
        <v>43661</v>
      </c>
      <c r="B86" s="37"/>
      <c r="C86" s="79" t="s">
        <v>985</v>
      </c>
      <c r="D86" s="33" t="s">
        <v>983</v>
      </c>
      <c r="E86" s="33"/>
      <c r="F86" s="38"/>
      <c r="G86" s="34">
        <v>95000</v>
      </c>
      <c r="H86" s="34"/>
      <c r="I86" s="35">
        <f t="shared" ca="1" si="0"/>
        <v>4099556.5809159577</v>
      </c>
      <c r="J86" s="36"/>
    </row>
    <row r="87" spans="1:10" s="41" customFormat="1" ht="12.75" customHeight="1" x14ac:dyDescent="0.2">
      <c r="A87" s="30">
        <v>43662</v>
      </c>
      <c r="B87" s="42"/>
      <c r="C87" s="38" t="s">
        <v>986</v>
      </c>
      <c r="D87" s="39" t="s">
        <v>983</v>
      </c>
      <c r="E87" s="33"/>
      <c r="F87" s="38"/>
      <c r="G87" s="43">
        <v>95000</v>
      </c>
      <c r="H87" s="43"/>
      <c r="I87" s="35">
        <f t="shared" ref="I87:I88" ca="1" si="2">IF(AND(ISBLANK(G87),ISBLANK(H87))," - ",OFFSET(I87,-1,0,1,1)+H87-G87)</f>
        <v>4004556.5809159577</v>
      </c>
      <c r="J87" s="36"/>
    </row>
    <row r="88" spans="1:10" s="41" customFormat="1" ht="12.75" customHeight="1" x14ac:dyDescent="0.2">
      <c r="A88" s="30">
        <v>43662</v>
      </c>
      <c r="B88" s="37"/>
      <c r="C88" s="79" t="s">
        <v>20</v>
      </c>
      <c r="D88" s="33" t="s">
        <v>987</v>
      </c>
      <c r="E88" s="33"/>
      <c r="F88" s="38"/>
      <c r="G88" s="34">
        <v>65383.92</v>
      </c>
      <c r="H88" s="34"/>
      <c r="I88" s="35">
        <f t="shared" ca="1" si="2"/>
        <v>3939172.6609159578</v>
      </c>
      <c r="J88" s="36"/>
    </row>
    <row r="89" spans="1:10" s="41" customFormat="1" ht="12.75" customHeight="1" x14ac:dyDescent="0.2">
      <c r="A89" s="30">
        <v>43662</v>
      </c>
      <c r="B89" s="42"/>
      <c r="C89" s="38" t="s">
        <v>20</v>
      </c>
      <c r="D89" s="39" t="s">
        <v>988</v>
      </c>
      <c r="E89" s="33"/>
      <c r="F89" s="38"/>
      <c r="G89" s="43">
        <v>3580.03</v>
      </c>
      <c r="H89" s="43"/>
      <c r="I89" s="35">
        <f t="shared" ref="I89:I140" ca="1" si="3">IF(AND(ISBLANK(G89),ISBLANK(H89))," - ",OFFSET(I89,-1,0,1,1)+H89-G89)</f>
        <v>3935592.630915958</v>
      </c>
      <c r="J89" s="36"/>
    </row>
    <row r="90" spans="1:10" s="41" customFormat="1" ht="12.75" customHeight="1" x14ac:dyDescent="0.2">
      <c r="A90" s="30">
        <v>43662</v>
      </c>
      <c r="B90" s="100"/>
      <c r="C90" s="101" t="s">
        <v>20</v>
      </c>
      <c r="D90" s="102" t="s">
        <v>989</v>
      </c>
      <c r="E90" s="103"/>
      <c r="F90" s="101"/>
      <c r="G90" s="104">
        <v>90029.99</v>
      </c>
      <c r="H90" s="104"/>
      <c r="I90" s="35">
        <f t="shared" ca="1" si="3"/>
        <v>3845562.6409159577</v>
      </c>
      <c r="J90" s="105"/>
    </row>
    <row r="91" spans="1:10" s="41" customFormat="1" ht="12.75" customHeight="1" x14ac:dyDescent="0.2">
      <c r="A91" s="30">
        <v>43662</v>
      </c>
      <c r="B91" s="42"/>
      <c r="C91" s="38" t="s">
        <v>1044</v>
      </c>
      <c r="D91" s="39" t="s">
        <v>1045</v>
      </c>
      <c r="E91" s="33"/>
      <c r="F91" s="38"/>
      <c r="G91" s="43"/>
      <c r="H91" s="43">
        <v>1000</v>
      </c>
      <c r="I91" s="35">
        <f t="shared" ca="1" si="3"/>
        <v>3846562.6409159577</v>
      </c>
      <c r="J91" s="36"/>
    </row>
    <row r="92" spans="1:10" s="41" customFormat="1" ht="12.75" customHeight="1" x14ac:dyDescent="0.2">
      <c r="A92" s="30">
        <v>43663</v>
      </c>
      <c r="B92" s="42"/>
      <c r="C92" s="38" t="s">
        <v>1046</v>
      </c>
      <c r="D92" s="39" t="s">
        <v>1047</v>
      </c>
      <c r="E92" s="33"/>
      <c r="F92" s="38"/>
      <c r="G92" s="43"/>
      <c r="H92" s="43">
        <v>3000</v>
      </c>
      <c r="I92" s="35">
        <f t="shared" ca="1" si="3"/>
        <v>3849562.6409159577</v>
      </c>
      <c r="J92" s="36"/>
    </row>
    <row r="93" spans="1:10" s="41" customFormat="1" ht="12.75" customHeight="1" x14ac:dyDescent="0.2">
      <c r="A93" s="30">
        <v>43663</v>
      </c>
      <c r="B93" s="100"/>
      <c r="C93" s="101" t="s">
        <v>990</v>
      </c>
      <c r="D93" s="102" t="s">
        <v>991</v>
      </c>
      <c r="E93" s="103"/>
      <c r="F93" s="101"/>
      <c r="G93" s="104">
        <v>0</v>
      </c>
      <c r="H93" s="104"/>
      <c r="I93" s="35">
        <f t="shared" ca="1" si="3"/>
        <v>3849562.6409159577</v>
      </c>
      <c r="J93" s="105"/>
    </row>
    <row r="94" spans="1:10" s="41" customFormat="1" ht="12.75" customHeight="1" x14ac:dyDescent="0.2">
      <c r="A94" s="30">
        <v>43663</v>
      </c>
      <c r="B94" s="37"/>
      <c r="C94" s="79" t="s">
        <v>992</v>
      </c>
      <c r="D94" s="33" t="s">
        <v>930</v>
      </c>
      <c r="E94" s="33"/>
      <c r="F94" s="38"/>
      <c r="G94" s="34">
        <v>600</v>
      </c>
      <c r="H94" s="34"/>
      <c r="I94" s="35">
        <f t="shared" ca="1" si="3"/>
        <v>3848962.6409159577</v>
      </c>
      <c r="J94" s="36"/>
    </row>
    <row r="95" spans="1:10" s="41" customFormat="1" ht="12.75" customHeight="1" x14ac:dyDescent="0.2">
      <c r="A95" s="30">
        <v>43663</v>
      </c>
      <c r="B95" s="37"/>
      <c r="C95" s="79" t="s">
        <v>993</v>
      </c>
      <c r="D95" s="33" t="s">
        <v>69</v>
      </c>
      <c r="E95" s="33"/>
      <c r="F95" s="38"/>
      <c r="G95" s="34">
        <v>699.03</v>
      </c>
      <c r="H95" s="34"/>
      <c r="I95" s="35">
        <f t="shared" ca="1" si="3"/>
        <v>3848263.610915958</v>
      </c>
      <c r="J95" s="36"/>
    </row>
    <row r="96" spans="1:10" s="41" customFormat="1" ht="12.75" customHeight="1" x14ac:dyDescent="0.2">
      <c r="A96" s="30">
        <v>43663</v>
      </c>
      <c r="B96" s="37"/>
      <c r="C96" s="79" t="s">
        <v>994</v>
      </c>
      <c r="D96" s="40" t="s">
        <v>202</v>
      </c>
      <c r="E96" s="40"/>
      <c r="F96" s="38"/>
      <c r="G96" s="34">
        <v>508.49</v>
      </c>
      <c r="H96" s="34"/>
      <c r="I96" s="35">
        <f t="shared" ca="1" si="3"/>
        <v>3847755.1209159577</v>
      </c>
      <c r="J96" s="36"/>
    </row>
    <row r="97" spans="1:10" s="41" customFormat="1" ht="12.75" customHeight="1" x14ac:dyDescent="0.2">
      <c r="A97" s="30">
        <v>43663</v>
      </c>
      <c r="B97" s="37"/>
      <c r="C97" s="79" t="s">
        <v>995</v>
      </c>
      <c r="D97" s="40" t="s">
        <v>111</v>
      </c>
      <c r="E97" s="40"/>
      <c r="F97" s="38"/>
      <c r="G97" s="34">
        <v>553.79999999999995</v>
      </c>
      <c r="H97" s="34"/>
      <c r="I97" s="35">
        <f t="shared" ca="1" si="3"/>
        <v>3847201.3209159579</v>
      </c>
      <c r="J97" s="36"/>
    </row>
    <row r="98" spans="1:10" s="41" customFormat="1" ht="12.75" customHeight="1" x14ac:dyDescent="0.2">
      <c r="A98" s="30">
        <v>43663</v>
      </c>
      <c r="B98" s="37"/>
      <c r="C98" s="79" t="s">
        <v>996</v>
      </c>
      <c r="D98" s="33" t="s">
        <v>983</v>
      </c>
      <c r="E98" s="33"/>
      <c r="F98" s="38"/>
      <c r="G98" s="34">
        <v>95000</v>
      </c>
      <c r="H98" s="34"/>
      <c r="I98" s="35">
        <f t="shared" ca="1" si="3"/>
        <v>3752201.3209159579</v>
      </c>
      <c r="J98" s="36"/>
    </row>
    <row r="99" spans="1:10" s="41" customFormat="1" ht="12.75" customHeight="1" x14ac:dyDescent="0.2">
      <c r="A99" s="30">
        <v>43664</v>
      </c>
      <c r="B99" s="42"/>
      <c r="C99" s="38" t="s">
        <v>997</v>
      </c>
      <c r="D99" s="39" t="s">
        <v>998</v>
      </c>
      <c r="E99" s="33"/>
      <c r="F99" s="38"/>
      <c r="G99" s="43">
        <v>398.55</v>
      </c>
      <c r="H99" s="43"/>
      <c r="I99" s="35">
        <f t="shared" ca="1" si="3"/>
        <v>3751802.7709159581</v>
      </c>
      <c r="J99" s="36"/>
    </row>
    <row r="100" spans="1:10" s="41" customFormat="1" ht="12.75" customHeight="1" x14ac:dyDescent="0.2">
      <c r="A100" s="30">
        <v>43664</v>
      </c>
      <c r="B100" s="42"/>
      <c r="C100" s="38" t="s">
        <v>999</v>
      </c>
      <c r="D100" s="39" t="s">
        <v>17</v>
      </c>
      <c r="E100" s="33"/>
      <c r="F100" s="38"/>
      <c r="G100" s="43">
        <v>90</v>
      </c>
      <c r="H100" s="43"/>
      <c r="I100" s="35">
        <f t="shared" ca="1" si="3"/>
        <v>3751712.7709159581</v>
      </c>
      <c r="J100" s="36"/>
    </row>
    <row r="101" spans="1:10" s="41" customFormat="1" ht="12.75" customHeight="1" x14ac:dyDescent="0.2">
      <c r="A101" s="30">
        <v>43664</v>
      </c>
      <c r="B101" s="37"/>
      <c r="C101" s="79" t="s">
        <v>1000</v>
      </c>
      <c r="D101" s="33" t="s">
        <v>983</v>
      </c>
      <c r="E101" s="33"/>
      <c r="F101" s="38"/>
      <c r="G101" s="34">
        <v>23750</v>
      </c>
      <c r="H101" s="34"/>
      <c r="I101" s="35">
        <f t="shared" ca="1" si="3"/>
        <v>3727962.7709159581</v>
      </c>
      <c r="J101" s="36"/>
    </row>
    <row r="102" spans="1:10" s="41" customFormat="1" ht="24" x14ac:dyDescent="0.2">
      <c r="A102" s="30">
        <v>43664</v>
      </c>
      <c r="B102" s="42"/>
      <c r="C102" s="31" t="s">
        <v>1048</v>
      </c>
      <c r="D102" s="39" t="s">
        <v>1049</v>
      </c>
      <c r="E102" s="33"/>
      <c r="F102" s="38"/>
      <c r="G102" s="43"/>
      <c r="H102" s="43">
        <v>2000</v>
      </c>
      <c r="I102" s="35">
        <f t="shared" ca="1" si="3"/>
        <v>3729962.7709159581</v>
      </c>
      <c r="J102" s="36"/>
    </row>
    <row r="103" spans="1:10" s="41" customFormat="1" ht="12.75" customHeight="1" x14ac:dyDescent="0.2">
      <c r="A103" s="30">
        <v>43670</v>
      </c>
      <c r="B103" s="37"/>
      <c r="C103" s="79" t="s">
        <v>1001</v>
      </c>
      <c r="D103" s="33" t="s">
        <v>628</v>
      </c>
      <c r="E103" s="33"/>
      <c r="F103" s="38"/>
      <c r="G103" s="34">
        <v>6360</v>
      </c>
      <c r="H103" s="34"/>
      <c r="I103" s="35">
        <f t="shared" ca="1" si="3"/>
        <v>3723602.7709159581</v>
      </c>
      <c r="J103" s="36"/>
    </row>
    <row r="104" spans="1:10" s="41" customFormat="1" ht="12.75" customHeight="1" x14ac:dyDescent="0.2">
      <c r="A104" s="30">
        <v>43670</v>
      </c>
      <c r="B104" s="37"/>
      <c r="C104" s="79" t="s">
        <v>1002</v>
      </c>
      <c r="D104" s="33" t="s">
        <v>18</v>
      </c>
      <c r="E104" s="33"/>
      <c r="F104" s="38"/>
      <c r="G104" s="34">
        <v>1200</v>
      </c>
      <c r="H104" s="34"/>
      <c r="I104" s="35">
        <f t="shared" ca="1" si="3"/>
        <v>3722402.7709159581</v>
      </c>
      <c r="J104" s="36"/>
    </row>
    <row r="105" spans="1:10" s="41" customFormat="1" ht="12.75" customHeight="1" x14ac:dyDescent="0.2">
      <c r="A105" s="30">
        <v>43670</v>
      </c>
      <c r="B105" s="37"/>
      <c r="C105" s="79" t="s">
        <v>1003</v>
      </c>
      <c r="D105" s="33" t="s">
        <v>82</v>
      </c>
      <c r="E105" s="33"/>
      <c r="F105" s="38"/>
      <c r="G105" s="34">
        <v>3710</v>
      </c>
      <c r="H105" s="34"/>
      <c r="I105" s="35">
        <f t="shared" ca="1" si="3"/>
        <v>3718692.7709159581</v>
      </c>
      <c r="J105" s="36"/>
    </row>
    <row r="106" spans="1:10" s="41" customFormat="1" ht="12.75" customHeight="1" x14ac:dyDescent="0.2">
      <c r="A106" s="30">
        <v>43670</v>
      </c>
      <c r="B106" s="42"/>
      <c r="C106" s="38" t="s">
        <v>1004</v>
      </c>
      <c r="D106" s="39" t="s">
        <v>845</v>
      </c>
      <c r="E106" s="33"/>
      <c r="F106" s="38"/>
      <c r="G106" s="43">
        <v>3816</v>
      </c>
      <c r="H106" s="43"/>
      <c r="I106" s="35">
        <f t="shared" ca="1" si="3"/>
        <v>3714876.7709159581</v>
      </c>
      <c r="J106" s="36"/>
    </row>
    <row r="107" spans="1:10" s="41" customFormat="1" ht="12.75" customHeight="1" x14ac:dyDescent="0.2">
      <c r="A107" s="30">
        <v>43670</v>
      </c>
      <c r="B107" s="42"/>
      <c r="C107" s="38" t="s">
        <v>1005</v>
      </c>
      <c r="D107" s="39" t="s">
        <v>84</v>
      </c>
      <c r="E107" s="33"/>
      <c r="F107" s="38"/>
      <c r="G107" s="43">
        <v>7300</v>
      </c>
      <c r="H107" s="43"/>
      <c r="I107" s="35">
        <f t="shared" ca="1" si="3"/>
        <v>3707576.7709159581</v>
      </c>
      <c r="J107" s="36"/>
    </row>
    <row r="108" spans="1:10" s="41" customFormat="1" ht="12.75" customHeight="1" x14ac:dyDescent="0.2">
      <c r="A108" s="30">
        <v>43670</v>
      </c>
      <c r="B108" s="42"/>
      <c r="C108" s="38" t="s">
        <v>1006</v>
      </c>
      <c r="D108" s="39" t="s">
        <v>599</v>
      </c>
      <c r="E108" s="33"/>
      <c r="F108" s="38"/>
      <c r="G108" s="43">
        <v>318</v>
      </c>
      <c r="H108" s="43"/>
      <c r="I108" s="35">
        <f t="shared" ca="1" si="3"/>
        <v>3707258.7709159581</v>
      </c>
      <c r="J108" s="36"/>
    </row>
    <row r="109" spans="1:10" s="41" customFormat="1" ht="12.75" customHeight="1" x14ac:dyDescent="0.2">
      <c r="A109" s="30">
        <v>43670</v>
      </c>
      <c r="B109" s="42"/>
      <c r="C109" s="38" t="s">
        <v>1007</v>
      </c>
      <c r="D109" s="39" t="s">
        <v>19</v>
      </c>
      <c r="E109" s="33"/>
      <c r="F109" s="38"/>
      <c r="G109" s="43">
        <v>40</v>
      </c>
      <c r="H109" s="43"/>
      <c r="I109" s="35">
        <f t="shared" ca="1" si="3"/>
        <v>3707218.7709159581</v>
      </c>
      <c r="J109" s="36"/>
    </row>
    <row r="110" spans="1:10" s="41" customFormat="1" ht="12.75" customHeight="1" x14ac:dyDescent="0.2">
      <c r="A110" s="30">
        <v>43670</v>
      </c>
      <c r="B110" s="42"/>
      <c r="C110" s="38" t="s">
        <v>1008</v>
      </c>
      <c r="D110" s="39" t="s">
        <v>91</v>
      </c>
      <c r="E110" s="33"/>
      <c r="F110" s="38"/>
      <c r="G110" s="43">
        <v>1881</v>
      </c>
      <c r="H110" s="43"/>
      <c r="I110" s="35">
        <f t="shared" ca="1" si="3"/>
        <v>3705337.7709159581</v>
      </c>
      <c r="J110" s="36"/>
    </row>
    <row r="111" spans="1:10" s="41" customFormat="1" ht="12.75" customHeight="1" x14ac:dyDescent="0.2">
      <c r="A111" s="30">
        <v>43670</v>
      </c>
      <c r="B111" s="42"/>
      <c r="C111" s="38" t="s">
        <v>1009</v>
      </c>
      <c r="D111" s="39" t="s">
        <v>322</v>
      </c>
      <c r="E111" s="33"/>
      <c r="F111" s="38"/>
      <c r="G111" s="43">
        <v>1812</v>
      </c>
      <c r="H111" s="43"/>
      <c r="I111" s="35">
        <f t="shared" ca="1" si="3"/>
        <v>3703525.7709159581</v>
      </c>
      <c r="J111" s="36"/>
    </row>
    <row r="112" spans="1:10" s="41" customFormat="1" ht="12.75" customHeight="1" x14ac:dyDescent="0.2">
      <c r="A112" s="30">
        <v>43670</v>
      </c>
      <c r="B112" s="37"/>
      <c r="C112" s="79" t="s">
        <v>1010</v>
      </c>
      <c r="D112" s="33" t="s">
        <v>1011</v>
      </c>
      <c r="E112" s="33"/>
      <c r="F112" s="38"/>
      <c r="G112" s="34">
        <v>1000</v>
      </c>
      <c r="H112" s="34"/>
      <c r="I112" s="35">
        <f t="shared" ca="1" si="3"/>
        <v>3702525.7709159581</v>
      </c>
      <c r="J112" s="36"/>
    </row>
    <row r="113" spans="1:11" s="41" customFormat="1" ht="12.75" customHeight="1" x14ac:dyDescent="0.2">
      <c r="A113" s="30">
        <v>43670</v>
      </c>
      <c r="B113" s="37"/>
      <c r="C113" s="79" t="s">
        <v>1012</v>
      </c>
      <c r="D113" s="33" t="s">
        <v>134</v>
      </c>
      <c r="E113" s="33"/>
      <c r="F113" s="38"/>
      <c r="G113" s="34">
        <v>185.4</v>
      </c>
      <c r="H113" s="34"/>
      <c r="I113" s="35">
        <f t="shared" ca="1" si="3"/>
        <v>3702340.3709159582</v>
      </c>
      <c r="J113" s="36"/>
    </row>
    <row r="114" spans="1:11" s="41" customFormat="1" ht="12.75" customHeight="1" x14ac:dyDescent="0.2">
      <c r="A114" s="30">
        <v>43670</v>
      </c>
      <c r="B114" s="37"/>
      <c r="C114" s="79" t="s">
        <v>1013</v>
      </c>
      <c r="D114" s="33" t="s">
        <v>1014</v>
      </c>
      <c r="E114" s="33"/>
      <c r="F114" s="38"/>
      <c r="G114" s="34">
        <v>600</v>
      </c>
      <c r="H114" s="34"/>
      <c r="I114" s="35">
        <f t="shared" ca="1" si="3"/>
        <v>3701740.3709159582</v>
      </c>
      <c r="J114" s="36"/>
    </row>
    <row r="115" spans="1:11" s="41" customFormat="1" ht="12.75" customHeight="1" x14ac:dyDescent="0.2">
      <c r="A115" s="30">
        <v>43670</v>
      </c>
      <c r="B115" s="37"/>
      <c r="C115" s="79" t="s">
        <v>1015</v>
      </c>
      <c r="D115" s="40" t="s">
        <v>211</v>
      </c>
      <c r="E115" s="40"/>
      <c r="F115" s="38"/>
      <c r="G115" s="34">
        <v>8400</v>
      </c>
      <c r="H115" s="34"/>
      <c r="I115" s="35">
        <f t="shared" ca="1" si="3"/>
        <v>3693340.3709159582</v>
      </c>
      <c r="J115" s="36"/>
    </row>
    <row r="116" spans="1:11" s="41" customFormat="1" ht="12.75" customHeight="1" x14ac:dyDescent="0.2">
      <c r="A116" s="30">
        <v>43670</v>
      </c>
      <c r="B116" s="37"/>
      <c r="C116" s="79" t="s">
        <v>1016</v>
      </c>
      <c r="D116" s="40" t="s">
        <v>23</v>
      </c>
      <c r="E116" s="40"/>
      <c r="F116" s="38"/>
      <c r="G116" s="34">
        <v>90</v>
      </c>
      <c r="H116" s="34"/>
      <c r="I116" s="35">
        <f t="shared" ca="1" si="3"/>
        <v>3693250.3709159582</v>
      </c>
      <c r="J116" s="36"/>
    </row>
    <row r="117" spans="1:11" s="41" customFormat="1" ht="12.75" customHeight="1" x14ac:dyDescent="0.2">
      <c r="A117" s="30">
        <v>43670</v>
      </c>
      <c r="B117" s="37"/>
      <c r="C117" s="79" t="s">
        <v>1017</v>
      </c>
      <c r="D117" s="33" t="s">
        <v>219</v>
      </c>
      <c r="E117" s="33"/>
      <c r="F117" s="38"/>
      <c r="G117" s="34">
        <v>6107.78</v>
      </c>
      <c r="H117" s="34"/>
      <c r="I117" s="35">
        <f t="shared" ca="1" si="3"/>
        <v>3687142.5909159584</v>
      </c>
      <c r="J117" s="36"/>
    </row>
    <row r="118" spans="1:11" s="41" customFormat="1" ht="12.75" customHeight="1" x14ac:dyDescent="0.2">
      <c r="A118" s="30">
        <v>43670</v>
      </c>
      <c r="B118" s="42"/>
      <c r="C118" s="79" t="s">
        <v>20</v>
      </c>
      <c r="D118" s="33" t="s">
        <v>987</v>
      </c>
      <c r="E118" s="33"/>
      <c r="F118" s="38"/>
      <c r="G118" s="34">
        <v>3793.16</v>
      </c>
      <c r="H118" s="34"/>
      <c r="I118" s="35">
        <f t="shared" ca="1" si="3"/>
        <v>3683349.4309159582</v>
      </c>
      <c r="J118" s="36"/>
    </row>
    <row r="119" spans="1:11" s="41" customFormat="1" ht="12.75" customHeight="1" x14ac:dyDescent="0.2">
      <c r="A119" s="30">
        <v>43670</v>
      </c>
      <c r="B119" s="100"/>
      <c r="C119" s="101" t="s">
        <v>1018</v>
      </c>
      <c r="D119" s="102" t="s">
        <v>1019</v>
      </c>
      <c r="E119" s="103"/>
      <c r="F119" s="101"/>
      <c r="G119" s="104">
        <v>24000</v>
      </c>
      <c r="H119" s="104"/>
      <c r="I119" s="35">
        <f t="shared" ca="1" si="3"/>
        <v>3659349.4309159582</v>
      </c>
      <c r="J119" s="105"/>
    </row>
    <row r="120" spans="1:11" s="41" customFormat="1" ht="12.75" customHeight="1" x14ac:dyDescent="0.2">
      <c r="A120" s="30">
        <v>43670</v>
      </c>
      <c r="B120" s="42"/>
      <c r="C120" s="38" t="s">
        <v>1020</v>
      </c>
      <c r="D120" s="39" t="s">
        <v>1021</v>
      </c>
      <c r="E120" s="33"/>
      <c r="F120" s="38"/>
      <c r="G120" s="43">
        <v>29325</v>
      </c>
      <c r="H120" s="43"/>
      <c r="I120" s="35">
        <f t="shared" ca="1" si="3"/>
        <v>3630024.4309159582</v>
      </c>
      <c r="J120" s="36"/>
    </row>
    <row r="121" spans="1:11" s="41" customFormat="1" ht="12.75" customHeight="1" x14ac:dyDescent="0.2">
      <c r="A121" s="30">
        <v>43670</v>
      </c>
      <c r="B121" s="100"/>
      <c r="C121" s="101" t="s">
        <v>1022</v>
      </c>
      <c r="D121" s="102" t="s">
        <v>353</v>
      </c>
      <c r="E121" s="103"/>
      <c r="F121" s="101"/>
      <c r="G121" s="104">
        <v>28620</v>
      </c>
      <c r="H121" s="104"/>
      <c r="I121" s="35">
        <f t="shared" ca="1" si="3"/>
        <v>3601404.4309159582</v>
      </c>
      <c r="J121" s="105"/>
    </row>
    <row r="122" spans="1:11" s="41" customFormat="1" ht="12.75" customHeight="1" x14ac:dyDescent="0.2">
      <c r="A122" s="30">
        <v>43670</v>
      </c>
      <c r="B122" s="100"/>
      <c r="C122" s="101" t="s">
        <v>1023</v>
      </c>
      <c r="D122" s="102" t="s">
        <v>139</v>
      </c>
      <c r="E122" s="103"/>
      <c r="F122" s="101"/>
      <c r="G122" s="104">
        <v>20670</v>
      </c>
      <c r="H122" s="104"/>
      <c r="I122" s="35">
        <f t="shared" ca="1" si="3"/>
        <v>3580734.4309159582</v>
      </c>
      <c r="J122" s="105"/>
    </row>
    <row r="123" spans="1:11" s="41" customFormat="1" ht="12.75" customHeight="1" x14ac:dyDescent="0.2">
      <c r="A123" s="30">
        <v>43677</v>
      </c>
      <c r="B123" s="100"/>
      <c r="C123" s="101" t="s">
        <v>234</v>
      </c>
      <c r="D123" s="102" t="s">
        <v>235</v>
      </c>
      <c r="E123" s="103"/>
      <c r="F123" s="101"/>
      <c r="G123" s="104">
        <v>83330.81</v>
      </c>
      <c r="H123" s="104"/>
      <c r="I123" s="35">
        <f t="shared" ca="1" si="3"/>
        <v>3497403.6209159582</v>
      </c>
      <c r="J123" s="105"/>
    </row>
    <row r="124" spans="1:11" s="41" customFormat="1" x14ac:dyDescent="0.2">
      <c r="A124" s="30">
        <v>43677</v>
      </c>
      <c r="B124" s="100"/>
      <c r="C124" s="101" t="s">
        <v>1017</v>
      </c>
      <c r="D124" s="102" t="s">
        <v>145</v>
      </c>
      <c r="E124" s="103"/>
      <c r="F124" s="101"/>
      <c r="G124" s="104">
        <v>21497</v>
      </c>
      <c r="H124" s="104"/>
      <c r="I124" s="35">
        <f t="shared" ca="1" si="3"/>
        <v>3475906.6209159582</v>
      </c>
      <c r="J124" s="105"/>
    </row>
    <row r="125" spans="1:11" s="41" customFormat="1" ht="12.75" customHeight="1" x14ac:dyDescent="0.2">
      <c r="A125" s="30">
        <v>43677</v>
      </c>
      <c r="B125" s="42"/>
      <c r="C125" s="79" t="s">
        <v>1024</v>
      </c>
      <c r="D125" s="33" t="s">
        <v>147</v>
      </c>
      <c r="E125" s="33"/>
      <c r="F125" s="38"/>
      <c r="G125" s="34">
        <v>1511.8</v>
      </c>
      <c r="H125" s="34"/>
      <c r="I125" s="35">
        <f t="shared" ca="1" si="3"/>
        <v>3474394.8209159584</v>
      </c>
      <c r="J125" s="36"/>
    </row>
    <row r="126" spans="1:11" s="41" customFormat="1" ht="12.75" customHeight="1" x14ac:dyDescent="0.2">
      <c r="A126" s="30">
        <v>43677</v>
      </c>
      <c r="B126" s="37"/>
      <c r="C126" s="79" t="s">
        <v>1025</v>
      </c>
      <c r="D126" s="40" t="s">
        <v>147</v>
      </c>
      <c r="E126" s="40"/>
      <c r="F126" s="38"/>
      <c r="G126" s="34">
        <v>256.39999999999998</v>
      </c>
      <c r="H126" s="34"/>
      <c r="I126" s="35">
        <f t="shared" ca="1" si="3"/>
        <v>3474138.4209159585</v>
      </c>
      <c r="J126" s="36"/>
    </row>
    <row r="127" spans="1:11" s="41" customFormat="1" ht="12.75" customHeight="1" x14ac:dyDescent="0.2">
      <c r="A127" s="30">
        <v>43677</v>
      </c>
      <c r="B127" s="42"/>
      <c r="C127" s="79" t="s">
        <v>1026</v>
      </c>
      <c r="D127" s="33" t="s">
        <v>16</v>
      </c>
      <c r="E127" s="33"/>
      <c r="F127" s="38"/>
      <c r="G127" s="34">
        <v>4937.95</v>
      </c>
      <c r="H127" s="34"/>
      <c r="I127" s="35">
        <f t="shared" ca="1" si="3"/>
        <v>3469200.4709159583</v>
      </c>
      <c r="J127" s="36"/>
    </row>
    <row r="128" spans="1:11" s="41" customFormat="1" ht="12.75" customHeight="1" x14ac:dyDescent="0.2">
      <c r="A128" s="30">
        <v>43671</v>
      </c>
      <c r="B128" s="37"/>
      <c r="C128" s="38" t="s">
        <v>20</v>
      </c>
      <c r="D128" s="39" t="s">
        <v>1027</v>
      </c>
      <c r="E128" s="40"/>
      <c r="F128" s="38"/>
      <c r="G128" s="34">
        <v>75030</v>
      </c>
      <c r="H128" s="34"/>
      <c r="I128" s="35">
        <f t="shared" ca="1" si="3"/>
        <v>3394170.4709159583</v>
      </c>
      <c r="J128" s="36"/>
      <c r="K128" s="109"/>
    </row>
    <row r="129" spans="1:10" s="41" customFormat="1" ht="12.75" customHeight="1" x14ac:dyDescent="0.2">
      <c r="A129" s="30">
        <v>43677</v>
      </c>
      <c r="B129" s="91"/>
      <c r="C129" s="92" t="s">
        <v>1028</v>
      </c>
      <c r="D129" s="93" t="s">
        <v>755</v>
      </c>
      <c r="E129" s="94"/>
      <c r="F129" s="92"/>
      <c r="G129" s="96">
        <v>350</v>
      </c>
      <c r="H129" s="34"/>
      <c r="I129" s="35">
        <f t="shared" ca="1" si="3"/>
        <v>3393820.4709159583</v>
      </c>
      <c r="J129" s="95"/>
    </row>
    <row r="130" spans="1:10" s="41" customFormat="1" ht="12.75" customHeight="1" x14ac:dyDescent="0.2">
      <c r="A130" s="30">
        <v>43677</v>
      </c>
      <c r="B130" s="42"/>
      <c r="C130" s="38" t="s">
        <v>1029</v>
      </c>
      <c r="D130" s="39" t="s">
        <v>1030</v>
      </c>
      <c r="E130" s="40"/>
      <c r="F130" s="38"/>
      <c r="G130" s="34">
        <v>350</v>
      </c>
      <c r="H130" s="34"/>
      <c r="I130" s="35">
        <f t="shared" ca="1" si="3"/>
        <v>3393470.4709159583</v>
      </c>
      <c r="J130" s="36"/>
    </row>
    <row r="131" spans="1:10" s="41" customFormat="1" ht="12.75" customHeight="1" x14ac:dyDescent="0.2">
      <c r="A131" s="30">
        <v>43677</v>
      </c>
      <c r="B131" s="37"/>
      <c r="C131" s="38" t="s">
        <v>1031</v>
      </c>
      <c r="D131" s="39" t="s">
        <v>865</v>
      </c>
      <c r="E131" s="40"/>
      <c r="F131" s="38"/>
      <c r="G131" s="34">
        <v>1500</v>
      </c>
      <c r="H131" s="34"/>
      <c r="I131" s="35">
        <f t="shared" ca="1" si="3"/>
        <v>3391970.4709159583</v>
      </c>
      <c r="J131" s="36"/>
    </row>
    <row r="132" spans="1:10" s="41" customFormat="1" ht="12.75" customHeight="1" x14ac:dyDescent="0.2">
      <c r="A132" s="45">
        <v>43672</v>
      </c>
      <c r="B132" s="37"/>
      <c r="C132" s="38" t="s">
        <v>1032</v>
      </c>
      <c r="D132" s="39" t="s">
        <v>1033</v>
      </c>
      <c r="E132" s="40"/>
      <c r="F132" s="38"/>
      <c r="G132" s="34">
        <v>750</v>
      </c>
      <c r="H132" s="34"/>
      <c r="I132" s="35">
        <f t="shared" ca="1" si="3"/>
        <v>3391220.4709159583</v>
      </c>
      <c r="J132" s="36"/>
    </row>
    <row r="133" spans="1:10" s="41" customFormat="1" ht="12.75" customHeight="1" x14ac:dyDescent="0.2">
      <c r="A133" s="45">
        <v>43672</v>
      </c>
      <c r="B133" s="37"/>
      <c r="C133" s="38" t="s">
        <v>1034</v>
      </c>
      <c r="D133" s="39" t="s">
        <v>57</v>
      </c>
      <c r="E133" s="33"/>
      <c r="F133" s="38"/>
      <c r="G133" s="34">
        <v>466.4</v>
      </c>
      <c r="H133" s="34"/>
      <c r="I133" s="35">
        <f t="shared" ca="1" si="3"/>
        <v>3390754.0709159584</v>
      </c>
      <c r="J133" s="36"/>
    </row>
    <row r="134" spans="1:10" s="41" customFormat="1" ht="12" x14ac:dyDescent="0.2">
      <c r="A134" s="45">
        <v>43672</v>
      </c>
      <c r="B134" s="37"/>
      <c r="C134" s="38" t="s">
        <v>1035</v>
      </c>
      <c r="D134" s="39" t="s">
        <v>176</v>
      </c>
      <c r="E134" s="33"/>
      <c r="F134" s="38"/>
      <c r="G134" s="34">
        <v>167.65</v>
      </c>
      <c r="H134" s="34"/>
      <c r="I134" s="35">
        <f t="shared" ca="1" si="3"/>
        <v>3390586.4209159585</v>
      </c>
      <c r="J134" s="36"/>
    </row>
    <row r="135" spans="1:10" s="41" customFormat="1" ht="12.75" customHeight="1" x14ac:dyDescent="0.2">
      <c r="A135" s="45">
        <v>43672</v>
      </c>
      <c r="B135" s="37"/>
      <c r="C135" s="38" t="s">
        <v>1036</v>
      </c>
      <c r="D135" s="39" t="s">
        <v>176</v>
      </c>
      <c r="E135" s="40"/>
      <c r="F135" s="38"/>
      <c r="G135" s="34">
        <v>491.05</v>
      </c>
      <c r="H135" s="33"/>
      <c r="I135" s="35">
        <f t="shared" ca="1" si="3"/>
        <v>3390095.3709159587</v>
      </c>
      <c r="J135" s="36"/>
    </row>
    <row r="136" spans="1:10" s="41" customFormat="1" ht="12.75" customHeight="1" x14ac:dyDescent="0.2">
      <c r="A136" s="45">
        <v>43672</v>
      </c>
      <c r="B136" s="37"/>
      <c r="C136" s="38" t="s">
        <v>1037</v>
      </c>
      <c r="D136" s="39" t="s">
        <v>151</v>
      </c>
      <c r="E136" s="33"/>
      <c r="F136" s="38"/>
      <c r="G136" s="34">
        <v>2800</v>
      </c>
      <c r="H136" s="33"/>
      <c r="I136" s="35">
        <f t="shared" ca="1" si="3"/>
        <v>3387295.3709159587</v>
      </c>
      <c r="J136" s="36"/>
    </row>
    <row r="137" spans="1:10" s="41" customFormat="1" ht="12.75" customHeight="1" x14ac:dyDescent="0.2">
      <c r="A137" s="45"/>
      <c r="B137" s="42"/>
      <c r="C137" s="38"/>
      <c r="D137" s="39" t="s">
        <v>502</v>
      </c>
      <c r="E137" s="33"/>
      <c r="F137" s="38"/>
      <c r="G137" s="43">
        <v>17.100000000000001</v>
      </c>
      <c r="H137" s="43"/>
      <c r="I137" s="35">
        <f t="shared" ca="1" si="3"/>
        <v>3387278.2709159586</v>
      </c>
      <c r="J137" s="36"/>
    </row>
    <row r="138" spans="1:10" s="41" customFormat="1" ht="12.75" customHeight="1" x14ac:dyDescent="0.2">
      <c r="A138" s="45"/>
      <c r="B138" s="37"/>
      <c r="C138" s="38"/>
      <c r="D138" s="39"/>
      <c r="E138" s="33"/>
      <c r="F138" s="38"/>
      <c r="G138" s="34"/>
      <c r="H138" s="33"/>
      <c r="I138" s="35" t="str">
        <f t="shared" ca="1" si="3"/>
        <v xml:space="preserve"> - </v>
      </c>
      <c r="J138" s="36"/>
    </row>
    <row r="139" spans="1:10" s="41" customFormat="1" ht="12.75" customHeight="1" x14ac:dyDescent="0.2">
      <c r="A139" s="45"/>
      <c r="B139" s="37"/>
      <c r="C139" s="38"/>
      <c r="D139" s="39"/>
      <c r="E139" s="33"/>
      <c r="F139" s="38"/>
      <c r="G139" s="34"/>
      <c r="H139" s="33"/>
      <c r="I139" s="35" t="str">
        <f t="shared" ca="1" si="3"/>
        <v xml:space="preserve"> - </v>
      </c>
      <c r="J139" s="36"/>
    </row>
    <row r="140" spans="1:10" s="41" customFormat="1" x14ac:dyDescent="0.2">
      <c r="A140" s="49"/>
      <c r="B140" s="42"/>
      <c r="C140" s="38"/>
      <c r="D140" s="39"/>
      <c r="E140" s="57"/>
      <c r="F140" s="38"/>
      <c r="G140" s="58"/>
      <c r="H140" s="58"/>
      <c r="I140" s="35" t="str">
        <f t="shared" ca="1" si="3"/>
        <v xml:space="preserve"> - </v>
      </c>
    </row>
    <row r="141" spans="1:10" ht="14.25" x14ac:dyDescent="0.2">
      <c r="A141" s="71"/>
      <c r="B141" s="72"/>
      <c r="C141" s="73"/>
      <c r="D141" s="74"/>
      <c r="E141" s="75"/>
      <c r="F141" s="73"/>
      <c r="G141" s="76"/>
      <c r="H141" s="76"/>
      <c r="I141" s="77"/>
      <c r="J141"/>
    </row>
    <row r="142" spans="1:10" x14ac:dyDescent="0.2">
      <c r="G142" s="9">
        <f>SUBTOTAL(9, G16:G139)</f>
        <v>1368777.32</v>
      </c>
      <c r="H142" s="9">
        <f>SUBTOTAL(9, H16:H139)</f>
        <v>10174.08</v>
      </c>
    </row>
    <row r="143" spans="1:10" x14ac:dyDescent="0.2">
      <c r="G143" s="9">
        <f>G142-H142</f>
        <v>1358603.24</v>
      </c>
    </row>
    <row r="145" spans="1:10" x14ac:dyDescent="0.2">
      <c r="G145" s="9">
        <v>312415.13</v>
      </c>
    </row>
    <row r="147" spans="1:10" x14ac:dyDescent="0.2">
      <c r="G147" s="9">
        <v>862280.07545015798</v>
      </c>
    </row>
    <row r="148" spans="1:10" x14ac:dyDescent="0.2">
      <c r="G148" s="9">
        <v>39827.659999999996</v>
      </c>
    </row>
    <row r="149" spans="1:10" x14ac:dyDescent="0.2">
      <c r="G149" s="9">
        <f>G148-G147</f>
        <v>-822452.41545015795</v>
      </c>
    </row>
    <row r="150" spans="1:10" s="9" customFormat="1" x14ac:dyDescent="0.2">
      <c r="A150" s="8"/>
      <c r="B150" s="10"/>
      <c r="C150" s="8"/>
      <c r="D150" s="8"/>
      <c r="E150" s="8"/>
      <c r="F150" s="8"/>
      <c r="J150" s="8"/>
    </row>
    <row r="151" spans="1:10" s="9" customFormat="1" x14ac:dyDescent="0.2">
      <c r="A151" s="8"/>
      <c r="B151" s="10"/>
      <c r="C151" s="8"/>
      <c r="D151" s="8"/>
      <c r="E151" s="8"/>
      <c r="F151" s="8"/>
      <c r="J151" s="8"/>
    </row>
    <row r="152" spans="1:10" s="9" customFormat="1" x14ac:dyDescent="0.2">
      <c r="A152" s="8"/>
      <c r="B152" s="10"/>
      <c r="C152" s="8"/>
      <c r="D152" s="8"/>
      <c r="E152" s="8"/>
      <c r="F152" s="8"/>
      <c r="J152" s="8"/>
    </row>
  </sheetData>
  <conditionalFormatting sqref="I15:I140">
    <cfRule type="cellIs" dxfId="142" priority="3" stopIfTrue="1" operator="lessThan">
      <formula>0</formula>
    </cfRule>
  </conditionalFormatting>
  <conditionalFormatting sqref="I3">
    <cfRule type="cellIs" dxfId="141" priority="1" stopIfTrue="1" operator="lessThan">
      <formula>0</formula>
    </cfRule>
  </conditionalFormatting>
  <dataValidations count="5">
    <dataValidation type="list" allowBlank="1" showInputMessage="1" showErrorMessage="1" sqref="F15:F139" xr:uid="{B71E77A8-8FBD-41F6-A291-8FC81454CA12}">
      <formula1>reconcileList</formula1>
    </dataValidation>
    <dataValidation type="list" allowBlank="1" showInputMessage="1" showErrorMessage="1" sqref="D128:D139 C63:C70 D15:D62" xr:uid="{D0689684-8160-4EE6-B206-2184D7F31040}">
      <formula1>payeeList</formula1>
    </dataValidation>
    <dataValidation type="list" allowBlank="1" showInputMessage="1" showErrorMessage="1" sqref="C128:C139 C15:C62" xr:uid="{88B394AB-57D7-4196-9A2C-6FE897E3A5AE}">
      <formula1>numList</formula1>
    </dataValidation>
    <dataValidation type="list" allowBlank="1" showInputMessage="1" showErrorMessage="1" sqref="B140 A15:B139" xr:uid="{3562D31D-BB71-4637-8BFE-1E1749DED72A}">
      <formula1>dateList</formula1>
    </dataValidation>
    <dataValidation type="list" allowBlank="1" showInputMessage="1" showErrorMessage="1" sqref="H30 D63:D127 E15:E139 G17:G125 G127:H139" xr:uid="{6A4B675F-6717-4CE4-80A0-0A6C61803782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70906CE-E703-49EF-B107-DF49A74D977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CB4B0DB4-50C4-4DDA-B400-2F028A70A93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I15:I140</xm:sqref>
        </x14:conditionalFormatting>
        <x14:conditionalFormatting xmlns:xm="http://schemas.microsoft.com/office/excel/2006/main">
          <x14:cfRule type="iconSet" priority="5" id="{2BFC824E-B274-45B1-B8E9-2B3F8289B3D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I44:I140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445C-37BB-4D4B-B37D-BF84D2A071CA}">
  <sheetPr>
    <pageSetUpPr fitToPage="1"/>
  </sheetPr>
  <dimension ref="A1:K150"/>
  <sheetViews>
    <sheetView showGridLines="0" zoomScale="115" zoomScaleNormal="115" workbookViewId="0">
      <pane ySplit="7" topLeftCell="A119" activePane="bottomLeft" state="frozen"/>
      <selection activeCell="B18" sqref="B18"/>
      <selection pane="bottomLeft" activeCell="I124" sqref="I124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1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43678</v>
      </c>
    </row>
    <row r="2" spans="1:11" ht="18.75" x14ac:dyDescent="0.2">
      <c r="A2" s="1" t="s">
        <v>1</v>
      </c>
      <c r="B2" s="2"/>
    </row>
    <row r="3" spans="1:11" ht="15" x14ac:dyDescent="0.25">
      <c r="H3" s="11" t="s">
        <v>2</v>
      </c>
      <c r="I3" s="12">
        <f ca="1">VLOOKUP(9E+100,Table13456789101112133456789101112133456789101112136789101112133456789[Balance],1)</f>
        <v>3239181.9709159606</v>
      </c>
      <c r="K3" s="118"/>
    </row>
    <row r="4" spans="1:11" ht="15" x14ac:dyDescent="0.25">
      <c r="H4" s="13" t="s">
        <v>3</v>
      </c>
      <c r="I4" s="14">
        <f>SUMIF(Table13456789101112133456789101112133456789101112136789101112133456789[R],"=r",Table13456789101112133456789101112133456789101112136789101112133456789[Deposit,
Credit (+)])+SUMIF(Table13456789101112133456789101112133456789101112136789101112133456789[R],"=c",Table13456789101112133456789101112133456789101112136789101112133456789[Deposit,
Credit (+)])-SUMIF(Table13456789101112133456789101112133456789101112136789101112133456789[R],"=R",Table13456789101112133456789101112133456789101112136789101112133456789[Withdrawal,
Payment (-)])-SUMIF(Table13456789101112133456789101112133456789101112136789101112133456789[R],"=C",Table13456789101112133456789101112133456789101112136789101112133456789[Withdrawal,
Payment (-)])</f>
        <v>0</v>
      </c>
    </row>
    <row r="5" spans="1:11" x14ac:dyDescent="0.2">
      <c r="H5" s="15"/>
    </row>
    <row r="6" spans="1:11" s="18" customFormat="1" ht="17.25" customHeight="1" x14ac:dyDescent="0.2">
      <c r="A6" s="16"/>
      <c r="B6" s="17"/>
      <c r="C6" s="16"/>
      <c r="D6" s="16"/>
      <c r="F6" s="19"/>
      <c r="G6" s="20"/>
      <c r="H6" s="21" t="s">
        <v>4</v>
      </c>
      <c r="I6" s="22">
        <v>500000</v>
      </c>
    </row>
    <row r="7" spans="1:11" s="28" customFormat="1" ht="30" x14ac:dyDescent="0.2">
      <c r="A7" s="23" t="s">
        <v>5</v>
      </c>
      <c r="B7" s="23" t="s">
        <v>6</v>
      </c>
      <c r="C7" s="24" t="s">
        <v>7</v>
      </c>
      <c r="D7" s="25" t="s">
        <v>8</v>
      </c>
      <c r="E7" s="25" t="s">
        <v>9</v>
      </c>
      <c r="F7" s="23" t="s">
        <v>10</v>
      </c>
      <c r="G7" s="26" t="s">
        <v>11</v>
      </c>
      <c r="H7" s="26" t="s">
        <v>12</v>
      </c>
      <c r="I7" s="27" t="s">
        <v>13</v>
      </c>
      <c r="J7" s="28" t="s">
        <v>14</v>
      </c>
    </row>
    <row r="8" spans="1:11" s="36" customFormat="1" ht="12" x14ac:dyDescent="0.2">
      <c r="A8" s="29"/>
      <c r="B8" s="30"/>
      <c r="C8" s="31"/>
      <c r="D8" s="32" t="s">
        <v>1050</v>
      </c>
      <c r="E8" s="33"/>
      <c r="F8" s="31"/>
      <c r="G8" s="34"/>
      <c r="H8" s="34"/>
      <c r="I8" s="35">
        <f ca="1">'July''19'!I137</f>
        <v>3387278.2709159586</v>
      </c>
    </row>
    <row r="9" spans="1:11" s="36" customFormat="1" x14ac:dyDescent="0.2">
      <c r="A9" s="30">
        <v>43678</v>
      </c>
      <c r="B9" s="42"/>
      <c r="C9" s="38" t="s">
        <v>1051</v>
      </c>
      <c r="D9" s="39" t="s">
        <v>15</v>
      </c>
      <c r="E9" s="33"/>
      <c r="F9" s="38"/>
      <c r="G9" s="43">
        <v>10064</v>
      </c>
      <c r="H9" s="43"/>
      <c r="I9" s="44">
        <f ca="1">IF(AND(ISBLANK(G9),ISBLANK(H9)),"",OFFSET(I9,-1,0,1,1)+H9-G9)</f>
        <v>3377214.2709159586</v>
      </c>
    </row>
    <row r="10" spans="1:11" s="36" customFormat="1" ht="12.75" customHeight="1" x14ac:dyDescent="0.2">
      <c r="A10" s="30">
        <v>43678</v>
      </c>
      <c r="B10" s="37"/>
      <c r="C10" s="38" t="s">
        <v>1052</v>
      </c>
      <c r="D10" s="39" t="s">
        <v>103</v>
      </c>
      <c r="E10" s="33"/>
      <c r="F10" s="38"/>
      <c r="G10" s="34">
        <v>250</v>
      </c>
      <c r="H10" s="34"/>
      <c r="I10" s="35">
        <f t="shared" ref="I10:I83" ca="1" si="0">IF(AND(ISBLANK(G10),ISBLANK(H10))," - ",OFFSET(I10,-1,0,1,1)+H10-G10)</f>
        <v>3376964.2709159586</v>
      </c>
    </row>
    <row r="11" spans="1:11" s="36" customFormat="1" ht="12.75" customHeight="1" x14ac:dyDescent="0.2">
      <c r="A11" s="30">
        <v>43678</v>
      </c>
      <c r="B11" s="37"/>
      <c r="C11" s="38" t="s">
        <v>1053</v>
      </c>
      <c r="D11" s="39" t="s">
        <v>16</v>
      </c>
      <c r="E11" s="40"/>
      <c r="F11" s="38"/>
      <c r="G11" s="34">
        <v>132</v>
      </c>
      <c r="H11" s="34"/>
      <c r="I11" s="35">
        <f t="shared" ca="1" si="0"/>
        <v>3376832.2709159586</v>
      </c>
    </row>
    <row r="12" spans="1:11" s="36" customFormat="1" ht="12.75" customHeight="1" x14ac:dyDescent="0.2">
      <c r="A12" s="30">
        <v>43678</v>
      </c>
      <c r="B12" s="37"/>
      <c r="C12" s="38" t="s">
        <v>20</v>
      </c>
      <c r="D12" s="39" t="s">
        <v>1054</v>
      </c>
      <c r="E12" s="33"/>
      <c r="F12" s="38"/>
      <c r="G12" s="34">
        <v>77698.399999999994</v>
      </c>
      <c r="H12" s="34"/>
      <c r="I12" s="35">
        <f t="shared" ca="1" si="0"/>
        <v>3299133.8709159587</v>
      </c>
      <c r="J12" s="41"/>
    </row>
    <row r="13" spans="1:11" s="36" customFormat="1" ht="12.75" customHeight="1" x14ac:dyDescent="0.2">
      <c r="A13" s="30">
        <v>43678</v>
      </c>
      <c r="B13" s="42"/>
      <c r="C13" s="38" t="s">
        <v>1055</v>
      </c>
      <c r="D13" s="39" t="s">
        <v>285</v>
      </c>
      <c r="E13" s="33"/>
      <c r="F13" s="38"/>
      <c r="G13" s="43">
        <v>300</v>
      </c>
      <c r="H13" s="43"/>
      <c r="I13" s="35">
        <f t="shared" ca="1" si="0"/>
        <v>3298833.8709159587</v>
      </c>
      <c r="J13" s="41"/>
    </row>
    <row r="14" spans="1:11" s="36" customFormat="1" ht="12.75" customHeight="1" x14ac:dyDescent="0.2">
      <c r="A14" s="30">
        <v>43678</v>
      </c>
      <c r="B14" s="42"/>
      <c r="C14" s="38" t="s">
        <v>1056</v>
      </c>
      <c r="D14" s="39" t="s">
        <v>16</v>
      </c>
      <c r="E14" s="33"/>
      <c r="F14" s="38"/>
      <c r="G14" s="34">
        <v>26250</v>
      </c>
      <c r="H14" s="34"/>
      <c r="I14" s="35">
        <f t="shared" ca="1" si="0"/>
        <v>3272583.8709159587</v>
      </c>
      <c r="J14" s="41"/>
    </row>
    <row r="15" spans="1:11" s="36" customFormat="1" ht="24" x14ac:dyDescent="0.2">
      <c r="A15" s="30">
        <v>43678</v>
      </c>
      <c r="B15" s="42"/>
      <c r="C15" s="38" t="s">
        <v>1174</v>
      </c>
      <c r="D15" s="39" t="s">
        <v>1175</v>
      </c>
      <c r="E15" s="33"/>
      <c r="F15" s="38"/>
      <c r="G15" s="43"/>
      <c r="H15" s="43">
        <v>413940</v>
      </c>
      <c r="I15" s="35">
        <f t="shared" ca="1" si="0"/>
        <v>3686523.8709159587</v>
      </c>
      <c r="J15" s="41"/>
    </row>
    <row r="16" spans="1:11" s="36" customFormat="1" x14ac:dyDescent="0.2">
      <c r="A16" s="30">
        <v>43678</v>
      </c>
      <c r="B16" s="42"/>
      <c r="C16" s="38" t="s">
        <v>1176</v>
      </c>
      <c r="D16" s="39" t="s">
        <v>1177</v>
      </c>
      <c r="E16" s="33"/>
      <c r="F16" s="38"/>
      <c r="G16" s="43"/>
      <c r="H16" s="43">
        <v>100</v>
      </c>
      <c r="I16" s="35">
        <f t="shared" ca="1" si="0"/>
        <v>3686623.8709159587</v>
      </c>
      <c r="J16" s="41"/>
    </row>
    <row r="17" spans="1:10" s="36" customFormat="1" ht="12.75" customHeight="1" x14ac:dyDescent="0.2">
      <c r="A17" s="30">
        <v>43679</v>
      </c>
      <c r="B17" s="42"/>
      <c r="C17" s="38" t="s">
        <v>1057</v>
      </c>
      <c r="D17" s="39" t="s">
        <v>409</v>
      </c>
      <c r="E17" s="33"/>
      <c r="F17" s="38"/>
      <c r="G17" s="43">
        <v>4120</v>
      </c>
      <c r="H17" s="43"/>
      <c r="I17" s="35">
        <f t="shared" ca="1" si="0"/>
        <v>3682503.8709159587</v>
      </c>
      <c r="J17" s="41"/>
    </row>
    <row r="18" spans="1:10" s="36" customFormat="1" ht="12.75" customHeight="1" x14ac:dyDescent="0.2">
      <c r="A18" s="30">
        <v>43679</v>
      </c>
      <c r="B18" s="42"/>
      <c r="C18" s="38" t="s">
        <v>1058</v>
      </c>
      <c r="D18" s="39" t="s">
        <v>1059</v>
      </c>
      <c r="E18" s="33"/>
      <c r="F18" s="38"/>
      <c r="G18" s="43">
        <v>3382.62</v>
      </c>
      <c r="H18" s="43"/>
      <c r="I18" s="35">
        <f t="shared" ca="1" si="0"/>
        <v>3679121.2509159585</v>
      </c>
      <c r="J18" s="41"/>
    </row>
    <row r="19" spans="1:10" s="36" customFormat="1" ht="12.75" customHeight="1" x14ac:dyDescent="0.2">
      <c r="A19" s="30">
        <v>43679</v>
      </c>
      <c r="B19" s="42"/>
      <c r="C19" s="38" t="s">
        <v>1060</v>
      </c>
      <c r="D19" s="39" t="s">
        <v>1061</v>
      </c>
      <c r="E19" s="33"/>
      <c r="F19" s="38"/>
      <c r="G19" s="43">
        <v>4800</v>
      </c>
      <c r="H19" s="43"/>
      <c r="I19" s="35">
        <f t="shared" ca="1" si="0"/>
        <v>3674321.2509159585</v>
      </c>
      <c r="J19" s="41"/>
    </row>
    <row r="20" spans="1:10" s="36" customFormat="1" ht="12.75" customHeight="1" x14ac:dyDescent="0.2">
      <c r="A20" s="30">
        <v>43679</v>
      </c>
      <c r="B20" s="42"/>
      <c r="C20" s="38" t="s">
        <v>1062</v>
      </c>
      <c r="D20" s="39" t="s">
        <v>59</v>
      </c>
      <c r="E20" s="33"/>
      <c r="F20" s="38"/>
      <c r="G20" s="43">
        <v>490</v>
      </c>
      <c r="H20" s="43"/>
      <c r="I20" s="35">
        <f t="shared" ca="1" si="0"/>
        <v>3673831.2509159585</v>
      </c>
      <c r="J20" s="41"/>
    </row>
    <row r="21" spans="1:10" s="36" customFormat="1" x14ac:dyDescent="0.2">
      <c r="A21" s="30">
        <v>43679</v>
      </c>
      <c r="B21" s="42"/>
      <c r="C21" s="38" t="s">
        <v>1063</v>
      </c>
      <c r="D21" s="39" t="s">
        <v>752</v>
      </c>
      <c r="E21" s="33"/>
      <c r="F21" s="38"/>
      <c r="G21" s="43">
        <v>2500</v>
      </c>
      <c r="H21" s="43"/>
      <c r="I21" s="35">
        <f t="shared" ca="1" si="0"/>
        <v>3671331.2509159585</v>
      </c>
      <c r="J21" s="41"/>
    </row>
    <row r="22" spans="1:10" s="36" customFormat="1" ht="12.75" customHeight="1" x14ac:dyDescent="0.2">
      <c r="A22" s="30">
        <v>43679</v>
      </c>
      <c r="B22" s="42"/>
      <c r="C22" s="38" t="s">
        <v>1064</v>
      </c>
      <c r="D22" s="39" t="s">
        <v>123</v>
      </c>
      <c r="E22" s="33"/>
      <c r="F22" s="38"/>
      <c r="G22" s="43">
        <v>17.5</v>
      </c>
      <c r="H22" s="43"/>
      <c r="I22" s="35">
        <f t="shared" ca="1" si="0"/>
        <v>3671313.7509159585</v>
      </c>
      <c r="J22" s="41"/>
    </row>
    <row r="23" spans="1:10" s="36" customFormat="1" ht="12.75" customHeight="1" x14ac:dyDescent="0.2">
      <c r="A23" s="30">
        <v>43679</v>
      </c>
      <c r="B23" s="42"/>
      <c r="C23" s="38" t="s">
        <v>1065</v>
      </c>
      <c r="D23" s="39" t="s">
        <v>17</v>
      </c>
      <c r="E23" s="33"/>
      <c r="F23" s="38"/>
      <c r="G23" s="43">
        <v>360</v>
      </c>
      <c r="H23" s="43"/>
      <c r="I23" s="35">
        <f t="shared" ca="1" si="0"/>
        <v>3670953.7509159585</v>
      </c>
      <c r="J23" s="41"/>
    </row>
    <row r="24" spans="1:10" s="36" customFormat="1" ht="12.75" customHeight="1" x14ac:dyDescent="0.2">
      <c r="A24" s="30">
        <v>43679</v>
      </c>
      <c r="B24" s="42"/>
      <c r="C24" s="38" t="s">
        <v>1066</v>
      </c>
      <c r="D24" s="39" t="s">
        <v>125</v>
      </c>
      <c r="E24" s="33"/>
      <c r="F24" s="38"/>
      <c r="G24" s="43">
        <v>877.5</v>
      </c>
      <c r="H24" s="43"/>
      <c r="I24" s="35">
        <f t="shared" ca="1" si="0"/>
        <v>3670076.2509159585</v>
      </c>
      <c r="J24" s="41"/>
    </row>
    <row r="25" spans="1:10" s="36" customFormat="1" ht="12.75" customHeight="1" x14ac:dyDescent="0.2">
      <c r="A25" s="30">
        <v>43679</v>
      </c>
      <c r="B25" s="42"/>
      <c r="C25" s="38" t="s">
        <v>1067</v>
      </c>
      <c r="D25" s="39" t="s">
        <v>1068</v>
      </c>
      <c r="E25" s="33"/>
      <c r="F25" s="38"/>
      <c r="G25" s="34">
        <v>2694.79</v>
      </c>
      <c r="H25" s="34"/>
      <c r="I25" s="35">
        <f t="shared" ca="1" si="0"/>
        <v>3667381.4609159585</v>
      </c>
      <c r="J25" s="41"/>
    </row>
    <row r="26" spans="1:10" s="36" customFormat="1" ht="12.75" customHeight="1" x14ac:dyDescent="0.2">
      <c r="A26" s="30">
        <v>43679</v>
      </c>
      <c r="B26" s="42"/>
      <c r="C26" s="38" t="s">
        <v>1069</v>
      </c>
      <c r="D26" s="39" t="s">
        <v>18</v>
      </c>
      <c r="E26" s="33"/>
      <c r="F26" s="38"/>
      <c r="G26" s="34">
        <v>2000</v>
      </c>
      <c r="H26" s="34"/>
      <c r="I26" s="35">
        <f t="shared" ca="1" si="0"/>
        <v>3665381.4609159585</v>
      </c>
      <c r="J26" s="41"/>
    </row>
    <row r="27" spans="1:10" s="36" customFormat="1" ht="12.75" customHeight="1" x14ac:dyDescent="0.2">
      <c r="A27" s="30">
        <v>43679</v>
      </c>
      <c r="B27" s="42"/>
      <c r="C27" s="38" t="s">
        <v>1070</v>
      </c>
      <c r="D27" s="39" t="s">
        <v>40</v>
      </c>
      <c r="E27" s="33"/>
      <c r="F27" s="38"/>
      <c r="G27" s="43">
        <v>120</v>
      </c>
      <c r="H27" s="43"/>
      <c r="I27" s="35">
        <f t="shared" ca="1" si="0"/>
        <v>3665261.4609159585</v>
      </c>
      <c r="J27" s="41"/>
    </row>
    <row r="28" spans="1:10" s="36" customFormat="1" ht="12.75" customHeight="1" x14ac:dyDescent="0.2">
      <c r="A28" s="30">
        <v>43679</v>
      </c>
      <c r="B28" s="42"/>
      <c r="C28" s="38" t="s">
        <v>1071</v>
      </c>
      <c r="D28" s="39" t="s">
        <v>291</v>
      </c>
      <c r="E28" s="33"/>
      <c r="F28" s="38"/>
      <c r="G28" s="43">
        <v>3001.05</v>
      </c>
      <c r="H28" s="43"/>
      <c r="I28" s="35">
        <f t="shared" ca="1" si="0"/>
        <v>3662260.4109159587</v>
      </c>
      <c r="J28" s="41"/>
    </row>
    <row r="29" spans="1:10" s="36" customFormat="1" ht="12.75" customHeight="1" x14ac:dyDescent="0.2">
      <c r="A29" s="30">
        <v>43679</v>
      </c>
      <c r="B29" s="37"/>
      <c r="C29" s="38" t="s">
        <v>1072</v>
      </c>
      <c r="D29" s="39" t="s">
        <v>1073</v>
      </c>
      <c r="E29" s="33"/>
      <c r="F29" s="38"/>
      <c r="G29" s="34">
        <v>500</v>
      </c>
      <c r="H29" s="34"/>
      <c r="I29" s="35">
        <f t="shared" ca="1" si="0"/>
        <v>3661760.4109159587</v>
      </c>
      <c r="J29" s="41"/>
    </row>
    <row r="30" spans="1:10" s="36" customFormat="1" ht="12" x14ac:dyDescent="0.2">
      <c r="A30" s="30">
        <v>43679</v>
      </c>
      <c r="B30" s="37"/>
      <c r="C30" s="38" t="s">
        <v>1074</v>
      </c>
      <c r="D30" s="39" t="s">
        <v>913</v>
      </c>
      <c r="E30" s="33"/>
      <c r="F30" s="38"/>
      <c r="G30" s="34">
        <v>8250</v>
      </c>
      <c r="H30" s="34"/>
      <c r="I30" s="35">
        <f t="shared" ca="1" si="0"/>
        <v>3653510.4109159587</v>
      </c>
      <c r="J30" s="41"/>
    </row>
    <row r="31" spans="1:10" s="36" customFormat="1" ht="12.75" customHeight="1" x14ac:dyDescent="0.2">
      <c r="A31" s="30">
        <v>43679</v>
      </c>
      <c r="B31" s="42"/>
      <c r="C31" s="38" t="s">
        <v>1075</v>
      </c>
      <c r="D31" s="39" t="s">
        <v>611</v>
      </c>
      <c r="E31" s="33"/>
      <c r="F31" s="38"/>
      <c r="G31" s="43">
        <v>120</v>
      </c>
      <c r="H31" s="43"/>
      <c r="I31" s="35">
        <f t="shared" ca="1" si="0"/>
        <v>3653390.4109159587</v>
      </c>
      <c r="J31" s="41"/>
    </row>
    <row r="32" spans="1:10" s="36" customFormat="1" ht="12.75" customHeight="1" x14ac:dyDescent="0.2">
      <c r="A32" s="30">
        <v>43679</v>
      </c>
      <c r="B32" s="42"/>
      <c r="C32" s="38" t="s">
        <v>1076</v>
      </c>
      <c r="D32" s="39" t="s">
        <v>1077</v>
      </c>
      <c r="E32" s="33"/>
      <c r="F32" s="38"/>
      <c r="G32" s="43">
        <v>760.45</v>
      </c>
      <c r="H32" s="43"/>
      <c r="I32" s="35">
        <f t="shared" ca="1" si="0"/>
        <v>3652629.9609159585</v>
      </c>
      <c r="J32" s="41"/>
    </row>
    <row r="33" spans="1:10" s="36" customFormat="1" ht="12.75" customHeight="1" x14ac:dyDescent="0.2">
      <c r="A33" s="30">
        <v>43679</v>
      </c>
      <c r="B33" s="42"/>
      <c r="C33" s="38" t="s">
        <v>1078</v>
      </c>
      <c r="D33" s="39" t="s">
        <v>111</v>
      </c>
      <c r="E33" s="33"/>
      <c r="F33" s="38"/>
      <c r="G33" s="34">
        <v>154.80000000000001</v>
      </c>
      <c r="H33" s="43"/>
      <c r="I33" s="35">
        <f t="shared" ca="1" si="0"/>
        <v>3652475.1609159587</v>
      </c>
      <c r="J33" s="41"/>
    </row>
    <row r="34" spans="1:10" s="36" customFormat="1" ht="12.75" customHeight="1" x14ac:dyDescent="0.2">
      <c r="A34" s="30">
        <v>43679</v>
      </c>
      <c r="B34" s="37"/>
      <c r="C34" s="38" t="s">
        <v>1079</v>
      </c>
      <c r="D34" s="39" t="s">
        <v>22</v>
      </c>
      <c r="E34" s="33"/>
      <c r="F34" s="38"/>
      <c r="G34" s="34">
        <v>360</v>
      </c>
      <c r="H34" s="34"/>
      <c r="I34" s="35">
        <f t="shared" ca="1" si="0"/>
        <v>3652115.1609159587</v>
      </c>
      <c r="J34" s="41"/>
    </row>
    <row r="35" spans="1:10" s="36" customFormat="1" ht="12.75" customHeight="1" x14ac:dyDescent="0.2">
      <c r="A35" s="30">
        <v>43679</v>
      </c>
      <c r="B35" s="37"/>
      <c r="C35" s="38" t="s">
        <v>1080</v>
      </c>
      <c r="D35" s="39" t="s">
        <v>137</v>
      </c>
      <c r="E35" s="33"/>
      <c r="F35" s="38"/>
      <c r="G35" s="34">
        <v>1476.58</v>
      </c>
      <c r="H35" s="34"/>
      <c r="I35" s="35">
        <f t="shared" ca="1" si="0"/>
        <v>3650638.5809159586</v>
      </c>
      <c r="J35" s="41"/>
    </row>
    <row r="36" spans="1:10" s="36" customFormat="1" ht="24" x14ac:dyDescent="0.2">
      <c r="A36" s="30">
        <v>43679</v>
      </c>
      <c r="B36" s="37"/>
      <c r="C36" s="38" t="s">
        <v>1081</v>
      </c>
      <c r="D36" s="39" t="s">
        <v>49</v>
      </c>
      <c r="E36" s="33"/>
      <c r="F36" s="38"/>
      <c r="G36" s="34">
        <v>500</v>
      </c>
      <c r="H36" s="34"/>
      <c r="I36" s="35">
        <f t="shared" ca="1" si="0"/>
        <v>3650138.5809159586</v>
      </c>
      <c r="J36" s="41"/>
    </row>
    <row r="37" spans="1:10" s="36" customFormat="1" ht="12.75" customHeight="1" x14ac:dyDescent="0.2">
      <c r="A37" s="30">
        <v>43683</v>
      </c>
      <c r="B37" s="37"/>
      <c r="C37" s="38" t="s">
        <v>1082</v>
      </c>
      <c r="D37" s="39" t="s">
        <v>972</v>
      </c>
      <c r="E37" s="33"/>
      <c r="F37" s="38"/>
      <c r="G37" s="34">
        <v>6336.16</v>
      </c>
      <c r="H37" s="34"/>
      <c r="I37" s="35">
        <f t="shared" ca="1" si="0"/>
        <v>3643802.4209159585</v>
      </c>
      <c r="J37" s="41"/>
    </row>
    <row r="38" spans="1:10" s="36" customFormat="1" ht="12.75" customHeight="1" x14ac:dyDescent="0.2">
      <c r="A38" s="30">
        <v>43683</v>
      </c>
      <c r="B38" s="42"/>
      <c r="C38" s="38" t="s">
        <v>1083</v>
      </c>
      <c r="D38" s="39" t="s">
        <v>194</v>
      </c>
      <c r="E38" s="33"/>
      <c r="F38" s="38"/>
      <c r="G38" s="34">
        <v>7985.05</v>
      </c>
      <c r="H38" s="34"/>
      <c r="I38" s="35">
        <f t="shared" ca="1" si="0"/>
        <v>3635817.3709159587</v>
      </c>
      <c r="J38" s="41"/>
    </row>
    <row r="39" spans="1:10" s="41" customFormat="1" ht="12.75" customHeight="1" x14ac:dyDescent="0.2">
      <c r="A39" s="30">
        <v>43683</v>
      </c>
      <c r="B39" s="37"/>
      <c r="C39" s="38" t="s">
        <v>1084</v>
      </c>
      <c r="D39" s="39" t="s">
        <v>282</v>
      </c>
      <c r="E39" s="33"/>
      <c r="F39" s="38"/>
      <c r="G39" s="34">
        <v>5395.5</v>
      </c>
      <c r="H39" s="34"/>
      <c r="I39" s="35">
        <f t="shared" ca="1" si="0"/>
        <v>3630421.8709159587</v>
      </c>
      <c r="J39" s="36"/>
    </row>
    <row r="40" spans="1:10" s="41" customFormat="1" ht="12.75" customHeight="1" x14ac:dyDescent="0.2">
      <c r="A40" s="30">
        <v>43683</v>
      </c>
      <c r="B40" s="37"/>
      <c r="C40" s="38" t="s">
        <v>1085</v>
      </c>
      <c r="D40" s="39" t="s">
        <v>1086</v>
      </c>
      <c r="E40" s="40"/>
      <c r="F40" s="38"/>
      <c r="G40" s="34">
        <v>16960</v>
      </c>
      <c r="H40" s="34"/>
      <c r="I40" s="35">
        <f t="shared" ca="1" si="0"/>
        <v>3613461.8709159587</v>
      </c>
      <c r="J40" s="36"/>
    </row>
    <row r="41" spans="1:10" s="41" customFormat="1" ht="13.5" customHeight="1" x14ac:dyDescent="0.2">
      <c r="A41" s="30">
        <v>43683</v>
      </c>
      <c r="B41" s="37"/>
      <c r="C41" s="38" t="s">
        <v>20</v>
      </c>
      <c r="D41" s="39" t="s">
        <v>822</v>
      </c>
      <c r="E41" s="40"/>
      <c r="F41" s="38"/>
      <c r="G41" s="34">
        <v>4546.34</v>
      </c>
      <c r="H41" s="34"/>
      <c r="I41" s="35">
        <f t="shared" ca="1" si="0"/>
        <v>3608915.5309159588</v>
      </c>
      <c r="J41" s="36"/>
    </row>
    <row r="42" spans="1:10" s="41" customFormat="1" ht="12.75" customHeight="1" x14ac:dyDescent="0.2">
      <c r="A42" s="30">
        <v>43690</v>
      </c>
      <c r="B42" s="37"/>
      <c r="C42" s="38" t="s">
        <v>1087</v>
      </c>
      <c r="D42" s="39" t="s">
        <v>1088</v>
      </c>
      <c r="E42" s="33"/>
      <c r="F42" s="38"/>
      <c r="G42" s="34">
        <v>850</v>
      </c>
      <c r="H42" s="34"/>
      <c r="I42" s="35">
        <f t="shared" ca="1" si="0"/>
        <v>3608065.5309159588</v>
      </c>
      <c r="J42" s="36"/>
    </row>
    <row r="43" spans="1:10" s="41" customFormat="1" ht="12.75" customHeight="1" x14ac:dyDescent="0.2">
      <c r="A43" s="30">
        <v>43690</v>
      </c>
      <c r="B43" s="37"/>
      <c r="C43" s="38" t="s">
        <v>1089</v>
      </c>
      <c r="D43" s="39" t="s">
        <v>285</v>
      </c>
      <c r="E43" s="40"/>
      <c r="F43" s="38"/>
      <c r="G43" s="34">
        <v>1062</v>
      </c>
      <c r="H43" s="34"/>
      <c r="I43" s="35">
        <f t="shared" ca="1" si="0"/>
        <v>3607003.5309159588</v>
      </c>
      <c r="J43" s="36"/>
    </row>
    <row r="44" spans="1:10" s="41" customFormat="1" ht="12.75" customHeight="1" x14ac:dyDescent="0.2">
      <c r="A44" s="30">
        <v>43690</v>
      </c>
      <c r="B44" s="37"/>
      <c r="C44" s="38" t="s">
        <v>1090</v>
      </c>
      <c r="D44" s="39" t="s">
        <v>1059</v>
      </c>
      <c r="E44" s="40"/>
      <c r="F44" s="38"/>
      <c r="G44" s="34">
        <v>3025.92</v>
      </c>
      <c r="H44" s="34"/>
      <c r="I44" s="35">
        <f t="shared" ca="1" si="0"/>
        <v>3603977.6109159589</v>
      </c>
      <c r="J44" s="36"/>
    </row>
    <row r="45" spans="1:10" s="41" customFormat="1" ht="14.25" customHeight="1" x14ac:dyDescent="0.2">
      <c r="A45" s="30">
        <v>43690</v>
      </c>
      <c r="B45" s="37"/>
      <c r="C45" s="38" t="s">
        <v>1091</v>
      </c>
      <c r="D45" s="39" t="s">
        <v>934</v>
      </c>
      <c r="E45" s="40"/>
      <c r="F45" s="38"/>
      <c r="G45" s="34">
        <v>3233</v>
      </c>
      <c r="H45" s="34"/>
      <c r="I45" s="35">
        <f t="shared" ca="1" si="0"/>
        <v>3600744.6109159589</v>
      </c>
      <c r="J45" s="36"/>
    </row>
    <row r="46" spans="1:10" s="110" customFormat="1" ht="12" x14ac:dyDescent="0.2">
      <c r="A46" s="117">
        <v>43690</v>
      </c>
      <c r="B46" s="114"/>
      <c r="C46" s="114" t="s">
        <v>1092</v>
      </c>
      <c r="D46" s="115" t="s">
        <v>194</v>
      </c>
      <c r="E46" s="34"/>
      <c r="F46" s="114"/>
      <c r="G46" s="34">
        <v>2836.9</v>
      </c>
      <c r="H46" s="34"/>
      <c r="I46" s="35">
        <f t="shared" ca="1" si="0"/>
        <v>3597907.710915959</v>
      </c>
      <c r="J46" s="116"/>
    </row>
    <row r="47" spans="1:10" s="41" customFormat="1" ht="12.75" customHeight="1" x14ac:dyDescent="0.2">
      <c r="A47" s="30">
        <v>43690</v>
      </c>
      <c r="B47" s="81"/>
      <c r="C47" s="38" t="s">
        <v>1093</v>
      </c>
      <c r="D47" s="39" t="s">
        <v>1094</v>
      </c>
      <c r="E47" s="84"/>
      <c r="F47" s="82"/>
      <c r="G47" s="85">
        <v>1113</v>
      </c>
      <c r="H47" s="85"/>
      <c r="I47" s="35">
        <f t="shared" ca="1" si="0"/>
        <v>3596794.710915959</v>
      </c>
      <c r="J47" s="87"/>
    </row>
    <row r="48" spans="1:10" s="41" customFormat="1" ht="12.75" customHeight="1" x14ac:dyDescent="0.2">
      <c r="A48" s="30">
        <v>43690</v>
      </c>
      <c r="B48" s="81"/>
      <c r="C48" s="38" t="s">
        <v>1095</v>
      </c>
      <c r="D48" s="39" t="s">
        <v>674</v>
      </c>
      <c r="E48" s="84"/>
      <c r="F48" s="82"/>
      <c r="G48" s="85">
        <v>1261.4000000000001</v>
      </c>
      <c r="H48" s="85"/>
      <c r="I48" s="35">
        <f t="shared" ca="1" si="0"/>
        <v>3595533.3109159591</v>
      </c>
      <c r="J48" s="87"/>
    </row>
    <row r="49" spans="1:10" s="41" customFormat="1" ht="12.75" customHeight="1" x14ac:dyDescent="0.2">
      <c r="A49" s="30">
        <v>43690</v>
      </c>
      <c r="B49" s="37"/>
      <c r="C49" s="111" t="s">
        <v>1096</v>
      </c>
      <c r="D49" s="39" t="s">
        <v>17</v>
      </c>
      <c r="E49" s="33"/>
      <c r="F49" s="38"/>
      <c r="G49" s="34">
        <v>90</v>
      </c>
      <c r="H49" s="34"/>
      <c r="I49" s="35">
        <f t="shared" ca="1" si="0"/>
        <v>3595443.3109159591</v>
      </c>
      <c r="J49" s="36"/>
    </row>
    <row r="50" spans="1:10" s="41" customFormat="1" ht="12.75" customHeight="1" x14ac:dyDescent="0.2">
      <c r="A50" s="30">
        <v>43690</v>
      </c>
      <c r="B50" s="100"/>
      <c r="C50" s="108" t="s">
        <v>1097</v>
      </c>
      <c r="D50" s="39" t="s">
        <v>228</v>
      </c>
      <c r="E50" s="103"/>
      <c r="F50" s="101"/>
      <c r="G50" s="104">
        <v>4350</v>
      </c>
      <c r="H50" s="104"/>
      <c r="I50" s="35">
        <f t="shared" ca="1" si="0"/>
        <v>3591093.3109159591</v>
      </c>
      <c r="J50" s="105"/>
    </row>
    <row r="51" spans="1:10" s="41" customFormat="1" ht="12.75" customHeight="1" x14ac:dyDescent="0.2">
      <c r="A51" s="30">
        <v>43690</v>
      </c>
      <c r="B51" s="42"/>
      <c r="C51" s="113" t="s">
        <v>1098</v>
      </c>
      <c r="D51" s="39" t="s">
        <v>40</v>
      </c>
      <c r="E51" s="33"/>
      <c r="F51" s="38"/>
      <c r="G51" s="43">
        <v>120</v>
      </c>
      <c r="H51" s="43"/>
      <c r="I51" s="35">
        <f t="shared" ca="1" si="0"/>
        <v>3590973.3109159591</v>
      </c>
      <c r="J51" s="36"/>
    </row>
    <row r="52" spans="1:10" s="41" customFormat="1" ht="12.75" customHeight="1" x14ac:dyDescent="0.2">
      <c r="A52" s="30">
        <v>43690</v>
      </c>
      <c r="B52" s="42"/>
      <c r="C52" s="113" t="s">
        <v>1099</v>
      </c>
      <c r="D52" s="39" t="s">
        <v>19</v>
      </c>
      <c r="E52" s="33"/>
      <c r="F52" s="38"/>
      <c r="G52" s="43">
        <v>2887.8</v>
      </c>
      <c r="H52" s="43"/>
      <c r="I52" s="35">
        <f t="shared" ca="1" si="0"/>
        <v>3588085.5109159593</v>
      </c>
      <c r="J52" s="36"/>
    </row>
    <row r="53" spans="1:10" s="41" customFormat="1" ht="12.75" customHeight="1" x14ac:dyDescent="0.2">
      <c r="A53" s="30">
        <v>43690</v>
      </c>
      <c r="B53" s="100"/>
      <c r="C53" s="108" t="s">
        <v>1100</v>
      </c>
      <c r="D53" s="39" t="s">
        <v>214</v>
      </c>
      <c r="E53" s="103"/>
      <c r="F53" s="101"/>
      <c r="G53" s="104">
        <v>871.65</v>
      </c>
      <c r="H53" s="104"/>
      <c r="I53" s="35">
        <f t="shared" ca="1" si="0"/>
        <v>3587213.8609159593</v>
      </c>
      <c r="J53" s="105"/>
    </row>
    <row r="54" spans="1:10" s="41" customFormat="1" ht="12.75" customHeight="1" x14ac:dyDescent="0.2">
      <c r="A54" s="30">
        <v>43690</v>
      </c>
      <c r="B54" s="37"/>
      <c r="C54" s="111" t="s">
        <v>1101</v>
      </c>
      <c r="D54" s="39" t="s">
        <v>214</v>
      </c>
      <c r="E54" s="33"/>
      <c r="F54" s="38"/>
      <c r="G54" s="34">
        <v>11.2</v>
      </c>
      <c r="H54" s="34"/>
      <c r="I54" s="35">
        <f t="shared" ca="1" si="0"/>
        <v>3587202.6609159592</v>
      </c>
      <c r="J54" s="36"/>
    </row>
    <row r="55" spans="1:10" s="41" customFormat="1" ht="12.75" customHeight="1" x14ac:dyDescent="0.2">
      <c r="A55" s="30">
        <v>43690</v>
      </c>
      <c r="B55" s="42"/>
      <c r="C55" s="113" t="s">
        <v>1102</v>
      </c>
      <c r="D55" s="39" t="s">
        <v>111</v>
      </c>
      <c r="E55" s="33"/>
      <c r="F55" s="38"/>
      <c r="G55" s="43">
        <v>8538.7800000000007</v>
      </c>
      <c r="H55" s="43"/>
      <c r="I55" s="35">
        <f t="shared" ca="1" si="0"/>
        <v>3578663.8809159594</v>
      </c>
      <c r="J55" s="36"/>
    </row>
    <row r="56" spans="1:10" s="41" customFormat="1" ht="12.75" customHeight="1" x14ac:dyDescent="0.2">
      <c r="A56" s="30">
        <v>43690</v>
      </c>
      <c r="B56" s="42"/>
      <c r="C56" s="113" t="s">
        <v>1103</v>
      </c>
      <c r="D56" s="39" t="s">
        <v>22</v>
      </c>
      <c r="E56" s="33"/>
      <c r="F56" s="38"/>
      <c r="G56" s="43">
        <v>180</v>
      </c>
      <c r="H56" s="43"/>
      <c r="I56" s="35">
        <f t="shared" ca="1" si="0"/>
        <v>3578483.8809159594</v>
      </c>
      <c r="J56" s="36"/>
    </row>
    <row r="57" spans="1:10" s="41" customFormat="1" ht="12.75" customHeight="1" x14ac:dyDescent="0.2">
      <c r="A57" s="30">
        <v>43690</v>
      </c>
      <c r="B57" s="81"/>
      <c r="C57" s="89" t="s">
        <v>1104</v>
      </c>
      <c r="D57" s="83" t="s">
        <v>211</v>
      </c>
      <c r="E57" s="84"/>
      <c r="F57" s="82"/>
      <c r="G57" s="85">
        <v>190</v>
      </c>
      <c r="H57" s="85"/>
      <c r="I57" s="35">
        <f t="shared" ca="1" si="0"/>
        <v>3578293.8809159594</v>
      </c>
      <c r="J57" s="87"/>
    </row>
    <row r="58" spans="1:10" s="41" customFormat="1" ht="12.75" customHeight="1" x14ac:dyDescent="0.2">
      <c r="A58" s="30">
        <v>43690</v>
      </c>
      <c r="B58" s="37"/>
      <c r="C58" s="79" t="s">
        <v>1105</v>
      </c>
      <c r="D58" s="33" t="s">
        <v>1106</v>
      </c>
      <c r="E58" s="33"/>
      <c r="F58" s="38"/>
      <c r="G58" s="34">
        <v>1350</v>
      </c>
      <c r="H58" s="34"/>
      <c r="I58" s="35">
        <f t="shared" ca="1" si="0"/>
        <v>3576943.8809159594</v>
      </c>
      <c r="J58" s="36"/>
    </row>
    <row r="59" spans="1:10" s="41" customFormat="1" ht="12.75" customHeight="1" x14ac:dyDescent="0.2">
      <c r="A59" s="30">
        <v>43690</v>
      </c>
      <c r="B59" s="37"/>
      <c r="C59" s="79" t="s">
        <v>1107</v>
      </c>
      <c r="D59" s="40" t="s">
        <v>380</v>
      </c>
      <c r="E59" s="40"/>
      <c r="F59" s="38"/>
      <c r="G59" s="34">
        <v>133.35</v>
      </c>
      <c r="H59" s="34"/>
      <c r="I59" s="35">
        <f t="shared" ca="1" si="0"/>
        <v>3576810.5309159593</v>
      </c>
      <c r="J59" s="36"/>
    </row>
    <row r="60" spans="1:10" s="41" customFormat="1" ht="12.75" customHeight="1" x14ac:dyDescent="0.2">
      <c r="A60" s="30">
        <v>43690</v>
      </c>
      <c r="B60" s="42"/>
      <c r="C60" s="38" t="s">
        <v>1108</v>
      </c>
      <c r="D60" s="47" t="s">
        <v>851</v>
      </c>
      <c r="E60" s="40"/>
      <c r="F60" s="38"/>
      <c r="G60" s="40">
        <v>510</v>
      </c>
      <c r="H60" s="43"/>
      <c r="I60" s="35">
        <f t="shared" ca="1" si="0"/>
        <v>3576300.5309159593</v>
      </c>
      <c r="J60" s="36"/>
    </row>
    <row r="61" spans="1:10" s="41" customFormat="1" ht="12.75" customHeight="1" x14ac:dyDescent="0.2">
      <c r="A61" s="30">
        <v>43690</v>
      </c>
      <c r="B61" s="37"/>
      <c r="C61" s="79" t="s">
        <v>1109</v>
      </c>
      <c r="D61" s="33" t="s">
        <v>219</v>
      </c>
      <c r="E61" s="33"/>
      <c r="F61" s="38"/>
      <c r="G61" s="34">
        <v>7420.36</v>
      </c>
      <c r="H61" s="34"/>
      <c r="I61" s="35">
        <f t="shared" ca="1" si="0"/>
        <v>3568880.1709159594</v>
      </c>
      <c r="J61" s="36"/>
    </row>
    <row r="62" spans="1:10" s="41" customFormat="1" ht="12.75" customHeight="1" x14ac:dyDescent="0.2">
      <c r="A62" s="30">
        <v>43690</v>
      </c>
      <c r="B62" s="37"/>
      <c r="C62" s="79" t="s">
        <v>1110</v>
      </c>
      <c r="D62" s="33" t="s">
        <v>69</v>
      </c>
      <c r="E62" s="33"/>
      <c r="F62" s="38"/>
      <c r="G62" s="34">
        <v>320</v>
      </c>
      <c r="H62" s="34"/>
      <c r="I62" s="35">
        <f t="shared" ca="1" si="0"/>
        <v>3568560.1709159594</v>
      </c>
      <c r="J62" s="36"/>
    </row>
    <row r="63" spans="1:10" s="41" customFormat="1" ht="12.75" customHeight="1" x14ac:dyDescent="0.2">
      <c r="A63" s="30">
        <v>43690</v>
      </c>
      <c r="B63" s="37"/>
      <c r="C63" s="79" t="s">
        <v>1111</v>
      </c>
      <c r="D63" s="40" t="s">
        <v>562</v>
      </c>
      <c r="E63" s="40"/>
      <c r="F63" s="38"/>
      <c r="G63" s="34">
        <v>522</v>
      </c>
      <c r="H63" s="34"/>
      <c r="I63" s="35">
        <f t="shared" ca="1" si="0"/>
        <v>3568038.1709159594</v>
      </c>
      <c r="J63" s="36"/>
    </row>
    <row r="64" spans="1:10" s="41" customFormat="1" ht="12.75" customHeight="1" x14ac:dyDescent="0.2">
      <c r="A64" s="30">
        <v>43690</v>
      </c>
      <c r="B64" s="42"/>
      <c r="C64" s="38" t="s">
        <v>1178</v>
      </c>
      <c r="D64" s="47" t="s">
        <v>1179</v>
      </c>
      <c r="E64" s="40"/>
      <c r="F64" s="38"/>
      <c r="G64" s="43"/>
      <c r="H64" s="43">
        <v>3000</v>
      </c>
      <c r="I64" s="35">
        <f t="shared" ca="1" si="0"/>
        <v>3571038.1709159594</v>
      </c>
      <c r="J64" s="36"/>
    </row>
    <row r="65" spans="1:10" s="41" customFormat="1" ht="12.75" customHeight="1" x14ac:dyDescent="0.2">
      <c r="A65" s="30">
        <v>43691</v>
      </c>
      <c r="B65" s="37"/>
      <c r="C65" s="38" t="s">
        <v>1112</v>
      </c>
      <c r="D65" s="40" t="s">
        <v>1113</v>
      </c>
      <c r="E65" s="40"/>
      <c r="F65" s="38"/>
      <c r="G65" s="34">
        <v>99998.28</v>
      </c>
      <c r="H65" s="34"/>
      <c r="I65" s="35">
        <f t="shared" ca="1" si="0"/>
        <v>3471039.8909159596</v>
      </c>
      <c r="J65" s="36"/>
    </row>
    <row r="66" spans="1:10" s="41" customFormat="1" ht="12.75" customHeight="1" x14ac:dyDescent="0.2">
      <c r="A66" s="30">
        <v>43691</v>
      </c>
      <c r="B66" s="37"/>
      <c r="C66" s="79" t="s">
        <v>1114</v>
      </c>
      <c r="D66" s="40" t="s">
        <v>543</v>
      </c>
      <c r="E66" s="40"/>
      <c r="F66" s="38"/>
      <c r="G66" s="34">
        <v>16108.05</v>
      </c>
      <c r="H66" s="34"/>
      <c r="I66" s="35">
        <f t="shared" ca="1" si="0"/>
        <v>3454931.8409159598</v>
      </c>
      <c r="J66" s="36"/>
    </row>
    <row r="67" spans="1:10" s="41" customFormat="1" ht="12.75" customHeight="1" x14ac:dyDescent="0.2">
      <c r="A67" s="30">
        <v>43691</v>
      </c>
      <c r="B67" s="37"/>
      <c r="C67" s="79" t="s">
        <v>20</v>
      </c>
      <c r="D67" s="33" t="s">
        <v>989</v>
      </c>
      <c r="E67" s="33"/>
      <c r="F67" s="38"/>
      <c r="G67" s="34">
        <v>60030</v>
      </c>
      <c r="H67" s="34"/>
      <c r="I67" s="35">
        <f t="shared" ca="1" si="0"/>
        <v>3394901.8409159598</v>
      </c>
      <c r="J67" s="36"/>
    </row>
    <row r="68" spans="1:10" s="41" customFormat="1" ht="12.75" customHeight="1" x14ac:dyDescent="0.2">
      <c r="A68" s="30">
        <v>43691</v>
      </c>
      <c r="B68" s="42"/>
      <c r="C68" s="38" t="s">
        <v>20</v>
      </c>
      <c r="D68" s="39" t="s">
        <v>1115</v>
      </c>
      <c r="E68" s="33"/>
      <c r="F68" s="38"/>
      <c r="G68" s="43">
        <v>30231.27</v>
      </c>
      <c r="H68" s="43"/>
      <c r="I68" s="35">
        <f t="shared" ca="1" si="0"/>
        <v>3364670.5709159598</v>
      </c>
      <c r="J68" s="36"/>
    </row>
    <row r="69" spans="1:10" s="41" customFormat="1" ht="12.75" customHeight="1" x14ac:dyDescent="0.2">
      <c r="A69" s="30">
        <v>43699</v>
      </c>
      <c r="B69" s="42"/>
      <c r="C69" s="38" t="s">
        <v>1180</v>
      </c>
      <c r="D69" s="39" t="s">
        <v>1181</v>
      </c>
      <c r="E69" s="33"/>
      <c r="F69" s="38"/>
      <c r="G69" s="43"/>
      <c r="H69" s="43">
        <v>1000</v>
      </c>
      <c r="I69" s="35">
        <f t="shared" ca="1" si="0"/>
        <v>3365670.5709159598</v>
      </c>
      <c r="J69" s="36"/>
    </row>
    <row r="70" spans="1:10" s="41" customFormat="1" ht="12.75" customHeight="1" x14ac:dyDescent="0.2">
      <c r="A70" s="30">
        <v>43700</v>
      </c>
      <c r="B70" s="42"/>
      <c r="C70" s="38" t="s">
        <v>1116</v>
      </c>
      <c r="D70" s="39" t="s">
        <v>1117</v>
      </c>
      <c r="E70" s="33"/>
      <c r="F70" s="38"/>
      <c r="G70" s="43">
        <v>68990</v>
      </c>
      <c r="H70" s="43"/>
      <c r="I70" s="35">
        <f t="shared" ca="1" si="0"/>
        <v>3296680.5709159598</v>
      </c>
      <c r="J70" s="36"/>
    </row>
    <row r="71" spans="1:10" s="41" customFormat="1" ht="12.75" customHeight="1" x14ac:dyDescent="0.2">
      <c r="A71" s="30">
        <v>43700</v>
      </c>
      <c r="B71" s="37"/>
      <c r="C71" s="79" t="s">
        <v>1118</v>
      </c>
      <c r="D71" s="33" t="s">
        <v>1117</v>
      </c>
      <c r="E71" s="33"/>
      <c r="F71" s="38"/>
      <c r="G71" s="34">
        <v>68990</v>
      </c>
      <c r="H71" s="34"/>
      <c r="I71" s="35">
        <f t="shared" ca="1" si="0"/>
        <v>3227690.5709159598</v>
      </c>
      <c r="J71" s="36"/>
    </row>
    <row r="72" spans="1:10" s="41" customFormat="1" ht="12.75" customHeight="1" x14ac:dyDescent="0.2">
      <c r="A72" s="30">
        <v>43700</v>
      </c>
      <c r="B72" s="42"/>
      <c r="C72" s="38" t="s">
        <v>1119</v>
      </c>
      <c r="D72" s="39" t="s">
        <v>1117</v>
      </c>
      <c r="E72" s="33"/>
      <c r="F72" s="38"/>
      <c r="G72" s="43">
        <v>68990</v>
      </c>
      <c r="H72" s="43"/>
      <c r="I72" s="35">
        <f t="shared" ca="1" si="0"/>
        <v>3158700.5709159598</v>
      </c>
      <c r="J72" s="36"/>
    </row>
    <row r="73" spans="1:10" s="41" customFormat="1" ht="12.75" customHeight="1" x14ac:dyDescent="0.2">
      <c r="A73" s="30">
        <v>43700</v>
      </c>
      <c r="B73" s="42"/>
      <c r="C73" s="38" t="s">
        <v>1120</v>
      </c>
      <c r="D73" s="39" t="s">
        <v>1117</v>
      </c>
      <c r="E73" s="33"/>
      <c r="F73" s="38"/>
      <c r="G73" s="43">
        <v>68990</v>
      </c>
      <c r="H73" s="43"/>
      <c r="I73" s="35">
        <f t="shared" ca="1" si="0"/>
        <v>3089710.5709159598</v>
      </c>
      <c r="J73" s="36"/>
    </row>
    <row r="74" spans="1:10" s="41" customFormat="1" ht="12.75" customHeight="1" x14ac:dyDescent="0.2">
      <c r="A74" s="30">
        <v>43700</v>
      </c>
      <c r="B74" s="42"/>
      <c r="C74" s="38" t="s">
        <v>1121</v>
      </c>
      <c r="D74" s="39" t="s">
        <v>1117</v>
      </c>
      <c r="E74" s="33"/>
      <c r="F74" s="38"/>
      <c r="G74" s="43">
        <v>34495</v>
      </c>
      <c r="H74" s="43"/>
      <c r="I74" s="35">
        <f t="shared" ca="1" si="0"/>
        <v>3055215.5709159598</v>
      </c>
      <c r="J74" s="36"/>
    </row>
    <row r="75" spans="1:10" s="41" customFormat="1" ht="12.75" customHeight="1" x14ac:dyDescent="0.2">
      <c r="A75" s="30">
        <v>43700</v>
      </c>
      <c r="B75" s="42"/>
      <c r="C75" s="38" t="s">
        <v>1122</v>
      </c>
      <c r="D75" s="39" t="s">
        <v>67</v>
      </c>
      <c r="E75" s="33"/>
      <c r="F75" s="38"/>
      <c r="G75" s="43">
        <v>60</v>
      </c>
      <c r="H75" s="43"/>
      <c r="I75" s="35">
        <f t="shared" ca="1" si="0"/>
        <v>3055155.5709159598</v>
      </c>
      <c r="J75" s="36"/>
    </row>
    <row r="76" spans="1:10" s="41" customFormat="1" ht="12.75" customHeight="1" x14ac:dyDescent="0.2">
      <c r="A76" s="30">
        <v>43700</v>
      </c>
      <c r="B76" s="42"/>
      <c r="C76" s="38" t="s">
        <v>1123</v>
      </c>
      <c r="D76" s="39" t="s">
        <v>57</v>
      </c>
      <c r="E76" s="33"/>
      <c r="F76" s="38"/>
      <c r="G76" s="43">
        <v>466.4</v>
      </c>
      <c r="H76" s="43"/>
      <c r="I76" s="35">
        <f t="shared" ca="1" si="0"/>
        <v>3054689.1709159599</v>
      </c>
      <c r="J76" s="36"/>
    </row>
    <row r="77" spans="1:10" s="41" customFormat="1" ht="12.75" customHeight="1" x14ac:dyDescent="0.2">
      <c r="A77" s="30">
        <v>43700</v>
      </c>
      <c r="B77" s="42"/>
      <c r="C77" s="38" t="s">
        <v>1124</v>
      </c>
      <c r="D77" s="39" t="s">
        <v>21</v>
      </c>
      <c r="E77" s="33"/>
      <c r="F77" s="38"/>
      <c r="G77" s="43">
        <v>1360</v>
      </c>
      <c r="H77" s="43"/>
      <c r="I77" s="35">
        <f t="shared" ca="1" si="0"/>
        <v>3053329.1709159599</v>
      </c>
      <c r="J77" s="36"/>
    </row>
    <row r="78" spans="1:10" s="41" customFormat="1" ht="12.75" customHeight="1" x14ac:dyDescent="0.2">
      <c r="A78" s="30">
        <v>43700</v>
      </c>
      <c r="B78" s="37"/>
      <c r="C78" s="79" t="s">
        <v>1125</v>
      </c>
      <c r="D78" s="40" t="s">
        <v>158</v>
      </c>
      <c r="E78" s="40"/>
      <c r="F78" s="38"/>
      <c r="G78" s="34">
        <v>1676</v>
      </c>
      <c r="H78" s="34"/>
      <c r="I78" s="35">
        <f t="shared" ca="1" si="0"/>
        <v>3051653.1709159599</v>
      </c>
      <c r="J78" s="36"/>
    </row>
    <row r="79" spans="1:10" s="41" customFormat="1" ht="12.75" customHeight="1" x14ac:dyDescent="0.2">
      <c r="A79" s="30">
        <v>43700</v>
      </c>
      <c r="B79" s="42"/>
      <c r="C79" s="38" t="s">
        <v>1126</v>
      </c>
      <c r="D79" s="47" t="s">
        <v>1059</v>
      </c>
      <c r="E79" s="40"/>
      <c r="F79" s="38"/>
      <c r="G79" s="43">
        <v>1482.72</v>
      </c>
      <c r="H79" s="43"/>
      <c r="I79" s="35">
        <f t="shared" ca="1" si="0"/>
        <v>3050170.4509159597</v>
      </c>
      <c r="J79" s="36"/>
    </row>
    <row r="80" spans="1:10" s="41" customFormat="1" ht="12.75" customHeight="1" x14ac:dyDescent="0.2">
      <c r="A80" s="30">
        <v>43700</v>
      </c>
      <c r="B80" s="42"/>
      <c r="C80" s="38" t="s">
        <v>1127</v>
      </c>
      <c r="D80" s="47" t="s">
        <v>73</v>
      </c>
      <c r="E80" s="40"/>
      <c r="F80" s="38"/>
      <c r="G80" s="43">
        <v>24.5</v>
      </c>
      <c r="H80" s="43"/>
      <c r="I80" s="35">
        <f t="shared" ca="1" si="0"/>
        <v>3050145.9509159597</v>
      </c>
      <c r="J80" s="36"/>
    </row>
    <row r="81" spans="1:10" s="41" customFormat="1" ht="12.75" customHeight="1" x14ac:dyDescent="0.2">
      <c r="A81" s="30">
        <v>43700</v>
      </c>
      <c r="B81" s="37"/>
      <c r="C81" s="79" t="s">
        <v>1128</v>
      </c>
      <c r="D81" s="40" t="s">
        <v>1129</v>
      </c>
      <c r="E81" s="40"/>
      <c r="F81" s="38"/>
      <c r="G81" s="34">
        <v>4640.6499999999996</v>
      </c>
      <c r="H81" s="34"/>
      <c r="I81" s="35">
        <f t="shared" ca="1" si="0"/>
        <v>3045505.3009159598</v>
      </c>
      <c r="J81" s="36"/>
    </row>
    <row r="82" spans="1:10" s="41" customFormat="1" ht="12.75" customHeight="1" x14ac:dyDescent="0.2">
      <c r="A82" s="30">
        <v>43700</v>
      </c>
      <c r="B82" s="42"/>
      <c r="C82" s="38" t="s">
        <v>1130</v>
      </c>
      <c r="D82" s="47" t="s">
        <v>82</v>
      </c>
      <c r="E82" s="40"/>
      <c r="F82" s="38"/>
      <c r="G82" s="43">
        <v>3710</v>
      </c>
      <c r="H82" s="43"/>
      <c r="I82" s="35">
        <f t="shared" ca="1" si="0"/>
        <v>3041795.3009159598</v>
      </c>
      <c r="J82" s="36"/>
    </row>
    <row r="83" spans="1:10" s="41" customFormat="1" ht="12.75" customHeight="1" x14ac:dyDescent="0.2">
      <c r="A83" s="30">
        <v>43700</v>
      </c>
      <c r="B83" s="37"/>
      <c r="C83" s="79" t="s">
        <v>1131</v>
      </c>
      <c r="D83" s="33" t="s">
        <v>84</v>
      </c>
      <c r="E83" s="33"/>
      <c r="F83" s="38"/>
      <c r="G83" s="34">
        <v>7300</v>
      </c>
      <c r="H83" s="34"/>
      <c r="I83" s="35">
        <f t="shared" ca="1" si="0"/>
        <v>3034495.3009159598</v>
      </c>
      <c r="J83" s="36"/>
    </row>
    <row r="84" spans="1:10" s="41" customFormat="1" ht="12.75" customHeight="1" x14ac:dyDescent="0.2">
      <c r="A84" s="30">
        <v>43700</v>
      </c>
      <c r="B84" s="42"/>
      <c r="C84" s="38" t="s">
        <v>1132</v>
      </c>
      <c r="D84" s="39" t="s">
        <v>1133</v>
      </c>
      <c r="E84" s="33"/>
      <c r="F84" s="38"/>
      <c r="G84" s="43">
        <v>260</v>
      </c>
      <c r="H84" s="43"/>
      <c r="I84" s="35">
        <f t="shared" ref="I84:I138" ca="1" si="1">IF(AND(ISBLANK(G84),ISBLANK(H84))," - ",OFFSET(I84,-1,0,1,1)+H84-G84)</f>
        <v>3034235.3009159598</v>
      </c>
      <c r="J84" s="36"/>
    </row>
    <row r="85" spans="1:10" s="41" customFormat="1" ht="12.75" customHeight="1" x14ac:dyDescent="0.2">
      <c r="A85" s="30">
        <v>43700</v>
      </c>
      <c r="B85" s="37"/>
      <c r="C85" s="79" t="s">
        <v>1134</v>
      </c>
      <c r="D85" s="33" t="s">
        <v>553</v>
      </c>
      <c r="E85" s="33"/>
      <c r="F85" s="38"/>
      <c r="G85" s="34">
        <v>282.8</v>
      </c>
      <c r="H85" s="34"/>
      <c r="I85" s="35">
        <f t="shared" ca="1" si="1"/>
        <v>3033952.5009159599</v>
      </c>
      <c r="J85" s="36"/>
    </row>
    <row r="86" spans="1:10" s="41" customFormat="1" ht="12.75" customHeight="1" x14ac:dyDescent="0.2">
      <c r="A86" s="30">
        <v>43700</v>
      </c>
      <c r="B86" s="42"/>
      <c r="C86" s="38" t="s">
        <v>1135</v>
      </c>
      <c r="D86" s="39" t="s">
        <v>111</v>
      </c>
      <c r="E86" s="33"/>
      <c r="F86" s="38"/>
      <c r="G86" s="43">
        <v>8798</v>
      </c>
      <c r="H86" s="43"/>
      <c r="I86" s="35">
        <f t="shared" ca="1" si="1"/>
        <v>3025154.5009159599</v>
      </c>
      <c r="J86" s="36"/>
    </row>
    <row r="87" spans="1:10" s="41" customFormat="1" ht="12.75" customHeight="1" x14ac:dyDescent="0.2">
      <c r="A87" s="30">
        <v>43700</v>
      </c>
      <c r="B87" s="100"/>
      <c r="C87" s="101" t="s">
        <v>1136</v>
      </c>
      <c r="D87" s="102" t="s">
        <v>22</v>
      </c>
      <c r="E87" s="103"/>
      <c r="F87" s="101"/>
      <c r="G87" s="104">
        <v>360</v>
      </c>
      <c r="H87" s="104"/>
      <c r="I87" s="35">
        <f t="shared" ca="1" si="1"/>
        <v>3024794.5009159599</v>
      </c>
      <c r="J87" s="105"/>
    </row>
    <row r="88" spans="1:10" s="41" customFormat="1" ht="12.75" customHeight="1" x14ac:dyDescent="0.2">
      <c r="A88" s="30">
        <v>43700</v>
      </c>
      <c r="B88" s="42"/>
      <c r="C88" s="38" t="s">
        <v>1137</v>
      </c>
      <c r="D88" s="39" t="s">
        <v>1138</v>
      </c>
      <c r="E88" s="33"/>
      <c r="F88" s="38"/>
      <c r="G88" s="43">
        <v>1705</v>
      </c>
      <c r="H88" s="43"/>
      <c r="I88" s="35">
        <f t="shared" ca="1" si="1"/>
        <v>3023089.5009159599</v>
      </c>
      <c r="J88" s="36"/>
    </row>
    <row r="89" spans="1:10" s="41" customFormat="1" ht="12.75" customHeight="1" x14ac:dyDescent="0.2">
      <c r="A89" s="30">
        <v>43700</v>
      </c>
      <c r="B89" s="42"/>
      <c r="C89" s="38" t="s">
        <v>1139</v>
      </c>
      <c r="D89" s="39" t="s">
        <v>1113</v>
      </c>
      <c r="E89" s="33"/>
      <c r="F89" s="38"/>
      <c r="G89" s="43">
        <v>99998.28</v>
      </c>
      <c r="H89" s="43"/>
      <c r="I89" s="35">
        <f t="shared" ca="1" si="1"/>
        <v>2923091.2209159601</v>
      </c>
      <c r="J89" s="36"/>
    </row>
    <row r="90" spans="1:10" s="41" customFormat="1" ht="12.75" customHeight="1" x14ac:dyDescent="0.2">
      <c r="A90" s="30">
        <v>43704</v>
      </c>
      <c r="B90" s="100"/>
      <c r="C90" s="101" t="s">
        <v>1140</v>
      </c>
      <c r="D90" s="102" t="s">
        <v>481</v>
      </c>
      <c r="E90" s="103"/>
      <c r="F90" s="101"/>
      <c r="G90" s="104">
        <v>260</v>
      </c>
      <c r="H90" s="104"/>
      <c r="I90" s="35">
        <f t="shared" ca="1" si="1"/>
        <v>2922831.2209159601</v>
      </c>
      <c r="J90" s="105"/>
    </row>
    <row r="91" spans="1:10" s="41" customFormat="1" ht="12.75" customHeight="1" x14ac:dyDescent="0.2">
      <c r="A91" s="30">
        <v>43704</v>
      </c>
      <c r="B91" s="37"/>
      <c r="C91" s="79" t="s">
        <v>1141</v>
      </c>
      <c r="D91" s="33" t="s">
        <v>69</v>
      </c>
      <c r="E91" s="33"/>
      <c r="F91" s="38"/>
      <c r="G91" s="34">
        <v>893.59</v>
      </c>
      <c r="H91" s="34"/>
      <c r="I91" s="35">
        <f t="shared" ca="1" si="1"/>
        <v>2921937.6309159603</v>
      </c>
      <c r="J91" s="36"/>
    </row>
    <row r="92" spans="1:10" s="41" customFormat="1" ht="12.75" customHeight="1" x14ac:dyDescent="0.2">
      <c r="A92" s="30">
        <v>43704</v>
      </c>
      <c r="B92" s="37"/>
      <c r="C92" s="79" t="s">
        <v>1142</v>
      </c>
      <c r="D92" s="33" t="s">
        <v>1143</v>
      </c>
      <c r="E92" s="33"/>
      <c r="F92" s="38"/>
      <c r="G92" s="34">
        <v>7094.05</v>
      </c>
      <c r="H92" s="34"/>
      <c r="I92" s="35">
        <f t="shared" ca="1" si="1"/>
        <v>2914843.5809159605</v>
      </c>
      <c r="J92" s="36"/>
    </row>
    <row r="93" spans="1:10" s="41" customFormat="1" ht="12.75" customHeight="1" x14ac:dyDescent="0.2">
      <c r="A93" s="30">
        <v>43704</v>
      </c>
      <c r="B93" s="37"/>
      <c r="C93" s="79" t="s">
        <v>1144</v>
      </c>
      <c r="D93" s="40" t="s">
        <v>17</v>
      </c>
      <c r="E93" s="40"/>
      <c r="F93" s="38"/>
      <c r="G93" s="34">
        <v>270</v>
      </c>
      <c r="H93" s="34"/>
      <c r="I93" s="35">
        <f t="shared" ca="1" si="1"/>
        <v>2914573.5809159605</v>
      </c>
      <c r="J93" s="36"/>
    </row>
    <row r="94" spans="1:10" s="41" customFormat="1" ht="12.75" customHeight="1" x14ac:dyDescent="0.2">
      <c r="A94" s="30">
        <v>43704</v>
      </c>
      <c r="B94" s="37"/>
      <c r="C94" s="79" t="s">
        <v>1145</v>
      </c>
      <c r="D94" s="40" t="s">
        <v>793</v>
      </c>
      <c r="E94" s="40"/>
      <c r="F94" s="38"/>
      <c r="G94" s="34">
        <v>9280</v>
      </c>
      <c r="H94" s="34"/>
      <c r="I94" s="35">
        <f t="shared" ca="1" si="1"/>
        <v>2905293.5809159605</v>
      </c>
      <c r="J94" s="36"/>
    </row>
    <row r="95" spans="1:10" s="41" customFormat="1" ht="12.75" customHeight="1" x14ac:dyDescent="0.2">
      <c r="A95" s="30">
        <v>43704</v>
      </c>
      <c r="B95" s="37"/>
      <c r="C95" s="79" t="s">
        <v>1146</v>
      </c>
      <c r="D95" s="33" t="s">
        <v>1147</v>
      </c>
      <c r="E95" s="33"/>
      <c r="F95" s="38"/>
      <c r="G95" s="34">
        <v>400.05</v>
      </c>
      <c r="H95" s="34"/>
      <c r="I95" s="35">
        <f t="shared" ca="1" si="1"/>
        <v>2904893.5309159607</v>
      </c>
      <c r="J95" s="36"/>
    </row>
    <row r="96" spans="1:10" s="41" customFormat="1" ht="12.75" customHeight="1" x14ac:dyDescent="0.2">
      <c r="A96" s="30">
        <v>43704</v>
      </c>
      <c r="B96" s="42"/>
      <c r="C96" s="38" t="s">
        <v>1148</v>
      </c>
      <c r="D96" s="39" t="s">
        <v>430</v>
      </c>
      <c r="E96" s="33"/>
      <c r="F96" s="38"/>
      <c r="G96" s="43">
        <v>540</v>
      </c>
      <c r="H96" s="43"/>
      <c r="I96" s="35">
        <f t="shared" ca="1" si="1"/>
        <v>2904353.5309159607</v>
      </c>
      <c r="J96" s="36"/>
    </row>
    <row r="97" spans="1:10" s="41" customFormat="1" ht="12.75" customHeight="1" x14ac:dyDescent="0.2">
      <c r="A97" s="30">
        <v>43704</v>
      </c>
      <c r="B97" s="42"/>
      <c r="C97" s="38" t="s">
        <v>1149</v>
      </c>
      <c r="D97" s="39" t="s">
        <v>19</v>
      </c>
      <c r="E97" s="33"/>
      <c r="F97" s="38"/>
      <c r="G97" s="43">
        <v>40</v>
      </c>
      <c r="H97" s="43"/>
      <c r="I97" s="35">
        <f t="shared" ca="1" si="1"/>
        <v>2904313.5309159607</v>
      </c>
      <c r="J97" s="36"/>
    </row>
    <row r="98" spans="1:10" s="41" customFormat="1" ht="12.75" customHeight="1" x14ac:dyDescent="0.2">
      <c r="A98" s="30">
        <v>43704</v>
      </c>
      <c r="B98" s="37"/>
      <c r="C98" s="79" t="s">
        <v>1150</v>
      </c>
      <c r="D98" s="33" t="s">
        <v>1151</v>
      </c>
      <c r="E98" s="33"/>
      <c r="F98" s="38"/>
      <c r="G98" s="34">
        <v>300</v>
      </c>
      <c r="H98" s="34"/>
      <c r="I98" s="35">
        <f t="shared" ca="1" si="1"/>
        <v>2904013.5309159607</v>
      </c>
      <c r="J98" s="36"/>
    </row>
    <row r="99" spans="1:10" s="41" customFormat="1" x14ac:dyDescent="0.2">
      <c r="A99" s="30">
        <v>43704</v>
      </c>
      <c r="B99" s="42"/>
      <c r="C99" s="31" t="s">
        <v>1152</v>
      </c>
      <c r="D99" s="39" t="s">
        <v>1077</v>
      </c>
      <c r="E99" s="33"/>
      <c r="F99" s="38"/>
      <c r="G99" s="43">
        <v>60</v>
      </c>
      <c r="H99" s="43"/>
      <c r="I99" s="35">
        <f t="shared" ca="1" si="1"/>
        <v>2903953.5309159607</v>
      </c>
      <c r="J99" s="36"/>
    </row>
    <row r="100" spans="1:10" s="41" customFormat="1" ht="12.75" customHeight="1" x14ac:dyDescent="0.2">
      <c r="A100" s="30">
        <v>43704</v>
      </c>
      <c r="B100" s="37"/>
      <c r="C100" s="79" t="s">
        <v>1153</v>
      </c>
      <c r="D100" s="33" t="s">
        <v>134</v>
      </c>
      <c r="E100" s="33"/>
      <c r="F100" s="38"/>
      <c r="G100" s="34">
        <v>169.8</v>
      </c>
      <c r="H100" s="34"/>
      <c r="I100" s="35">
        <f t="shared" ca="1" si="1"/>
        <v>2903783.7309159609</v>
      </c>
      <c r="J100" s="36"/>
    </row>
    <row r="101" spans="1:10" s="41" customFormat="1" ht="12.75" customHeight="1" x14ac:dyDescent="0.2">
      <c r="A101" s="30">
        <v>43704</v>
      </c>
      <c r="B101" s="37"/>
      <c r="C101" s="79" t="s">
        <v>1154</v>
      </c>
      <c r="D101" s="33" t="s">
        <v>211</v>
      </c>
      <c r="E101" s="33"/>
      <c r="F101" s="38"/>
      <c r="G101" s="34">
        <v>5850</v>
      </c>
      <c r="H101" s="34"/>
      <c r="I101" s="35">
        <f t="shared" ca="1" si="1"/>
        <v>2897933.7309159609</v>
      </c>
      <c r="J101" s="36"/>
    </row>
    <row r="102" spans="1:10" s="41" customFormat="1" ht="12.75" customHeight="1" x14ac:dyDescent="0.2">
      <c r="A102" s="30">
        <v>43704</v>
      </c>
      <c r="B102" s="37"/>
      <c r="C102" s="79" t="s">
        <v>1155</v>
      </c>
      <c r="D102" s="33" t="s">
        <v>176</v>
      </c>
      <c r="E102" s="33"/>
      <c r="F102" s="38"/>
      <c r="G102" s="34">
        <v>165</v>
      </c>
      <c r="H102" s="34"/>
      <c r="I102" s="35">
        <f t="shared" ca="1" si="1"/>
        <v>2897768.7309159609</v>
      </c>
      <c r="J102" s="36"/>
    </row>
    <row r="103" spans="1:10" s="41" customFormat="1" ht="12.75" customHeight="1" x14ac:dyDescent="0.2">
      <c r="A103" s="30">
        <v>43704</v>
      </c>
      <c r="B103" s="42"/>
      <c r="C103" s="38" t="s">
        <v>1156</v>
      </c>
      <c r="D103" s="39" t="s">
        <v>176</v>
      </c>
      <c r="E103" s="33"/>
      <c r="F103" s="38"/>
      <c r="G103" s="43">
        <v>487.4</v>
      </c>
      <c r="H103" s="43"/>
      <c r="I103" s="35">
        <f t="shared" ca="1" si="1"/>
        <v>2897281.3309159609</v>
      </c>
      <c r="J103" s="36"/>
    </row>
    <row r="104" spans="1:10" s="41" customFormat="1" ht="12.75" customHeight="1" x14ac:dyDescent="0.2">
      <c r="A104" s="30">
        <v>43704</v>
      </c>
      <c r="B104" s="42"/>
      <c r="C104" s="38" t="s">
        <v>1157</v>
      </c>
      <c r="D104" s="39" t="s">
        <v>139</v>
      </c>
      <c r="E104" s="33"/>
      <c r="F104" s="38"/>
      <c r="G104" s="43">
        <v>763.2</v>
      </c>
      <c r="H104" s="43"/>
      <c r="I104" s="35">
        <f t="shared" ca="1" si="1"/>
        <v>2896518.1309159608</v>
      </c>
      <c r="J104" s="36"/>
    </row>
    <row r="105" spans="1:10" s="41" customFormat="1" ht="12.75" customHeight="1" x14ac:dyDescent="0.2">
      <c r="A105" s="30">
        <v>43704</v>
      </c>
      <c r="B105" s="42"/>
      <c r="C105" s="38" t="s">
        <v>1158</v>
      </c>
      <c r="D105" s="39" t="s">
        <v>698</v>
      </c>
      <c r="E105" s="33"/>
      <c r="F105" s="38"/>
      <c r="G105" s="43">
        <v>90</v>
      </c>
      <c r="H105" s="43"/>
      <c r="I105" s="35">
        <f t="shared" ca="1" si="1"/>
        <v>2896428.1309159608</v>
      </c>
      <c r="J105" s="36"/>
    </row>
    <row r="106" spans="1:10" s="41" customFormat="1" ht="12.75" customHeight="1" x14ac:dyDescent="0.2">
      <c r="A106" s="30">
        <v>43704</v>
      </c>
      <c r="B106" s="42"/>
      <c r="C106" s="38" t="s">
        <v>1159</v>
      </c>
      <c r="D106" s="39" t="s">
        <v>23</v>
      </c>
      <c r="E106" s="33"/>
      <c r="F106" s="38"/>
      <c r="G106" s="43">
        <v>120</v>
      </c>
      <c r="H106" s="43"/>
      <c r="I106" s="35">
        <f t="shared" ca="1" si="1"/>
        <v>2896308.1309159608</v>
      </c>
      <c r="J106" s="36"/>
    </row>
    <row r="107" spans="1:10" s="41" customFormat="1" ht="12.75" customHeight="1" x14ac:dyDescent="0.2">
      <c r="A107" s="30">
        <v>43704</v>
      </c>
      <c r="B107" s="42"/>
      <c r="C107" s="38" t="s">
        <v>1160</v>
      </c>
      <c r="D107" s="39" t="s">
        <v>21</v>
      </c>
      <c r="E107" s="33"/>
      <c r="F107" s="38"/>
      <c r="G107" s="43">
        <v>17412.5</v>
      </c>
      <c r="H107" s="43"/>
      <c r="I107" s="35">
        <f t="shared" ca="1" si="1"/>
        <v>2878895.6309159608</v>
      </c>
      <c r="J107" s="36"/>
    </row>
    <row r="108" spans="1:10" s="41" customFormat="1" ht="12.75" customHeight="1" x14ac:dyDescent="0.2">
      <c r="A108" s="30">
        <v>43704</v>
      </c>
      <c r="B108" s="42"/>
      <c r="C108" s="38" t="s">
        <v>1161</v>
      </c>
      <c r="D108" s="39" t="s">
        <v>1113</v>
      </c>
      <c r="E108" s="33"/>
      <c r="F108" s="38"/>
      <c r="G108" s="43">
        <v>99998.28</v>
      </c>
      <c r="H108" s="43"/>
      <c r="I108" s="35">
        <f t="shared" ca="1" si="1"/>
        <v>2778897.350915961</v>
      </c>
      <c r="J108" s="36"/>
    </row>
    <row r="109" spans="1:10" s="41" customFormat="1" ht="12.75" customHeight="1" x14ac:dyDescent="0.2">
      <c r="A109" s="30">
        <v>43704</v>
      </c>
      <c r="B109" s="37"/>
      <c r="C109" s="79" t="s">
        <v>1162</v>
      </c>
      <c r="D109" s="33" t="s">
        <v>202</v>
      </c>
      <c r="E109" s="33"/>
      <c r="F109" s="38"/>
      <c r="G109" s="34">
        <v>26000</v>
      </c>
      <c r="H109" s="34"/>
      <c r="I109" s="35">
        <f t="shared" ca="1" si="1"/>
        <v>2752897.350915961</v>
      </c>
      <c r="J109" s="36"/>
    </row>
    <row r="110" spans="1:10" s="41" customFormat="1" ht="12.75" customHeight="1" x14ac:dyDescent="0.2">
      <c r="A110" s="30">
        <v>43704</v>
      </c>
      <c r="B110" s="37"/>
      <c r="C110" s="79"/>
      <c r="D110" s="33" t="s">
        <v>991</v>
      </c>
      <c r="E110" s="33"/>
      <c r="F110" s="38"/>
      <c r="G110" s="34">
        <v>0</v>
      </c>
      <c r="H110" s="34"/>
      <c r="I110" s="35">
        <f t="shared" ca="1" si="1"/>
        <v>2752897.350915961</v>
      </c>
      <c r="J110" s="36"/>
    </row>
    <row r="111" spans="1:10" s="41" customFormat="1" ht="12.75" customHeight="1" x14ac:dyDescent="0.2">
      <c r="A111" s="30">
        <v>43704</v>
      </c>
      <c r="B111" s="37"/>
      <c r="C111" s="79" t="s">
        <v>1163</v>
      </c>
      <c r="D111" s="33" t="s">
        <v>1030</v>
      </c>
      <c r="E111" s="33"/>
      <c r="F111" s="38"/>
      <c r="G111" s="34">
        <v>383.88</v>
      </c>
      <c r="H111" s="34"/>
      <c r="I111" s="35">
        <f t="shared" ca="1" si="1"/>
        <v>2752513.4709159611</v>
      </c>
      <c r="J111" s="36"/>
    </row>
    <row r="112" spans="1:10" s="41" customFormat="1" ht="12.75" customHeight="1" x14ac:dyDescent="0.2">
      <c r="A112" s="30">
        <v>43704</v>
      </c>
      <c r="B112" s="37"/>
      <c r="C112" s="79" t="s">
        <v>1164</v>
      </c>
      <c r="D112" s="40" t="s">
        <v>755</v>
      </c>
      <c r="E112" s="40"/>
      <c r="F112" s="38"/>
      <c r="G112" s="34">
        <v>203.2</v>
      </c>
      <c r="H112" s="34"/>
      <c r="I112" s="35">
        <f t="shared" ca="1" si="1"/>
        <v>2752310.2709159609</v>
      </c>
      <c r="J112" s="36"/>
    </row>
    <row r="113" spans="1:11" s="41" customFormat="1" ht="12.75" customHeight="1" x14ac:dyDescent="0.2">
      <c r="A113" s="30">
        <v>43704</v>
      </c>
      <c r="B113" s="37"/>
      <c r="C113" s="79" t="s">
        <v>1165</v>
      </c>
      <c r="D113" s="40" t="s">
        <v>1166</v>
      </c>
      <c r="E113" s="40"/>
      <c r="F113" s="38"/>
      <c r="G113" s="34">
        <v>304.85000000000002</v>
      </c>
      <c r="H113" s="34"/>
      <c r="I113" s="35">
        <f t="shared" ca="1" si="1"/>
        <v>2752005.4209159608</v>
      </c>
      <c r="J113" s="36"/>
    </row>
    <row r="114" spans="1:11" s="41" customFormat="1" ht="12.75" customHeight="1" x14ac:dyDescent="0.2">
      <c r="A114" s="30">
        <v>43704</v>
      </c>
      <c r="B114" s="37"/>
      <c r="C114" s="79" t="s">
        <v>1167</v>
      </c>
      <c r="D114" s="33" t="s">
        <v>865</v>
      </c>
      <c r="E114" s="33"/>
      <c r="F114" s="38"/>
      <c r="G114" s="34">
        <v>1500</v>
      </c>
      <c r="H114" s="34"/>
      <c r="I114" s="35">
        <f t="shared" ca="1" si="1"/>
        <v>2750505.4209159608</v>
      </c>
      <c r="J114" s="36"/>
    </row>
    <row r="115" spans="1:11" s="41" customFormat="1" ht="12.75" customHeight="1" x14ac:dyDescent="0.2">
      <c r="A115" s="30">
        <v>43704</v>
      </c>
      <c r="B115" s="42"/>
      <c r="C115" s="79" t="s">
        <v>1168</v>
      </c>
      <c r="D115" s="33" t="s">
        <v>164</v>
      </c>
      <c r="E115" s="33"/>
      <c r="F115" s="38"/>
      <c r="G115" s="34">
        <v>850</v>
      </c>
      <c r="H115" s="34"/>
      <c r="I115" s="35">
        <f t="shared" ca="1" si="1"/>
        <v>2749655.4209159608</v>
      </c>
      <c r="J115" s="36"/>
    </row>
    <row r="116" spans="1:11" s="41" customFormat="1" ht="12.75" customHeight="1" x14ac:dyDescent="0.2">
      <c r="A116" s="30">
        <v>43705</v>
      </c>
      <c r="B116" s="42"/>
      <c r="C116" s="38" t="s">
        <v>1182</v>
      </c>
      <c r="D116" s="39" t="s">
        <v>1183</v>
      </c>
      <c r="E116" s="33"/>
      <c r="F116" s="38"/>
      <c r="G116" s="43"/>
      <c r="H116" s="43">
        <v>600000</v>
      </c>
      <c r="I116" s="35">
        <f t="shared" ca="1" si="1"/>
        <v>3349655.4209159608</v>
      </c>
      <c r="J116" s="36"/>
    </row>
    <row r="117" spans="1:11" s="41" customFormat="1" ht="12.75" customHeight="1" x14ac:dyDescent="0.2">
      <c r="A117" s="30">
        <v>43708</v>
      </c>
      <c r="B117" s="100"/>
      <c r="C117" s="101" t="s">
        <v>234</v>
      </c>
      <c r="D117" s="102" t="s">
        <v>235</v>
      </c>
      <c r="E117" s="103"/>
      <c r="F117" s="101"/>
      <c r="G117" s="104">
        <v>80572.7</v>
      </c>
      <c r="H117" s="104"/>
      <c r="I117" s="35">
        <f t="shared" ca="1" si="1"/>
        <v>3269082.7209159606</v>
      </c>
      <c r="J117" s="105"/>
    </row>
    <row r="118" spans="1:11" s="41" customFormat="1" ht="12.75" customHeight="1" x14ac:dyDescent="0.2">
      <c r="A118" s="30">
        <v>43708</v>
      </c>
      <c r="B118" s="42"/>
      <c r="C118" s="38" t="s">
        <v>1169</v>
      </c>
      <c r="D118" s="39" t="s">
        <v>145</v>
      </c>
      <c r="E118" s="33"/>
      <c r="F118" s="38"/>
      <c r="G118" s="43">
        <v>20585</v>
      </c>
      <c r="H118" s="43"/>
      <c r="I118" s="35">
        <f t="shared" ca="1" si="1"/>
        <v>3248497.7209159606</v>
      </c>
      <c r="J118" s="36"/>
    </row>
    <row r="119" spans="1:11" s="41" customFormat="1" ht="12.75" customHeight="1" x14ac:dyDescent="0.2">
      <c r="A119" s="30">
        <v>43708</v>
      </c>
      <c r="B119" s="100"/>
      <c r="C119" s="101" t="s">
        <v>1170</v>
      </c>
      <c r="D119" s="102" t="s">
        <v>147</v>
      </c>
      <c r="E119" s="103"/>
      <c r="F119" s="101"/>
      <c r="G119" s="104">
        <v>1427.4</v>
      </c>
      <c r="H119" s="104"/>
      <c r="I119" s="35">
        <f t="shared" ca="1" si="1"/>
        <v>3247070.3209159607</v>
      </c>
      <c r="J119" s="105"/>
    </row>
    <row r="120" spans="1:11" s="41" customFormat="1" ht="12.75" customHeight="1" x14ac:dyDescent="0.2">
      <c r="A120" s="30">
        <v>43708</v>
      </c>
      <c r="B120" s="100"/>
      <c r="C120" s="101" t="s">
        <v>1171</v>
      </c>
      <c r="D120" s="102" t="s">
        <v>147</v>
      </c>
      <c r="E120" s="103"/>
      <c r="F120" s="101"/>
      <c r="G120" s="104">
        <v>241.4</v>
      </c>
      <c r="H120" s="104"/>
      <c r="I120" s="35">
        <f t="shared" ca="1" si="1"/>
        <v>3246828.9209159608</v>
      </c>
      <c r="J120" s="105"/>
    </row>
    <row r="121" spans="1:11" s="41" customFormat="1" ht="12.75" customHeight="1" x14ac:dyDescent="0.2">
      <c r="A121" s="30">
        <v>43708</v>
      </c>
      <c r="B121" s="100"/>
      <c r="C121" s="101" t="s">
        <v>1172</v>
      </c>
      <c r="D121" s="102" t="s">
        <v>16</v>
      </c>
      <c r="E121" s="103"/>
      <c r="F121" s="101"/>
      <c r="G121" s="104">
        <v>4839.3500000000004</v>
      </c>
      <c r="H121" s="104"/>
      <c r="I121" s="35">
        <f t="shared" ca="1" si="1"/>
        <v>3241989.5709159607</v>
      </c>
      <c r="J121" s="105"/>
    </row>
    <row r="122" spans="1:11" s="41" customFormat="1" x14ac:dyDescent="0.2">
      <c r="A122" s="30">
        <v>43708</v>
      </c>
      <c r="B122" s="100"/>
      <c r="C122" s="101" t="s">
        <v>1173</v>
      </c>
      <c r="D122" s="102" t="s">
        <v>151</v>
      </c>
      <c r="E122" s="103"/>
      <c r="F122" s="101"/>
      <c r="G122" s="104">
        <v>2800</v>
      </c>
      <c r="H122" s="104"/>
      <c r="I122" s="35">
        <f t="shared" ca="1" si="1"/>
        <v>3239189.5709159607</v>
      </c>
      <c r="J122" s="105"/>
    </row>
    <row r="123" spans="1:11" s="41" customFormat="1" ht="12.75" customHeight="1" x14ac:dyDescent="0.2">
      <c r="A123" s="30"/>
      <c r="B123" s="42"/>
      <c r="C123" s="79"/>
      <c r="D123" s="33" t="s">
        <v>502</v>
      </c>
      <c r="E123" s="33"/>
      <c r="F123" s="38"/>
      <c r="G123" s="34">
        <v>7.7</v>
      </c>
      <c r="H123" s="34"/>
      <c r="I123" s="35">
        <f t="shared" ca="1" si="1"/>
        <v>3239181.8709159605</v>
      </c>
      <c r="J123" s="36"/>
    </row>
    <row r="124" spans="1:11" s="41" customFormat="1" ht="12.75" customHeight="1" x14ac:dyDescent="0.2">
      <c r="A124" s="30"/>
      <c r="B124" s="37"/>
      <c r="C124" s="79"/>
      <c r="D124" s="40" t="s">
        <v>1184</v>
      </c>
      <c r="E124" s="40"/>
      <c r="F124" s="38"/>
      <c r="G124" s="34"/>
      <c r="H124" s="34">
        <v>0.1</v>
      </c>
      <c r="I124" s="35">
        <f t="shared" ca="1" si="1"/>
        <v>3239181.9709159606</v>
      </c>
      <c r="J124" s="36"/>
    </row>
    <row r="125" spans="1:11" s="41" customFormat="1" ht="12.75" customHeight="1" x14ac:dyDescent="0.2">
      <c r="A125" s="30"/>
      <c r="B125" s="42"/>
      <c r="C125" s="79"/>
      <c r="D125" s="33"/>
      <c r="E125" s="33"/>
      <c r="F125" s="38"/>
      <c r="G125" s="34"/>
      <c r="H125" s="34"/>
      <c r="I125" s="35" t="str">
        <f t="shared" ca="1" si="1"/>
        <v xml:space="preserve"> - </v>
      </c>
      <c r="J125" s="36"/>
    </row>
    <row r="126" spans="1:11" s="41" customFormat="1" ht="12.75" customHeight="1" x14ac:dyDescent="0.2">
      <c r="A126" s="30"/>
      <c r="B126" s="37"/>
      <c r="C126" s="38"/>
      <c r="D126" s="39"/>
      <c r="E126" s="40"/>
      <c r="F126" s="38"/>
      <c r="G126" s="34"/>
      <c r="H126" s="34"/>
      <c r="I126" s="35" t="str">
        <f t="shared" ca="1" si="1"/>
        <v xml:space="preserve"> - </v>
      </c>
      <c r="J126" s="36"/>
      <c r="K126" s="109"/>
    </row>
    <row r="127" spans="1:11" s="41" customFormat="1" ht="12.75" customHeight="1" x14ac:dyDescent="0.2">
      <c r="A127" s="30"/>
      <c r="B127" s="91"/>
      <c r="C127" s="92"/>
      <c r="D127" s="93"/>
      <c r="E127" s="94"/>
      <c r="F127" s="92"/>
      <c r="G127" s="96"/>
      <c r="H127" s="34"/>
      <c r="I127" s="35" t="str">
        <f t="shared" ca="1" si="1"/>
        <v xml:space="preserve"> - </v>
      </c>
      <c r="J127" s="95"/>
    </row>
    <row r="128" spans="1:11" s="41" customFormat="1" ht="12.75" customHeight="1" x14ac:dyDescent="0.2">
      <c r="A128" s="30"/>
      <c r="B128" s="42"/>
      <c r="C128" s="38"/>
      <c r="D128" s="39"/>
      <c r="E128" s="40"/>
      <c r="F128" s="38"/>
      <c r="G128" s="34"/>
      <c r="H128" s="34"/>
      <c r="I128" s="35" t="str">
        <f t="shared" ca="1" si="1"/>
        <v xml:space="preserve"> - </v>
      </c>
      <c r="J128" s="36"/>
    </row>
    <row r="129" spans="1:10" s="41" customFormat="1" ht="12.75" customHeight="1" x14ac:dyDescent="0.2">
      <c r="A129" s="30"/>
      <c r="B129" s="37"/>
      <c r="C129" s="38"/>
      <c r="D129" s="39"/>
      <c r="E129" s="40"/>
      <c r="F129" s="38"/>
      <c r="G129" s="34"/>
      <c r="H129" s="34"/>
      <c r="I129" s="35" t="str">
        <f t="shared" ca="1" si="1"/>
        <v xml:space="preserve"> - </v>
      </c>
      <c r="J129" s="36"/>
    </row>
    <row r="130" spans="1:10" s="41" customFormat="1" ht="12.75" customHeight="1" x14ac:dyDescent="0.2">
      <c r="A130" s="45"/>
      <c r="B130" s="37"/>
      <c r="C130" s="38"/>
      <c r="D130" s="39"/>
      <c r="E130" s="40"/>
      <c r="F130" s="38"/>
      <c r="G130" s="34"/>
      <c r="H130" s="34"/>
      <c r="I130" s="35" t="str">
        <f t="shared" ca="1" si="1"/>
        <v xml:space="preserve"> - </v>
      </c>
      <c r="J130" s="36"/>
    </row>
    <row r="131" spans="1:10" s="41" customFormat="1" ht="12.75" customHeight="1" x14ac:dyDescent="0.2">
      <c r="A131" s="45"/>
      <c r="B131" s="37"/>
      <c r="C131" s="38"/>
      <c r="D131" s="39"/>
      <c r="E131" s="33"/>
      <c r="F131" s="38"/>
      <c r="G131" s="34"/>
      <c r="H131" s="34"/>
      <c r="I131" s="35" t="str">
        <f t="shared" ca="1" si="1"/>
        <v xml:space="preserve"> - </v>
      </c>
      <c r="J131" s="36"/>
    </row>
    <row r="132" spans="1:10" s="41" customFormat="1" ht="12" x14ac:dyDescent="0.2">
      <c r="A132" s="45"/>
      <c r="B132" s="37"/>
      <c r="C132" s="38"/>
      <c r="D132" s="39"/>
      <c r="E132" s="33"/>
      <c r="F132" s="38"/>
      <c r="G132" s="34"/>
      <c r="H132" s="34"/>
      <c r="I132" s="35" t="str">
        <f t="shared" ca="1" si="1"/>
        <v xml:space="preserve"> - </v>
      </c>
      <c r="J132" s="36"/>
    </row>
    <row r="133" spans="1:10" s="41" customFormat="1" ht="12.75" customHeight="1" x14ac:dyDescent="0.2">
      <c r="A133" s="45"/>
      <c r="B133" s="37"/>
      <c r="C133" s="38"/>
      <c r="D133" s="39"/>
      <c r="E133" s="40"/>
      <c r="F133" s="38"/>
      <c r="G133" s="34"/>
      <c r="H133" s="33"/>
      <c r="I133" s="35" t="str">
        <f t="shared" ca="1" si="1"/>
        <v xml:space="preserve"> - </v>
      </c>
      <c r="J133" s="36"/>
    </row>
    <row r="134" spans="1:10" s="41" customFormat="1" ht="12.75" customHeight="1" x14ac:dyDescent="0.2">
      <c r="A134" s="45"/>
      <c r="B134" s="37"/>
      <c r="C134" s="38"/>
      <c r="D134" s="39"/>
      <c r="E134" s="33"/>
      <c r="F134" s="38"/>
      <c r="G134" s="34"/>
      <c r="H134" s="33"/>
      <c r="I134" s="35" t="str">
        <f t="shared" ca="1" si="1"/>
        <v xml:space="preserve"> - </v>
      </c>
      <c r="J134" s="36"/>
    </row>
    <row r="135" spans="1:10" s="41" customFormat="1" ht="12.75" customHeight="1" x14ac:dyDescent="0.2">
      <c r="A135" s="45"/>
      <c r="B135" s="42"/>
      <c r="C135" s="38"/>
      <c r="D135" s="39"/>
      <c r="E135" s="33"/>
      <c r="F135" s="38"/>
      <c r="G135" s="43"/>
      <c r="H135" s="43"/>
      <c r="I135" s="35" t="str">
        <f t="shared" ca="1" si="1"/>
        <v xml:space="preserve"> - </v>
      </c>
      <c r="J135" s="36"/>
    </row>
    <row r="136" spans="1:10" s="41" customFormat="1" ht="12.75" customHeight="1" x14ac:dyDescent="0.2">
      <c r="A136" s="45"/>
      <c r="B136" s="37"/>
      <c r="C136" s="38"/>
      <c r="D136" s="39"/>
      <c r="E136" s="33"/>
      <c r="F136" s="38"/>
      <c r="G136" s="34"/>
      <c r="H136" s="33"/>
      <c r="I136" s="35" t="str">
        <f t="shared" ca="1" si="1"/>
        <v xml:space="preserve"> - </v>
      </c>
      <c r="J136" s="36"/>
    </row>
    <row r="137" spans="1:10" s="41" customFormat="1" ht="12.75" customHeight="1" x14ac:dyDescent="0.2">
      <c r="A137" s="45"/>
      <c r="B137" s="37"/>
      <c r="C137" s="38"/>
      <c r="D137" s="39"/>
      <c r="E137" s="33"/>
      <c r="F137" s="38"/>
      <c r="G137" s="34"/>
      <c r="H137" s="33"/>
      <c r="I137" s="35" t="str">
        <f t="shared" ca="1" si="1"/>
        <v xml:space="preserve"> - </v>
      </c>
      <c r="J137" s="36"/>
    </row>
    <row r="138" spans="1:10" s="41" customFormat="1" x14ac:dyDescent="0.2">
      <c r="A138" s="49"/>
      <c r="B138" s="42"/>
      <c r="C138" s="38"/>
      <c r="D138" s="39"/>
      <c r="E138" s="57"/>
      <c r="F138" s="38"/>
      <c r="G138" s="58"/>
      <c r="H138" s="58"/>
      <c r="I138" s="35" t="str">
        <f t="shared" ca="1" si="1"/>
        <v xml:space="preserve"> - </v>
      </c>
    </row>
    <row r="139" spans="1:10" ht="14.25" x14ac:dyDescent="0.2">
      <c r="A139" s="71"/>
      <c r="B139" s="72"/>
      <c r="C139" s="73"/>
      <c r="D139" s="74"/>
      <c r="E139" s="75"/>
      <c r="F139" s="73"/>
      <c r="G139" s="76"/>
      <c r="H139" s="76"/>
      <c r="I139" s="77"/>
      <c r="J139"/>
    </row>
    <row r="140" spans="1:10" x14ac:dyDescent="0.2">
      <c r="G140" s="9">
        <f>SUBTOTAL(9, G9:G137)</f>
        <v>1166136.3999999999</v>
      </c>
      <c r="H140" s="9">
        <f>SUBTOTAL(9, H9:H137)</f>
        <v>1018040.1</v>
      </c>
    </row>
    <row r="141" spans="1:10" x14ac:dyDescent="0.2">
      <c r="G141" s="9">
        <f>G140-H140</f>
        <v>148096.29999999993</v>
      </c>
    </row>
    <row r="143" spans="1:10" x14ac:dyDescent="0.2">
      <c r="G143" s="9">
        <v>312415.13</v>
      </c>
    </row>
    <row r="145" spans="1:10" x14ac:dyDescent="0.2">
      <c r="G145" s="9">
        <v>862280.07545015798</v>
      </c>
    </row>
    <row r="146" spans="1:10" x14ac:dyDescent="0.2">
      <c r="G146" s="9">
        <v>39827.659999999996</v>
      </c>
    </row>
    <row r="147" spans="1:10" x14ac:dyDescent="0.2">
      <c r="G147" s="9">
        <f>G146-G145</f>
        <v>-822452.41545015795</v>
      </c>
    </row>
    <row r="148" spans="1:10" s="9" customFormat="1" x14ac:dyDescent="0.2">
      <c r="A148" s="8"/>
      <c r="B148" s="10"/>
      <c r="C148" s="8"/>
      <c r="D148" s="8"/>
      <c r="E148" s="8"/>
      <c r="F148" s="8"/>
      <c r="J148" s="8"/>
    </row>
    <row r="149" spans="1:10" s="9" customFormat="1" x14ac:dyDescent="0.2">
      <c r="A149" s="8"/>
      <c r="B149" s="10"/>
      <c r="C149" s="8"/>
      <c r="D149" s="8"/>
      <c r="E149" s="8"/>
      <c r="F149" s="8"/>
      <c r="J149" s="8"/>
    </row>
    <row r="150" spans="1:10" s="9" customFormat="1" x14ac:dyDescent="0.2">
      <c r="A150" s="8"/>
      <c r="B150" s="10"/>
      <c r="C150" s="8"/>
      <c r="D150" s="8"/>
      <c r="E150" s="8"/>
      <c r="F150" s="8"/>
      <c r="J150" s="8"/>
    </row>
  </sheetData>
  <conditionalFormatting sqref="I8:I138">
    <cfRule type="cellIs" dxfId="118" priority="3" stopIfTrue="1" operator="lessThan">
      <formula>0</formula>
    </cfRule>
  </conditionalFormatting>
  <conditionalFormatting sqref="I3">
    <cfRule type="cellIs" dxfId="117" priority="1" stopIfTrue="1" operator="lessThan">
      <formula>0</formula>
    </cfRule>
  </conditionalFormatting>
  <dataValidations count="5">
    <dataValidation type="list" allowBlank="1" showInputMessage="1" showErrorMessage="1" sqref="H25 D58:D125 E8:E137 G10:G123 G125:H137" xr:uid="{228ED6B9-649A-4F73-AD7C-845F1D2DEB75}">
      <formula1>categoryList</formula1>
    </dataValidation>
    <dataValidation type="list" allowBlank="1" showInputMessage="1" showErrorMessage="1" sqref="B138 A8:B137" xr:uid="{E857EB84-E72B-4C89-A81F-763AD63B5F5A}">
      <formula1>dateList</formula1>
    </dataValidation>
    <dataValidation type="list" allowBlank="1" showInputMessage="1" showErrorMessage="1" sqref="C126:C137 C8:C57" xr:uid="{43A7409A-2868-4608-8CBD-AEEF01D8BA1D}">
      <formula1>numList</formula1>
    </dataValidation>
    <dataValidation type="list" allowBlank="1" showInputMessage="1" showErrorMessage="1" sqref="D126:D137 C58:C66 D8:D57" xr:uid="{F7590112-7876-4A1E-8EB0-8CDFFA2F83C2}">
      <formula1>payeeList</formula1>
    </dataValidation>
    <dataValidation type="list" allowBlank="1" showInputMessage="1" showErrorMessage="1" sqref="F8:F137" xr:uid="{B2BEF297-CD2E-4E16-89B1-B5F2507986E5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6CEE28A2-59BF-4D57-B7D8-12E39438338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I8:I138</xm:sqref>
        </x14:conditionalFormatting>
        <x14:conditionalFormatting xmlns:xm="http://schemas.microsoft.com/office/excel/2006/main">
          <x14:cfRule type="iconSet" priority="5" id="{1DC562B3-E42F-4921-A883-1E6E60F5E23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I39:I138</xm:sqref>
        </x14:conditionalFormatting>
        <x14:conditionalFormatting xmlns:xm="http://schemas.microsoft.com/office/excel/2006/main">
          <x14:cfRule type="iconSet" priority="39" id="{81660E19-20AC-4518-8D5D-BA4A888CADEC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9659-BAEA-40E2-BDBB-BCAAE0932230}">
  <sheetPr>
    <pageSetUpPr fitToPage="1"/>
  </sheetPr>
  <dimension ref="A1:K152"/>
  <sheetViews>
    <sheetView showGridLines="0" zoomScale="115" zoomScaleNormal="115" workbookViewId="0">
      <pane ySplit="7" topLeftCell="A107" activePane="bottomLeft" state="frozen"/>
      <selection activeCell="B18" sqref="B18"/>
      <selection pane="bottomLeft" activeCell="G116" sqref="G116"/>
    </sheetView>
  </sheetViews>
  <sheetFormatPr defaultRowHeight="12.75" x14ac:dyDescent="0.2"/>
  <cols>
    <col min="1" max="1" width="9.25" style="8" customWidth="1"/>
    <col min="2" max="2" width="8.125" style="10" hidden="1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1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43709</v>
      </c>
    </row>
    <row r="2" spans="1:11" ht="18.75" x14ac:dyDescent="0.2">
      <c r="A2" s="1" t="s">
        <v>1</v>
      </c>
      <c r="B2" s="2"/>
    </row>
    <row r="3" spans="1:11" ht="15" x14ac:dyDescent="0.25">
      <c r="H3" s="11" t="s">
        <v>2</v>
      </c>
      <c r="I3" s="12">
        <f ca="1">VLOOKUP(9E+100,Table1345678910111213345678910111213345678910111213678910111213345678910[Balance],1)</f>
        <v>2472552.1909159608</v>
      </c>
      <c r="K3" s="118"/>
    </row>
    <row r="4" spans="1:11" ht="15" x14ac:dyDescent="0.25">
      <c r="H4" s="13" t="s">
        <v>3</v>
      </c>
      <c r="I4" s="14">
        <f>SUMIF(Table1345678910111213345678910111213345678910111213678910111213345678910[R],"=r",Table1345678910111213345678910111213345678910111213678910111213345678910[Deposit,
Credit (+)])+SUMIF(Table1345678910111213345678910111213345678910111213678910111213345678910[R],"=c",Table1345678910111213345678910111213345678910111213678910111213345678910[Deposit,
Credit (+)])-SUMIF(Table1345678910111213345678910111213345678910111213678910111213345678910[R],"=R",Table1345678910111213345678910111213345678910111213678910111213345678910[Withdrawal,
Payment (-)])-SUMIF(Table1345678910111213345678910111213345678910111213678910111213345678910[R],"=C",Table1345678910111213345678910111213345678910111213678910111213345678910[Withdrawal,
Payment (-)])</f>
        <v>0</v>
      </c>
    </row>
    <row r="5" spans="1:11" x14ac:dyDescent="0.2">
      <c r="H5" s="15"/>
    </row>
    <row r="6" spans="1:11" s="18" customFormat="1" ht="17.25" customHeight="1" x14ac:dyDescent="0.2">
      <c r="A6" s="16"/>
      <c r="B6" s="17"/>
      <c r="C6" s="16"/>
      <c r="D6" s="16"/>
      <c r="F6" s="19"/>
      <c r="G6" s="20"/>
      <c r="H6" s="21" t="s">
        <v>4</v>
      </c>
      <c r="I6" s="22">
        <v>500000</v>
      </c>
    </row>
    <row r="7" spans="1:11" s="28" customFormat="1" ht="30" x14ac:dyDescent="0.2">
      <c r="A7" s="23" t="s">
        <v>5</v>
      </c>
      <c r="B7" s="23" t="s">
        <v>6</v>
      </c>
      <c r="C7" s="24" t="s">
        <v>7</v>
      </c>
      <c r="D7" s="25" t="s">
        <v>8</v>
      </c>
      <c r="E7" s="25" t="s">
        <v>9</v>
      </c>
      <c r="F7" s="23" t="s">
        <v>10</v>
      </c>
      <c r="G7" s="26" t="s">
        <v>11</v>
      </c>
      <c r="H7" s="26" t="s">
        <v>12</v>
      </c>
      <c r="I7" s="27" t="s">
        <v>13</v>
      </c>
      <c r="J7" s="28" t="s">
        <v>14</v>
      </c>
    </row>
    <row r="8" spans="1:11" s="36" customFormat="1" ht="12" x14ac:dyDescent="0.2">
      <c r="A8" s="29"/>
      <c r="B8" s="30"/>
      <c r="C8" s="31"/>
      <c r="D8" s="32" t="s">
        <v>1185</v>
      </c>
      <c r="E8" s="33"/>
      <c r="F8" s="31"/>
      <c r="G8" s="34"/>
      <c r="H8" s="34"/>
      <c r="I8" s="35">
        <f ca="1">'Aug''19'!I124</f>
        <v>3239181.9709159606</v>
      </c>
    </row>
    <row r="9" spans="1:11" s="36" customFormat="1" x14ac:dyDescent="0.2">
      <c r="A9" s="30">
        <v>43710</v>
      </c>
      <c r="B9" s="42"/>
      <c r="C9" s="38" t="s">
        <v>1186</v>
      </c>
      <c r="D9" s="39" t="s">
        <v>15</v>
      </c>
      <c r="E9" s="33"/>
      <c r="F9" s="38"/>
      <c r="G9" s="43">
        <v>10064</v>
      </c>
      <c r="H9" s="43"/>
      <c r="I9" s="35">
        <f ca="1">IF(AND(ISBLANK(G9),ISBLANK(H9))," - ",OFFSET(I9,-1,0,1,1)+H9-G9)</f>
        <v>3229117.9709159606</v>
      </c>
    </row>
    <row r="10" spans="1:11" s="36" customFormat="1" ht="12.75" customHeight="1" x14ac:dyDescent="0.2">
      <c r="A10" s="30">
        <v>43710</v>
      </c>
      <c r="B10" s="37"/>
      <c r="C10" s="38" t="s">
        <v>1187</v>
      </c>
      <c r="D10" s="39" t="s">
        <v>103</v>
      </c>
      <c r="E10" s="33"/>
      <c r="F10" s="38"/>
      <c r="G10" s="34">
        <v>250</v>
      </c>
      <c r="H10" s="34"/>
      <c r="I10" s="35">
        <f ca="1">IF(AND(ISBLANK(G10),ISBLANK(H10))," - ",OFFSET(I10,-1,0,1,1)+H10-G10)</f>
        <v>3228867.9709159606</v>
      </c>
    </row>
    <row r="11" spans="1:11" s="36" customFormat="1" ht="12.75" customHeight="1" x14ac:dyDescent="0.2">
      <c r="A11" s="30">
        <v>43710</v>
      </c>
      <c r="B11" s="37"/>
      <c r="C11" s="38" t="s">
        <v>1188</v>
      </c>
      <c r="D11" s="39" t="s">
        <v>16</v>
      </c>
      <c r="E11" s="40"/>
      <c r="F11" s="38"/>
      <c r="G11" s="34">
        <v>132</v>
      </c>
      <c r="H11" s="34"/>
      <c r="I11" s="35">
        <f ca="1">IF(AND(ISBLANK(G11),ISBLANK(H11))," - ",OFFSET(I11,-1,0,1,1)+H11-G11)</f>
        <v>3228735.9709159606</v>
      </c>
    </row>
    <row r="12" spans="1:11" s="36" customFormat="1" ht="12.75" customHeight="1" x14ac:dyDescent="0.2">
      <c r="A12" s="30">
        <v>43712</v>
      </c>
      <c r="B12" s="37"/>
      <c r="C12" s="38" t="s">
        <v>1189</v>
      </c>
      <c r="D12" s="39" t="s">
        <v>285</v>
      </c>
      <c r="E12" s="33"/>
      <c r="F12" s="38"/>
      <c r="G12" s="34">
        <v>300</v>
      </c>
      <c r="H12" s="34"/>
      <c r="I12" s="35">
        <f ca="1">IF(AND(ISBLANK(G12),ISBLANK(H12))," - ",OFFSET(I12,-1,0,1,1)+H12-G12)</f>
        <v>3228435.9709159606</v>
      </c>
      <c r="J12" s="41"/>
    </row>
    <row r="13" spans="1:11" s="36" customFormat="1" ht="12.75" customHeight="1" x14ac:dyDescent="0.2">
      <c r="A13" s="30">
        <v>43713</v>
      </c>
      <c r="B13" s="42"/>
      <c r="C13" s="38" t="s">
        <v>20</v>
      </c>
      <c r="D13" s="39" t="s">
        <v>1190</v>
      </c>
      <c r="E13" s="33"/>
      <c r="F13" s="38"/>
      <c r="G13" s="43">
        <v>4030.01</v>
      </c>
      <c r="H13" s="43"/>
      <c r="I13" s="35">
        <f t="shared" ref="I13:I83" ca="1" si="0">IF(AND(ISBLANK(G13),ISBLANK(H13))," - ",OFFSET(I13,-1,0,1,1)+H13-G13)</f>
        <v>3224405.9609159608</v>
      </c>
      <c r="J13" s="41"/>
    </row>
    <row r="14" spans="1:11" s="36" customFormat="1" ht="12.75" customHeight="1" x14ac:dyDescent="0.2">
      <c r="A14" s="30">
        <v>43720</v>
      </c>
      <c r="B14" s="42"/>
      <c r="C14" s="38" t="s">
        <v>1191</v>
      </c>
      <c r="D14" s="39" t="s">
        <v>1192</v>
      </c>
      <c r="E14" s="33"/>
      <c r="F14" s="38"/>
      <c r="G14" s="34">
        <v>9000</v>
      </c>
      <c r="H14" s="34"/>
      <c r="I14" s="35">
        <f t="shared" ca="1" si="0"/>
        <v>3215405.9609159608</v>
      </c>
      <c r="J14" s="41"/>
    </row>
    <row r="15" spans="1:11" s="36" customFormat="1" x14ac:dyDescent="0.2">
      <c r="A15" s="30">
        <v>43720</v>
      </c>
      <c r="B15" s="42"/>
      <c r="C15" s="38" t="s">
        <v>1193</v>
      </c>
      <c r="D15" s="39" t="s">
        <v>119</v>
      </c>
      <c r="E15" s="33"/>
      <c r="F15" s="38"/>
      <c r="G15" s="43">
        <v>7070</v>
      </c>
      <c r="H15" s="43"/>
      <c r="I15" s="35">
        <f t="shared" ca="1" si="0"/>
        <v>3208335.9609159608</v>
      </c>
      <c r="J15" s="41"/>
    </row>
    <row r="16" spans="1:11" s="36" customFormat="1" x14ac:dyDescent="0.2">
      <c r="A16" s="30">
        <v>43720</v>
      </c>
      <c r="B16" s="42"/>
      <c r="C16" s="38" t="s">
        <v>1194</v>
      </c>
      <c r="D16" s="39" t="s">
        <v>61</v>
      </c>
      <c r="E16" s="33"/>
      <c r="F16" s="38"/>
      <c r="G16" s="43">
        <v>220</v>
      </c>
      <c r="H16" s="43"/>
      <c r="I16" s="35">
        <f t="shared" ca="1" si="0"/>
        <v>3208115.9609159608</v>
      </c>
      <c r="J16" s="41"/>
    </row>
    <row r="17" spans="1:10" s="36" customFormat="1" ht="12.75" customHeight="1" x14ac:dyDescent="0.2">
      <c r="A17" s="30">
        <v>43720</v>
      </c>
      <c r="B17" s="42"/>
      <c r="C17" s="38" t="s">
        <v>1195</v>
      </c>
      <c r="D17" s="39" t="s">
        <v>59</v>
      </c>
      <c r="E17" s="33"/>
      <c r="F17" s="38"/>
      <c r="G17" s="43">
        <v>490</v>
      </c>
      <c r="H17" s="43"/>
      <c r="I17" s="35">
        <f t="shared" ca="1" si="0"/>
        <v>3207625.9609159608</v>
      </c>
      <c r="J17" s="41"/>
    </row>
    <row r="18" spans="1:10" s="36" customFormat="1" ht="12.75" customHeight="1" x14ac:dyDescent="0.2">
      <c r="A18" s="30">
        <v>43720</v>
      </c>
      <c r="B18" s="42"/>
      <c r="C18" s="38" t="s">
        <v>1196</v>
      </c>
      <c r="D18" s="39" t="s">
        <v>413</v>
      </c>
      <c r="E18" s="33"/>
      <c r="F18" s="38"/>
      <c r="G18" s="43">
        <v>3874.58</v>
      </c>
      <c r="H18" s="43"/>
      <c r="I18" s="35">
        <f t="shared" ca="1" si="0"/>
        <v>3203751.3809159608</v>
      </c>
      <c r="J18" s="41"/>
    </row>
    <row r="19" spans="1:10" s="36" customFormat="1" ht="12.75" customHeight="1" x14ac:dyDescent="0.2">
      <c r="A19" s="30">
        <v>43720</v>
      </c>
      <c r="B19" s="42"/>
      <c r="C19" s="38" t="s">
        <v>1197</v>
      </c>
      <c r="D19" s="39" t="s">
        <v>302</v>
      </c>
      <c r="E19" s="33"/>
      <c r="F19" s="38"/>
      <c r="G19" s="43">
        <v>1136.01</v>
      </c>
      <c r="H19" s="43"/>
      <c r="I19" s="35">
        <f t="shared" ca="1" si="0"/>
        <v>3202615.370915961</v>
      </c>
      <c r="J19" s="41"/>
    </row>
    <row r="20" spans="1:10" s="36" customFormat="1" ht="12.75" customHeight="1" x14ac:dyDescent="0.2">
      <c r="A20" s="30">
        <v>43720</v>
      </c>
      <c r="B20" s="42"/>
      <c r="C20" s="38" t="s">
        <v>1198</v>
      </c>
      <c r="D20" s="39" t="s">
        <v>69</v>
      </c>
      <c r="E20" s="33"/>
      <c r="F20" s="38"/>
      <c r="G20" s="43">
        <v>320</v>
      </c>
      <c r="H20" s="43"/>
      <c r="I20" s="35">
        <f t="shared" ca="1" si="0"/>
        <v>3202295.370915961</v>
      </c>
      <c r="J20" s="41"/>
    </row>
    <row r="21" spans="1:10" s="36" customFormat="1" x14ac:dyDescent="0.2">
      <c r="A21" s="30">
        <v>43720</v>
      </c>
      <c r="B21" s="42"/>
      <c r="C21" s="38" t="s">
        <v>1199</v>
      </c>
      <c r="D21" s="39" t="s">
        <v>674</v>
      </c>
      <c r="E21" s="33"/>
      <c r="F21" s="38"/>
      <c r="G21" s="43">
        <v>1261.4000000000001</v>
      </c>
      <c r="H21" s="43"/>
      <c r="I21" s="35">
        <f t="shared" ca="1" si="0"/>
        <v>3201033.9709159611</v>
      </c>
      <c r="J21" s="41"/>
    </row>
    <row r="22" spans="1:10" s="36" customFormat="1" ht="12.75" customHeight="1" x14ac:dyDescent="0.2">
      <c r="A22" s="30">
        <v>43720</v>
      </c>
      <c r="B22" s="42"/>
      <c r="C22" s="38" t="s">
        <v>1200</v>
      </c>
      <c r="D22" s="39" t="s">
        <v>1201</v>
      </c>
      <c r="E22" s="33"/>
      <c r="F22" s="38"/>
      <c r="G22" s="43">
        <v>500</v>
      </c>
      <c r="H22" s="43"/>
      <c r="I22" s="35">
        <f t="shared" ca="1" si="0"/>
        <v>3200533.9709159611</v>
      </c>
      <c r="J22" s="41"/>
    </row>
    <row r="23" spans="1:10" s="36" customFormat="1" ht="12.75" customHeight="1" x14ac:dyDescent="0.2">
      <c r="A23" s="30">
        <v>43720</v>
      </c>
      <c r="B23" s="42"/>
      <c r="C23" s="38" t="s">
        <v>1202</v>
      </c>
      <c r="D23" s="39" t="s">
        <v>17</v>
      </c>
      <c r="E23" s="33"/>
      <c r="F23" s="38"/>
      <c r="G23" s="43">
        <v>180</v>
      </c>
      <c r="H23" s="43"/>
      <c r="I23" s="35">
        <f t="shared" ca="1" si="0"/>
        <v>3200353.9709159611</v>
      </c>
      <c r="J23" s="41"/>
    </row>
    <row r="24" spans="1:10" s="36" customFormat="1" ht="12.75" customHeight="1" x14ac:dyDescent="0.2">
      <c r="A24" s="30">
        <v>43720</v>
      </c>
      <c r="B24" s="42"/>
      <c r="C24" s="38" t="s">
        <v>1203</v>
      </c>
      <c r="D24" s="39" t="s">
        <v>1204</v>
      </c>
      <c r="E24" s="33"/>
      <c r="F24" s="38"/>
      <c r="G24" s="43">
        <v>240</v>
      </c>
      <c r="H24" s="43"/>
      <c r="I24" s="35">
        <f t="shared" ca="1" si="0"/>
        <v>3200113.9709159611</v>
      </c>
      <c r="J24" s="41"/>
    </row>
    <row r="25" spans="1:10" s="36" customFormat="1" ht="12.75" customHeight="1" x14ac:dyDescent="0.2">
      <c r="A25" s="30">
        <v>43720</v>
      </c>
      <c r="B25" s="42"/>
      <c r="C25" s="38" t="s">
        <v>1205</v>
      </c>
      <c r="D25" s="39" t="s">
        <v>202</v>
      </c>
      <c r="E25" s="33"/>
      <c r="F25" s="38"/>
      <c r="G25" s="34">
        <v>420</v>
      </c>
      <c r="H25" s="34"/>
      <c r="I25" s="35">
        <f t="shared" ca="1" si="0"/>
        <v>3199693.9709159611</v>
      </c>
      <c r="J25" s="41"/>
    </row>
    <row r="26" spans="1:10" s="36" customFormat="1" ht="12.75" customHeight="1" x14ac:dyDescent="0.2">
      <c r="A26" s="30">
        <v>43720</v>
      </c>
      <c r="B26" s="42"/>
      <c r="C26" s="38" t="s">
        <v>1206</v>
      </c>
      <c r="D26" s="39" t="s">
        <v>1207</v>
      </c>
      <c r="E26" s="33"/>
      <c r="F26" s="38"/>
      <c r="G26" s="34">
        <v>431.88</v>
      </c>
      <c r="H26" s="34"/>
      <c r="I26" s="35">
        <f t="shared" ca="1" si="0"/>
        <v>3199262.0909159612</v>
      </c>
      <c r="J26" s="41"/>
    </row>
    <row r="27" spans="1:10" s="36" customFormat="1" ht="12.75" customHeight="1" x14ac:dyDescent="0.2">
      <c r="A27" s="30">
        <v>43720</v>
      </c>
      <c r="B27" s="42"/>
      <c r="C27" s="38" t="s">
        <v>1208</v>
      </c>
      <c r="D27" s="39" t="s">
        <v>630</v>
      </c>
      <c r="E27" s="33"/>
      <c r="F27" s="38"/>
      <c r="G27" s="43">
        <v>1233.0999999999999</v>
      </c>
      <c r="H27" s="43"/>
      <c r="I27" s="35">
        <f t="shared" ca="1" si="0"/>
        <v>3198028.9909159611</v>
      </c>
      <c r="J27" s="41"/>
    </row>
    <row r="28" spans="1:10" s="36" customFormat="1" ht="12.75" customHeight="1" x14ac:dyDescent="0.2">
      <c r="A28" s="30">
        <v>43720</v>
      </c>
      <c r="B28" s="42"/>
      <c r="C28" s="38" t="s">
        <v>1209</v>
      </c>
      <c r="D28" s="39" t="s">
        <v>18</v>
      </c>
      <c r="E28" s="33"/>
      <c r="F28" s="38"/>
      <c r="G28" s="43">
        <v>3000</v>
      </c>
      <c r="H28" s="43"/>
      <c r="I28" s="35">
        <f t="shared" ca="1" si="0"/>
        <v>3195028.9909159611</v>
      </c>
      <c r="J28" s="41"/>
    </row>
    <row r="29" spans="1:10" s="36" customFormat="1" ht="12.75" customHeight="1" x14ac:dyDescent="0.2">
      <c r="A29" s="30">
        <v>43720</v>
      </c>
      <c r="B29" s="37"/>
      <c r="C29" s="38" t="s">
        <v>1210</v>
      </c>
      <c r="D29" s="39" t="s">
        <v>291</v>
      </c>
      <c r="E29" s="33"/>
      <c r="F29" s="38"/>
      <c r="G29" s="34">
        <v>3978.2</v>
      </c>
      <c r="H29" s="34"/>
      <c r="I29" s="35">
        <f t="shared" ca="1" si="0"/>
        <v>3191050.7909159609</v>
      </c>
      <c r="J29" s="41"/>
    </row>
    <row r="30" spans="1:10" s="36" customFormat="1" ht="12" x14ac:dyDescent="0.2">
      <c r="A30" s="30">
        <v>43720</v>
      </c>
      <c r="B30" s="37"/>
      <c r="C30" s="38" t="s">
        <v>1211</v>
      </c>
      <c r="D30" s="39" t="s">
        <v>430</v>
      </c>
      <c r="E30" s="33"/>
      <c r="F30" s="38"/>
      <c r="G30" s="34">
        <v>950</v>
      </c>
      <c r="H30" s="34"/>
      <c r="I30" s="35">
        <f t="shared" ca="1" si="0"/>
        <v>3190100.7909159609</v>
      </c>
      <c r="J30" s="41"/>
    </row>
    <row r="31" spans="1:10" s="36" customFormat="1" ht="12.75" customHeight="1" x14ac:dyDescent="0.2">
      <c r="A31" s="30">
        <v>43720</v>
      </c>
      <c r="B31" s="42"/>
      <c r="C31" s="38" t="s">
        <v>1212</v>
      </c>
      <c r="D31" s="39" t="s">
        <v>57</v>
      </c>
      <c r="E31" s="33"/>
      <c r="F31" s="38"/>
      <c r="G31" s="43">
        <v>466.4</v>
      </c>
      <c r="H31" s="43"/>
      <c r="I31" s="35">
        <f t="shared" ca="1" si="0"/>
        <v>3189634.390915961</v>
      </c>
      <c r="J31" s="41"/>
    </row>
    <row r="32" spans="1:10" s="36" customFormat="1" ht="12.75" customHeight="1" x14ac:dyDescent="0.2">
      <c r="A32" s="30">
        <v>43720</v>
      </c>
      <c r="B32" s="42"/>
      <c r="C32" s="38" t="s">
        <v>1213</v>
      </c>
      <c r="D32" s="39" t="s">
        <v>1214</v>
      </c>
      <c r="E32" s="33"/>
      <c r="F32" s="38"/>
      <c r="G32" s="43">
        <v>1769.39</v>
      </c>
      <c r="H32" s="43"/>
      <c r="I32" s="35">
        <f t="shared" ca="1" si="0"/>
        <v>3187865.0009159609</v>
      </c>
      <c r="J32" s="41"/>
    </row>
    <row r="33" spans="1:10" s="36" customFormat="1" ht="12.75" customHeight="1" x14ac:dyDescent="0.2">
      <c r="A33" s="30">
        <v>43720</v>
      </c>
      <c r="B33" s="42"/>
      <c r="C33" s="38" t="s">
        <v>1215</v>
      </c>
      <c r="D33" s="39" t="s">
        <v>40</v>
      </c>
      <c r="E33" s="33"/>
      <c r="F33" s="38"/>
      <c r="G33" s="34">
        <v>120</v>
      </c>
      <c r="H33" s="43"/>
      <c r="I33" s="35">
        <f t="shared" ca="1" si="0"/>
        <v>3187745.0009159609</v>
      </c>
      <c r="J33" s="41"/>
    </row>
    <row r="34" spans="1:10" s="36" customFormat="1" ht="12.75" customHeight="1" x14ac:dyDescent="0.2">
      <c r="A34" s="30">
        <v>43720</v>
      </c>
      <c r="B34" s="37"/>
      <c r="C34" s="38" t="s">
        <v>1216</v>
      </c>
      <c r="D34" s="39" t="s">
        <v>86</v>
      </c>
      <c r="E34" s="33"/>
      <c r="F34" s="38"/>
      <c r="G34" s="34">
        <v>170</v>
      </c>
      <c r="H34" s="34"/>
      <c r="I34" s="35">
        <f t="shared" ca="1" si="0"/>
        <v>3187575.0009159609</v>
      </c>
      <c r="J34" s="41"/>
    </row>
    <row r="35" spans="1:10" s="36" customFormat="1" ht="12.75" customHeight="1" x14ac:dyDescent="0.2">
      <c r="A35" s="30">
        <v>43720</v>
      </c>
      <c r="B35" s="37"/>
      <c r="C35" s="38" t="s">
        <v>1217</v>
      </c>
      <c r="D35" s="39" t="s">
        <v>845</v>
      </c>
      <c r="E35" s="33"/>
      <c r="F35" s="38"/>
      <c r="G35" s="34">
        <v>6402.08</v>
      </c>
      <c r="H35" s="34"/>
      <c r="I35" s="35">
        <f t="shared" ca="1" si="0"/>
        <v>3181172.9209159608</v>
      </c>
      <c r="J35" s="41"/>
    </row>
    <row r="36" spans="1:10" s="36" customFormat="1" ht="12" x14ac:dyDescent="0.2">
      <c r="A36" s="30">
        <v>43720</v>
      </c>
      <c r="B36" s="37"/>
      <c r="C36" s="38" t="s">
        <v>1218</v>
      </c>
      <c r="D36" s="39" t="s">
        <v>19</v>
      </c>
      <c r="E36" s="33"/>
      <c r="F36" s="38"/>
      <c r="G36" s="34">
        <v>168</v>
      </c>
      <c r="H36" s="34"/>
      <c r="I36" s="35">
        <f t="shared" ca="1" si="0"/>
        <v>3181004.9209159608</v>
      </c>
      <c r="J36" s="41"/>
    </row>
    <row r="37" spans="1:10" s="36" customFormat="1" ht="12.75" customHeight="1" x14ac:dyDescent="0.2">
      <c r="A37" s="30">
        <v>43720</v>
      </c>
      <c r="B37" s="37"/>
      <c r="C37" s="38" t="s">
        <v>1219</v>
      </c>
      <c r="D37" s="39" t="s">
        <v>1220</v>
      </c>
      <c r="E37" s="33"/>
      <c r="F37" s="38"/>
      <c r="G37" s="34">
        <v>1770.08</v>
      </c>
      <c r="H37" s="34"/>
      <c r="I37" s="35">
        <f t="shared" ca="1" si="0"/>
        <v>3179234.8409159607</v>
      </c>
      <c r="J37" s="41"/>
    </row>
    <row r="38" spans="1:10" s="36" customFormat="1" ht="12.75" customHeight="1" x14ac:dyDescent="0.2">
      <c r="A38" s="30">
        <v>43720</v>
      </c>
      <c r="B38" s="42"/>
      <c r="C38" s="38" t="s">
        <v>1221</v>
      </c>
      <c r="D38" s="39" t="s">
        <v>137</v>
      </c>
      <c r="E38" s="33"/>
      <c r="F38" s="38"/>
      <c r="G38" s="34">
        <v>1639.55</v>
      </c>
      <c r="H38" s="34"/>
      <c r="I38" s="35">
        <f t="shared" ca="1" si="0"/>
        <v>3177595.2909159609</v>
      </c>
      <c r="J38" s="41"/>
    </row>
    <row r="39" spans="1:10" s="41" customFormat="1" ht="12.75" customHeight="1" x14ac:dyDescent="0.2">
      <c r="A39" s="30">
        <v>43720</v>
      </c>
      <c r="B39" s="37"/>
      <c r="C39" s="38" t="s">
        <v>1222</v>
      </c>
      <c r="D39" s="39" t="s">
        <v>322</v>
      </c>
      <c r="E39" s="33"/>
      <c r="F39" s="38"/>
      <c r="G39" s="34">
        <v>2110</v>
      </c>
      <c r="H39" s="34"/>
      <c r="I39" s="35">
        <f t="shared" ca="1" si="0"/>
        <v>3175485.2909159609</v>
      </c>
      <c r="J39" s="36"/>
    </row>
    <row r="40" spans="1:10" s="41" customFormat="1" ht="12.75" customHeight="1" x14ac:dyDescent="0.2">
      <c r="A40" s="30">
        <v>43720</v>
      </c>
      <c r="B40" s="37"/>
      <c r="C40" s="38" t="s">
        <v>1223</v>
      </c>
      <c r="D40" s="39" t="s">
        <v>214</v>
      </c>
      <c r="E40" s="40"/>
      <c r="F40" s="38"/>
      <c r="G40" s="34">
        <v>885.2</v>
      </c>
      <c r="H40" s="34"/>
      <c r="I40" s="35">
        <f t="shared" ca="1" si="0"/>
        <v>3174600.0909159607</v>
      </c>
      <c r="J40" s="36"/>
    </row>
    <row r="41" spans="1:10" s="41" customFormat="1" ht="13.5" customHeight="1" x14ac:dyDescent="0.2">
      <c r="A41" s="30">
        <v>43720</v>
      </c>
      <c r="B41" s="37"/>
      <c r="C41" s="38" t="s">
        <v>1224</v>
      </c>
      <c r="D41" s="39" t="s">
        <v>214</v>
      </c>
      <c r="E41" s="40"/>
      <c r="F41" s="38"/>
      <c r="G41" s="34">
        <v>768.4</v>
      </c>
      <c r="H41" s="34"/>
      <c r="I41" s="35">
        <f t="shared" ca="1" si="0"/>
        <v>3173831.6909159608</v>
      </c>
      <c r="J41" s="36"/>
    </row>
    <row r="42" spans="1:10" s="41" customFormat="1" ht="12.75" customHeight="1" x14ac:dyDescent="0.2">
      <c r="A42" s="30">
        <v>43720</v>
      </c>
      <c r="B42" s="37"/>
      <c r="C42" s="38" t="s">
        <v>1225</v>
      </c>
      <c r="D42" s="39" t="s">
        <v>214</v>
      </c>
      <c r="E42" s="33"/>
      <c r="F42" s="38"/>
      <c r="G42" s="34">
        <v>7.25</v>
      </c>
      <c r="H42" s="34"/>
      <c r="I42" s="35">
        <f t="shared" ca="1" si="0"/>
        <v>3173824.4409159608</v>
      </c>
      <c r="J42" s="36"/>
    </row>
    <row r="43" spans="1:10" s="41" customFormat="1" ht="12.75" customHeight="1" x14ac:dyDescent="0.2">
      <c r="A43" s="30">
        <v>43720</v>
      </c>
      <c r="B43" s="37"/>
      <c r="C43" s="38" t="s">
        <v>1226</v>
      </c>
      <c r="D43" s="39" t="s">
        <v>22</v>
      </c>
      <c r="E43" s="40"/>
      <c r="F43" s="38"/>
      <c r="G43" s="34">
        <v>270</v>
      </c>
      <c r="H43" s="34"/>
      <c r="I43" s="35">
        <f t="shared" ca="1" si="0"/>
        <v>3173554.4409159608</v>
      </c>
      <c r="J43" s="36"/>
    </row>
    <row r="44" spans="1:10" s="41" customFormat="1" ht="12.75" customHeight="1" x14ac:dyDescent="0.2">
      <c r="A44" s="30">
        <v>43720</v>
      </c>
      <c r="B44" s="37"/>
      <c r="C44" s="38" t="s">
        <v>1227</v>
      </c>
      <c r="D44" s="39" t="s">
        <v>1228</v>
      </c>
      <c r="E44" s="40"/>
      <c r="F44" s="38"/>
      <c r="G44" s="34">
        <v>400</v>
      </c>
      <c r="H44" s="34"/>
      <c r="I44" s="35">
        <f t="shared" ca="1" si="0"/>
        <v>3173154.4409159608</v>
      </c>
      <c r="J44" s="36"/>
    </row>
    <row r="45" spans="1:10" s="41" customFormat="1" ht="14.25" customHeight="1" x14ac:dyDescent="0.2">
      <c r="A45" s="30">
        <v>43720</v>
      </c>
      <c r="B45" s="37"/>
      <c r="C45" s="38" t="s">
        <v>1229</v>
      </c>
      <c r="D45" s="39" t="s">
        <v>1077</v>
      </c>
      <c r="E45" s="40"/>
      <c r="F45" s="38"/>
      <c r="G45" s="34">
        <v>168</v>
      </c>
      <c r="H45" s="34"/>
      <c r="I45" s="35">
        <f t="shared" ca="1" si="0"/>
        <v>3172986.4409159608</v>
      </c>
      <c r="J45" s="36"/>
    </row>
    <row r="46" spans="1:10" s="110" customFormat="1" ht="12" x14ac:dyDescent="0.2">
      <c r="A46" s="117">
        <v>43720</v>
      </c>
      <c r="B46" s="114"/>
      <c r="C46" s="114" t="s">
        <v>1230</v>
      </c>
      <c r="D46" s="115" t="s">
        <v>134</v>
      </c>
      <c r="E46" s="34"/>
      <c r="F46" s="114"/>
      <c r="G46" s="34">
        <v>226.5</v>
      </c>
      <c r="H46" s="34"/>
      <c r="I46" s="35">
        <f t="shared" ca="1" si="0"/>
        <v>3172759.9409159608</v>
      </c>
      <c r="J46" s="116"/>
    </row>
    <row r="47" spans="1:10" s="41" customFormat="1" ht="12.75" customHeight="1" x14ac:dyDescent="0.2">
      <c r="A47" s="30">
        <v>43720</v>
      </c>
      <c r="B47" s="81"/>
      <c r="C47" s="38" t="s">
        <v>1231</v>
      </c>
      <c r="D47" s="39" t="s">
        <v>111</v>
      </c>
      <c r="E47" s="84"/>
      <c r="F47" s="82"/>
      <c r="G47" s="85">
        <v>8798</v>
      </c>
      <c r="H47" s="85"/>
      <c r="I47" s="35">
        <f t="shared" ca="1" si="0"/>
        <v>3163961.9409159608</v>
      </c>
      <c r="J47" s="87"/>
    </row>
    <row r="48" spans="1:10" s="41" customFormat="1" ht="12.75" customHeight="1" x14ac:dyDescent="0.2">
      <c r="A48" s="30">
        <v>43720</v>
      </c>
      <c r="B48" s="81"/>
      <c r="C48" s="38" t="s">
        <v>1232</v>
      </c>
      <c r="D48" s="39" t="s">
        <v>380</v>
      </c>
      <c r="E48" s="84"/>
      <c r="F48" s="82"/>
      <c r="G48" s="85">
        <v>77.88</v>
      </c>
      <c r="H48" s="85"/>
      <c r="I48" s="35">
        <f t="shared" ca="1" si="0"/>
        <v>3163884.0609159609</v>
      </c>
      <c r="J48" s="87"/>
    </row>
    <row r="49" spans="1:10" s="41" customFormat="1" ht="12.75" customHeight="1" x14ac:dyDescent="0.2">
      <c r="A49" s="30">
        <v>43720</v>
      </c>
      <c r="B49" s="37"/>
      <c r="C49" s="111" t="s">
        <v>1233</v>
      </c>
      <c r="D49" s="39" t="s">
        <v>23</v>
      </c>
      <c r="E49" s="33"/>
      <c r="F49" s="38"/>
      <c r="G49" s="34">
        <v>90</v>
      </c>
      <c r="H49" s="34"/>
      <c r="I49" s="35">
        <f t="shared" ca="1" si="0"/>
        <v>3163794.0609159609</v>
      </c>
      <c r="J49" s="36"/>
    </row>
    <row r="50" spans="1:10" s="41" customFormat="1" ht="12.75" customHeight="1" x14ac:dyDescent="0.2">
      <c r="A50" s="30">
        <v>43720</v>
      </c>
      <c r="B50" s="100"/>
      <c r="C50" s="108" t="s">
        <v>1234</v>
      </c>
      <c r="D50" s="39" t="s">
        <v>46</v>
      </c>
      <c r="E50" s="103"/>
      <c r="F50" s="101"/>
      <c r="G50" s="104">
        <v>120</v>
      </c>
      <c r="H50" s="104"/>
      <c r="I50" s="35">
        <f t="shared" ca="1" si="0"/>
        <v>3163674.0609159609</v>
      </c>
      <c r="J50" s="105"/>
    </row>
    <row r="51" spans="1:10" s="41" customFormat="1" ht="12.75" customHeight="1" x14ac:dyDescent="0.2">
      <c r="A51" s="30">
        <v>43720</v>
      </c>
      <c r="B51" s="42"/>
      <c r="C51" s="113" t="s">
        <v>1235</v>
      </c>
      <c r="D51" s="39" t="s">
        <v>409</v>
      </c>
      <c r="E51" s="33"/>
      <c r="F51" s="38"/>
      <c r="G51" s="43">
        <v>26120</v>
      </c>
      <c r="H51" s="43"/>
      <c r="I51" s="35">
        <f t="shared" ca="1" si="0"/>
        <v>3137554.0609159609</v>
      </c>
      <c r="J51" s="36"/>
    </row>
    <row r="52" spans="1:10" s="41" customFormat="1" ht="12.75" customHeight="1" x14ac:dyDescent="0.2">
      <c r="A52" s="30">
        <v>43720</v>
      </c>
      <c r="B52" s="42"/>
      <c r="C52" s="113" t="s">
        <v>1236</v>
      </c>
      <c r="D52" s="39" t="s">
        <v>21</v>
      </c>
      <c r="E52" s="33"/>
      <c r="F52" s="38"/>
      <c r="G52" s="43">
        <v>14950</v>
      </c>
      <c r="H52" s="43"/>
      <c r="I52" s="35">
        <f t="shared" ca="1" si="0"/>
        <v>3122604.0609159609</v>
      </c>
      <c r="J52" s="36"/>
    </row>
    <row r="53" spans="1:10" s="41" customFormat="1" ht="12.75" customHeight="1" x14ac:dyDescent="0.2">
      <c r="A53" s="30">
        <v>43720</v>
      </c>
      <c r="B53" s="100"/>
      <c r="C53" s="108" t="s">
        <v>1237</v>
      </c>
      <c r="D53" s="39" t="s">
        <v>980</v>
      </c>
      <c r="E53" s="103"/>
      <c r="F53" s="101"/>
      <c r="G53" s="104">
        <v>16960</v>
      </c>
      <c r="H53" s="104"/>
      <c r="I53" s="35">
        <f t="shared" ca="1" si="0"/>
        <v>3105644.0609159609</v>
      </c>
      <c r="J53" s="105"/>
    </row>
    <row r="54" spans="1:10" s="41" customFormat="1" ht="12.75" customHeight="1" x14ac:dyDescent="0.2">
      <c r="A54" s="30">
        <v>43720</v>
      </c>
      <c r="B54" s="37"/>
      <c r="C54" s="111" t="s">
        <v>1238</v>
      </c>
      <c r="D54" s="39" t="s">
        <v>49</v>
      </c>
      <c r="E54" s="33"/>
      <c r="F54" s="38"/>
      <c r="G54" s="34">
        <v>500</v>
      </c>
      <c r="H54" s="34"/>
      <c r="I54" s="35">
        <f t="shared" ca="1" si="0"/>
        <v>3105144.0609159609</v>
      </c>
      <c r="J54" s="36"/>
    </row>
    <row r="55" spans="1:10" s="41" customFormat="1" ht="12.75" customHeight="1" x14ac:dyDescent="0.2">
      <c r="A55" s="30">
        <v>43720</v>
      </c>
      <c r="B55" s="42"/>
      <c r="C55" s="113" t="s">
        <v>1239</v>
      </c>
      <c r="D55" s="39" t="s">
        <v>1240</v>
      </c>
      <c r="E55" s="33"/>
      <c r="F55" s="38"/>
      <c r="G55" s="43">
        <v>99346</v>
      </c>
      <c r="H55" s="43"/>
      <c r="I55" s="35">
        <f t="shared" ca="1" si="0"/>
        <v>3005798.0609159609</v>
      </c>
      <c r="J55" s="36"/>
    </row>
    <row r="56" spans="1:10" s="41" customFormat="1" ht="12.75" customHeight="1" x14ac:dyDescent="0.2">
      <c r="A56" s="30">
        <v>43720</v>
      </c>
      <c r="B56" s="42"/>
      <c r="C56" s="113" t="s">
        <v>20</v>
      </c>
      <c r="D56" s="39" t="s">
        <v>1054</v>
      </c>
      <c r="E56" s="33"/>
      <c r="F56" s="38"/>
      <c r="G56" s="43">
        <v>59841.31</v>
      </c>
      <c r="H56" s="43"/>
      <c r="I56" s="35">
        <f t="shared" ca="1" si="0"/>
        <v>2945956.7509159609</v>
      </c>
      <c r="J56" s="36"/>
    </row>
    <row r="57" spans="1:10" s="41" customFormat="1" ht="12.75" customHeight="1" x14ac:dyDescent="0.2">
      <c r="A57" s="30">
        <v>43725</v>
      </c>
      <c r="B57" s="81"/>
      <c r="C57" s="89" t="s">
        <v>1241</v>
      </c>
      <c r="D57" s="83" t="s">
        <v>1242</v>
      </c>
      <c r="E57" s="84"/>
      <c r="F57" s="82"/>
      <c r="G57" s="85">
        <v>250</v>
      </c>
      <c r="H57" s="85"/>
      <c r="I57" s="35">
        <f t="shared" ca="1" si="0"/>
        <v>2945706.7509159609</v>
      </c>
      <c r="J57" s="87"/>
    </row>
    <row r="58" spans="1:10" s="41" customFormat="1" ht="12.75" customHeight="1" x14ac:dyDescent="0.2">
      <c r="A58" s="30">
        <v>43725</v>
      </c>
      <c r="B58" s="37"/>
      <c r="C58" s="79" t="s">
        <v>1243</v>
      </c>
      <c r="D58" s="33" t="s">
        <v>1244</v>
      </c>
      <c r="E58" s="33"/>
      <c r="F58" s="38"/>
      <c r="G58" s="34">
        <v>500</v>
      </c>
      <c r="H58" s="34"/>
      <c r="I58" s="35">
        <f t="shared" ca="1" si="0"/>
        <v>2945206.7509159609</v>
      </c>
      <c r="J58" s="36"/>
    </row>
    <row r="59" spans="1:10" s="41" customFormat="1" ht="12.75" customHeight="1" x14ac:dyDescent="0.2">
      <c r="A59" s="30">
        <v>43725</v>
      </c>
      <c r="B59" s="37"/>
      <c r="C59" s="79" t="s">
        <v>1245</v>
      </c>
      <c r="D59" s="40" t="s">
        <v>1246</v>
      </c>
      <c r="E59" s="40"/>
      <c r="F59" s="38"/>
      <c r="G59" s="34">
        <v>200</v>
      </c>
      <c r="H59" s="34"/>
      <c r="I59" s="35">
        <f t="shared" ca="1" si="0"/>
        <v>2945006.7509159609</v>
      </c>
      <c r="J59" s="36"/>
    </row>
    <row r="60" spans="1:10" s="41" customFormat="1" ht="12.75" customHeight="1" x14ac:dyDescent="0.2">
      <c r="A60" s="30">
        <v>43725</v>
      </c>
      <c r="B60" s="42"/>
      <c r="C60" s="38" t="s">
        <v>1247</v>
      </c>
      <c r="D60" s="47" t="s">
        <v>1248</v>
      </c>
      <c r="E60" s="40"/>
      <c r="F60" s="38"/>
      <c r="G60" s="40">
        <v>200</v>
      </c>
      <c r="H60" s="43"/>
      <c r="I60" s="35">
        <f t="shared" ca="1" si="0"/>
        <v>2944806.7509159609</v>
      </c>
      <c r="J60" s="36"/>
    </row>
    <row r="61" spans="1:10" s="41" customFormat="1" ht="12.75" customHeight="1" x14ac:dyDescent="0.2">
      <c r="A61" s="30">
        <v>43725</v>
      </c>
      <c r="B61" s="37"/>
      <c r="C61" s="79" t="s">
        <v>1249</v>
      </c>
      <c r="D61" s="33" t="s">
        <v>1250</v>
      </c>
      <c r="E61" s="33"/>
      <c r="F61" s="38"/>
      <c r="G61" s="34">
        <v>600</v>
      </c>
      <c r="H61" s="34"/>
      <c r="I61" s="35">
        <f t="shared" ca="1" si="0"/>
        <v>2944206.7509159609</v>
      </c>
      <c r="J61" s="36"/>
    </row>
    <row r="62" spans="1:10" s="41" customFormat="1" ht="12.75" customHeight="1" x14ac:dyDescent="0.2">
      <c r="A62" s="30">
        <v>43725</v>
      </c>
      <c r="B62" s="37"/>
      <c r="C62" s="79" t="s">
        <v>1251</v>
      </c>
      <c r="D62" s="33" t="s">
        <v>1252</v>
      </c>
      <c r="E62" s="33"/>
      <c r="F62" s="38"/>
      <c r="G62" s="34">
        <v>600</v>
      </c>
      <c r="H62" s="34"/>
      <c r="I62" s="35">
        <f t="shared" ca="1" si="0"/>
        <v>2943606.7509159609</v>
      </c>
      <c r="J62" s="36"/>
    </row>
    <row r="63" spans="1:10" s="41" customFormat="1" ht="12.75" customHeight="1" x14ac:dyDescent="0.2">
      <c r="A63" s="30">
        <v>43725</v>
      </c>
      <c r="B63" s="37"/>
      <c r="C63" s="79" t="s">
        <v>1253</v>
      </c>
      <c r="D63" s="40" t="s">
        <v>1254</v>
      </c>
      <c r="E63" s="40"/>
      <c r="F63" s="38"/>
      <c r="G63" s="34">
        <v>400</v>
      </c>
      <c r="H63" s="34"/>
      <c r="I63" s="35">
        <f t="shared" ca="1" si="0"/>
        <v>2943206.7509159609</v>
      </c>
      <c r="J63" s="36"/>
    </row>
    <row r="64" spans="1:10" s="41" customFormat="1" ht="12.75" customHeight="1" x14ac:dyDescent="0.2">
      <c r="A64" s="30">
        <v>43725</v>
      </c>
      <c r="B64" s="42"/>
      <c r="C64" s="38" t="s">
        <v>1255</v>
      </c>
      <c r="D64" s="47" t="s">
        <v>1256</v>
      </c>
      <c r="E64" s="40"/>
      <c r="F64" s="38"/>
      <c r="G64" s="43">
        <v>400</v>
      </c>
      <c r="H64" s="43"/>
      <c r="I64" s="35">
        <f t="shared" ca="1" si="0"/>
        <v>2942806.7509159609</v>
      </c>
      <c r="J64" s="36"/>
    </row>
    <row r="65" spans="1:10" s="41" customFormat="1" ht="12.75" customHeight="1" x14ac:dyDescent="0.2">
      <c r="A65" s="30">
        <v>43725</v>
      </c>
      <c r="B65" s="37"/>
      <c r="C65" s="38" t="s">
        <v>1257</v>
      </c>
      <c r="D65" s="40" t="s">
        <v>1258</v>
      </c>
      <c r="E65" s="40"/>
      <c r="F65" s="38"/>
      <c r="G65" s="34">
        <v>600</v>
      </c>
      <c r="H65" s="34"/>
      <c r="I65" s="35">
        <f t="shared" ca="1" si="0"/>
        <v>2942206.7509159609</v>
      </c>
      <c r="J65" s="36"/>
    </row>
    <row r="66" spans="1:10" s="41" customFormat="1" ht="12.75" customHeight="1" x14ac:dyDescent="0.2">
      <c r="A66" s="30">
        <v>43725</v>
      </c>
      <c r="B66" s="37"/>
      <c r="C66" s="79" t="s">
        <v>1259</v>
      </c>
      <c r="D66" s="40" t="s">
        <v>1260</v>
      </c>
      <c r="E66" s="40"/>
      <c r="F66" s="38"/>
      <c r="G66" s="34">
        <v>400</v>
      </c>
      <c r="H66" s="34"/>
      <c r="I66" s="35">
        <f t="shared" ca="1" si="0"/>
        <v>2941806.7509159609</v>
      </c>
      <c r="J66" s="36"/>
    </row>
    <row r="67" spans="1:10" s="41" customFormat="1" ht="12.75" customHeight="1" x14ac:dyDescent="0.2">
      <c r="A67" s="30">
        <v>43725</v>
      </c>
      <c r="B67" s="37"/>
      <c r="C67" s="79" t="s">
        <v>1261</v>
      </c>
      <c r="D67" s="33" t="s">
        <v>1262</v>
      </c>
      <c r="E67" s="33"/>
      <c r="F67" s="38"/>
      <c r="G67" s="34">
        <v>200</v>
      </c>
      <c r="H67" s="34"/>
      <c r="I67" s="35">
        <f t="shared" ca="1" si="0"/>
        <v>2941606.7509159609</v>
      </c>
      <c r="J67" s="36"/>
    </row>
    <row r="68" spans="1:10" s="41" customFormat="1" ht="12.75" customHeight="1" x14ac:dyDescent="0.2">
      <c r="A68" s="30">
        <v>43727</v>
      </c>
      <c r="B68" s="42"/>
      <c r="C68" s="38" t="s">
        <v>1263</v>
      </c>
      <c r="D68" s="39" t="s">
        <v>1117</v>
      </c>
      <c r="E68" s="33"/>
      <c r="F68" s="38"/>
      <c r="G68" s="43">
        <v>68990</v>
      </c>
      <c r="H68" s="43"/>
      <c r="I68" s="35">
        <f t="shared" ca="1" si="0"/>
        <v>2872616.7509159609</v>
      </c>
      <c r="J68" s="36"/>
    </row>
    <row r="69" spans="1:10" s="41" customFormat="1" ht="12.75" customHeight="1" x14ac:dyDescent="0.2">
      <c r="A69" s="30">
        <v>43727</v>
      </c>
      <c r="B69" s="42"/>
      <c r="C69" s="38" t="s">
        <v>1264</v>
      </c>
      <c r="D69" s="39" t="s">
        <v>1117</v>
      </c>
      <c r="E69" s="33"/>
      <c r="F69" s="38"/>
      <c r="G69" s="43">
        <v>34495</v>
      </c>
      <c r="H69" s="43"/>
      <c r="I69" s="35">
        <f t="shared" ca="1" si="0"/>
        <v>2838121.7509159609</v>
      </c>
      <c r="J69" s="36"/>
    </row>
    <row r="70" spans="1:10" s="41" customFormat="1" ht="12.75" customHeight="1" x14ac:dyDescent="0.2">
      <c r="A70" s="30">
        <v>43728</v>
      </c>
      <c r="B70" s="42"/>
      <c r="C70" s="38" t="s">
        <v>1265</v>
      </c>
      <c r="D70" s="39" t="s">
        <v>65</v>
      </c>
      <c r="E70" s="33"/>
      <c r="F70" s="38"/>
      <c r="G70" s="43">
        <v>773.55</v>
      </c>
      <c r="H70" s="43"/>
      <c r="I70" s="35">
        <f t="shared" ca="1" si="0"/>
        <v>2837348.2009159611</v>
      </c>
      <c r="J70" s="36"/>
    </row>
    <row r="71" spans="1:10" s="41" customFormat="1" ht="12.75" customHeight="1" x14ac:dyDescent="0.2">
      <c r="A71" s="30">
        <v>43728</v>
      </c>
      <c r="B71" s="37"/>
      <c r="C71" s="79" t="s">
        <v>1266</v>
      </c>
      <c r="D71" s="33" t="s">
        <v>409</v>
      </c>
      <c r="E71" s="33"/>
      <c r="F71" s="38"/>
      <c r="G71" s="34">
        <v>800</v>
      </c>
      <c r="H71" s="34"/>
      <c r="I71" s="35">
        <f t="shared" ca="1" si="0"/>
        <v>2836548.2009159611</v>
      </c>
      <c r="J71" s="36"/>
    </row>
    <row r="72" spans="1:10" s="41" customFormat="1" ht="12.75" customHeight="1" x14ac:dyDescent="0.2">
      <c r="A72" s="30">
        <v>43728</v>
      </c>
      <c r="B72" s="42"/>
      <c r="C72" s="38" t="s">
        <v>1267</v>
      </c>
      <c r="D72" s="39" t="s">
        <v>67</v>
      </c>
      <c r="E72" s="33"/>
      <c r="F72" s="38"/>
      <c r="G72" s="43">
        <v>131.19999999999999</v>
      </c>
      <c r="H72" s="43"/>
      <c r="I72" s="35">
        <f t="shared" ca="1" si="0"/>
        <v>2836417.0009159609</v>
      </c>
      <c r="J72" s="36"/>
    </row>
    <row r="73" spans="1:10" s="41" customFormat="1" ht="12.75" customHeight="1" x14ac:dyDescent="0.2">
      <c r="A73" s="30">
        <v>43728</v>
      </c>
      <c r="B73" s="42"/>
      <c r="C73" s="38" t="s">
        <v>1268</v>
      </c>
      <c r="D73" s="39" t="s">
        <v>158</v>
      </c>
      <c r="E73" s="33"/>
      <c r="F73" s="38"/>
      <c r="G73" s="43">
        <v>590</v>
      </c>
      <c r="H73" s="43"/>
      <c r="I73" s="35">
        <f t="shared" ca="1" si="0"/>
        <v>2835827.0009159609</v>
      </c>
      <c r="J73" s="36"/>
    </row>
    <row r="74" spans="1:10" s="41" customFormat="1" ht="12.75" customHeight="1" x14ac:dyDescent="0.2">
      <c r="A74" s="30">
        <v>43728</v>
      </c>
      <c r="B74" s="42"/>
      <c r="C74" s="38" t="s">
        <v>1269</v>
      </c>
      <c r="D74" s="39" t="s">
        <v>1270</v>
      </c>
      <c r="E74" s="33"/>
      <c r="F74" s="38"/>
      <c r="G74" s="43">
        <v>3400</v>
      </c>
      <c r="H74" s="43"/>
      <c r="I74" s="35">
        <f t="shared" ca="1" si="0"/>
        <v>2832427.0009159609</v>
      </c>
      <c r="J74" s="36"/>
    </row>
    <row r="75" spans="1:10" s="41" customFormat="1" ht="12.75" customHeight="1" x14ac:dyDescent="0.2">
      <c r="A75" s="30">
        <v>43728</v>
      </c>
      <c r="B75" s="42"/>
      <c r="C75" s="38" t="s">
        <v>1271</v>
      </c>
      <c r="D75" s="39" t="s">
        <v>1272</v>
      </c>
      <c r="E75" s="33"/>
      <c r="F75" s="38"/>
      <c r="G75" s="43">
        <v>1500</v>
      </c>
      <c r="H75" s="43"/>
      <c r="I75" s="35">
        <f t="shared" ca="1" si="0"/>
        <v>2830927.0009159609</v>
      </c>
      <c r="J75" s="36"/>
    </row>
    <row r="76" spans="1:10" s="41" customFormat="1" ht="12.75" customHeight="1" x14ac:dyDescent="0.2">
      <c r="A76" s="30">
        <v>43728</v>
      </c>
      <c r="B76" s="42"/>
      <c r="C76" s="38" t="s">
        <v>1273</v>
      </c>
      <c r="D76" s="39" t="s">
        <v>1274</v>
      </c>
      <c r="E76" s="33"/>
      <c r="F76" s="38"/>
      <c r="G76" s="43">
        <v>5297.5</v>
      </c>
      <c r="H76" s="43"/>
      <c r="I76" s="35">
        <f t="shared" ca="1" si="0"/>
        <v>2825629.5009159609</v>
      </c>
      <c r="J76" s="36"/>
    </row>
    <row r="77" spans="1:10" s="41" customFormat="1" ht="12.75" customHeight="1" x14ac:dyDescent="0.2">
      <c r="A77" s="30">
        <v>43728</v>
      </c>
      <c r="B77" s="42"/>
      <c r="C77" s="38" t="s">
        <v>1275</v>
      </c>
      <c r="D77" s="39" t="s">
        <v>194</v>
      </c>
      <c r="E77" s="33"/>
      <c r="F77" s="38"/>
      <c r="G77" s="43">
        <v>10549.6</v>
      </c>
      <c r="H77" s="43"/>
      <c r="I77" s="35">
        <f t="shared" ca="1" si="0"/>
        <v>2815079.9009159608</v>
      </c>
      <c r="J77" s="36"/>
    </row>
    <row r="78" spans="1:10" s="41" customFormat="1" ht="12.75" customHeight="1" x14ac:dyDescent="0.2">
      <c r="A78" s="30">
        <v>43728</v>
      </c>
      <c r="B78" s="37"/>
      <c r="C78" s="79" t="s">
        <v>1276</v>
      </c>
      <c r="D78" s="40" t="s">
        <v>73</v>
      </c>
      <c r="E78" s="40"/>
      <c r="F78" s="38"/>
      <c r="G78" s="34">
        <v>49</v>
      </c>
      <c r="H78" s="34"/>
      <c r="I78" s="35">
        <f t="shared" ca="1" si="0"/>
        <v>2815030.9009159608</v>
      </c>
      <c r="J78" s="36"/>
    </row>
    <row r="79" spans="1:10" s="41" customFormat="1" ht="12.75" customHeight="1" x14ac:dyDescent="0.2">
      <c r="A79" s="30">
        <v>43728</v>
      </c>
      <c r="B79" s="42"/>
      <c r="C79" s="38" t="s">
        <v>1277</v>
      </c>
      <c r="D79" s="47" t="s">
        <v>17</v>
      </c>
      <c r="E79" s="40"/>
      <c r="F79" s="38"/>
      <c r="G79" s="43">
        <v>360</v>
      </c>
      <c r="H79" s="43"/>
      <c r="I79" s="35">
        <f t="shared" ca="1" si="0"/>
        <v>2814670.9009159608</v>
      </c>
      <c r="J79" s="36"/>
    </row>
    <row r="80" spans="1:10" s="41" customFormat="1" ht="12.75" customHeight="1" x14ac:dyDescent="0.2">
      <c r="A80" s="30">
        <v>43728</v>
      </c>
      <c r="B80" s="42"/>
      <c r="C80" s="38" t="s">
        <v>1278</v>
      </c>
      <c r="D80" s="47" t="s">
        <v>125</v>
      </c>
      <c r="E80" s="40"/>
      <c r="F80" s="38"/>
      <c r="G80" s="43">
        <v>287.39999999999998</v>
      </c>
      <c r="H80" s="43"/>
      <c r="I80" s="35">
        <f t="shared" ca="1" si="0"/>
        <v>2814383.5009159609</v>
      </c>
      <c r="J80" s="36"/>
    </row>
    <row r="81" spans="1:10" s="41" customFormat="1" ht="12.75" customHeight="1" x14ac:dyDescent="0.2">
      <c r="A81" s="30">
        <v>43728</v>
      </c>
      <c r="B81" s="37"/>
      <c r="C81" s="79" t="s">
        <v>1279</v>
      </c>
      <c r="D81" s="40" t="s">
        <v>630</v>
      </c>
      <c r="E81" s="40"/>
      <c r="F81" s="38"/>
      <c r="G81" s="34">
        <v>381.62</v>
      </c>
      <c r="H81" s="34"/>
      <c r="I81" s="35">
        <f t="shared" ca="1" si="0"/>
        <v>2814001.8809159608</v>
      </c>
      <c r="J81" s="36"/>
    </row>
    <row r="82" spans="1:10" s="41" customFormat="1" ht="12.75" customHeight="1" x14ac:dyDescent="0.2">
      <c r="A82" s="30">
        <v>43728</v>
      </c>
      <c r="B82" s="42"/>
      <c r="C82" s="38" t="s">
        <v>1280</v>
      </c>
      <c r="D82" s="47" t="s">
        <v>1281</v>
      </c>
      <c r="E82" s="40"/>
      <c r="F82" s="38"/>
      <c r="G82" s="43">
        <v>7300</v>
      </c>
      <c r="H82" s="43"/>
      <c r="I82" s="35">
        <f t="shared" ca="1" si="0"/>
        <v>2806701.8809159608</v>
      </c>
      <c r="J82" s="36"/>
    </row>
    <row r="83" spans="1:10" s="41" customFormat="1" ht="12.75" customHeight="1" x14ac:dyDescent="0.2">
      <c r="A83" s="30">
        <v>43728</v>
      </c>
      <c r="B83" s="37"/>
      <c r="C83" s="79" t="s">
        <v>1282</v>
      </c>
      <c r="D83" s="33" t="s">
        <v>1283</v>
      </c>
      <c r="E83" s="33"/>
      <c r="F83" s="38"/>
      <c r="G83" s="34">
        <v>8850</v>
      </c>
      <c r="H83" s="34"/>
      <c r="I83" s="35">
        <f t="shared" ca="1" si="0"/>
        <v>2797851.8809159608</v>
      </c>
      <c r="J83" s="36"/>
    </row>
    <row r="84" spans="1:10" s="41" customFormat="1" ht="12.75" customHeight="1" x14ac:dyDescent="0.2">
      <c r="A84" s="30">
        <v>43728</v>
      </c>
      <c r="B84" s="42"/>
      <c r="C84" s="38" t="s">
        <v>1284</v>
      </c>
      <c r="D84" s="39" t="s">
        <v>1285</v>
      </c>
      <c r="E84" s="33"/>
      <c r="F84" s="38"/>
      <c r="G84" s="43">
        <v>1337.5</v>
      </c>
      <c r="H84" s="43"/>
      <c r="I84" s="35">
        <f t="shared" ref="I84:I140" ca="1" si="1">IF(AND(ISBLANK(G84),ISBLANK(H84))," - ",OFFSET(I84,-1,0,1,1)+H84-G84)</f>
        <v>2796514.3809159608</v>
      </c>
      <c r="J84" s="36"/>
    </row>
    <row r="85" spans="1:10" s="41" customFormat="1" ht="12.75" customHeight="1" x14ac:dyDescent="0.2">
      <c r="A85" s="30">
        <v>43728</v>
      </c>
      <c r="B85" s="37"/>
      <c r="C85" s="79" t="s">
        <v>1286</v>
      </c>
      <c r="D85" s="33" t="s">
        <v>22</v>
      </c>
      <c r="E85" s="33"/>
      <c r="F85" s="38"/>
      <c r="G85" s="34">
        <v>360</v>
      </c>
      <c r="H85" s="34"/>
      <c r="I85" s="35">
        <f t="shared" ca="1" si="1"/>
        <v>2796154.3809159608</v>
      </c>
      <c r="J85" s="36"/>
    </row>
    <row r="86" spans="1:10" s="41" customFormat="1" ht="12.75" customHeight="1" x14ac:dyDescent="0.2">
      <c r="A86" s="30">
        <v>43728</v>
      </c>
      <c r="B86" s="42"/>
      <c r="C86" s="38" t="s">
        <v>1287</v>
      </c>
      <c r="D86" s="39" t="s">
        <v>137</v>
      </c>
      <c r="E86" s="33"/>
      <c r="F86" s="38"/>
      <c r="G86" s="43">
        <v>1104.72</v>
      </c>
      <c r="H86" s="43"/>
      <c r="I86" s="35">
        <f t="shared" ca="1" si="1"/>
        <v>2795049.6609159606</v>
      </c>
      <c r="J86" s="36"/>
    </row>
    <row r="87" spans="1:10" s="41" customFormat="1" ht="12.75" customHeight="1" x14ac:dyDescent="0.2">
      <c r="A87" s="30">
        <v>43728</v>
      </c>
      <c r="B87" s="100"/>
      <c r="C87" s="101" t="s">
        <v>1288</v>
      </c>
      <c r="D87" s="102" t="s">
        <v>219</v>
      </c>
      <c r="E87" s="103"/>
      <c r="F87" s="101"/>
      <c r="G87" s="104">
        <v>4329.46</v>
      </c>
      <c r="H87" s="104"/>
      <c r="I87" s="35">
        <f t="shared" ca="1" si="1"/>
        <v>2790720.2009159606</v>
      </c>
      <c r="J87" s="105"/>
    </row>
    <row r="88" spans="1:10" s="41" customFormat="1" ht="12.75" customHeight="1" x14ac:dyDescent="0.2">
      <c r="A88" s="30">
        <v>43731</v>
      </c>
      <c r="B88" s="42"/>
      <c r="C88" s="38" t="s">
        <v>1289</v>
      </c>
      <c r="D88" s="39" t="s">
        <v>1113</v>
      </c>
      <c r="E88" s="33"/>
      <c r="F88" s="38"/>
      <c r="G88" s="43">
        <v>99998.28</v>
      </c>
      <c r="H88" s="43"/>
      <c r="I88" s="35">
        <f t="shared" ca="1" si="1"/>
        <v>2690721.9209159608</v>
      </c>
      <c r="J88" s="36"/>
    </row>
    <row r="89" spans="1:10" s="41" customFormat="1" ht="12.75" customHeight="1" x14ac:dyDescent="0.2">
      <c r="A89" s="30">
        <v>43731</v>
      </c>
      <c r="B89" s="42"/>
      <c r="C89" s="38" t="s">
        <v>1290</v>
      </c>
      <c r="D89" s="39" t="s">
        <v>1019</v>
      </c>
      <c r="E89" s="33"/>
      <c r="F89" s="38"/>
      <c r="G89" s="43">
        <v>30000</v>
      </c>
      <c r="H89" s="43"/>
      <c r="I89" s="35">
        <f t="shared" ca="1" si="1"/>
        <v>2660721.9209159608</v>
      </c>
      <c r="J89" s="36"/>
    </row>
    <row r="90" spans="1:10" s="41" customFormat="1" ht="12.75" customHeight="1" x14ac:dyDescent="0.2">
      <c r="A90" s="30">
        <v>43731</v>
      </c>
      <c r="B90" s="100"/>
      <c r="C90" s="101" t="s">
        <v>1291</v>
      </c>
      <c r="D90" s="102" t="s">
        <v>543</v>
      </c>
      <c r="E90" s="103"/>
      <c r="F90" s="101"/>
      <c r="G90" s="104">
        <v>10350</v>
      </c>
      <c r="H90" s="104"/>
      <c r="I90" s="35">
        <f t="shared" ca="1" si="1"/>
        <v>2650371.9209159608</v>
      </c>
      <c r="J90" s="105"/>
    </row>
    <row r="91" spans="1:10" s="41" customFormat="1" ht="12.75" customHeight="1" x14ac:dyDescent="0.2">
      <c r="A91" s="30">
        <v>43728</v>
      </c>
      <c r="B91" s="37"/>
      <c r="C91" s="79" t="s">
        <v>20</v>
      </c>
      <c r="D91" s="33" t="s">
        <v>1292</v>
      </c>
      <c r="E91" s="33"/>
      <c r="F91" s="38"/>
      <c r="G91" s="34">
        <v>36482.82</v>
      </c>
      <c r="H91" s="34"/>
      <c r="I91" s="35">
        <f t="shared" ca="1" si="1"/>
        <v>2613889.100915961</v>
      </c>
      <c r="J91" s="36"/>
    </row>
    <row r="92" spans="1:10" s="41" customFormat="1" ht="12.75" customHeight="1" x14ac:dyDescent="0.2">
      <c r="A92" s="30">
        <v>43738</v>
      </c>
      <c r="B92" s="37"/>
      <c r="C92" s="79" t="s">
        <v>1293</v>
      </c>
      <c r="D92" s="33" t="s">
        <v>235</v>
      </c>
      <c r="E92" s="33"/>
      <c r="F92" s="38"/>
      <c r="G92" s="34">
        <v>79686.559999999998</v>
      </c>
      <c r="H92" s="34"/>
      <c r="I92" s="35">
        <f t="shared" ca="1" si="1"/>
        <v>2534202.5409159609</v>
      </c>
      <c r="J92" s="36"/>
    </row>
    <row r="93" spans="1:10" s="41" customFormat="1" ht="12.75" customHeight="1" x14ac:dyDescent="0.2">
      <c r="A93" s="30">
        <v>43738</v>
      </c>
      <c r="B93" s="37"/>
      <c r="C93" s="79" t="s">
        <v>1294</v>
      </c>
      <c r="D93" s="40" t="s">
        <v>145</v>
      </c>
      <c r="E93" s="40"/>
      <c r="F93" s="38"/>
      <c r="G93" s="34">
        <v>20585</v>
      </c>
      <c r="H93" s="34"/>
      <c r="I93" s="35">
        <f t="shared" ca="1" si="1"/>
        <v>2513617.5409159609</v>
      </c>
      <c r="J93" s="36"/>
    </row>
    <row r="94" spans="1:10" s="41" customFormat="1" ht="12.75" customHeight="1" x14ac:dyDescent="0.2">
      <c r="A94" s="30">
        <v>43738</v>
      </c>
      <c r="B94" s="37"/>
      <c r="C94" s="79" t="s">
        <v>1295</v>
      </c>
      <c r="D94" s="40" t="s">
        <v>147</v>
      </c>
      <c r="E94" s="40"/>
      <c r="F94" s="38"/>
      <c r="G94" s="34">
        <v>1427.4</v>
      </c>
      <c r="H94" s="34"/>
      <c r="I94" s="35">
        <f t="shared" ca="1" si="1"/>
        <v>2512190.140915961</v>
      </c>
      <c r="J94" s="36"/>
    </row>
    <row r="95" spans="1:10" s="41" customFormat="1" ht="12.75" customHeight="1" x14ac:dyDescent="0.2">
      <c r="A95" s="30">
        <v>43738</v>
      </c>
      <c r="B95" s="37"/>
      <c r="C95" s="79" t="s">
        <v>1296</v>
      </c>
      <c r="D95" s="33" t="s">
        <v>147</v>
      </c>
      <c r="E95" s="33"/>
      <c r="F95" s="38"/>
      <c r="G95" s="34">
        <v>241.4</v>
      </c>
      <c r="H95" s="34"/>
      <c r="I95" s="35">
        <f t="shared" ca="1" si="1"/>
        <v>2511948.7409159611</v>
      </c>
      <c r="J95" s="36"/>
    </row>
    <row r="96" spans="1:10" s="41" customFormat="1" ht="12.75" customHeight="1" x14ac:dyDescent="0.2">
      <c r="A96" s="30">
        <v>43738</v>
      </c>
      <c r="B96" s="42"/>
      <c r="C96" s="38" t="s">
        <v>1297</v>
      </c>
      <c r="D96" s="39" t="s">
        <v>16</v>
      </c>
      <c r="E96" s="33"/>
      <c r="F96" s="38"/>
      <c r="G96" s="43">
        <v>4839.2</v>
      </c>
      <c r="H96" s="43"/>
      <c r="I96" s="35">
        <f t="shared" ca="1" si="1"/>
        <v>2507109.5409159609</v>
      </c>
      <c r="J96" s="36"/>
    </row>
    <row r="97" spans="1:10" s="41" customFormat="1" ht="12.75" customHeight="1" x14ac:dyDescent="0.2">
      <c r="A97" s="30">
        <v>43732</v>
      </c>
      <c r="B97" s="42"/>
      <c r="C97" s="38" t="s">
        <v>1298</v>
      </c>
      <c r="D97" s="39" t="s">
        <v>1299</v>
      </c>
      <c r="E97" s="33"/>
      <c r="F97" s="38"/>
      <c r="G97" s="43">
        <v>190</v>
      </c>
      <c r="H97" s="43"/>
      <c r="I97" s="35">
        <f t="shared" ca="1" si="1"/>
        <v>2506919.5409159609</v>
      </c>
      <c r="J97" s="36"/>
    </row>
    <row r="98" spans="1:10" s="41" customFormat="1" ht="12.75" customHeight="1" x14ac:dyDescent="0.2">
      <c r="A98" s="30">
        <v>43732</v>
      </c>
      <c r="B98" s="37"/>
      <c r="C98" s="79" t="s">
        <v>1300</v>
      </c>
      <c r="D98" s="33" t="s">
        <v>1301</v>
      </c>
      <c r="E98" s="33"/>
      <c r="F98" s="38"/>
      <c r="G98" s="34">
        <v>2380</v>
      </c>
      <c r="H98" s="34"/>
      <c r="I98" s="35">
        <f t="shared" ca="1" si="1"/>
        <v>2504539.5409159609</v>
      </c>
      <c r="J98" s="36"/>
    </row>
    <row r="99" spans="1:10" s="41" customFormat="1" x14ac:dyDescent="0.2">
      <c r="A99" s="30">
        <v>43732</v>
      </c>
      <c r="B99" s="42"/>
      <c r="C99" s="31" t="s">
        <v>1302</v>
      </c>
      <c r="D99" s="39" t="s">
        <v>69</v>
      </c>
      <c r="E99" s="33"/>
      <c r="F99" s="38"/>
      <c r="G99" s="43">
        <v>906.49</v>
      </c>
      <c r="H99" s="43"/>
      <c r="I99" s="35">
        <f t="shared" ca="1" si="1"/>
        <v>2503633.0509159607</v>
      </c>
      <c r="J99" s="36"/>
    </row>
    <row r="100" spans="1:10" s="41" customFormat="1" ht="12.75" customHeight="1" x14ac:dyDescent="0.2">
      <c r="A100" s="30">
        <v>43732</v>
      </c>
      <c r="B100" s="37"/>
      <c r="C100" s="79" t="s">
        <v>1303</v>
      </c>
      <c r="D100" s="33" t="s">
        <v>282</v>
      </c>
      <c r="E100" s="33"/>
      <c r="F100" s="38"/>
      <c r="G100" s="34">
        <v>10490</v>
      </c>
      <c r="H100" s="34"/>
      <c r="I100" s="35">
        <f t="shared" ca="1" si="1"/>
        <v>2493143.0509159607</v>
      </c>
      <c r="J100" s="36"/>
    </row>
    <row r="101" spans="1:10" s="41" customFormat="1" ht="12.75" customHeight="1" x14ac:dyDescent="0.2">
      <c r="A101" s="30">
        <v>43732</v>
      </c>
      <c r="B101" s="37"/>
      <c r="C101" s="79" t="s">
        <v>1304</v>
      </c>
      <c r="D101" s="33" t="s">
        <v>137</v>
      </c>
      <c r="E101" s="33"/>
      <c r="F101" s="38"/>
      <c r="G101" s="34">
        <v>498.8</v>
      </c>
      <c r="H101" s="34"/>
      <c r="I101" s="35">
        <f t="shared" ca="1" si="1"/>
        <v>2492644.2509159609</v>
      </c>
      <c r="J101" s="36"/>
    </row>
    <row r="102" spans="1:10" s="41" customFormat="1" ht="12.75" customHeight="1" x14ac:dyDescent="0.2">
      <c r="A102" s="30">
        <v>43732</v>
      </c>
      <c r="B102" s="37"/>
      <c r="C102" s="79" t="s">
        <v>1305</v>
      </c>
      <c r="D102" s="33" t="s">
        <v>176</v>
      </c>
      <c r="E102" s="33"/>
      <c r="F102" s="38"/>
      <c r="G102" s="34">
        <v>165.05</v>
      </c>
      <c r="H102" s="34"/>
      <c r="I102" s="35">
        <f t="shared" ca="1" si="1"/>
        <v>2492479.2009159611</v>
      </c>
      <c r="J102" s="36"/>
    </row>
    <row r="103" spans="1:10" s="41" customFormat="1" ht="12.75" customHeight="1" x14ac:dyDescent="0.2">
      <c r="A103" s="30">
        <v>43732</v>
      </c>
      <c r="B103" s="42"/>
      <c r="C103" s="38" t="s">
        <v>1306</v>
      </c>
      <c r="D103" s="39" t="s">
        <v>176</v>
      </c>
      <c r="E103" s="33"/>
      <c r="F103" s="38"/>
      <c r="G103" s="43">
        <v>526.45000000000005</v>
      </c>
      <c r="H103" s="43"/>
      <c r="I103" s="35">
        <f t="shared" ca="1" si="1"/>
        <v>2491952.7509159609</v>
      </c>
      <c r="J103" s="36"/>
    </row>
    <row r="104" spans="1:10" s="41" customFormat="1" ht="12.75" customHeight="1" x14ac:dyDescent="0.2">
      <c r="A104" s="30">
        <v>43732</v>
      </c>
      <c r="B104" s="42"/>
      <c r="C104" s="38" t="s">
        <v>1307</v>
      </c>
      <c r="D104" s="39" t="s">
        <v>23</v>
      </c>
      <c r="E104" s="33"/>
      <c r="F104" s="38"/>
      <c r="G104" s="43">
        <v>120</v>
      </c>
      <c r="H104" s="43"/>
      <c r="I104" s="35">
        <f t="shared" ca="1" si="1"/>
        <v>2491832.7509159609</v>
      </c>
      <c r="J104" s="36"/>
    </row>
    <row r="105" spans="1:10" s="41" customFormat="1" ht="12.75" customHeight="1" x14ac:dyDescent="0.2">
      <c r="A105" s="30">
        <v>43732</v>
      </c>
      <c r="B105" s="42"/>
      <c r="C105" s="38" t="s">
        <v>1308</v>
      </c>
      <c r="D105" s="39" t="s">
        <v>1309</v>
      </c>
      <c r="E105" s="33"/>
      <c r="F105" s="38"/>
      <c r="G105" s="43">
        <v>20723</v>
      </c>
      <c r="H105" s="43"/>
      <c r="I105" s="35">
        <f t="shared" ca="1" si="1"/>
        <v>2471109.7509159609</v>
      </c>
      <c r="J105" s="36"/>
    </row>
    <row r="106" spans="1:10" s="41" customFormat="1" ht="24" x14ac:dyDescent="0.2">
      <c r="A106" s="30">
        <v>43733</v>
      </c>
      <c r="B106" s="42"/>
      <c r="C106" s="38" t="s">
        <v>1319</v>
      </c>
      <c r="D106" s="39" t="s">
        <v>1320</v>
      </c>
      <c r="E106" s="33"/>
      <c r="F106" s="38"/>
      <c r="G106" s="43"/>
      <c r="H106" s="43">
        <v>3000</v>
      </c>
      <c r="I106" s="35">
        <f t="shared" ca="1" si="1"/>
        <v>2474109.7509159609</v>
      </c>
      <c r="J106" s="36"/>
    </row>
    <row r="107" spans="1:10" s="41" customFormat="1" ht="12.75" customHeight="1" x14ac:dyDescent="0.2">
      <c r="A107" s="30">
        <v>43734</v>
      </c>
      <c r="B107" s="42"/>
      <c r="C107" s="38" t="s">
        <v>1317</v>
      </c>
      <c r="D107" s="39" t="s">
        <v>1318</v>
      </c>
      <c r="E107" s="33"/>
      <c r="F107" s="38"/>
      <c r="G107" s="43"/>
      <c r="H107" s="43">
        <v>1866.64</v>
      </c>
      <c r="I107" s="35">
        <f t="shared" ca="1" si="1"/>
        <v>2475976.390915961</v>
      </c>
      <c r="J107" s="36"/>
    </row>
    <row r="108" spans="1:10" s="41" customFormat="1" ht="12.75" customHeight="1" x14ac:dyDescent="0.2">
      <c r="A108" s="30">
        <v>43738</v>
      </c>
      <c r="B108" s="42"/>
      <c r="C108" s="38" t="s">
        <v>1310</v>
      </c>
      <c r="D108" s="39" t="s">
        <v>1030</v>
      </c>
      <c r="E108" s="33"/>
      <c r="F108" s="38"/>
      <c r="G108" s="43">
        <v>350</v>
      </c>
      <c r="H108" s="43"/>
      <c r="I108" s="35">
        <f t="shared" ca="1" si="1"/>
        <v>2475626.390915961</v>
      </c>
      <c r="J108" s="36"/>
    </row>
    <row r="109" spans="1:10" s="41" customFormat="1" ht="12.75" customHeight="1" x14ac:dyDescent="0.2">
      <c r="A109" s="30">
        <v>43738</v>
      </c>
      <c r="B109" s="42"/>
      <c r="C109" s="38" t="s">
        <v>1311</v>
      </c>
      <c r="D109" s="39" t="s">
        <v>1166</v>
      </c>
      <c r="E109" s="33"/>
      <c r="F109" s="38"/>
      <c r="G109" s="43">
        <v>350</v>
      </c>
      <c r="H109" s="43"/>
      <c r="I109" s="35">
        <f t="shared" ca="1" si="1"/>
        <v>2475276.390915961</v>
      </c>
      <c r="J109" s="36"/>
    </row>
    <row r="110" spans="1:10" s="41" customFormat="1" ht="12.75" customHeight="1" x14ac:dyDescent="0.2">
      <c r="A110" s="30">
        <v>43738</v>
      </c>
      <c r="B110" s="42"/>
      <c r="C110" s="38" t="s">
        <v>1312</v>
      </c>
      <c r="D110" s="39" t="s">
        <v>865</v>
      </c>
      <c r="E110" s="33"/>
      <c r="F110" s="38"/>
      <c r="G110" s="43">
        <v>1500</v>
      </c>
      <c r="H110" s="43"/>
      <c r="I110" s="35">
        <f t="shared" ca="1" si="1"/>
        <v>2473776.390915961</v>
      </c>
      <c r="J110" s="36"/>
    </row>
    <row r="111" spans="1:10" s="41" customFormat="1" ht="12.75" customHeight="1" x14ac:dyDescent="0.2">
      <c r="A111" s="30">
        <v>43738</v>
      </c>
      <c r="B111" s="37"/>
      <c r="C111" s="79" t="s">
        <v>1313</v>
      </c>
      <c r="D111" s="33" t="s">
        <v>1314</v>
      </c>
      <c r="E111" s="33"/>
      <c r="F111" s="38"/>
      <c r="G111" s="34">
        <v>850</v>
      </c>
      <c r="H111" s="34"/>
      <c r="I111" s="35">
        <f t="shared" ca="1" si="1"/>
        <v>2472926.390915961</v>
      </c>
      <c r="J111" s="36"/>
    </row>
    <row r="112" spans="1:10" s="41" customFormat="1" ht="12.75" customHeight="1" x14ac:dyDescent="0.2">
      <c r="A112" s="30">
        <v>43738</v>
      </c>
      <c r="B112" s="37"/>
      <c r="C112" s="79" t="s">
        <v>1315</v>
      </c>
      <c r="D112" s="33" t="s">
        <v>1316</v>
      </c>
      <c r="E112" s="33"/>
      <c r="F112" s="38"/>
      <c r="G112" s="34">
        <v>350</v>
      </c>
      <c r="H112" s="34"/>
      <c r="I112" s="35">
        <f t="shared" ca="1" si="1"/>
        <v>2472576.390915961</v>
      </c>
      <c r="J112" s="36"/>
    </row>
    <row r="113" spans="1:11" s="41" customFormat="1" ht="12.75" customHeight="1" x14ac:dyDescent="0.2">
      <c r="A113" s="30"/>
      <c r="B113" s="37"/>
      <c r="C113" s="79"/>
      <c r="D113" s="33" t="s">
        <v>1321</v>
      </c>
      <c r="E113" s="33"/>
      <c r="F113" s="38"/>
      <c r="G113" s="34">
        <v>10</v>
      </c>
      <c r="H113" s="34"/>
      <c r="I113" s="35">
        <f t="shared" ca="1" si="1"/>
        <v>2472566.390915961</v>
      </c>
      <c r="J113" s="36"/>
    </row>
    <row r="114" spans="1:11" s="41" customFormat="1" ht="12.75" customHeight="1" x14ac:dyDescent="0.2">
      <c r="A114" s="30"/>
      <c r="B114" s="37"/>
      <c r="C114" s="79"/>
      <c r="D114" s="40" t="s">
        <v>502</v>
      </c>
      <c r="E114" s="40"/>
      <c r="F114" s="38"/>
      <c r="G114" s="34">
        <v>14.2</v>
      </c>
      <c r="H114" s="34"/>
      <c r="I114" s="35">
        <f t="shared" ca="1" si="1"/>
        <v>2472552.1909159608</v>
      </c>
      <c r="J114" s="36"/>
    </row>
    <row r="115" spans="1:11" s="41" customFormat="1" ht="12.75" customHeight="1" x14ac:dyDescent="0.2">
      <c r="A115" s="30"/>
      <c r="B115" s="37"/>
      <c r="C115" s="79"/>
      <c r="D115" s="40"/>
      <c r="E115" s="40"/>
      <c r="F115" s="38"/>
      <c r="G115" s="34"/>
      <c r="H115" s="34"/>
      <c r="I115" s="35" t="str">
        <f t="shared" ca="1" si="1"/>
        <v xml:space="preserve"> - </v>
      </c>
      <c r="J115" s="36"/>
    </row>
    <row r="116" spans="1:11" s="41" customFormat="1" ht="12.75" customHeight="1" x14ac:dyDescent="0.2">
      <c r="A116" s="30"/>
      <c r="B116" s="37"/>
      <c r="C116" s="79"/>
      <c r="D116" s="33"/>
      <c r="E116" s="33"/>
      <c r="F116" s="38"/>
      <c r="G116" s="34"/>
      <c r="H116" s="34"/>
      <c r="I116" s="35" t="str">
        <f t="shared" ca="1" si="1"/>
        <v xml:space="preserve"> - </v>
      </c>
      <c r="J116" s="36"/>
    </row>
    <row r="117" spans="1:11" s="41" customFormat="1" ht="12.75" customHeight="1" x14ac:dyDescent="0.2">
      <c r="A117" s="30"/>
      <c r="B117" s="42"/>
      <c r="C117" s="79"/>
      <c r="D117" s="33"/>
      <c r="E117" s="33"/>
      <c r="F117" s="38"/>
      <c r="G117" s="34"/>
      <c r="H117" s="34"/>
      <c r="I117" s="35" t="str">
        <f t="shared" ca="1" si="1"/>
        <v xml:space="preserve"> - </v>
      </c>
      <c r="J117" s="36"/>
    </row>
    <row r="118" spans="1:11" s="41" customFormat="1" ht="12.75" customHeight="1" x14ac:dyDescent="0.2">
      <c r="A118" s="30"/>
      <c r="B118" s="42"/>
      <c r="C118" s="38"/>
      <c r="D118" s="39"/>
      <c r="E118" s="33"/>
      <c r="F118" s="38"/>
      <c r="G118" s="43"/>
      <c r="H118" s="43"/>
      <c r="I118" s="35" t="str">
        <f t="shared" ca="1" si="1"/>
        <v xml:space="preserve"> - </v>
      </c>
      <c r="J118" s="36"/>
    </row>
    <row r="119" spans="1:11" s="41" customFormat="1" ht="12.75" customHeight="1" x14ac:dyDescent="0.2">
      <c r="A119" s="30"/>
      <c r="B119" s="100"/>
      <c r="C119" s="101"/>
      <c r="D119" s="102"/>
      <c r="E119" s="103"/>
      <c r="F119" s="101"/>
      <c r="G119" s="104"/>
      <c r="H119" s="104"/>
      <c r="I119" s="35" t="str">
        <f t="shared" ca="1" si="1"/>
        <v xml:space="preserve"> - </v>
      </c>
      <c r="J119" s="105"/>
    </row>
    <row r="120" spans="1:11" s="41" customFormat="1" ht="12.75" customHeight="1" x14ac:dyDescent="0.2">
      <c r="A120" s="30"/>
      <c r="B120" s="42"/>
      <c r="C120" s="38"/>
      <c r="D120" s="39"/>
      <c r="E120" s="33"/>
      <c r="F120" s="38"/>
      <c r="G120" s="43"/>
      <c r="H120" s="43"/>
      <c r="I120" s="35" t="str">
        <f t="shared" ca="1" si="1"/>
        <v xml:space="preserve"> - </v>
      </c>
      <c r="J120" s="36"/>
    </row>
    <row r="121" spans="1:11" s="41" customFormat="1" ht="12.75" customHeight="1" x14ac:dyDescent="0.2">
      <c r="A121" s="30"/>
      <c r="B121" s="100"/>
      <c r="C121" s="101"/>
      <c r="D121" s="102"/>
      <c r="E121" s="103"/>
      <c r="F121" s="101"/>
      <c r="G121" s="104"/>
      <c r="H121" s="104"/>
      <c r="I121" s="35" t="str">
        <f t="shared" ca="1" si="1"/>
        <v xml:space="preserve"> - </v>
      </c>
      <c r="J121" s="105"/>
    </row>
    <row r="122" spans="1:11" s="41" customFormat="1" ht="12.75" customHeight="1" x14ac:dyDescent="0.2">
      <c r="A122" s="30"/>
      <c r="B122" s="100"/>
      <c r="C122" s="101"/>
      <c r="D122" s="102"/>
      <c r="E122" s="103"/>
      <c r="F122" s="101"/>
      <c r="G122" s="104"/>
      <c r="H122" s="104"/>
      <c r="I122" s="35" t="str">
        <f t="shared" ca="1" si="1"/>
        <v xml:space="preserve"> - </v>
      </c>
      <c r="J122" s="105"/>
    </row>
    <row r="123" spans="1:11" s="41" customFormat="1" ht="12.75" customHeight="1" x14ac:dyDescent="0.2">
      <c r="A123" s="30"/>
      <c r="B123" s="100"/>
      <c r="C123" s="101"/>
      <c r="D123" s="102"/>
      <c r="E123" s="103"/>
      <c r="F123" s="101"/>
      <c r="G123" s="104"/>
      <c r="H123" s="104"/>
      <c r="I123" s="35" t="str">
        <f t="shared" ca="1" si="1"/>
        <v xml:space="preserve"> - </v>
      </c>
      <c r="J123" s="105"/>
    </row>
    <row r="124" spans="1:11" s="41" customFormat="1" x14ac:dyDescent="0.2">
      <c r="A124" s="30"/>
      <c r="B124" s="100"/>
      <c r="C124" s="101"/>
      <c r="D124" s="102"/>
      <c r="E124" s="103"/>
      <c r="F124" s="101"/>
      <c r="G124" s="104"/>
      <c r="H124" s="104"/>
      <c r="I124" s="35" t="str">
        <f t="shared" ca="1" si="1"/>
        <v xml:space="preserve"> - </v>
      </c>
      <c r="J124" s="105"/>
    </row>
    <row r="125" spans="1:11" s="41" customFormat="1" ht="12.75" customHeight="1" x14ac:dyDescent="0.2">
      <c r="A125" s="30"/>
      <c r="B125" s="42"/>
      <c r="C125" s="79"/>
      <c r="D125" s="33"/>
      <c r="E125" s="33"/>
      <c r="F125" s="38"/>
      <c r="G125" s="34"/>
      <c r="H125" s="34"/>
      <c r="I125" s="35" t="str">
        <f t="shared" ca="1" si="1"/>
        <v xml:space="preserve"> - </v>
      </c>
      <c r="J125" s="36"/>
    </row>
    <row r="126" spans="1:11" s="41" customFormat="1" ht="12.75" customHeight="1" x14ac:dyDescent="0.2">
      <c r="A126" s="30"/>
      <c r="B126" s="37"/>
      <c r="C126" s="79"/>
      <c r="D126" s="40"/>
      <c r="E126" s="40"/>
      <c r="F126" s="38"/>
      <c r="G126" s="34"/>
      <c r="H126" s="34"/>
      <c r="I126" s="35" t="str">
        <f t="shared" ca="1" si="1"/>
        <v xml:space="preserve"> - </v>
      </c>
      <c r="J126" s="36"/>
    </row>
    <row r="127" spans="1:11" s="41" customFormat="1" ht="12.75" customHeight="1" x14ac:dyDescent="0.2">
      <c r="A127" s="30"/>
      <c r="B127" s="42"/>
      <c r="C127" s="79"/>
      <c r="D127" s="33"/>
      <c r="E127" s="33"/>
      <c r="F127" s="38"/>
      <c r="G127" s="34"/>
      <c r="H127" s="34"/>
      <c r="I127" s="35" t="str">
        <f t="shared" ca="1" si="1"/>
        <v xml:space="preserve"> - </v>
      </c>
      <c r="J127" s="36"/>
    </row>
    <row r="128" spans="1:11" s="41" customFormat="1" ht="12.75" customHeight="1" x14ac:dyDescent="0.2">
      <c r="A128" s="30"/>
      <c r="B128" s="37"/>
      <c r="C128" s="38"/>
      <c r="D128" s="39"/>
      <c r="E128" s="40"/>
      <c r="F128" s="38"/>
      <c r="G128" s="34"/>
      <c r="H128" s="34"/>
      <c r="I128" s="35" t="str">
        <f t="shared" ca="1" si="1"/>
        <v xml:space="preserve"> - </v>
      </c>
      <c r="J128" s="36"/>
      <c r="K128" s="109"/>
    </row>
    <row r="129" spans="1:10" s="41" customFormat="1" ht="12.75" customHeight="1" x14ac:dyDescent="0.2">
      <c r="A129" s="30"/>
      <c r="B129" s="91"/>
      <c r="C129" s="92"/>
      <c r="D129" s="93"/>
      <c r="E129" s="94"/>
      <c r="F129" s="92"/>
      <c r="G129" s="96"/>
      <c r="H129" s="34"/>
      <c r="I129" s="35" t="str">
        <f t="shared" ca="1" si="1"/>
        <v xml:space="preserve"> - </v>
      </c>
      <c r="J129" s="95"/>
    </row>
    <row r="130" spans="1:10" s="41" customFormat="1" ht="12.75" customHeight="1" x14ac:dyDescent="0.2">
      <c r="A130" s="30"/>
      <c r="B130" s="42"/>
      <c r="C130" s="38"/>
      <c r="D130" s="39"/>
      <c r="E130" s="40"/>
      <c r="F130" s="38"/>
      <c r="G130" s="34"/>
      <c r="H130" s="34"/>
      <c r="I130" s="35" t="str">
        <f t="shared" ca="1" si="1"/>
        <v xml:space="preserve"> - </v>
      </c>
      <c r="J130" s="36"/>
    </row>
    <row r="131" spans="1:10" s="41" customFormat="1" ht="12.75" customHeight="1" x14ac:dyDescent="0.2">
      <c r="A131" s="30"/>
      <c r="B131" s="37"/>
      <c r="C131" s="38"/>
      <c r="D131" s="39"/>
      <c r="E131" s="40"/>
      <c r="F131" s="38"/>
      <c r="G131" s="34"/>
      <c r="H131" s="34"/>
      <c r="I131" s="35" t="str">
        <f t="shared" ca="1" si="1"/>
        <v xml:space="preserve"> - </v>
      </c>
      <c r="J131" s="36"/>
    </row>
    <row r="132" spans="1:10" s="41" customFormat="1" ht="12.75" customHeight="1" x14ac:dyDescent="0.2">
      <c r="A132" s="45"/>
      <c r="B132" s="37"/>
      <c r="C132" s="38"/>
      <c r="D132" s="39"/>
      <c r="E132" s="40"/>
      <c r="F132" s="38"/>
      <c r="G132" s="34"/>
      <c r="H132" s="34"/>
      <c r="I132" s="35" t="str">
        <f t="shared" ca="1" si="1"/>
        <v xml:space="preserve"> - </v>
      </c>
      <c r="J132" s="36"/>
    </row>
    <row r="133" spans="1:10" s="41" customFormat="1" ht="12.75" customHeight="1" x14ac:dyDescent="0.2">
      <c r="A133" s="45"/>
      <c r="B133" s="37"/>
      <c r="C133" s="38"/>
      <c r="D133" s="39"/>
      <c r="E133" s="33"/>
      <c r="F133" s="38"/>
      <c r="G133" s="34"/>
      <c r="H133" s="34"/>
      <c r="I133" s="35" t="str">
        <f t="shared" ca="1" si="1"/>
        <v xml:space="preserve"> - </v>
      </c>
      <c r="J133" s="36"/>
    </row>
    <row r="134" spans="1:10" s="41" customFormat="1" ht="12" x14ac:dyDescent="0.2">
      <c r="A134" s="45"/>
      <c r="B134" s="37"/>
      <c r="C134" s="38"/>
      <c r="D134" s="39"/>
      <c r="E134" s="33"/>
      <c r="F134" s="38"/>
      <c r="G134" s="34"/>
      <c r="H134" s="34"/>
      <c r="I134" s="35" t="str">
        <f t="shared" ca="1" si="1"/>
        <v xml:space="preserve"> - </v>
      </c>
      <c r="J134" s="36"/>
    </row>
    <row r="135" spans="1:10" s="41" customFormat="1" ht="12.75" customHeight="1" x14ac:dyDescent="0.2">
      <c r="A135" s="45"/>
      <c r="B135" s="37"/>
      <c r="C135" s="38"/>
      <c r="D135" s="39"/>
      <c r="E135" s="40"/>
      <c r="F135" s="38"/>
      <c r="G135" s="34"/>
      <c r="H135" s="33"/>
      <c r="I135" s="35" t="str">
        <f t="shared" ca="1" si="1"/>
        <v xml:space="preserve"> - </v>
      </c>
      <c r="J135" s="36"/>
    </row>
    <row r="136" spans="1:10" s="41" customFormat="1" ht="12.75" customHeight="1" x14ac:dyDescent="0.2">
      <c r="A136" s="45"/>
      <c r="B136" s="37"/>
      <c r="C136" s="38"/>
      <c r="D136" s="39"/>
      <c r="E136" s="33"/>
      <c r="F136" s="38"/>
      <c r="G136" s="34"/>
      <c r="H136" s="33"/>
      <c r="I136" s="35" t="str">
        <f t="shared" ca="1" si="1"/>
        <v xml:space="preserve"> - </v>
      </c>
      <c r="J136" s="36"/>
    </row>
    <row r="137" spans="1:10" s="41" customFormat="1" ht="12.75" customHeight="1" x14ac:dyDescent="0.2">
      <c r="A137" s="45"/>
      <c r="B137" s="42"/>
      <c r="C137" s="38"/>
      <c r="D137" s="39"/>
      <c r="E137" s="33"/>
      <c r="F137" s="38"/>
      <c r="G137" s="43"/>
      <c r="H137" s="43"/>
      <c r="I137" s="35" t="str">
        <f t="shared" ca="1" si="1"/>
        <v xml:space="preserve"> - </v>
      </c>
      <c r="J137" s="36"/>
    </row>
    <row r="138" spans="1:10" s="41" customFormat="1" ht="12.75" customHeight="1" x14ac:dyDescent="0.2">
      <c r="A138" s="45"/>
      <c r="B138" s="37"/>
      <c r="C138" s="38"/>
      <c r="D138" s="39"/>
      <c r="E138" s="33"/>
      <c r="F138" s="38"/>
      <c r="G138" s="34"/>
      <c r="H138" s="33"/>
      <c r="I138" s="35" t="str">
        <f t="shared" ca="1" si="1"/>
        <v xml:space="preserve"> - </v>
      </c>
      <c r="J138" s="36"/>
    </row>
    <row r="139" spans="1:10" s="41" customFormat="1" ht="12.75" customHeight="1" x14ac:dyDescent="0.2">
      <c r="A139" s="45"/>
      <c r="B139" s="37"/>
      <c r="C139" s="38"/>
      <c r="D139" s="39"/>
      <c r="E139" s="33"/>
      <c r="F139" s="38"/>
      <c r="G139" s="34"/>
      <c r="H139" s="33"/>
      <c r="I139" s="35" t="str">
        <f t="shared" ca="1" si="1"/>
        <v xml:space="preserve"> - </v>
      </c>
      <c r="J139" s="36"/>
    </row>
    <row r="140" spans="1:10" s="41" customFormat="1" x14ac:dyDescent="0.2">
      <c r="A140" s="49"/>
      <c r="B140" s="42"/>
      <c r="C140" s="38"/>
      <c r="D140" s="39"/>
      <c r="E140" s="57"/>
      <c r="F140" s="38"/>
      <c r="G140" s="58"/>
      <c r="H140" s="58"/>
      <c r="I140" s="35" t="str">
        <f t="shared" ca="1" si="1"/>
        <v xml:space="preserve"> - </v>
      </c>
    </row>
    <row r="141" spans="1:10" ht="14.25" x14ac:dyDescent="0.2">
      <c r="A141" s="71"/>
      <c r="B141" s="72"/>
      <c r="C141" s="73"/>
      <c r="D141" s="74"/>
      <c r="E141" s="75"/>
      <c r="F141" s="73"/>
      <c r="G141" s="76"/>
      <c r="H141" s="76"/>
      <c r="I141" s="77"/>
      <c r="J141"/>
    </row>
    <row r="142" spans="1:10" x14ac:dyDescent="0.2">
      <c r="G142" s="9">
        <f>SUBTOTAL(9, G9:G139)</f>
        <v>771496.41999999993</v>
      </c>
      <c r="H142" s="9">
        <f>SUBTOTAL(9, H9:H139)</f>
        <v>4866.6400000000003</v>
      </c>
    </row>
    <row r="143" spans="1:10" x14ac:dyDescent="0.2">
      <c r="G143" s="9">
        <f>G142-H142</f>
        <v>766629.77999999991</v>
      </c>
    </row>
    <row r="145" spans="1:10" x14ac:dyDescent="0.2">
      <c r="G145" s="9">
        <v>312415.13</v>
      </c>
    </row>
    <row r="147" spans="1:10" x14ac:dyDescent="0.2">
      <c r="G147" s="9">
        <v>862280.07545015798</v>
      </c>
    </row>
    <row r="148" spans="1:10" x14ac:dyDescent="0.2">
      <c r="G148" s="9">
        <v>39827.659999999996</v>
      </c>
    </row>
    <row r="149" spans="1:10" x14ac:dyDescent="0.2">
      <c r="G149" s="9">
        <f>G148-G147</f>
        <v>-822452.41545015795</v>
      </c>
    </row>
    <row r="150" spans="1:10" s="9" customFormat="1" x14ac:dyDescent="0.2">
      <c r="A150" s="8"/>
      <c r="B150" s="10"/>
      <c r="C150" s="8"/>
      <c r="D150" s="8"/>
      <c r="E150" s="8"/>
      <c r="F150" s="8"/>
      <c r="J150" s="8"/>
    </row>
    <row r="151" spans="1:10" s="9" customFormat="1" x14ac:dyDescent="0.2">
      <c r="A151" s="8"/>
      <c r="B151" s="10"/>
      <c r="C151" s="8"/>
      <c r="D151" s="8"/>
      <c r="E151" s="8"/>
      <c r="F151" s="8"/>
      <c r="J151" s="8"/>
    </row>
    <row r="152" spans="1:10" s="9" customFormat="1" x14ac:dyDescent="0.2">
      <c r="A152" s="8"/>
      <c r="B152" s="10"/>
      <c r="C152" s="8"/>
      <c r="D152" s="8"/>
      <c r="E152" s="8"/>
      <c r="F152" s="8"/>
      <c r="J152" s="8"/>
    </row>
  </sheetData>
  <conditionalFormatting sqref="I8:I140">
    <cfRule type="cellIs" dxfId="94" priority="2" stopIfTrue="1" operator="lessThan">
      <formula>0</formula>
    </cfRule>
  </conditionalFormatting>
  <conditionalFormatting sqref="I3">
    <cfRule type="cellIs" dxfId="93" priority="1" stopIfTrue="1" operator="lessThan">
      <formula>0</formula>
    </cfRule>
  </conditionalFormatting>
  <dataValidations count="5">
    <dataValidation type="list" allowBlank="1" showInputMessage="1" showErrorMessage="1" sqref="F8:F139" xr:uid="{5ECC386B-76DA-485A-BF88-B68232A21BE4}">
      <formula1>reconcileList</formula1>
    </dataValidation>
    <dataValidation type="list" allowBlank="1" showInputMessage="1" showErrorMessage="1" sqref="D128:D139 C58:C66 D8:D57" xr:uid="{B24F63CC-C521-4E34-BA1C-5AA25FB99617}">
      <formula1>payeeList</formula1>
    </dataValidation>
    <dataValidation type="list" allowBlank="1" showInputMessage="1" showErrorMessage="1" sqref="C128:C139 C8:C57" xr:uid="{D33D2F6D-2BA9-435E-8CD2-5D7FE0655711}">
      <formula1>numList</formula1>
    </dataValidation>
    <dataValidation type="list" allowBlank="1" showInputMessage="1" showErrorMessage="1" sqref="B140 A8:B139" xr:uid="{619D38CD-BFE9-487B-B881-B7136F7011DB}">
      <formula1>dateList</formula1>
    </dataValidation>
    <dataValidation type="list" allowBlank="1" showInputMessage="1" showErrorMessage="1" sqref="H25 D58:D127 E8:E139 G10:G125 G127:H139" xr:uid="{C0B27533-FA7B-42A8-80C6-4F7439027164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8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61AEB6E1-276F-4E39-981E-A9FB26611F6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I8:I140</xm:sqref>
        </x14:conditionalFormatting>
        <x14:conditionalFormatting xmlns:xm="http://schemas.microsoft.com/office/excel/2006/main">
          <x14:cfRule type="iconSet" priority="4" id="{378C6FFB-E22C-4C34-BF08-27B744FDEF2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I39:I140</xm:sqref>
        </x14:conditionalFormatting>
        <x14:conditionalFormatting xmlns:xm="http://schemas.microsoft.com/office/excel/2006/main">
          <x14:cfRule type="iconSet" priority="5" id="{296CA3DE-5E66-425C-854B-421015467B9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$I$6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Jan19</vt:lpstr>
      <vt:lpstr>Feb19</vt:lpstr>
      <vt:lpstr>Mar'19</vt:lpstr>
      <vt:lpstr>Apr'19</vt:lpstr>
      <vt:lpstr>May'19</vt:lpstr>
      <vt:lpstr>June'19</vt:lpstr>
      <vt:lpstr>July'19</vt:lpstr>
      <vt:lpstr>Aug'19</vt:lpstr>
      <vt:lpstr>Sept'19</vt:lpstr>
      <vt:lpstr>Oct'19</vt:lpstr>
      <vt:lpstr>Nov'19</vt:lpstr>
      <vt:lpstr>Dec'19</vt:lpstr>
      <vt:lpstr>'Apr''19'!Print_Area</vt:lpstr>
      <vt:lpstr>'Aug''19'!Print_Area</vt:lpstr>
      <vt:lpstr>'Dec''19'!Print_Area</vt:lpstr>
      <vt:lpstr>'Feb19'!Print_Area</vt:lpstr>
      <vt:lpstr>'Jan19'!Print_Area</vt:lpstr>
      <vt:lpstr>'July''19'!Print_Area</vt:lpstr>
      <vt:lpstr>'June''19'!Print_Area</vt:lpstr>
      <vt:lpstr>'Mar''19'!Print_Area</vt:lpstr>
      <vt:lpstr>'May''19'!Print_Area</vt:lpstr>
      <vt:lpstr>'Nov''19'!Print_Area</vt:lpstr>
      <vt:lpstr>'Oct''19'!Print_Area</vt:lpstr>
      <vt:lpstr>'Sept''19'!Print_Area</vt:lpstr>
      <vt:lpstr>'Apr''19'!Print_Titles</vt:lpstr>
      <vt:lpstr>'Aug''19'!Print_Titles</vt:lpstr>
      <vt:lpstr>'Dec''19'!Print_Titles</vt:lpstr>
      <vt:lpstr>'Feb19'!Print_Titles</vt:lpstr>
      <vt:lpstr>'Jan19'!Print_Titles</vt:lpstr>
      <vt:lpstr>'July''19'!Print_Titles</vt:lpstr>
      <vt:lpstr>'June''19'!Print_Titles</vt:lpstr>
      <vt:lpstr>'Mar''19'!Print_Titles</vt:lpstr>
      <vt:lpstr>'May''19'!Print_Titles</vt:lpstr>
      <vt:lpstr>'Nov''19'!Print_Titles</vt:lpstr>
      <vt:lpstr>'Oct''19'!Print_Titles</vt:lpstr>
      <vt:lpstr>'Sept''19'!Print_Titles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2019-11-27T09:11:38Z</cp:lastPrinted>
  <dcterms:created xsi:type="dcterms:W3CDTF">2019-01-07T04:37:50Z</dcterms:created>
  <dcterms:modified xsi:type="dcterms:W3CDTF">2020-03-11T06:26:37Z</dcterms:modified>
</cp:coreProperties>
</file>