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IMB Bank Book\"/>
    </mc:Choice>
  </mc:AlternateContent>
  <xr:revisionPtr revIDLastSave="0" documentId="13_ncr:1_{A974190D-6D6C-4CFC-AEE0-7E49F58CB032}" xr6:coauthVersionLast="45" xr6:coauthVersionMax="45" xr10:uidLastSave="{00000000-0000-0000-0000-000000000000}"/>
  <bookViews>
    <workbookView xWindow="-120" yWindow="-120" windowWidth="20730" windowHeight="11160" tabRatio="604" activeTab="11" xr2:uid="{A2DAA27C-7287-4191-B7AE-83EED4801318}"/>
  </bookViews>
  <sheets>
    <sheet name="Jan" sheetId="1" r:id="rId1"/>
    <sheet name="Feb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" sheetId="8" r:id="rId8"/>
    <sheet name="Sept" sheetId="9" r:id="rId9"/>
    <sheet name="Oct" sheetId="10" r:id="rId10"/>
    <sheet name="Nov" sheetId="11" r:id="rId11"/>
    <sheet name="Dec" sheetId="12" r:id="rId12"/>
  </sheets>
  <externalReferences>
    <externalReference r:id="rId13"/>
    <externalReference r:id="rId14"/>
  </externalReferences>
  <definedNames>
    <definedName name="_xlnm._FilterDatabase" localSheetId="3" hidden="1">April!$A$6:$H$9</definedName>
    <definedName name="_xlnm._FilterDatabase" localSheetId="7" hidden="1">Aug!$A$6:$H$9</definedName>
    <definedName name="_xlnm._FilterDatabase" localSheetId="11" hidden="1">Dec!$A$6:$H$9</definedName>
    <definedName name="_xlnm._FilterDatabase" localSheetId="1" hidden="1">Feb!$A$6:$H$8</definedName>
    <definedName name="_xlnm._FilterDatabase" localSheetId="0" hidden="1">Jan!$A$6:$H$8</definedName>
    <definedName name="_xlnm._FilterDatabase" localSheetId="6" hidden="1">July!$A$6:$H$8</definedName>
    <definedName name="_xlnm._FilterDatabase" localSheetId="5" hidden="1">June!$A$6:$H$8</definedName>
    <definedName name="_xlnm._FilterDatabase" localSheetId="2" hidden="1">March!$A$6:$H$8</definedName>
    <definedName name="_xlnm._FilterDatabase" localSheetId="4" hidden="1">May!$A$6:$H$8</definedName>
    <definedName name="_xlnm._FilterDatabase" localSheetId="10" hidden="1">Nov!$A$6:$H$9</definedName>
    <definedName name="_xlnm._FilterDatabase" localSheetId="9" hidden="1">Oct!$A$6:$H$9</definedName>
    <definedName name="_xlnm._FilterDatabase" localSheetId="8" hidden="1">Sept!$A$6:$H$9</definedName>
    <definedName name="categoryList">OFFSET([1]Settings!$A$1,1,0,SUMPRODUCT(MAX(([1]Settings!$A:$A&lt;&gt;"")*(ROW([1]Settings!$A:$A)))),1)</definedName>
    <definedName name="dateList">OFFSET([1]Settings!$E$1,1,0,SUMPRODUCT(MAX(([1]Settings!$E:$E&lt;&gt;"")*(ROW([1]Settings!$E:$E)))),1)</definedName>
    <definedName name="numList" localSheetId="3">OFFSET(April!$M$1,1,0,SUMPRODUCT(MAX((April!$M:$M&lt;&gt;"")*(ROW(April!$M:$M)))),1)</definedName>
    <definedName name="numList" localSheetId="7">OFFSET(Aug!$M$1,1,0,SUMPRODUCT(MAX((Aug!$M:$M&lt;&gt;"")*(ROW(Aug!$M:$M)))),1)</definedName>
    <definedName name="numList" localSheetId="11">OFFSET(Dec!$K$1,1,0,SUMPRODUCT(MAX((Dec!$K:$K&lt;&gt;"")*(ROW(Dec!$K:$K)))),1)</definedName>
    <definedName name="numList" localSheetId="1">OFFSET(Feb!$M$1,1,0,SUMPRODUCT(MAX((Feb!$M:$M&lt;&gt;"")*(ROW(Feb!$M:$M)))),1)</definedName>
    <definedName name="numList" localSheetId="0">OFFSET(Jan!$M$1,1,0,SUMPRODUCT(MAX((Jan!$M:$M&lt;&gt;"")*(ROW(Jan!$M:$M)))),1)</definedName>
    <definedName name="numList" localSheetId="6">OFFSET(July!$M$1,1,0,SUMPRODUCT(MAX((July!$M:$M&lt;&gt;"")*(ROW(July!$M:$M)))),1)</definedName>
    <definedName name="numList" localSheetId="5">OFFSET(June!$M$1,1,0,SUMPRODUCT(MAX((June!$M:$M&lt;&gt;"")*(ROW(June!$M:$M)))),1)</definedName>
    <definedName name="numList" localSheetId="2">OFFSET(March!$M$1,1,0,SUMPRODUCT(MAX((March!$M:$M&lt;&gt;"")*(ROW(March!$M:$M)))),1)</definedName>
    <definedName name="numList" localSheetId="4">OFFSET(May!$M$1,1,0,SUMPRODUCT(MAX((May!$M:$M&lt;&gt;"")*(ROW(May!$M:$M)))),1)</definedName>
    <definedName name="numList" localSheetId="10">OFFSET(Nov!$M$1,1,0,SUMPRODUCT(MAX((Nov!$M:$M&lt;&gt;"")*(ROW(Nov!$M:$M)))),1)</definedName>
    <definedName name="numList" localSheetId="9">OFFSET(Oct!$M$1,1,0,SUMPRODUCT(MAX((Oct!$M:$M&lt;&gt;"")*(ROW(Oct!$M:$M)))),1)</definedName>
    <definedName name="numList" localSheetId="8">OFFSET(Sept!$M$1,1,0,SUMPRODUCT(MAX((Sept!$M:$M&lt;&gt;"")*(ROW(Sept!$M:$M)))),1)</definedName>
    <definedName name="numList">OFFSET([1]Jan!$N$1,1,0,SUMPRODUCT(MAX(([1]Jan!$N:$N&lt;&gt;"")*(ROW([1]Jan!$N:$N)))),1)</definedName>
    <definedName name="payeeList">OFFSET([1]Settings!$C$1,1,0,SUMPRODUCT(MAX(([1]Settings!$C:$C&lt;&gt;"")*(ROW([1]Settings!$C:$C)))),1)</definedName>
    <definedName name="_xlnm.Print_Area" localSheetId="3">April!$A$1:$H$133</definedName>
    <definedName name="_xlnm.Print_Area" localSheetId="7">Aug!$A$1:$H$134</definedName>
    <definedName name="_xlnm.Print_Area" localSheetId="11">Dec!$A$1:$H$136</definedName>
    <definedName name="_xlnm.Print_Area" localSheetId="1">Feb!$A$1:$H$128</definedName>
    <definedName name="_xlnm.Print_Area" localSheetId="0">Jan!$A$1:$H$132</definedName>
    <definedName name="_xlnm.Print_Area" localSheetId="6">July!$A$1:$H$135</definedName>
    <definedName name="_xlnm.Print_Area" localSheetId="5">June!$A$1:$H$129</definedName>
    <definedName name="_xlnm.Print_Area" localSheetId="2">March!$A$1:$H$146</definedName>
    <definedName name="_xlnm.Print_Area" localSheetId="4">May!$A$1:$H$129</definedName>
    <definedName name="_xlnm.Print_Area" localSheetId="10">Nov!$A$1:$H$138</definedName>
    <definedName name="_xlnm.Print_Area" localSheetId="9">Oct!$A$1:$H$136</definedName>
    <definedName name="_xlnm.Print_Area" localSheetId="8">Sept!$A$1:$H$141</definedName>
    <definedName name="_xlnm.Print_Titles" localSheetId="3">April!$6:$6</definedName>
    <definedName name="_xlnm.Print_Titles" localSheetId="7">Aug!$6:$6</definedName>
    <definedName name="_xlnm.Print_Titles" localSheetId="11">Dec!$6:$6</definedName>
    <definedName name="_xlnm.Print_Titles" localSheetId="1">Feb!$6:$6</definedName>
    <definedName name="_xlnm.Print_Titles" localSheetId="0">Jan!$6:$6</definedName>
    <definedName name="_xlnm.Print_Titles" localSheetId="6">July!$6:$6</definedName>
    <definedName name="_xlnm.Print_Titles" localSheetId="5">June!$6:$6</definedName>
    <definedName name="_xlnm.Print_Titles" localSheetId="2">March!$6:$6</definedName>
    <definedName name="_xlnm.Print_Titles" localSheetId="4">May!$6:$6</definedName>
    <definedName name="_xlnm.Print_Titles" localSheetId="10">Nov!$6:$6</definedName>
    <definedName name="_xlnm.Print_Titles" localSheetId="9">Oct!$6:$6</definedName>
    <definedName name="_xlnm.Print_Titles" localSheetId="8">Sept!$6:$6</definedName>
    <definedName name="reconcileList">OFFSET([1]Settings!$G$1,1,0,SUMPRODUCT(MAX(([1]Settings!$G:$G&lt;&gt;"")*(ROW([1]Settings!$G:$G)))),1)</definedName>
    <definedName name="valuevx">42.314159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71" i="11" l="1"/>
  <c r="H72" i="11"/>
  <c r="H73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87" i="11"/>
  <c r="H88" i="11"/>
  <c r="H89" i="11"/>
  <c r="H90" i="11"/>
  <c r="H91" i="11"/>
  <c r="H92" i="11"/>
  <c r="H93" i="11"/>
  <c r="H94" i="11"/>
  <c r="H95" i="11"/>
  <c r="H96" i="11"/>
  <c r="H97" i="11"/>
  <c r="H98" i="11"/>
  <c r="H99" i="11"/>
  <c r="H100" i="11"/>
  <c r="H101" i="11"/>
  <c r="H102" i="11"/>
  <c r="H103" i="11"/>
  <c r="H104" i="11"/>
  <c r="H105" i="11"/>
  <c r="H106" i="11"/>
  <c r="H107" i="11"/>
  <c r="H108" i="11"/>
  <c r="H109" i="11"/>
  <c r="H110" i="11"/>
  <c r="H111" i="11"/>
  <c r="H112" i="11"/>
  <c r="H113" i="11"/>
  <c r="H114" i="11"/>
  <c r="H115" i="11"/>
  <c r="H116" i="11"/>
  <c r="H117" i="11"/>
  <c r="H118" i="11"/>
  <c r="H119" i="11"/>
  <c r="H120" i="11"/>
  <c r="H121" i="11"/>
  <c r="H122" i="11"/>
  <c r="H123" i="11"/>
  <c r="H124" i="11"/>
  <c r="H125" i="11"/>
  <c r="H126" i="11"/>
  <c r="H127" i="11"/>
  <c r="H128" i="11"/>
  <c r="H129" i="11"/>
  <c r="H130" i="11"/>
  <c r="H131" i="11"/>
  <c r="H132" i="11"/>
  <c r="H133" i="11"/>
  <c r="H134" i="11"/>
  <c r="H135" i="11"/>
  <c r="H136" i="11"/>
  <c r="H137" i="11"/>
  <c r="H138" i="11"/>
  <c r="H139" i="11"/>
  <c r="H140" i="11"/>
  <c r="H141" i="11"/>
  <c r="H142" i="11"/>
  <c r="H143" i="11"/>
  <c r="H144" i="11"/>
  <c r="H145" i="11"/>
  <c r="H146" i="11"/>
  <c r="H147" i="11"/>
  <c r="H148" i="11"/>
  <c r="H149" i="11"/>
  <c r="H150" i="11"/>
  <c r="H151" i="11"/>
  <c r="H152" i="11"/>
  <c r="H153" i="11"/>
  <c r="H154" i="11"/>
  <c r="H155" i="11"/>
  <c r="H156" i="11"/>
  <c r="H157" i="11"/>
  <c r="H158" i="11"/>
  <c r="H159" i="11"/>
  <c r="H160" i="11"/>
  <c r="H161" i="11"/>
  <c r="H162" i="11"/>
  <c r="H163" i="11"/>
  <c r="H164" i="11"/>
  <c r="H165" i="11"/>
  <c r="H166" i="11"/>
  <c r="H167" i="11"/>
  <c r="H168" i="11"/>
  <c r="H169" i="11"/>
  <c r="H170" i="11"/>
  <c r="H171" i="11"/>
  <c r="H76" i="10"/>
  <c r="H77" i="10"/>
  <c r="H78" i="10"/>
  <c r="H79" i="10"/>
  <c r="H80" i="10"/>
  <c r="H81" i="10"/>
  <c r="H82" i="10"/>
  <c r="H83" i="10"/>
  <c r="H84" i="10"/>
  <c r="H85" i="10"/>
  <c r="H86" i="10"/>
  <c r="H87" i="10"/>
  <c r="H88" i="10"/>
  <c r="H89" i="10"/>
  <c r="H90" i="10"/>
  <c r="H91" i="10"/>
  <c r="H92" i="10"/>
  <c r="H93" i="10"/>
  <c r="H94" i="10"/>
  <c r="H95" i="10"/>
  <c r="H96" i="10"/>
  <c r="H97" i="10"/>
  <c r="H98" i="10"/>
  <c r="H99" i="10"/>
  <c r="H100" i="10"/>
  <c r="H101" i="10"/>
  <c r="H102" i="10"/>
  <c r="H103" i="10"/>
  <c r="H104" i="10"/>
  <c r="H105" i="10"/>
  <c r="H106" i="10"/>
  <c r="H107" i="10"/>
  <c r="H108" i="10"/>
  <c r="H109" i="10"/>
  <c r="H110" i="10"/>
  <c r="H111" i="10"/>
  <c r="H112" i="10"/>
  <c r="H113" i="10"/>
  <c r="H114" i="10"/>
  <c r="H115" i="10"/>
  <c r="H116" i="10"/>
  <c r="H117" i="10"/>
  <c r="H118" i="10"/>
  <c r="H119" i="10"/>
  <c r="H120" i="10"/>
  <c r="H121" i="10"/>
  <c r="H122" i="10"/>
  <c r="H123" i="10"/>
  <c r="H124" i="10"/>
  <c r="H125" i="10"/>
  <c r="H126" i="10"/>
  <c r="H127" i="10"/>
  <c r="H128" i="10"/>
  <c r="H129" i="10"/>
  <c r="H130" i="10"/>
  <c r="H131" i="10"/>
  <c r="H132" i="10"/>
  <c r="H133" i="10"/>
  <c r="H134" i="10"/>
  <c r="H135" i="10"/>
  <c r="H136" i="10"/>
  <c r="H137" i="10"/>
  <c r="H138" i="10"/>
  <c r="H139" i="10"/>
  <c r="H140" i="10"/>
  <c r="H141" i="10"/>
  <c r="H142" i="10"/>
  <c r="H143" i="10"/>
  <c r="H144" i="10"/>
  <c r="H145" i="10"/>
  <c r="H146" i="10"/>
  <c r="H147" i="10"/>
  <c r="H148" i="10"/>
  <c r="H149" i="10"/>
  <c r="H150" i="10"/>
  <c r="H151" i="10"/>
  <c r="H152" i="10"/>
  <c r="H153" i="10"/>
  <c r="H154" i="10"/>
  <c r="H155" i="10"/>
  <c r="H156" i="10"/>
  <c r="H157" i="10"/>
  <c r="H158" i="10"/>
  <c r="H159" i="10"/>
  <c r="H160" i="10"/>
  <c r="H161" i="10"/>
  <c r="H162" i="10"/>
  <c r="H163" i="10"/>
  <c r="H164" i="10"/>
  <c r="H165" i="10"/>
  <c r="H166" i="10"/>
  <c r="H167" i="10"/>
  <c r="H168" i="10"/>
  <c r="H169" i="10"/>
  <c r="F176" i="9"/>
  <c r="F177" i="9" s="1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H142" i="9"/>
  <c r="H143" i="9"/>
  <c r="H144" i="9"/>
  <c r="H145" i="9"/>
  <c r="H146" i="9"/>
  <c r="H147" i="9"/>
  <c r="H148" i="9"/>
  <c r="H149" i="9"/>
  <c r="H150" i="9"/>
  <c r="H151" i="9"/>
  <c r="H152" i="9"/>
  <c r="H153" i="9"/>
  <c r="H154" i="9"/>
  <c r="H155" i="9"/>
  <c r="H156" i="9"/>
  <c r="H157" i="9"/>
  <c r="H158" i="9"/>
  <c r="H159" i="9"/>
  <c r="H160" i="9"/>
  <c r="H161" i="9"/>
  <c r="H162" i="9"/>
  <c r="H163" i="9"/>
  <c r="H164" i="9"/>
  <c r="H165" i="9"/>
  <c r="H166" i="9"/>
  <c r="H167" i="9"/>
  <c r="H168" i="9"/>
  <c r="H169" i="9"/>
  <c r="H170" i="9"/>
  <c r="H171" i="9"/>
  <c r="H172" i="9"/>
  <c r="H173" i="9"/>
  <c r="H174" i="9"/>
  <c r="F17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84" i="12" l="1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41" i="12"/>
  <c r="H142" i="12"/>
  <c r="H143" i="12"/>
  <c r="H144" i="12"/>
  <c r="H145" i="12"/>
  <c r="H146" i="12"/>
  <c r="H147" i="12"/>
  <c r="H148" i="12"/>
  <c r="H149" i="12"/>
  <c r="H150" i="12"/>
  <c r="H151" i="12"/>
  <c r="H152" i="12"/>
  <c r="H153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G171" i="12" l="1"/>
  <c r="F171" i="12"/>
  <c r="H4" i="12"/>
  <c r="F172" i="12" l="1"/>
  <c r="G173" i="11"/>
  <c r="F173" i="11"/>
  <c r="H4" i="11"/>
  <c r="F174" i="11" l="1"/>
  <c r="G171" i="10"/>
  <c r="F171" i="10"/>
  <c r="H4" i="10"/>
  <c r="F172" i="10" l="1"/>
  <c r="G176" i="9" l="1"/>
  <c r="H4" i="9"/>
  <c r="G169" i="8" l="1"/>
  <c r="F169" i="8"/>
  <c r="H167" i="8"/>
  <c r="H166" i="8"/>
  <c r="H165" i="8"/>
  <c r="H164" i="8"/>
  <c r="H163" i="8"/>
  <c r="H162" i="8"/>
  <c r="H161" i="8"/>
  <c r="H160" i="8"/>
  <c r="H159" i="8"/>
  <c r="H158" i="8"/>
  <c r="H157" i="8"/>
  <c r="H156" i="8"/>
  <c r="H155" i="8"/>
  <c r="H154" i="8"/>
  <c r="H153" i="8"/>
  <c r="H152" i="8"/>
  <c r="H151" i="8"/>
  <c r="H150" i="8"/>
  <c r="H149" i="8"/>
  <c r="H148" i="8"/>
  <c r="H147" i="8"/>
  <c r="H146" i="8"/>
  <c r="H145" i="8"/>
  <c r="H144" i="8"/>
  <c r="H143" i="8"/>
  <c r="H142" i="8"/>
  <c r="H141" i="8"/>
  <c r="H140" i="8"/>
  <c r="H139" i="8"/>
  <c r="H138" i="8"/>
  <c r="H137" i="8"/>
  <c r="H136" i="8"/>
  <c r="H135" i="8"/>
  <c r="H134" i="8"/>
  <c r="H133" i="8"/>
  <c r="H132" i="8"/>
  <c r="H131" i="8"/>
  <c r="H130" i="8"/>
  <c r="H129" i="8"/>
  <c r="H128" i="8"/>
  <c r="H127" i="8"/>
  <c r="H126" i="8"/>
  <c r="H125" i="8"/>
  <c r="H124" i="8"/>
  <c r="H123" i="8"/>
  <c r="H122" i="8"/>
  <c r="H121" i="8"/>
  <c r="H120" i="8"/>
  <c r="H119" i="8"/>
  <c r="H118" i="8"/>
  <c r="H117" i="8"/>
  <c r="H116" i="8"/>
  <c r="H115" i="8"/>
  <c r="H114" i="8"/>
  <c r="H113" i="8"/>
  <c r="H112" i="8"/>
  <c r="H111" i="8"/>
  <c r="H110" i="8"/>
  <c r="H109" i="8"/>
  <c r="H108" i="8"/>
  <c r="H107" i="8"/>
  <c r="H106" i="8"/>
  <c r="H105" i="8"/>
  <c r="H104" i="8"/>
  <c r="H103" i="8"/>
  <c r="H102" i="8"/>
  <c r="H101" i="8"/>
  <c r="H100" i="8"/>
  <c r="H99" i="8"/>
  <c r="H98" i="8"/>
  <c r="H97" i="8"/>
  <c r="H96" i="8"/>
  <c r="H95" i="8"/>
  <c r="H94" i="8"/>
  <c r="H93" i="8"/>
  <c r="H92" i="8"/>
  <c r="H4" i="8"/>
  <c r="F170" i="8" l="1"/>
  <c r="G170" i="7"/>
  <c r="H4" i="7"/>
  <c r="F171" i="7" l="1"/>
  <c r="G164" i="6"/>
  <c r="F164" i="6"/>
  <c r="H162" i="6"/>
  <c r="H161" i="6"/>
  <c r="H160" i="6"/>
  <c r="H159" i="6"/>
  <c r="H158" i="6"/>
  <c r="H157" i="6"/>
  <c r="H156" i="6"/>
  <c r="H155" i="6"/>
  <c r="H154" i="6"/>
  <c r="H153" i="6"/>
  <c r="H152" i="6"/>
  <c r="H151" i="6"/>
  <c r="H150" i="6"/>
  <c r="H149" i="6"/>
  <c r="H148" i="6"/>
  <c r="H147" i="6"/>
  <c r="H146" i="6"/>
  <c r="H145" i="6"/>
  <c r="H144" i="6"/>
  <c r="H143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H120" i="6"/>
  <c r="H119" i="6"/>
  <c r="H118" i="6"/>
  <c r="H117" i="6"/>
  <c r="H116" i="6"/>
  <c r="H115" i="6"/>
  <c r="H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H87" i="6"/>
  <c r="H86" i="6"/>
  <c r="H85" i="6"/>
  <c r="H84" i="6"/>
  <c r="H83" i="6"/>
  <c r="H82" i="6"/>
  <c r="H81" i="6"/>
  <c r="H80" i="6"/>
  <c r="H79" i="6"/>
  <c r="H78" i="6"/>
  <c r="H77" i="6"/>
  <c r="H76" i="6"/>
  <c r="H75" i="6"/>
  <c r="H74" i="6"/>
  <c r="H73" i="6"/>
  <c r="H4" i="6"/>
  <c r="F165" i="6" l="1"/>
  <c r="F33" i="5"/>
  <c r="G164" i="5" l="1"/>
  <c r="F164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4" i="5"/>
  <c r="G168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F168" i="4"/>
  <c r="H4" i="4"/>
  <c r="F165" i="5" l="1"/>
  <c r="F169" i="4"/>
  <c r="H7" i="1" l="1"/>
  <c r="G181" i="3" l="1"/>
  <c r="F181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4" i="3"/>
  <c r="F182" i="3" l="1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G163" i="2" l="1"/>
  <c r="F163" i="2"/>
  <c r="H4" i="2"/>
  <c r="F164" i="2" l="1"/>
  <c r="G167" i="1"/>
  <c r="F167" i="1"/>
  <c r="H165" i="1"/>
  <c r="H164" i="1"/>
  <c r="H163" i="1"/>
  <c r="H162" i="1"/>
  <c r="H161" i="1"/>
  <c r="H160" i="1"/>
  <c r="H159" i="1"/>
  <c r="H158" i="1"/>
  <c r="H4" i="1"/>
  <c r="F168" i="1" l="1"/>
  <c r="H8" i="1" l="1"/>
  <c r="H9" i="1" s="1"/>
  <c r="H10" i="1" s="1"/>
  <c r="H11" i="1" s="1"/>
  <c r="H12" i="1" s="1"/>
  <c r="H13" i="1" s="1"/>
  <c r="H14" i="1" l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l="1"/>
  <c r="H36" i="1" s="1"/>
  <c r="H37" i="1" s="1"/>
  <c r="H38" i="1" s="1"/>
  <c r="H39" i="1" s="1"/>
  <c r="H40" i="1" s="1"/>
  <c r="H41" i="1" l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l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l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l="1"/>
  <c r="H103" i="1" l="1"/>
  <c r="H7" i="2" s="1"/>
  <c r="H8" i="2" s="1"/>
  <c r="H9" i="2" s="1"/>
  <c r="H10" i="2" s="1"/>
  <c r="H11" i="2" s="1"/>
  <c r="H104" i="1" l="1"/>
  <c r="H105" i="1" s="1"/>
  <c r="H106" i="1" s="1"/>
  <c r="H107" i="1" s="1"/>
  <c r="H108" i="1" s="1"/>
  <c r="H109" i="1" s="1"/>
  <c r="H110" i="1" s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" i="2"/>
  <c r="H13" i="2" s="1"/>
  <c r="H14" i="2" s="1"/>
  <c r="H15" i="2" s="1"/>
  <c r="H16" i="2" s="1"/>
  <c r="H17" i="2" s="1"/>
  <c r="H127" i="1"/>
  <c r="H128" i="1" s="1"/>
  <c r="H129" i="1" s="1"/>
  <c r="H130" i="1" s="1"/>
  <c r="H131" i="1" s="1"/>
  <c r="H132" i="1" s="1"/>
  <c r="H133" i="1" s="1"/>
  <c r="H134" i="1" s="1"/>
  <c r="H135" i="1" s="1"/>
  <c r="H136" i="1" s="1"/>
  <c r="H137" i="1" s="1"/>
  <c r="H138" i="1" s="1"/>
  <c r="H139" i="1" s="1"/>
  <c r="H140" i="1" s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H18" i="2" l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3" i="1"/>
  <c r="H55" i="2" l="1"/>
  <c r="H56" i="2" s="1"/>
  <c r="H57" i="2" s="1"/>
  <c r="H58" i="2" s="1"/>
  <c r="H59" i="2" s="1"/>
  <c r="H60" i="2" s="1"/>
  <c r="H61" i="2" s="1"/>
  <c r="H62" i="2" l="1"/>
  <c r="H63" i="2" s="1"/>
  <c r="H64" i="2" s="1"/>
  <c r="H65" i="2" s="1"/>
  <c r="H66" i="2" s="1"/>
  <c r="H67" i="2" s="1"/>
  <c r="H68" i="2" s="1"/>
  <c r="H69" i="2" s="1"/>
  <c r="H70" i="2" s="1"/>
  <c r="H71" i="2" l="1"/>
  <c r="H72" i="2" s="1"/>
  <c r="H73" i="2" s="1"/>
  <c r="H74" i="2" s="1"/>
  <c r="H75" i="2" s="1"/>
  <c r="H76" i="2" s="1"/>
  <c r="H77" i="2" s="1"/>
  <c r="H78" i="2" s="1"/>
  <c r="H79" i="2" s="1"/>
  <c r="H80" i="2" s="1"/>
  <c r="H81" i="2" s="1"/>
  <c r="H82" i="2" s="1"/>
  <c r="H83" i="2" s="1"/>
  <c r="H84" i="2" l="1"/>
  <c r="H85" i="2" s="1"/>
  <c r="H86" i="2" s="1"/>
  <c r="H87" i="2" s="1"/>
  <c r="H88" i="2" s="1"/>
  <c r="H89" i="2" s="1"/>
  <c r="H90" i="2" s="1"/>
  <c r="H91" i="2" l="1"/>
  <c r="H92" i="2" s="1"/>
  <c r="H93" i="2" s="1"/>
  <c r="H94" i="2" s="1"/>
  <c r="H95" i="2" s="1"/>
  <c r="H96" i="2" s="1"/>
  <c r="H97" i="2" s="1"/>
  <c r="H98" i="2" s="1"/>
  <c r="H99" i="2" s="1"/>
  <c r="H100" i="2" s="1"/>
  <c r="H101" i="2" s="1"/>
  <c r="H102" i="2" s="1"/>
  <c r="H103" i="2" s="1"/>
  <c r="H104" i="2" s="1"/>
  <c r="H105" i="2" l="1"/>
  <c r="H106" i="2" s="1"/>
  <c r="H107" i="2" s="1"/>
  <c r="H108" i="2" s="1"/>
  <c r="H109" i="2" s="1"/>
  <c r="H110" i="2" s="1"/>
  <c r="H111" i="2" s="1"/>
  <c r="H112" i="2" s="1"/>
  <c r="H113" i="2" s="1"/>
  <c r="H114" i="2" s="1"/>
  <c r="H115" i="2" s="1"/>
  <c r="H116" i="2" s="1"/>
  <c r="H117" i="2" s="1"/>
  <c r="H118" i="2" s="1"/>
  <c r="H119" i="2" s="1"/>
  <c r="H120" i="2" s="1"/>
  <c r="H121" i="2" s="1"/>
  <c r="H122" i="2" s="1"/>
  <c r="H123" i="2" s="1"/>
  <c r="H124" i="2" s="1"/>
  <c r="H125" i="2" s="1"/>
  <c r="H126" i="2" s="1"/>
  <c r="H127" i="2" s="1"/>
  <c r="H128" i="2" s="1"/>
  <c r="H129" i="2" s="1"/>
  <c r="H130" i="2" s="1"/>
  <c r="H131" i="2" s="1"/>
  <c r="H132" i="2" s="1"/>
  <c r="H133" i="2" l="1"/>
  <c r="H7" i="3" s="1"/>
  <c r="H8" i="3" s="1"/>
  <c r="H9" i="3" s="1"/>
  <c r="H10" i="3" s="1"/>
  <c r="H11" i="3" s="1"/>
  <c r="H12" i="3" s="1"/>
  <c r="H13" i="3" s="1"/>
  <c r="H14" i="3" s="1"/>
  <c r="H103" i="3"/>
  <c r="H104" i="3" s="1"/>
  <c r="H105" i="3" s="1"/>
  <c r="H106" i="3" s="1"/>
  <c r="H107" i="3" s="1"/>
  <c r="H108" i="3" s="1"/>
  <c r="H109" i="3" s="1"/>
  <c r="H110" i="3" s="1"/>
  <c r="H111" i="3" s="1"/>
  <c r="H112" i="3" s="1"/>
  <c r="H113" i="3" s="1"/>
  <c r="H114" i="3" s="1"/>
  <c r="H115" i="3" s="1"/>
  <c r="H116" i="3" s="1"/>
  <c r="H117" i="3" s="1"/>
  <c r="H118" i="3" s="1"/>
  <c r="H119" i="3" s="1"/>
  <c r="H120" i="3" s="1"/>
  <c r="H121" i="3" s="1"/>
  <c r="H122" i="3" s="1"/>
  <c r="H123" i="3" s="1"/>
  <c r="H124" i="3" s="1"/>
  <c r="H125" i="3" s="1"/>
  <c r="H126" i="3" s="1"/>
  <c r="H127" i="3" s="1"/>
  <c r="H128" i="3" s="1"/>
  <c r="H129" i="3" s="1"/>
  <c r="H130" i="3" s="1"/>
  <c r="H131" i="3" s="1"/>
  <c r="H132" i="3" s="1"/>
  <c r="H133" i="3" s="1"/>
  <c r="H134" i="3" s="1"/>
  <c r="H135" i="3" s="1"/>
  <c r="H136" i="3" s="1"/>
  <c r="H137" i="3" s="1"/>
  <c r="H138" i="3" s="1"/>
  <c r="H139" i="3" s="1"/>
  <c r="H140" i="3" s="1"/>
  <c r="H141" i="3" s="1"/>
  <c r="H142" i="3" s="1"/>
  <c r="H143" i="3" s="1"/>
  <c r="H144" i="3" s="1"/>
  <c r="H145" i="3" s="1"/>
  <c r="H146" i="3" s="1"/>
  <c r="H147" i="3" s="1"/>
  <c r="H148" i="3" s="1"/>
  <c r="H149" i="3" s="1"/>
  <c r="H150" i="3" s="1"/>
  <c r="H3" i="2" l="1"/>
  <c r="H15" i="3" l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l="1"/>
  <c r="H32" i="3" s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H47" i="3" l="1"/>
  <c r="H48" i="3" s="1"/>
  <c r="H49" i="3" s="1"/>
  <c r="H50" i="3" s="1"/>
  <c r="H51" i="3" s="1"/>
  <c r="H52" i="3" s="1"/>
  <c r="H53" i="3" s="1"/>
  <c r="H54" i="3" s="1"/>
  <c r="H55" i="3" s="1"/>
  <c r="H56" i="3" s="1"/>
  <c r="H57" i="3" s="1"/>
  <c r="H58" i="3" s="1"/>
  <c r="H59" i="3" s="1"/>
  <c r="H60" i="3" s="1"/>
  <c r="H61" i="3" s="1"/>
  <c r="H62" i="3" s="1"/>
  <c r="H63" i="3" s="1"/>
  <c r="H64" i="3" s="1"/>
  <c r="H65" i="3" s="1"/>
  <c r="H66" i="3" s="1"/>
  <c r="H67" i="3" s="1"/>
  <c r="H68" i="3" l="1"/>
  <c r="H69" i="3" s="1"/>
  <c r="H70" i="3" s="1"/>
  <c r="H71" i="3" s="1"/>
  <c r="H72" i="3" l="1"/>
  <c r="H73" i="3" s="1"/>
  <c r="H74" i="3" s="1"/>
  <c r="H75" i="3" s="1"/>
  <c r="H76" i="3" s="1"/>
  <c r="H77" i="3" s="1"/>
  <c r="H78" i="3" s="1"/>
  <c r="H7" i="4" s="1"/>
  <c r="H79" i="3" l="1"/>
  <c r="H80" i="3" s="1"/>
  <c r="H81" i="3" s="1"/>
  <c r="H82" i="3" s="1"/>
  <c r="H83" i="3" s="1"/>
  <c r="H84" i="3" s="1"/>
  <c r="H85" i="3" s="1"/>
  <c r="H86" i="3" s="1"/>
  <c r="H87" i="3" s="1"/>
  <c r="H88" i="3" s="1"/>
  <c r="H89" i="3" s="1"/>
  <c r="H90" i="3" s="1"/>
  <c r="H91" i="3" s="1"/>
  <c r="H92" i="3" s="1"/>
  <c r="H93" i="3" s="1"/>
  <c r="H94" i="3" s="1"/>
  <c r="H95" i="3" s="1"/>
  <c r="H96" i="3" s="1"/>
  <c r="H97" i="3" s="1"/>
  <c r="H98" i="3" s="1"/>
  <c r="H99" i="3" s="1"/>
  <c r="H100" i="3" s="1"/>
  <c r="H101" i="3" s="1"/>
  <c r="H102" i="3" s="1"/>
  <c r="H8" i="4"/>
  <c r="H9" i="4" s="1"/>
  <c r="H10" i="4" s="1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H23" i="4" s="1"/>
  <c r="H24" i="4" s="1"/>
  <c r="H25" i="4" s="1"/>
  <c r="H26" i="4" s="1"/>
  <c r="H3" i="3" l="1"/>
  <c r="H27" i="4"/>
  <c r="H28" i="4" s="1"/>
  <c r="H29" i="4" s="1"/>
  <c r="H30" i="4" s="1"/>
  <c r="H31" i="4" s="1"/>
  <c r="H7" i="5" s="1"/>
  <c r="H32" i="4" l="1"/>
  <c r="H33" i="4" s="1"/>
  <c r="H34" i="4" s="1"/>
  <c r="H35" i="4" s="1"/>
  <c r="H36" i="4" s="1"/>
  <c r="H37" i="4" s="1"/>
  <c r="H38" i="4" s="1"/>
  <c r="H39" i="4" s="1"/>
  <c r="H40" i="4" s="1"/>
  <c r="H41" i="4" s="1"/>
  <c r="H42" i="4" s="1"/>
  <c r="H43" i="4" s="1"/>
  <c r="H44" i="4" s="1"/>
  <c r="H45" i="4" s="1"/>
  <c r="H46" i="4" s="1"/>
  <c r="H47" i="4" s="1"/>
  <c r="H48" i="4" s="1"/>
  <c r="H49" i="4" s="1"/>
  <c r="H50" i="4" s="1"/>
  <c r="H51" i="4" s="1"/>
  <c r="H52" i="4" s="1"/>
  <c r="H53" i="4" s="1"/>
  <c r="H54" i="4" s="1"/>
  <c r="H55" i="4" s="1"/>
  <c r="H56" i="4" s="1"/>
  <c r="H57" i="4" s="1"/>
  <c r="H58" i="4" s="1"/>
  <c r="H59" i="4" s="1"/>
  <c r="H60" i="4" s="1"/>
  <c r="H61" i="4" s="1"/>
  <c r="H62" i="4" s="1"/>
  <c r="H63" i="4" s="1"/>
  <c r="H64" i="4" s="1"/>
  <c r="H8" i="5"/>
  <c r="H9" i="5" s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3" i="4" l="1"/>
  <c r="H46" i="5"/>
  <c r="H47" i="5" s="1"/>
  <c r="H48" i="5" s="1"/>
  <c r="H49" i="5" s="1"/>
  <c r="H50" i="5" s="1"/>
  <c r="H51" i="5" s="1"/>
  <c r="H52" i="5" s="1"/>
  <c r="H53" i="5" s="1"/>
  <c r="H54" i="5" s="1"/>
  <c r="H55" i="5" s="1"/>
  <c r="H56" i="5" s="1"/>
  <c r="H57" i="5" s="1"/>
  <c r="H58" i="5" s="1"/>
  <c r="H59" i="5" s="1"/>
  <c r="H60" i="5" s="1"/>
  <c r="H61" i="5" s="1"/>
  <c r="H62" i="5" s="1"/>
  <c r="H63" i="5" s="1"/>
  <c r="H64" i="5" s="1"/>
  <c r="H65" i="5" s="1"/>
  <c r="H66" i="5" s="1"/>
  <c r="H67" i="5" s="1"/>
  <c r="H68" i="5" s="1"/>
  <c r="H69" i="5" s="1"/>
  <c r="H70" i="5" s="1"/>
  <c r="H71" i="5" s="1"/>
  <c r="H72" i="5" s="1"/>
  <c r="H73" i="5" s="1"/>
  <c r="H74" i="5" s="1"/>
  <c r="H75" i="5" s="1"/>
  <c r="H7" i="6" l="1"/>
  <c r="H8" i="6" s="1"/>
  <c r="H9" i="6" s="1"/>
  <c r="H10" i="6" s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s="1"/>
  <c r="H22" i="6" s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H44" i="6" s="1"/>
  <c r="H45" i="6" s="1"/>
  <c r="H46" i="6" s="1"/>
  <c r="H47" i="6" s="1"/>
  <c r="H48" i="6" s="1"/>
  <c r="H49" i="6" s="1"/>
  <c r="H50" i="6" s="1"/>
  <c r="H51" i="6" s="1"/>
  <c r="H52" i="6" s="1"/>
  <c r="H53" i="6" s="1"/>
  <c r="H54" i="6" s="1"/>
  <c r="H55" i="6" s="1"/>
  <c r="H56" i="6" s="1"/>
  <c r="H57" i="6" s="1"/>
  <c r="H58" i="6" s="1"/>
  <c r="H59" i="6" s="1"/>
  <c r="H60" i="6" s="1"/>
  <c r="H61" i="6" s="1"/>
  <c r="H62" i="6" s="1"/>
  <c r="H63" i="6" s="1"/>
  <c r="H64" i="6" s="1"/>
  <c r="H65" i="6" s="1"/>
  <c r="H66" i="6" s="1"/>
  <c r="H67" i="6" s="1"/>
  <c r="H68" i="6" s="1"/>
  <c r="H69" i="6" s="1"/>
  <c r="H7" i="7" s="1"/>
  <c r="H3" i="5"/>
  <c r="H70" i="6" l="1"/>
  <c r="H71" i="6" s="1"/>
  <c r="H72" i="6" s="1"/>
  <c r="H8" i="7"/>
  <c r="H9" i="7" s="1"/>
  <c r="H10" i="7" s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21" i="7" s="1"/>
  <c r="H22" i="7" s="1"/>
  <c r="H23" i="7" s="1"/>
  <c r="H24" i="7" s="1"/>
  <c r="H25" i="7" s="1"/>
  <c r="H26" i="7" s="1"/>
  <c r="H27" i="7" s="1"/>
  <c r="H28" i="7" s="1"/>
  <c r="H29" i="7" s="1"/>
  <c r="H30" i="7" s="1"/>
  <c r="H31" i="7" s="1"/>
  <c r="H32" i="7" s="1"/>
  <c r="H33" i="7" s="1"/>
  <c r="H34" i="7" s="1"/>
  <c r="H35" i="7" s="1"/>
  <c r="H36" i="7" s="1"/>
  <c r="H37" i="7" s="1"/>
  <c r="H38" i="7" s="1"/>
  <c r="H39" i="7" s="1"/>
  <c r="H40" i="7" s="1"/>
  <c r="H41" i="7" s="1"/>
  <c r="H42" i="7" s="1"/>
  <c r="H43" i="7" s="1"/>
  <c r="H44" i="7" s="1"/>
  <c r="H45" i="7" s="1"/>
  <c r="H46" i="7" s="1"/>
  <c r="H47" i="7" s="1"/>
  <c r="H48" i="7" s="1"/>
  <c r="H49" i="7" s="1"/>
  <c r="H50" i="7" s="1"/>
  <c r="H51" i="7" s="1"/>
  <c r="H52" i="7" s="1"/>
  <c r="H53" i="7" s="1"/>
  <c r="H54" i="7" s="1"/>
  <c r="H55" i="7" s="1"/>
  <c r="H56" i="7" s="1"/>
  <c r="H57" i="7" s="1"/>
  <c r="H58" i="7" s="1"/>
  <c r="H59" i="7" s="1"/>
  <c r="H60" i="7" s="1"/>
  <c r="H61" i="7" s="1"/>
  <c r="H62" i="7" s="1"/>
  <c r="H63" i="7" s="1"/>
  <c r="H64" i="7" s="1"/>
  <c r="H65" i="7" s="1"/>
  <c r="H66" i="7" s="1"/>
  <c r="H67" i="7" s="1"/>
  <c r="H68" i="7" s="1"/>
  <c r="H69" i="7" s="1"/>
  <c r="H70" i="7" s="1"/>
  <c r="H71" i="7" s="1"/>
  <c r="H72" i="7" s="1"/>
  <c r="H73" i="7" s="1"/>
  <c r="H74" i="7" s="1"/>
  <c r="H75" i="7" s="1"/>
  <c r="H76" i="7" s="1"/>
  <c r="H77" i="7" s="1"/>
  <c r="H78" i="7" s="1"/>
  <c r="H79" i="7" s="1"/>
  <c r="H80" i="7" s="1"/>
  <c r="H81" i="7" s="1"/>
  <c r="H82" i="7" s="1"/>
  <c r="H83" i="7" s="1"/>
  <c r="H84" i="7" s="1"/>
  <c r="H85" i="7" s="1"/>
  <c r="H86" i="7" s="1"/>
  <c r="H87" i="7" s="1"/>
  <c r="H88" i="7" s="1"/>
  <c r="H89" i="7" s="1"/>
  <c r="H90" i="7" s="1"/>
  <c r="H7" i="8" s="1"/>
  <c r="H8" i="8" l="1"/>
  <c r="H3" i="6"/>
  <c r="H9" i="8" l="1"/>
  <c r="H10" i="8" s="1"/>
  <c r="H11" i="8" s="1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H22" i="8" s="1"/>
  <c r="H23" i="8" s="1"/>
  <c r="H24" i="8" s="1"/>
  <c r="H25" i="8" s="1"/>
  <c r="H26" i="8" s="1"/>
  <c r="H27" i="8" s="1"/>
  <c r="H28" i="8" l="1"/>
  <c r="H29" i="8" s="1"/>
  <c r="H30" i="8" s="1"/>
  <c r="H31" i="8" s="1"/>
  <c r="H32" i="8" s="1"/>
  <c r="H33" i="8" s="1"/>
  <c r="H34" i="8" s="1"/>
  <c r="H35" i="8" s="1"/>
  <c r="H36" i="8" s="1"/>
  <c r="H37" i="8" s="1"/>
  <c r="H38" i="8" s="1"/>
  <c r="H39" i="8" s="1"/>
  <c r="H40" i="8" s="1"/>
  <c r="H41" i="8" s="1"/>
  <c r="H42" i="8" s="1"/>
  <c r="H43" i="8" s="1"/>
  <c r="H44" i="8" s="1"/>
  <c r="H45" i="8" s="1"/>
  <c r="H46" i="8" s="1"/>
  <c r="H47" i="8" s="1"/>
  <c r="H48" i="8" s="1"/>
  <c r="H3" i="7"/>
  <c r="H49" i="8" l="1"/>
  <c r="H50" i="8" s="1"/>
  <c r="H51" i="8" s="1"/>
  <c r="H52" i="8" s="1"/>
  <c r="H53" i="8" s="1"/>
  <c r="H54" i="8" s="1"/>
  <c r="H55" i="8" s="1"/>
  <c r="H56" i="8" s="1"/>
  <c r="H57" i="8" s="1"/>
  <c r="H58" i="8" s="1"/>
  <c r="H59" i="8" s="1"/>
  <c r="H60" i="8" s="1"/>
  <c r="H61" i="8" s="1"/>
  <c r="H62" i="8" s="1"/>
  <c r="H63" i="8" s="1"/>
  <c r="H64" i="8" l="1"/>
  <c r="H65" i="8" s="1"/>
  <c r="H66" i="8" s="1"/>
  <c r="H67" i="8" s="1"/>
  <c r="H68" i="8" s="1"/>
  <c r="H69" i="8" s="1"/>
  <c r="H70" i="8" s="1"/>
  <c r="H71" i="8" s="1"/>
  <c r="H72" i="8" s="1"/>
  <c r="H73" i="8" s="1"/>
  <c r="H74" i="8" s="1"/>
  <c r="H75" i="8" s="1"/>
  <c r="H76" i="8" s="1"/>
  <c r="H77" i="8" s="1"/>
  <c r="H78" i="8" s="1"/>
  <c r="H79" i="8" s="1"/>
  <c r="H80" i="8" s="1"/>
  <c r="H81" i="8" s="1"/>
  <c r="H82" i="8" s="1"/>
  <c r="H83" i="8" s="1"/>
  <c r="H84" i="8" s="1"/>
  <c r="H85" i="8" s="1"/>
  <c r="H86" i="8" s="1"/>
  <c r="H87" i="8" s="1"/>
  <c r="H88" i="8" s="1"/>
  <c r="H89" i="8" s="1"/>
  <c r="H90" i="8" s="1"/>
  <c r="H91" i="8" s="1"/>
  <c r="H7" i="9" s="1"/>
  <c r="H8" i="9" l="1"/>
  <c r="H9" i="9" s="1"/>
  <c r="H10" i="9" s="1"/>
  <c r="H11" i="9" s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H22" i="9" s="1"/>
  <c r="H23" i="9" s="1"/>
  <c r="H24" i="9" s="1"/>
  <c r="H25" i="9" s="1"/>
  <c r="H26" i="9" s="1"/>
  <c r="H27" i="9" s="1"/>
  <c r="H28" i="9" s="1"/>
  <c r="H29" i="9" s="1"/>
  <c r="H30" i="9" s="1"/>
  <c r="H31" i="9" s="1"/>
  <c r="H32" i="9" s="1"/>
  <c r="H33" i="9" s="1"/>
  <c r="H34" i="9" s="1"/>
  <c r="H35" i="9" s="1"/>
  <c r="H36" i="9" s="1"/>
  <c r="H37" i="9" s="1"/>
  <c r="H38" i="9" s="1"/>
  <c r="H39" i="9" s="1"/>
  <c r="H40" i="9" s="1"/>
  <c r="H41" i="9" s="1"/>
  <c r="H42" i="9" s="1"/>
  <c r="H43" i="9" s="1"/>
  <c r="H44" i="9" s="1"/>
  <c r="H45" i="9" s="1"/>
  <c r="H46" i="9" s="1"/>
  <c r="H47" i="9" s="1"/>
  <c r="H48" i="9" s="1"/>
  <c r="H49" i="9" s="1"/>
  <c r="H50" i="9" s="1"/>
  <c r="H51" i="9" s="1"/>
  <c r="H52" i="9" s="1"/>
  <c r="H53" i="9" s="1"/>
  <c r="H54" i="9" s="1"/>
  <c r="H55" i="9" s="1"/>
  <c r="H56" i="9" s="1"/>
  <c r="H57" i="9" s="1"/>
  <c r="H58" i="9" s="1"/>
  <c r="H59" i="9" s="1"/>
  <c r="H60" i="9" s="1"/>
  <c r="H61" i="9" s="1"/>
  <c r="H62" i="9" s="1"/>
  <c r="H63" i="9" s="1"/>
  <c r="H64" i="9" s="1"/>
  <c r="H65" i="9" s="1"/>
  <c r="H66" i="9" s="1"/>
  <c r="H67" i="9" s="1"/>
  <c r="H68" i="9" s="1"/>
  <c r="H69" i="9" s="1"/>
  <c r="H70" i="9" s="1"/>
  <c r="H71" i="9" s="1"/>
  <c r="H72" i="9" s="1"/>
  <c r="H73" i="9" s="1"/>
  <c r="H74" i="9" s="1"/>
  <c r="H75" i="9" s="1"/>
  <c r="H76" i="9" s="1"/>
  <c r="H77" i="9" s="1"/>
  <c r="H78" i="9" s="1"/>
  <c r="H79" i="9" s="1"/>
  <c r="H80" i="9" s="1"/>
  <c r="H81" i="9" s="1"/>
  <c r="H82" i="9" s="1"/>
  <c r="H83" i="9" s="1"/>
  <c r="H84" i="9" s="1"/>
  <c r="H85" i="9" s="1"/>
  <c r="H86" i="9" s="1"/>
  <c r="H87" i="9" s="1"/>
  <c r="H88" i="9" s="1"/>
  <c r="H7" i="10" s="1"/>
  <c r="H3" i="8"/>
  <c r="H8" i="10" l="1"/>
  <c r="H9" i="10" s="1"/>
  <c r="H10" i="10" s="1"/>
  <c r="H11" i="10" s="1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H22" i="10" s="1"/>
  <c r="H23" i="10" s="1"/>
  <c r="H24" i="10" s="1"/>
  <c r="H25" i="10" s="1"/>
  <c r="H26" i="10" s="1"/>
  <c r="H27" i="10" s="1"/>
  <c r="H28" i="10" s="1"/>
  <c r="H29" i="10" s="1"/>
  <c r="H30" i="10" s="1"/>
  <c r="H31" i="10" s="1"/>
  <c r="H32" i="10" s="1"/>
  <c r="H33" i="10" s="1"/>
  <c r="H34" i="10" s="1"/>
  <c r="H35" i="10" s="1"/>
  <c r="H36" i="10" s="1"/>
  <c r="H37" i="10" s="1"/>
  <c r="H38" i="10" s="1"/>
  <c r="H39" i="10" s="1"/>
  <c r="H40" i="10" s="1"/>
  <c r="H41" i="10" s="1"/>
  <c r="H42" i="10" s="1"/>
  <c r="H43" i="10" s="1"/>
  <c r="H44" i="10" s="1"/>
  <c r="H45" i="10" s="1"/>
  <c r="H46" i="10" s="1"/>
  <c r="H47" i="10" s="1"/>
  <c r="H48" i="10" s="1"/>
  <c r="H49" i="10" s="1"/>
  <c r="H50" i="10" s="1"/>
  <c r="H51" i="10" s="1"/>
  <c r="H52" i="10" s="1"/>
  <c r="H53" i="10" s="1"/>
  <c r="H54" i="10" s="1"/>
  <c r="H55" i="10" s="1"/>
  <c r="H56" i="10" s="1"/>
  <c r="H57" i="10" s="1"/>
  <c r="H58" i="10" s="1"/>
  <c r="H59" i="10" s="1"/>
  <c r="H60" i="10" s="1"/>
  <c r="H61" i="10" s="1"/>
  <c r="H62" i="10" s="1"/>
  <c r="H63" i="10" s="1"/>
  <c r="H64" i="10" s="1"/>
  <c r="H65" i="10" s="1"/>
  <c r="H66" i="10" s="1"/>
  <c r="H67" i="10" s="1"/>
  <c r="H68" i="10" s="1"/>
  <c r="H69" i="10" s="1"/>
  <c r="H70" i="10" s="1"/>
  <c r="H71" i="10" s="1"/>
  <c r="H72" i="10" s="1"/>
  <c r="H73" i="10" s="1"/>
  <c r="H74" i="10" s="1"/>
  <c r="H75" i="10" s="1"/>
  <c r="H7" i="11" s="1"/>
  <c r="H3" i="9" l="1"/>
  <c r="H3" i="10" l="1"/>
  <c r="H8" i="11"/>
  <c r="H9" i="11" s="1"/>
  <c r="H10" i="11" s="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H21" i="11" s="1"/>
  <c r="H22" i="11" s="1"/>
  <c r="H23" i="11" s="1"/>
  <c r="H24" i="11" s="1"/>
  <c r="H25" i="11" s="1"/>
  <c r="H26" i="11" s="1"/>
  <c r="H27" i="11" s="1"/>
  <c r="H28" i="11" s="1"/>
  <c r="H29" i="11" s="1"/>
  <c r="H30" i="11" s="1"/>
  <c r="H31" i="11" s="1"/>
  <c r="H32" i="11" s="1"/>
  <c r="H33" i="11" s="1"/>
  <c r="H34" i="11" s="1"/>
  <c r="H35" i="11" s="1"/>
  <c r="H36" i="11" s="1"/>
  <c r="H37" i="11" s="1"/>
  <c r="H38" i="11" s="1"/>
  <c r="H39" i="11" s="1"/>
  <c r="H40" i="11" s="1"/>
  <c r="H41" i="11" s="1"/>
  <c r="H42" i="11" s="1"/>
  <c r="H43" i="11" s="1"/>
  <c r="H44" i="11" s="1"/>
  <c r="H45" i="11" s="1"/>
  <c r="H46" i="11" s="1"/>
  <c r="H47" i="11" s="1"/>
  <c r="H48" i="11" s="1"/>
  <c r="H49" i="11" s="1"/>
  <c r="H50" i="11" s="1"/>
  <c r="H51" i="11" s="1"/>
  <c r="H52" i="11" s="1"/>
  <c r="H53" i="11" s="1"/>
  <c r="H54" i="11" s="1"/>
  <c r="H55" i="11" s="1"/>
  <c r="H56" i="11" s="1"/>
  <c r="H57" i="11" s="1"/>
  <c r="H58" i="11" s="1"/>
  <c r="H59" i="11" s="1"/>
  <c r="H60" i="11" s="1"/>
  <c r="H61" i="11" s="1"/>
  <c r="H62" i="11" s="1"/>
  <c r="H63" i="11" s="1"/>
  <c r="H64" i="11" s="1"/>
  <c r="H65" i="11" s="1"/>
  <c r="H66" i="11" s="1"/>
  <c r="H67" i="11" s="1"/>
  <c r="H68" i="11" s="1"/>
  <c r="H69" i="11" s="1"/>
  <c r="H70" i="11" s="1"/>
  <c r="H7" i="12" s="1"/>
  <c r="H8" i="12" l="1"/>
  <c r="H9" i="12" s="1"/>
  <c r="H3" i="11" l="1"/>
  <c r="H10" i="12"/>
  <c r="H11" i="12" l="1"/>
  <c r="H12" i="12" l="1"/>
  <c r="H13" i="12" l="1"/>
  <c r="H14" i="12" l="1"/>
  <c r="H15" i="12" l="1"/>
  <c r="H16" i="12" l="1"/>
  <c r="H17" i="12" l="1"/>
  <c r="H18" i="12" l="1"/>
  <c r="H19" i="12" l="1"/>
  <c r="H20" i="12" l="1"/>
  <c r="H21" i="12" l="1"/>
  <c r="H22" i="12" l="1"/>
  <c r="H23" i="12" l="1"/>
  <c r="H24" i="12" l="1"/>
  <c r="H25" i="12" l="1"/>
  <c r="H26" i="12" l="1"/>
  <c r="H27" i="12" l="1"/>
  <c r="H28" i="12" l="1"/>
  <c r="H29" i="12" l="1"/>
  <c r="H30" i="12" l="1"/>
  <c r="H31" i="12" l="1"/>
  <c r="H32" i="12" l="1"/>
  <c r="H33" i="12" l="1"/>
  <c r="H34" i="12" l="1"/>
  <c r="H35" i="12" l="1"/>
  <c r="H36" i="12" l="1"/>
  <c r="H37" i="12" l="1"/>
  <c r="H38" i="12" l="1"/>
  <c r="H39" i="12" l="1"/>
  <c r="H40" i="12" l="1"/>
  <c r="H41" i="12" l="1"/>
  <c r="H42" i="12" l="1"/>
  <c r="H43" i="12" l="1"/>
  <c r="H44" i="12" l="1"/>
  <c r="H45" i="12" l="1"/>
  <c r="H46" i="12" l="1"/>
  <c r="H47" i="12" l="1"/>
  <c r="H48" i="12" l="1"/>
  <c r="H49" i="12" l="1"/>
  <c r="H50" i="12" l="1"/>
  <c r="H51" i="12" l="1"/>
  <c r="H52" i="12" l="1"/>
  <c r="H53" i="12" l="1"/>
  <c r="H54" i="12" l="1"/>
  <c r="H55" i="12" l="1"/>
  <c r="H56" i="12" l="1"/>
  <c r="H57" i="12" l="1"/>
  <c r="H58" i="12" l="1"/>
  <c r="H59" i="12" l="1"/>
  <c r="H60" i="12" l="1"/>
  <c r="H61" i="12" l="1"/>
  <c r="H62" i="12" l="1"/>
  <c r="H63" i="12" l="1"/>
  <c r="H64" i="12" l="1"/>
  <c r="H65" i="12" l="1"/>
  <c r="H66" i="12" l="1"/>
  <c r="H67" i="12" l="1"/>
  <c r="H68" i="12" l="1"/>
  <c r="H69" i="12" l="1"/>
  <c r="H70" i="12" l="1"/>
  <c r="H71" i="12" l="1"/>
  <c r="H72" i="12" l="1"/>
  <c r="H73" i="12" l="1"/>
  <c r="H74" i="12" l="1"/>
  <c r="H75" i="12" l="1"/>
  <c r="H76" i="12" l="1"/>
  <c r="H77" i="12" l="1"/>
  <c r="H78" i="12" l="1"/>
  <c r="H79" i="12" l="1"/>
  <c r="H80" i="12" l="1"/>
  <c r="H81" i="12" l="1"/>
  <c r="H82" i="12" l="1"/>
  <c r="H83" i="12" l="1"/>
  <c r="H3" i="12" l="1"/>
</calcChain>
</file>

<file path=xl/sharedStrings.xml><?xml version="1.0" encoding="utf-8"?>
<sst xmlns="http://schemas.openxmlformats.org/spreadsheetml/2006/main" count="2014" uniqueCount="1194">
  <si>
    <t>Penang Global Tourism Sdn Bhd</t>
  </si>
  <si>
    <t xml:space="preserve"> ← This list used for the Num column</t>
  </si>
  <si>
    <t xml:space="preserve">Bank Book </t>
  </si>
  <si>
    <t>Current Balance:</t>
  </si>
  <si>
    <t xml:space="preserve"> ← This is the next check number</t>
  </si>
  <si>
    <t>Cleared Balance:</t>
  </si>
  <si>
    <t xml:space="preserve"> ← Unhide header rows to see the whole list</t>
  </si>
  <si>
    <t>Warn when balance is below:</t>
  </si>
  <si>
    <t xml:space="preserve"> ← Add options if you want to customize the list</t>
  </si>
  <si>
    <t>Date</t>
  </si>
  <si>
    <t>Cheque /EFT Number</t>
  </si>
  <si>
    <t>Payee / Description</t>
  </si>
  <si>
    <t>Category</t>
  </si>
  <si>
    <t>R</t>
  </si>
  <si>
    <t>Withdrawal,
Payment (-)</t>
  </si>
  <si>
    <t>Deposit,
Credit (+)</t>
  </si>
  <si>
    <t>Balance</t>
  </si>
  <si>
    <t>Remarks</t>
  </si>
  <si>
    <t>PPB Group Berhad</t>
  </si>
  <si>
    <t>Ketua Pengarah Hasil Dalam Negeri</t>
  </si>
  <si>
    <t>Toh Kim Hock</t>
  </si>
  <si>
    <t>Liang Chow Ming</t>
  </si>
  <si>
    <t>TT</t>
  </si>
  <si>
    <t>Withdrawal of STMMD</t>
  </si>
  <si>
    <t>Two Pro Print Services</t>
  </si>
  <si>
    <t>Vcreate Sdn Bhd</t>
  </si>
  <si>
    <t>FTZ Travel &amp; Tours Sdn Bhd</t>
  </si>
  <si>
    <t>Unpresented Cheque</t>
  </si>
  <si>
    <t>PGTEFT4805</t>
  </si>
  <si>
    <t>PGTEFT4806</t>
  </si>
  <si>
    <t>Gemilang Pesona Fasiliti (M) Sdn Bhd</t>
  </si>
  <si>
    <t>PGTEFT4807</t>
  </si>
  <si>
    <t>PGTEFT4808</t>
  </si>
  <si>
    <t>Atlantic by Motion in Style Sdn Bhd</t>
  </si>
  <si>
    <t>PGTEFT4809</t>
  </si>
  <si>
    <t>CIMB Credit Card Centre (Ooi Chok Yan)</t>
  </si>
  <si>
    <t>PGTEFT4810</t>
  </si>
  <si>
    <t>PGTEFT4811</t>
  </si>
  <si>
    <t>Friendship Holidays Sdn Bhd</t>
  </si>
  <si>
    <t>PGTEFT4812</t>
  </si>
  <si>
    <t>PGTEFT4813</t>
  </si>
  <si>
    <t>M Summit Development Sdn Bhd</t>
  </si>
  <si>
    <t>PGTEFT4814</t>
  </si>
  <si>
    <t>Omega Sparkles Sdn Bhd</t>
  </si>
  <si>
    <t>PGTEFT4815</t>
  </si>
  <si>
    <t>Perbadanan Pembangunan Pulau Pinang</t>
  </si>
  <si>
    <t>PGTEFT4816</t>
  </si>
  <si>
    <t>PGTEFT4817</t>
  </si>
  <si>
    <t>Trip4asia Holiday Sdn Bhd</t>
  </si>
  <si>
    <t>PGTEFT4818</t>
  </si>
  <si>
    <t>PGTEFT4819</t>
  </si>
  <si>
    <t>Tenaga Nasional Berhad</t>
  </si>
  <si>
    <t>PGTEFT4820</t>
  </si>
  <si>
    <t>PGTEFT4821</t>
  </si>
  <si>
    <t>PGTEFT4822</t>
  </si>
  <si>
    <t>PGTEFT4823</t>
  </si>
  <si>
    <t>688505</t>
  </si>
  <si>
    <t>A.K.A Balloon Sdn Bhd</t>
  </si>
  <si>
    <t>Cityneon Displays &amp; Construction Sdn Bhd</t>
  </si>
  <si>
    <t>688507</t>
  </si>
  <si>
    <t>AirAsia X Berhad</t>
  </si>
  <si>
    <t>688508</t>
  </si>
  <si>
    <t>Pixio Sdn Bhd</t>
  </si>
  <si>
    <t>688509</t>
  </si>
  <si>
    <t>Silver Ant Activate Sdn Bhd</t>
  </si>
  <si>
    <t>Modetour Network</t>
  </si>
  <si>
    <t>Silver Ant Activate Pte Ltd</t>
  </si>
  <si>
    <t>JV</t>
  </si>
  <si>
    <t>PGTEFT4824</t>
  </si>
  <si>
    <t>Azfalyza Binti Abdul Aziz</t>
  </si>
  <si>
    <t>PGTEFT4825</t>
  </si>
  <si>
    <t>Celcom Mobile Sdn Bhd</t>
  </si>
  <si>
    <t>PGTEFT4826</t>
  </si>
  <si>
    <t>Cahaya Utara Sdn Bhd</t>
  </si>
  <si>
    <t>PGTEFT4827</t>
  </si>
  <si>
    <t>Clarity Publishing Sdn Bhd</t>
  </si>
  <si>
    <t>PGTEFT4828</t>
  </si>
  <si>
    <t>PGTEFT4829</t>
  </si>
  <si>
    <t>IPK College</t>
  </si>
  <si>
    <t>PGTEFT4830</t>
  </si>
  <si>
    <t>Jenexus Holding Sdn Bhd</t>
  </si>
  <si>
    <t>PGTEFT4831</t>
  </si>
  <si>
    <t>Kaki Creation</t>
  </si>
  <si>
    <t>PGTEFT4832</t>
  </si>
  <si>
    <t>PGTEFT4833</t>
  </si>
  <si>
    <t>Ng Chun How</t>
  </si>
  <si>
    <t>PGTEFT4834</t>
  </si>
  <si>
    <t>Norizeight Ventures</t>
  </si>
  <si>
    <t>PGTEFT4835</t>
  </si>
  <si>
    <t>Optimal Media Sdn Bhd</t>
  </si>
  <si>
    <t>PGTEFT4836</t>
  </si>
  <si>
    <t>Sure Commerce Sdn Bhd</t>
  </si>
  <si>
    <t>PGTEFT4837</t>
  </si>
  <si>
    <t>R. Kanesan</t>
  </si>
  <si>
    <t>PGTEFT4838</t>
  </si>
  <si>
    <t>ROD Creative Sdn Bhd</t>
  </si>
  <si>
    <t>PGTEFT4839</t>
  </si>
  <si>
    <t>Se Vena Networks Sdn Bhd</t>
  </si>
  <si>
    <t>PGTEFT4840</t>
  </si>
  <si>
    <t>PGTEFT4841</t>
  </si>
  <si>
    <t>Toong Li Stationery &amp; Supply</t>
  </si>
  <si>
    <t>PGTEFT4842</t>
  </si>
  <si>
    <t>PGTEFT4843</t>
  </si>
  <si>
    <t>TLM Event Sdn Bhd</t>
  </si>
  <si>
    <t>PGTEFT4844</t>
  </si>
  <si>
    <t>Web Asp Sdn Bhd</t>
  </si>
  <si>
    <t>PGTEFT4845</t>
  </si>
  <si>
    <t>Yoon Pauline</t>
  </si>
  <si>
    <t>688510</t>
  </si>
  <si>
    <t>Hwa Yik Tour &amp; Travel (PG) Sdn Bhd</t>
  </si>
  <si>
    <t>688511</t>
  </si>
  <si>
    <t>Rapid Bus Sdn Bhd</t>
  </si>
  <si>
    <t>688512</t>
  </si>
  <si>
    <t>Vanda Dynamic Enterprise</t>
  </si>
  <si>
    <t>Unity Media Pte Ltd</t>
  </si>
  <si>
    <t>PGTEFT4846</t>
  </si>
  <si>
    <t>Corporatenet Sdn Bhd</t>
  </si>
  <si>
    <t>PGTEFT4847</t>
  </si>
  <si>
    <t>Fuji Xerox Asia Pacific Pte Ltd</t>
  </si>
  <si>
    <t>PGTEFT4848</t>
  </si>
  <si>
    <t>Yeap Kam Moey</t>
  </si>
  <si>
    <t>688513</t>
  </si>
  <si>
    <t>FK Global Enterprise</t>
  </si>
  <si>
    <t>PGTEFT4849</t>
  </si>
  <si>
    <t>Cheah Hock Lye</t>
  </si>
  <si>
    <t>Dr Adv</t>
  </si>
  <si>
    <t xml:space="preserve">Salary </t>
  </si>
  <si>
    <t>PGTEFT4850</t>
  </si>
  <si>
    <t>Kumpulan Wang Simpanan Pekerja</t>
  </si>
  <si>
    <t>PGTEFT4851</t>
  </si>
  <si>
    <t>Pertubuhan Keselamatan Sosial</t>
  </si>
  <si>
    <t>PGTEFT4852</t>
  </si>
  <si>
    <t>PGTEFT4853</t>
  </si>
  <si>
    <t>PGTEFT4854</t>
  </si>
  <si>
    <t>Mary Ann Harris</t>
  </si>
  <si>
    <t>PGTEFT4855</t>
  </si>
  <si>
    <t>Muhammad Haiqal bin Mohd Pauzi</t>
  </si>
  <si>
    <t>PGTEFT4856</t>
  </si>
  <si>
    <t>Siti Sarah Sofiyah binti Sheikh Zakir</t>
  </si>
  <si>
    <t>[ Balance As of  1/2/2020 ]</t>
  </si>
  <si>
    <t>[ Balance As of  1/1/2020 ]</t>
  </si>
  <si>
    <t>PGTEFT4857</t>
  </si>
  <si>
    <t>Cheong Seng Chan Sdn Bhd</t>
  </si>
  <si>
    <t>PGTEFT4858</t>
  </si>
  <si>
    <t>Ooi Chok Yan</t>
  </si>
  <si>
    <t>PGTEFT4859</t>
  </si>
  <si>
    <t>PGTEFT4860</t>
  </si>
  <si>
    <t>Malathi D/O Muniandy</t>
  </si>
  <si>
    <t>PGTEFT4861</t>
  </si>
  <si>
    <t xml:space="preserve">Performance Plus Marketing </t>
  </si>
  <si>
    <t>PGTEFT4862</t>
  </si>
  <si>
    <t>PGTEFT4863</t>
  </si>
  <si>
    <t>The Malaysia Book of Tourist</t>
  </si>
  <si>
    <t>PGTEFT4864</t>
  </si>
  <si>
    <t>PGTEFT4865</t>
  </si>
  <si>
    <t>PGTEFT4866</t>
  </si>
  <si>
    <t>688514</t>
  </si>
  <si>
    <t>688515</t>
  </si>
  <si>
    <t>Unique Fiesta Sdn Bhd</t>
  </si>
  <si>
    <t>PGTEFT4867</t>
  </si>
  <si>
    <t>Beyond Multimedia Plt</t>
  </si>
  <si>
    <t>PGTEFT4868</t>
  </si>
  <si>
    <t>PGTEFT4869</t>
  </si>
  <si>
    <t>PGTEFT4870</t>
  </si>
  <si>
    <t>PGTEFT4871</t>
  </si>
  <si>
    <t>PGTEFT4872</t>
  </si>
  <si>
    <t>Ahmad Syafiq bin Zakaria</t>
  </si>
  <si>
    <t>PGTEFT4873</t>
  </si>
  <si>
    <t>Asian Overland Services Tours &amp; Travel Sdn Bhd</t>
  </si>
  <si>
    <t>PGTEFT4874</t>
  </si>
  <si>
    <t>Brand-New Bannershop Sdn Bhd</t>
  </si>
  <si>
    <t>PGTEFT4875</t>
  </si>
  <si>
    <t>PGTEFT4876</t>
  </si>
  <si>
    <t>Corporatenet Advisory Sdn Bhd</t>
  </si>
  <si>
    <t>PGTEFT4877</t>
  </si>
  <si>
    <t>Cellax Resources Tours Sdn Bhd</t>
  </si>
  <si>
    <t>PGTEFT4878</t>
  </si>
  <si>
    <t>Convep Mobilogy Sdn Bhd</t>
  </si>
  <si>
    <t>PGTEFT4879</t>
  </si>
  <si>
    <t>DHL Express (Malaysia) Sdn Bhd</t>
  </si>
  <si>
    <t>PGTEFT4880</t>
  </si>
  <si>
    <t>Emilia binti Ismail</t>
  </si>
  <si>
    <t>PGTEFT4881</t>
  </si>
  <si>
    <t>Eja Venture</t>
  </si>
  <si>
    <t>PGTEFT4882</t>
  </si>
  <si>
    <t>PGTEFT4883</t>
  </si>
  <si>
    <t>J &amp; A Productions</t>
  </si>
  <si>
    <t>PGTEFT4884</t>
  </si>
  <si>
    <t xml:space="preserve">Jaykodi Resrouces </t>
  </si>
  <si>
    <t>PGTEFT4885</t>
  </si>
  <si>
    <t>PGTEFT4886</t>
  </si>
  <si>
    <t>Holiday Tours &amp; Travel Sdn Bhd</t>
  </si>
  <si>
    <t>PGTEFT4887</t>
  </si>
  <si>
    <t>Lim Hooi Leng</t>
  </si>
  <si>
    <t>PGTEFT4888</t>
  </si>
  <si>
    <t>Majlis Kebudayaan Negeri Pulau Pinang</t>
  </si>
  <si>
    <t>PGTEFT4889</t>
  </si>
  <si>
    <t>Mon Reve Talent and Event Management</t>
  </si>
  <si>
    <t>PGTEFT4890</t>
  </si>
  <si>
    <t>Mohammad Ashraf Mohammad Tahir</t>
  </si>
  <si>
    <t>PGTEFT4891</t>
  </si>
  <si>
    <t>PGTEFT4892</t>
  </si>
  <si>
    <t>Performance Plus Marketing</t>
  </si>
  <si>
    <t>PGTEFT4893</t>
  </si>
  <si>
    <t>PGTEFT4894</t>
  </si>
  <si>
    <t>St John Ambulans Malaysia</t>
  </si>
  <si>
    <t>PGTEFT4895</t>
  </si>
  <si>
    <t>PGTEFT4896</t>
  </si>
  <si>
    <t>Telekom Malaysia Berhad</t>
  </si>
  <si>
    <t>PGTEFT4897</t>
  </si>
  <si>
    <t>PGTEFT4898</t>
  </si>
  <si>
    <t>TG Solutions</t>
  </si>
  <si>
    <t>PGTEFT4899</t>
  </si>
  <si>
    <t>Toi Toi Services Sdn Bhd</t>
  </si>
  <si>
    <t>PGTEFT4900</t>
  </si>
  <si>
    <t>PGTEFT4901</t>
  </si>
  <si>
    <t>PGTEFT4902</t>
  </si>
  <si>
    <t>PGTEFT4903</t>
  </si>
  <si>
    <t>PGTEFT4904</t>
  </si>
  <si>
    <t>PGTEFT4905</t>
  </si>
  <si>
    <t>PGTEFT4906</t>
  </si>
  <si>
    <t>PGTEFT4907</t>
  </si>
  <si>
    <t>688516</t>
  </si>
  <si>
    <t>688517</t>
  </si>
  <si>
    <t>Iron man Trading</t>
  </si>
  <si>
    <t>688518</t>
  </si>
  <si>
    <t>Prasarana Integrated Development Sdn Bhd</t>
  </si>
  <si>
    <t>PGTEFT4908</t>
  </si>
  <si>
    <t>PGTEFT4909</t>
  </si>
  <si>
    <t>PGTEFT4910</t>
  </si>
  <si>
    <t>Flagstaff Holdings Sdn Bhd</t>
  </si>
  <si>
    <t>PGTEFT4911</t>
  </si>
  <si>
    <t>PGTEFT4912</t>
  </si>
  <si>
    <t>PGTEFT4913</t>
  </si>
  <si>
    <t>PGTEFT4914</t>
  </si>
  <si>
    <t>PGTEFT4915</t>
  </si>
  <si>
    <t>PGTEFT4916</t>
  </si>
  <si>
    <t>Caritech Sdn Bhd</t>
  </si>
  <si>
    <t>PGTEFT4917</t>
  </si>
  <si>
    <t>Eden Catering Sdn Bhd</t>
  </si>
  <si>
    <t>PGTEFT4918</t>
  </si>
  <si>
    <t>PGTEFT4919</t>
  </si>
  <si>
    <t>Kee Seok Poh</t>
  </si>
  <si>
    <t>PGTEFT4920</t>
  </si>
  <si>
    <t>Lembaga Penggalakan Pelancongan Malaysia</t>
  </si>
  <si>
    <t>PGTEFT4921</t>
  </si>
  <si>
    <t>PGTEFT4922</t>
  </si>
  <si>
    <t>PGTEFT4923</t>
  </si>
  <si>
    <t>Mohd Shahrizan bin Shahabudin</t>
  </si>
  <si>
    <t>PGTEFT4924</t>
  </si>
  <si>
    <t>PGTEFT4925</t>
  </si>
  <si>
    <t>PGTEFT4926</t>
  </si>
  <si>
    <t>PGTEFT4927</t>
  </si>
  <si>
    <t>PGTEFT4928</t>
  </si>
  <si>
    <t>PGTEFT4929</t>
  </si>
  <si>
    <t>Tutucars Sdn Bhd</t>
  </si>
  <si>
    <t>PGTEFT4930</t>
  </si>
  <si>
    <t>PGTEFT4931</t>
  </si>
  <si>
    <t>PGTEFT4932</t>
  </si>
  <si>
    <t>688519</t>
  </si>
  <si>
    <t>688520</t>
  </si>
  <si>
    <t>Tong Yan Travel &amp; Tours Sdn Bhd</t>
  </si>
  <si>
    <t>688521</t>
  </si>
  <si>
    <t>OR</t>
  </si>
  <si>
    <t>PMED - Island Hospital</t>
  </si>
  <si>
    <t>PMED - Genesis</t>
  </si>
  <si>
    <t>PMED - Adventist</t>
  </si>
  <si>
    <t>ATF - Discovery Overland Holiday</t>
  </si>
  <si>
    <t xml:space="preserve">ATF - Olive Tree </t>
  </si>
  <si>
    <t>Matta - Evergreen</t>
  </si>
  <si>
    <t xml:space="preserve">Refund of TT - Smart Way Travel </t>
  </si>
  <si>
    <t>???</t>
  </si>
  <si>
    <t>PMED - Mount Miriam</t>
  </si>
  <si>
    <t>Matta - Premium Minds</t>
  </si>
  <si>
    <t>HAB - IJM</t>
  </si>
  <si>
    <t>JKN - Rental for PACCM</t>
  </si>
  <si>
    <t>PMED - KPJ</t>
  </si>
  <si>
    <t>PMED - Spinecare Chiropractic</t>
  </si>
  <si>
    <t>Matta - Entopia</t>
  </si>
  <si>
    <t>Smart Way Travel Co. Ltd</t>
  </si>
  <si>
    <t>Ink Publishing Pte Ltd</t>
  </si>
  <si>
    <t>Bank Charges</t>
  </si>
  <si>
    <t>688522</t>
  </si>
  <si>
    <t>Hong Cheng (Guangzhou) International Air Transport Co. Ltd</t>
  </si>
  <si>
    <t>PGTEFT4933</t>
  </si>
  <si>
    <t>PGTEFT4934</t>
  </si>
  <si>
    <t>Hong Guan Sports Gymnasium</t>
  </si>
  <si>
    <t>PGTEFT4935</t>
  </si>
  <si>
    <t>PGTEFT4936</t>
  </si>
  <si>
    <t>Movinlight Studio</t>
  </si>
  <si>
    <t>PGTEFT4937</t>
  </si>
  <si>
    <t>Project Root 2 Sdn Bhd</t>
  </si>
  <si>
    <t>PGTEFT4938</t>
  </si>
  <si>
    <t>688523</t>
  </si>
  <si>
    <t>Mygap Exhibition and Services Sdn Bhd</t>
  </si>
  <si>
    <t>PGTEFT4939</t>
  </si>
  <si>
    <t>PGTEFT4940</t>
  </si>
  <si>
    <t>PGTEFT4941</t>
  </si>
  <si>
    <t>PGTEFT4942</t>
  </si>
  <si>
    <t>PGTEFT4943</t>
  </si>
  <si>
    <t>PGTEFT4944</t>
  </si>
  <si>
    <t>PGTEFT4945</t>
  </si>
  <si>
    <t>PGTEFT4946</t>
  </si>
  <si>
    <t>PGTEFT4947</t>
  </si>
  <si>
    <t>PGTEFT4948</t>
  </si>
  <si>
    <t>Norsyamimi bt Abd Rahman</t>
  </si>
  <si>
    <t>PGTEFT4949</t>
  </si>
  <si>
    <t>PGTEFT4950</t>
  </si>
  <si>
    <t>Design Ark Sdn Bhd</t>
  </si>
  <si>
    <t>PGTEFT4951</t>
  </si>
  <si>
    <t>PGTEFT4952</t>
  </si>
  <si>
    <t>PGTEFT4953</t>
  </si>
  <si>
    <t>My Passion Travel Sdn Bhd</t>
  </si>
  <si>
    <t>PGTEFT4954</t>
  </si>
  <si>
    <t>PGTEFT4955</t>
  </si>
  <si>
    <t>PGCC Sales &amp; Services Sdn Bhd</t>
  </si>
  <si>
    <t>PGTEFT4956</t>
  </si>
  <si>
    <t>Penelope Yuen Li Jynn</t>
  </si>
  <si>
    <t>PGTEFT4957</t>
  </si>
  <si>
    <t>Studio Howard</t>
  </si>
  <si>
    <t>PGTEFT4958</t>
  </si>
  <si>
    <t>PGTEFT4959</t>
  </si>
  <si>
    <t>TNT Express Worldwide (M) Sdn Bhd</t>
  </si>
  <si>
    <t>PGTEFT4960</t>
  </si>
  <si>
    <t>PGTEFT4961</t>
  </si>
  <si>
    <t>688525</t>
  </si>
  <si>
    <t>688524</t>
  </si>
  <si>
    <t>YZD Planning &amp; Consult</t>
  </si>
  <si>
    <t>PT. Multikreasi Abadi Selaras</t>
  </si>
  <si>
    <t>PGTEFT4962</t>
  </si>
  <si>
    <t>Hamizah Binti Azmi</t>
  </si>
  <si>
    <t>PGTEFT4963</t>
  </si>
  <si>
    <t>Tan Young Hean</t>
  </si>
  <si>
    <t>Hotel Fee - HAB</t>
  </si>
  <si>
    <t>Hotel Fee - 2019</t>
  </si>
  <si>
    <t>RHB Asset Management Sdn Bhd</t>
  </si>
  <si>
    <t>Matta The Top</t>
  </si>
  <si>
    <t>OR 01047</t>
  </si>
  <si>
    <t>OR 01048</t>
  </si>
  <si>
    <t>OR 01049</t>
  </si>
  <si>
    <t>OR 01050</t>
  </si>
  <si>
    <t>OR 01051</t>
  </si>
  <si>
    <t>OR 01052</t>
  </si>
  <si>
    <t>PMED - TLC Orthopeadic</t>
  </si>
  <si>
    <t>OR 01054</t>
  </si>
  <si>
    <t>OR 01055</t>
  </si>
  <si>
    <t>OR 01056</t>
  </si>
  <si>
    <t>OR 01057</t>
  </si>
  <si>
    <t>Matta - Palmco Hotels</t>
  </si>
  <si>
    <t>OR 01058</t>
  </si>
  <si>
    <t>OR 01059</t>
  </si>
  <si>
    <t>OR 01060</t>
  </si>
  <si>
    <t>PMED - Eco Terraces Development</t>
  </si>
  <si>
    <t>OR 01061</t>
  </si>
  <si>
    <t>OR 01062</t>
  </si>
  <si>
    <t>OR 01063</t>
  </si>
  <si>
    <t>OR 01064</t>
  </si>
  <si>
    <t>OR 01065</t>
  </si>
  <si>
    <t>Matta - Lexis Hotel (KL Metro Land)</t>
  </si>
  <si>
    <t>OR 01067</t>
  </si>
  <si>
    <t>OR 01068</t>
  </si>
  <si>
    <t>PMED - CHPM</t>
  </si>
  <si>
    <t>OR 01066</t>
  </si>
  <si>
    <t>OR 01069</t>
  </si>
  <si>
    <t xml:space="preserve">Sozo Pte Ltd </t>
  </si>
  <si>
    <t>OR 01071</t>
  </si>
  <si>
    <t>Matta Fair - Boustead Quay</t>
  </si>
  <si>
    <t>Matta Fair - Meticbiz S/B</t>
  </si>
  <si>
    <t>[ Balance As of  1/3/2020 ]</t>
  </si>
  <si>
    <t>Column1</t>
  </si>
  <si>
    <t>PGTEFT4964</t>
  </si>
  <si>
    <t>PGTEFT4965</t>
  </si>
  <si>
    <t>PGTEFT4966</t>
  </si>
  <si>
    <t>PGTEFT4967</t>
  </si>
  <si>
    <t>PGTEFT4968</t>
  </si>
  <si>
    <t>PGTEFT4969</t>
  </si>
  <si>
    <t>PGTEFT4970</t>
  </si>
  <si>
    <t>PGTEFT4971</t>
  </si>
  <si>
    <t>PGTEFT4972</t>
  </si>
  <si>
    <t>Sherwynd Rylan Kessler</t>
  </si>
  <si>
    <t>PGTEFT4973</t>
  </si>
  <si>
    <t>PGTEFT4974</t>
  </si>
  <si>
    <t>Wing Hup Frame Maker</t>
  </si>
  <si>
    <t>PGTEFT4975</t>
  </si>
  <si>
    <t>PGTEFT4976</t>
  </si>
  <si>
    <t>PGTEFT4977</t>
  </si>
  <si>
    <t>PGTEFT4978</t>
  </si>
  <si>
    <t>PGTEFT4979</t>
  </si>
  <si>
    <t>Lyric Labs Sdn Bhd</t>
  </si>
  <si>
    <t>PGTEFT4980</t>
  </si>
  <si>
    <t>Me Sketch Enterprise</t>
  </si>
  <si>
    <t>PGTEFT4981</t>
  </si>
  <si>
    <t>PGTEFT4982</t>
  </si>
  <si>
    <t>688527</t>
  </si>
  <si>
    <t>PGTEFT4983</t>
  </si>
  <si>
    <t>PGTEFT4984</t>
  </si>
  <si>
    <t>PGTEFT4985</t>
  </si>
  <si>
    <t>PGTEFT4986</t>
  </si>
  <si>
    <t>PGTEFT4987</t>
  </si>
  <si>
    <t>PGTEFT4988</t>
  </si>
  <si>
    <t>PGTEFT4989</t>
  </si>
  <si>
    <t>PGTEFT4990</t>
  </si>
  <si>
    <t>Ong Yen Meng</t>
  </si>
  <si>
    <t>PGTEFT4991</t>
  </si>
  <si>
    <t>PIBG Sek Ren Perempuan Jln Residensi</t>
  </si>
  <si>
    <t>PGTEFT4992</t>
  </si>
  <si>
    <t>Teoh Lay Pheng</t>
  </si>
  <si>
    <t>PGTEFT4993</t>
  </si>
  <si>
    <t>PGTEFT4994</t>
  </si>
  <si>
    <t>PGTEFT4995</t>
  </si>
  <si>
    <t>PGTEFT4996</t>
  </si>
  <si>
    <t>PGTEFT4997</t>
  </si>
  <si>
    <t>688528</t>
  </si>
  <si>
    <t xml:space="preserve">J&amp;A Productions </t>
  </si>
  <si>
    <t>Motive Group</t>
  </si>
  <si>
    <t>688529</t>
  </si>
  <si>
    <t>Can Can Public Art Plt</t>
  </si>
  <si>
    <t>PGTEFT4998</t>
  </si>
  <si>
    <t>Yong Suh Yen</t>
  </si>
  <si>
    <t>688530</t>
  </si>
  <si>
    <t>PGTEFT5012</t>
  </si>
  <si>
    <t>PGTEFT5013</t>
  </si>
  <si>
    <t>PGTEFT5014</t>
  </si>
  <si>
    <t>PGTEFT5015</t>
  </si>
  <si>
    <t>PGTEFT5016</t>
  </si>
  <si>
    <t>Jaykodi Resources</t>
  </si>
  <si>
    <t>PGTEFT5017</t>
  </si>
  <si>
    <t>PGTEFT5018</t>
  </si>
  <si>
    <t>PGTEFT5019</t>
  </si>
  <si>
    <t>PGTEFT5020</t>
  </si>
  <si>
    <t>PGTEFT5021</t>
  </si>
  <si>
    <t>Ang Xiang Bin</t>
  </si>
  <si>
    <t>[ Balance As of  1/4/2020 ]</t>
  </si>
  <si>
    <t>PGTEFT5022</t>
  </si>
  <si>
    <t>PT Sativa Wisata Dunia</t>
  </si>
  <si>
    <t>PGTEFT5023</t>
  </si>
  <si>
    <t>Leong Wei Leng</t>
  </si>
  <si>
    <t>PGTEFT5024</t>
  </si>
  <si>
    <t>PGTEFT5025</t>
  </si>
  <si>
    <t>PGTEFT5026</t>
  </si>
  <si>
    <t>PGTEFT5027</t>
  </si>
  <si>
    <t>PGTEFT5028</t>
  </si>
  <si>
    <t>PGTEFT5029</t>
  </si>
  <si>
    <t>PGTEFT5030</t>
  </si>
  <si>
    <t>CIMB Credit Card</t>
  </si>
  <si>
    <t>PGTEFT5031</t>
  </si>
  <si>
    <t>PGTEFT5032</t>
  </si>
  <si>
    <t>PGTEFT5033</t>
  </si>
  <si>
    <t>PGTEFT5034</t>
  </si>
  <si>
    <t>PGTEFT5035</t>
  </si>
  <si>
    <t>PGTEFT5036</t>
  </si>
  <si>
    <t>PGTEFT5037</t>
  </si>
  <si>
    <t>PGTEFT5038</t>
  </si>
  <si>
    <t>PGTEFT5039</t>
  </si>
  <si>
    <t>PGTEFT5040</t>
  </si>
  <si>
    <t>PGTEFT5041</t>
  </si>
  <si>
    <t>PGTEFT5042</t>
  </si>
  <si>
    <t>PGTEFT5043</t>
  </si>
  <si>
    <t>Gemilang Pesona Fasiliti (M) Sdn BHd</t>
  </si>
  <si>
    <t>PGTEFT5044</t>
  </si>
  <si>
    <t>PGTEFT5045</t>
  </si>
  <si>
    <t>PGTEFT5046</t>
  </si>
  <si>
    <t>PGTEFT5047</t>
  </si>
  <si>
    <t>PGTEFT5048</t>
  </si>
  <si>
    <t>PGTEFT5049</t>
  </si>
  <si>
    <t>PGTEFT5050</t>
  </si>
  <si>
    <t>Aimpest Managemenet</t>
  </si>
  <si>
    <t>PGTEFT5051</t>
  </si>
  <si>
    <t>PGTEFT5052</t>
  </si>
  <si>
    <t>PGTEFT5053</t>
  </si>
  <si>
    <t>PGTEFT5054</t>
  </si>
  <si>
    <t>PGTEFT5055</t>
  </si>
  <si>
    <t>PGTEFT5056</t>
  </si>
  <si>
    <t>PGTEFT5057</t>
  </si>
  <si>
    <t>PGTEFT5058</t>
  </si>
  <si>
    <t>PGTEFT5059</t>
  </si>
  <si>
    <t>PGTEFT5060</t>
  </si>
  <si>
    <t>Seow Ai See</t>
  </si>
  <si>
    <t>688532</t>
  </si>
  <si>
    <t>MyGap Exhibition and Services Sdn Bhd</t>
  </si>
  <si>
    <t>688533</t>
  </si>
  <si>
    <t>Playdestinations Sdn Bhd</t>
  </si>
  <si>
    <t>[ Balance As of  1/5/2020 ]</t>
  </si>
  <si>
    <t>PT Citilink</t>
  </si>
  <si>
    <t>JV20/04/01</t>
  </si>
  <si>
    <t>PGTEFT5061</t>
  </si>
  <si>
    <t>PGTEFT5062</t>
  </si>
  <si>
    <t>PGTEFT5063</t>
  </si>
  <si>
    <t>Caresbridge Resources</t>
  </si>
  <si>
    <t>PGTEFT5064</t>
  </si>
  <si>
    <t>Bantuan Khas Kewangan</t>
  </si>
  <si>
    <t>PGTEFT5065</t>
  </si>
  <si>
    <t>360 Writing Studio</t>
  </si>
  <si>
    <t>PGTEFT5066</t>
  </si>
  <si>
    <t>PGTEFT5067</t>
  </si>
  <si>
    <t>PGTEFT5068</t>
  </si>
  <si>
    <t>PGTEFT5069</t>
  </si>
  <si>
    <t>PGTEFT5070</t>
  </si>
  <si>
    <t>J&amp;A Productions</t>
  </si>
  <si>
    <t>PGTEFT5071</t>
  </si>
  <si>
    <t xml:space="preserve">K Two Trading </t>
  </si>
  <si>
    <t>PGTEFT5072</t>
  </si>
  <si>
    <t>PGTEFT5073</t>
  </si>
  <si>
    <t>PGTEFT5074</t>
  </si>
  <si>
    <t>Star Media Group Berhad</t>
  </si>
  <si>
    <t>PGTEFT5075</t>
  </si>
  <si>
    <t>Tan Yit Ming</t>
  </si>
  <si>
    <t>688534</t>
  </si>
  <si>
    <t>688535</t>
  </si>
  <si>
    <t>688536</t>
  </si>
  <si>
    <t>Grant from State Govt</t>
  </si>
  <si>
    <t>Refund from Mohd Haiqal</t>
  </si>
  <si>
    <t>Refund - Sterling</t>
  </si>
  <si>
    <t>Perkeso WSP</t>
  </si>
  <si>
    <t>Motive Media Group</t>
  </si>
  <si>
    <t>PGTEFT5076</t>
  </si>
  <si>
    <t>PGTEFT5077</t>
  </si>
  <si>
    <t>Katak Creation</t>
  </si>
  <si>
    <t>PGTEFT5078</t>
  </si>
  <si>
    <t>Ooi &amp; Associates Tax Services Sdn Bhd</t>
  </si>
  <si>
    <t>PGTEFT5079</t>
  </si>
  <si>
    <t>PGTEFT5080</t>
  </si>
  <si>
    <t>PGTEFT5081</t>
  </si>
  <si>
    <t>PGTEFT5082</t>
  </si>
  <si>
    <t>PGTEFT5083</t>
  </si>
  <si>
    <t>PGTEFT5084</t>
  </si>
  <si>
    <t>PGTEFT5085</t>
  </si>
  <si>
    <t>PGTEFT5086</t>
  </si>
  <si>
    <t>A. Sani KW Sdn Bhd</t>
  </si>
  <si>
    <t>PGTEFT5087</t>
  </si>
  <si>
    <t>PGTEFT5088</t>
  </si>
  <si>
    <t>PGTEFT5089</t>
  </si>
  <si>
    <t>PGTEFT5090</t>
  </si>
  <si>
    <t>PGTEFT5091</t>
  </si>
  <si>
    <t>688537</t>
  </si>
  <si>
    <t>Additional payment to TNB</t>
  </si>
  <si>
    <t>Cancellation of Cheque</t>
  </si>
  <si>
    <t>Perkeso - SIP Bayaran</t>
  </si>
  <si>
    <t>OR 01073</t>
  </si>
  <si>
    <t>OR 01074</t>
  </si>
  <si>
    <t>Penang Centre Of Medical Tourism</t>
  </si>
  <si>
    <t>JV20/03/05</t>
  </si>
  <si>
    <t>Currency exchange adj.(V2020/156)</t>
  </si>
  <si>
    <t>OR 01072</t>
  </si>
  <si>
    <t>Cash Advances - Affa</t>
  </si>
  <si>
    <t>PGTEFT4999</t>
  </si>
  <si>
    <t>PGTEFT5000</t>
  </si>
  <si>
    <t>Abdul Shukor bin Aboo Bakar</t>
  </si>
  <si>
    <t>PGTEFT5001</t>
  </si>
  <si>
    <t>DHL Expresss (Malaysia) Sdn Bhd</t>
  </si>
  <si>
    <t>PGTEFT5002</t>
  </si>
  <si>
    <t>Deiwayani A/P Ramoo</t>
  </si>
  <si>
    <t>PGTEFT5003</t>
  </si>
  <si>
    <t>Butterfly House (PG) Sdn Bhd</t>
  </si>
  <si>
    <t>PGTEFT5004</t>
  </si>
  <si>
    <t>PGTEFT5005</t>
  </si>
  <si>
    <t>PGTEFT5006</t>
  </si>
  <si>
    <t>PGTEFT5007</t>
  </si>
  <si>
    <t>SMK (P) St George</t>
  </si>
  <si>
    <t>PGTEFT5008</t>
  </si>
  <si>
    <t>PGTEFT5009</t>
  </si>
  <si>
    <t>PGTEFT5010</t>
  </si>
  <si>
    <t>PGTEFT5011</t>
  </si>
  <si>
    <t>688531</t>
  </si>
  <si>
    <t>Image Farm Productions Sdn Bhd</t>
  </si>
  <si>
    <t>[ Balance As of  1/6/2020 ]</t>
  </si>
  <si>
    <t>PGTEFT5092</t>
  </si>
  <si>
    <t>PGTEFT5093</t>
  </si>
  <si>
    <t>PGTEFT5094</t>
  </si>
  <si>
    <t>PGTEFT5095</t>
  </si>
  <si>
    <t>Evergreen Laurel Hotel (M) Sdn Bhd</t>
  </si>
  <si>
    <t>PGTEFT5096</t>
  </si>
  <si>
    <t>PGTEFT5097</t>
  </si>
  <si>
    <t>PGTEFT5098</t>
  </si>
  <si>
    <t>Koleksi Wasayang</t>
  </si>
  <si>
    <t>PGTEFT5099</t>
  </si>
  <si>
    <t>PGTEFT5100</t>
  </si>
  <si>
    <t>PGTEFT5101</t>
  </si>
  <si>
    <t>PGTEFT5102</t>
  </si>
  <si>
    <t>Exclusive Magnitude (M) Sdn Bhd</t>
  </si>
  <si>
    <t>PGTEFT5103</t>
  </si>
  <si>
    <t>PGTEFT5104</t>
  </si>
  <si>
    <t>Low Chin Siang</t>
  </si>
  <si>
    <t>PGTEFT5105</t>
  </si>
  <si>
    <t>Tour &amp; Incentive Travel Sdn Bhd</t>
  </si>
  <si>
    <t>PGTEFT5106</t>
  </si>
  <si>
    <t>PGTEFT5107</t>
  </si>
  <si>
    <t>PGTEFT5108</t>
  </si>
  <si>
    <t>PGTEFT5109</t>
  </si>
  <si>
    <t>PGTEFT5110</t>
  </si>
  <si>
    <t>PGTEFT5111</t>
  </si>
  <si>
    <t>PGTEFT5112</t>
  </si>
  <si>
    <t>Ezone Computer Centre</t>
  </si>
  <si>
    <t>PGTEFT5113</t>
  </si>
  <si>
    <t>PGTEFT5114</t>
  </si>
  <si>
    <t>PGTEFT5115</t>
  </si>
  <si>
    <t>PGTEFT5116</t>
  </si>
  <si>
    <t>CIMB Bank Berhad (Banker's Cheque-SSM)</t>
  </si>
  <si>
    <t>PGTEFT5117</t>
  </si>
  <si>
    <t>688538</t>
  </si>
  <si>
    <t>PGTEFT5118</t>
  </si>
  <si>
    <t>Altantic by Motion in Style Sdn Bhd</t>
  </si>
  <si>
    <t>PGTEFT5119</t>
  </si>
  <si>
    <t>PGTEFT5120</t>
  </si>
  <si>
    <t>PGTEFT5121</t>
  </si>
  <si>
    <t>PGTEFT5122</t>
  </si>
  <si>
    <t>PGTEFT5123</t>
  </si>
  <si>
    <t>PGTEFT5124</t>
  </si>
  <si>
    <t>Aljeffri Dean Plt</t>
  </si>
  <si>
    <t>688540</t>
  </si>
  <si>
    <t>J &amp; A Production</t>
  </si>
  <si>
    <t>688541</t>
  </si>
  <si>
    <t>TAR Pictures</t>
  </si>
  <si>
    <t xml:space="preserve">Ctrip </t>
  </si>
  <si>
    <t>PGTEFT5125</t>
  </si>
  <si>
    <t>PGTEFT5126</t>
  </si>
  <si>
    <t>PGTEFT5127</t>
  </si>
  <si>
    <t>PGTEFT5128</t>
  </si>
  <si>
    <t>PGTEFT5129</t>
  </si>
  <si>
    <t>PGTEFT5130</t>
  </si>
  <si>
    <t>Khoo Boo Lim</t>
  </si>
  <si>
    <t>PGTEFT5131</t>
  </si>
  <si>
    <t>Adam Lim</t>
  </si>
  <si>
    <t>PGTEFT5132</t>
  </si>
  <si>
    <t>Hamizah binti Azmi</t>
  </si>
  <si>
    <t>PGTEFT5133</t>
  </si>
  <si>
    <t>[ Balance As of  1/7/2020 ]</t>
  </si>
  <si>
    <t>PGTEFT5134</t>
  </si>
  <si>
    <t>PGTEFT5135</t>
  </si>
  <si>
    <t>PGTEFT5136</t>
  </si>
  <si>
    <t>PGTEFT5137</t>
  </si>
  <si>
    <t>PGTEFT5138</t>
  </si>
  <si>
    <t>PGTEFT5139</t>
  </si>
  <si>
    <t>Lee Ter Yi</t>
  </si>
  <si>
    <t>PGTEFT5140</t>
  </si>
  <si>
    <t>PGTEFT5141</t>
  </si>
  <si>
    <t>PGTEFT5142</t>
  </si>
  <si>
    <t>SL Electrical Engineering Sdn Bhd</t>
  </si>
  <si>
    <t>PGTEFT5143</t>
  </si>
  <si>
    <t>PGTEFT5144</t>
  </si>
  <si>
    <t>PGTEFT5145</t>
  </si>
  <si>
    <t>PGTEFT5146</t>
  </si>
  <si>
    <t>PGTEFT5147</t>
  </si>
  <si>
    <t>PGTEFT5148</t>
  </si>
  <si>
    <t>Good Foodie Media Sdn Bhd</t>
  </si>
  <si>
    <t>PGTEFT5149</t>
  </si>
  <si>
    <t>PGTEFT5150</t>
  </si>
  <si>
    <t>PGTEFT5151</t>
  </si>
  <si>
    <t>Cheong Yang Guang</t>
  </si>
  <si>
    <t>PGTEFT5152</t>
  </si>
  <si>
    <t>PGTEFT5153</t>
  </si>
  <si>
    <t>PGTEFT5154</t>
  </si>
  <si>
    <t>PGTEFT5155</t>
  </si>
  <si>
    <t>Optimal Media Media Sdn Bhd</t>
  </si>
  <si>
    <t>PGTEFT5156</t>
  </si>
  <si>
    <t>Shinaji Sdn Bhd</t>
  </si>
  <si>
    <t>PGTEFT5157</t>
  </si>
  <si>
    <t>PGTEFT5158</t>
  </si>
  <si>
    <t>PGTEFT5159</t>
  </si>
  <si>
    <t>PGTEFT5160</t>
  </si>
  <si>
    <t>PGTEFT5161</t>
  </si>
  <si>
    <t>688542</t>
  </si>
  <si>
    <t>Penang Wedding Professionals Association</t>
  </si>
  <si>
    <t>PGTEFT5162</t>
  </si>
  <si>
    <t>PGTEFT5163</t>
  </si>
  <si>
    <t>PGTEFT5164</t>
  </si>
  <si>
    <t>PGTEFT5165</t>
  </si>
  <si>
    <t>PGTEFT5166</t>
  </si>
  <si>
    <t>PGTEFT5167</t>
  </si>
  <si>
    <t>PGTEFT5168</t>
  </si>
  <si>
    <t>PGTEFT5169</t>
  </si>
  <si>
    <t>PGTEFT5170</t>
  </si>
  <si>
    <t>PGTEFT5171</t>
  </si>
  <si>
    <t>PGTEFT5172</t>
  </si>
  <si>
    <t>PGTEFT5173</t>
  </si>
  <si>
    <t>Palmco Hotels Sdn Bhd</t>
  </si>
  <si>
    <t>PGTEFT5174</t>
  </si>
  <si>
    <t>L&amp;O Standard Sdn Bhd</t>
  </si>
  <si>
    <t>PGTEFT5175</t>
  </si>
  <si>
    <t>Metricbiz Sdn Bhd</t>
  </si>
  <si>
    <t>PGTEFT5176</t>
  </si>
  <si>
    <t>Boustead Weld Quay Sdn Bhd</t>
  </si>
  <si>
    <t>PGTEFT5177</t>
  </si>
  <si>
    <t>Magnificent Empire Sdn Bhd</t>
  </si>
  <si>
    <t>PGTEFT5178</t>
  </si>
  <si>
    <t>Premium Minds Sdn Bhd</t>
  </si>
  <si>
    <t>PGTEFT5179</t>
  </si>
  <si>
    <t>KL Metro Land Development Sdn Bhd</t>
  </si>
  <si>
    <t>PGTEFT5180</t>
  </si>
  <si>
    <t>PGTEFT5181</t>
  </si>
  <si>
    <t>PGTEFT5182</t>
  </si>
  <si>
    <t>PGTEFT5183</t>
  </si>
  <si>
    <t>Convep Mobillogy Sdn Bhd</t>
  </si>
  <si>
    <t>PGTEFT5184</t>
  </si>
  <si>
    <t>PGTEFT5185</t>
  </si>
  <si>
    <t>PGTEFT5186</t>
  </si>
  <si>
    <t>PGTEFT5187</t>
  </si>
  <si>
    <t>Salient Glory City Sdn Bhd</t>
  </si>
  <si>
    <t>688543</t>
  </si>
  <si>
    <t>Parasign Media Sdn Bhd</t>
  </si>
  <si>
    <t>Guangzhou Zhuou Media Technology Co. Ltd</t>
  </si>
  <si>
    <t>PGTEFT5188</t>
  </si>
  <si>
    <t>PGTEFT5189</t>
  </si>
  <si>
    <t>PGTEFT5190</t>
  </si>
  <si>
    <t>PGTEFT5191</t>
  </si>
  <si>
    <t>PGTEFT5192</t>
  </si>
  <si>
    <t>PGTEFT5193</t>
  </si>
  <si>
    <t>PGTEFT5194</t>
  </si>
  <si>
    <t>PGTEFT5195</t>
  </si>
  <si>
    <t>PGTEFT5196</t>
  </si>
  <si>
    <t>PGTEFT5197</t>
  </si>
  <si>
    <t>[ Balance As of  1/8/2020 ]</t>
  </si>
  <si>
    <t>Perkeso - SIP</t>
  </si>
  <si>
    <t xml:space="preserve">Hotel Fee - Marketing </t>
  </si>
  <si>
    <t xml:space="preserve">Hotel Fee - China </t>
  </si>
  <si>
    <t>PGTEFT5213</t>
  </si>
  <si>
    <t>PGTEFT5214</t>
  </si>
  <si>
    <t>PGTEFT5215</t>
  </si>
  <si>
    <t>PGTEFT5216</t>
  </si>
  <si>
    <t>PGTEFT5217</t>
  </si>
  <si>
    <t>Gayathiri A/P Superamaniam</t>
  </si>
  <si>
    <t>PGTEFT5218</t>
  </si>
  <si>
    <t>PGTEFT5219</t>
  </si>
  <si>
    <t>PGTEFT5220</t>
  </si>
  <si>
    <t>PGTEFT5221</t>
  </si>
  <si>
    <t>PGTEFT5222</t>
  </si>
  <si>
    <t>PGTEFT5223</t>
  </si>
  <si>
    <t>PGTEFT5198</t>
  </si>
  <si>
    <t>PGTEFT5199</t>
  </si>
  <si>
    <t>PGTEFT5200</t>
  </si>
  <si>
    <t>PGTEFT5201</t>
  </si>
  <si>
    <t>PGTEFT5202</t>
  </si>
  <si>
    <t>PGTEFT5203</t>
  </si>
  <si>
    <t>Koh Mayanne</t>
  </si>
  <si>
    <t>PGTEFT5204</t>
  </si>
  <si>
    <t>PGTEFT5205</t>
  </si>
  <si>
    <t>Platinum Paradise Sdn Bhd</t>
  </si>
  <si>
    <t>PGTEFT5206</t>
  </si>
  <si>
    <t>PGTEFT5207</t>
  </si>
  <si>
    <t>Tong Poh Kheng</t>
  </si>
  <si>
    <t>PGTEFT5208</t>
  </si>
  <si>
    <t>Telekom Malayasia Berhad</t>
  </si>
  <si>
    <t>PGTEFT5209</t>
  </si>
  <si>
    <t>PGTEFT5210</t>
  </si>
  <si>
    <t>PGTEFT5211</t>
  </si>
  <si>
    <t>Wan Heng Event Enterprise</t>
  </si>
  <si>
    <t>Act Media Co. Limited</t>
  </si>
  <si>
    <t>PGTEFT5212</t>
  </si>
  <si>
    <t>GSH Precision Technology Sdn Bhd</t>
  </si>
  <si>
    <t>JIIP - Tourism Tax EPY</t>
  </si>
  <si>
    <t>PGTEFT5224</t>
  </si>
  <si>
    <t>PGTEFT5225</t>
  </si>
  <si>
    <t>PGTEFT5226</t>
  </si>
  <si>
    <t>Capitol One Leisure Sdn bHd</t>
  </si>
  <si>
    <t>PGTEFT5227</t>
  </si>
  <si>
    <t>PGTEFT5228</t>
  </si>
  <si>
    <t>PGTEFT5229</t>
  </si>
  <si>
    <t>PGTEFT5230</t>
  </si>
  <si>
    <t>PGTEFT5231</t>
  </si>
  <si>
    <t xml:space="preserve">Mon Reve Talent &amp; Event Management </t>
  </si>
  <si>
    <t>PGTEFT5232</t>
  </si>
  <si>
    <t>MSIG Insurance (Malaysia) Bhd</t>
  </si>
  <si>
    <t>PGTEFT5233</t>
  </si>
  <si>
    <t>PGTEFT5234</t>
  </si>
  <si>
    <t>PGTEFT5235</t>
  </si>
  <si>
    <t>Seven Terraces Sdn Bhd</t>
  </si>
  <si>
    <t>PGTEFT5236</t>
  </si>
  <si>
    <t>PGTEFT5237</t>
  </si>
  <si>
    <t>PGTEFT5238</t>
  </si>
  <si>
    <t>PGTEFT5239</t>
  </si>
  <si>
    <t>PGTEFT5240</t>
  </si>
  <si>
    <t>688544</t>
  </si>
  <si>
    <t>688545</t>
  </si>
  <si>
    <t>Study Penang - CHPM</t>
  </si>
  <si>
    <t>Study Penang - GCCA</t>
  </si>
  <si>
    <t>Study Penang - Phoenix Asia</t>
  </si>
  <si>
    <t>Study Penang - INTI</t>
  </si>
  <si>
    <t>Study Penang - Equator</t>
  </si>
  <si>
    <t>Refund  Friendship Holiday</t>
  </si>
  <si>
    <t>PGTEFT5241</t>
  </si>
  <si>
    <t>PGTEFT5242</t>
  </si>
  <si>
    <t>PGTEFT5243</t>
  </si>
  <si>
    <t>Hompton Devvelopment (M) Sdn Bhd</t>
  </si>
  <si>
    <t>PGTEFT5244</t>
  </si>
  <si>
    <t>PGTEFT5245</t>
  </si>
  <si>
    <t>PGTEFT5246</t>
  </si>
  <si>
    <t>Travelsmart Vacation Sdn Bhd</t>
  </si>
  <si>
    <t>688546</t>
  </si>
  <si>
    <t>Malaysia Chinese Tourism Association, Penang Chapter</t>
  </si>
  <si>
    <t>688547</t>
  </si>
  <si>
    <t>Bendahari Negeri Pulau Pinang</t>
  </si>
  <si>
    <t>PGTEFT5247</t>
  </si>
  <si>
    <t>PGTEFT5248</t>
  </si>
  <si>
    <t>Yeoh Soon Hin</t>
  </si>
  <si>
    <t>PGTEFT5249</t>
  </si>
  <si>
    <t>PGTEFT5250</t>
  </si>
  <si>
    <t>PGTEFT5251</t>
  </si>
  <si>
    <t>PGTEFT5252</t>
  </si>
  <si>
    <t>PGTEFT5253</t>
  </si>
  <si>
    <t>PGTEFT5254</t>
  </si>
  <si>
    <t>PGTEFT5255</t>
  </si>
  <si>
    <t>PGTEFT5257</t>
  </si>
  <si>
    <t>PGTEFT5258</t>
  </si>
  <si>
    <t>Japan Association of Travel Agents</t>
  </si>
  <si>
    <t>PGTEFT5259</t>
  </si>
  <si>
    <t>PGTEFT5260</t>
  </si>
  <si>
    <t>Bird Park (Penang) Sdn Bhd</t>
  </si>
  <si>
    <t>PGTEFT5261</t>
  </si>
  <si>
    <t>PGTEFT5262</t>
  </si>
  <si>
    <t>PGTEFT5263</t>
  </si>
  <si>
    <t>PGTEFT5264</t>
  </si>
  <si>
    <t>PGTEFT5265</t>
  </si>
  <si>
    <t>Kelab Guru dan Staf SMK Tunku Puan Habsah</t>
  </si>
  <si>
    <t>PGTEFT5266</t>
  </si>
  <si>
    <t>PGTEFT5267</t>
  </si>
  <si>
    <t>PGTEFT5268</t>
  </si>
  <si>
    <t>MPI Generali Insurans Berhad</t>
  </si>
  <si>
    <t>PGTEFT5269</t>
  </si>
  <si>
    <t>PGTEFT5270</t>
  </si>
  <si>
    <t>The Light Hotel (M) Sdn Bhd</t>
  </si>
  <si>
    <t>PGTEFT5271</t>
  </si>
  <si>
    <t>Tropical Spice Garden Sdn Bhd</t>
  </si>
  <si>
    <t>PGTEFT5272</t>
  </si>
  <si>
    <t>PGTEFT5273</t>
  </si>
  <si>
    <t>PGTEFT5274</t>
  </si>
  <si>
    <t>Tropical Agro Farm (Penang) Sdn Bhd</t>
  </si>
  <si>
    <t>PGTEFT5275</t>
  </si>
  <si>
    <t>PGTEFT5276</t>
  </si>
  <si>
    <t>688548</t>
  </si>
  <si>
    <t>688549</t>
  </si>
  <si>
    <t>Capitol One Leisure Sdn Bhd</t>
  </si>
  <si>
    <t>PGTEFT5277</t>
  </si>
  <si>
    <t xml:space="preserve">AV Event Essentials </t>
  </si>
  <si>
    <t>PGTEFT5278</t>
  </si>
  <si>
    <t>PGTEFT5279</t>
  </si>
  <si>
    <t>PGTEFT5280</t>
  </si>
  <si>
    <t>[ Balance As of  1/9/2020 ]</t>
  </si>
  <si>
    <t>PGTEFT5281</t>
  </si>
  <si>
    <t>PGTEFT5282</t>
  </si>
  <si>
    <t>PGTEFT5283</t>
  </si>
  <si>
    <t>PGTEFT5284</t>
  </si>
  <si>
    <t>PGTEFT5285</t>
  </si>
  <si>
    <t>PGTEFT5286</t>
  </si>
  <si>
    <t>PGTEFT5287</t>
  </si>
  <si>
    <t>Exabytes Network Sdn Bhd</t>
  </si>
  <si>
    <t>PGTEFT5288</t>
  </si>
  <si>
    <t>PGTEFT5289</t>
  </si>
  <si>
    <t>Ernst &amp; Young Tax Consultants Sdn Bhd</t>
  </si>
  <si>
    <t>PGTEFT5290</t>
  </si>
  <si>
    <t>PGTEFT5291</t>
  </si>
  <si>
    <t>Ong Teik Hin</t>
  </si>
  <si>
    <t>PGTEFT5292</t>
  </si>
  <si>
    <t>PGTEFT5293</t>
  </si>
  <si>
    <t>PGTEFT5294</t>
  </si>
  <si>
    <t>PGTEFT5295</t>
  </si>
  <si>
    <t>PGTEFT5296</t>
  </si>
  <si>
    <t>PGTEFT5297</t>
  </si>
  <si>
    <t>PGTEFT5298</t>
  </si>
  <si>
    <t>PGTEFT5299</t>
  </si>
  <si>
    <t>PGTEFT5300</t>
  </si>
  <si>
    <t>PGTEFT5301</t>
  </si>
  <si>
    <t>Malaysian Chinese Tourism Association, Penang Chapter</t>
  </si>
  <si>
    <t>PGTEFT5302</t>
  </si>
  <si>
    <t>PGTEFT5303</t>
  </si>
  <si>
    <t>PGTEFT5304</t>
  </si>
  <si>
    <t>Faber Kompleks Sdn Bhd</t>
  </si>
  <si>
    <t>PGTEFT5305</t>
  </si>
  <si>
    <t>PGTEFT5306</t>
  </si>
  <si>
    <t>PGTEFT5307</t>
  </si>
  <si>
    <t>Persatuan Ibu Bapa Dan Guru SMK Pdang Polo</t>
  </si>
  <si>
    <t>PGTEFT5308</t>
  </si>
  <si>
    <t>Teik Ee Electrical Engingeering</t>
  </si>
  <si>
    <t>PGTEFT5309</t>
  </si>
  <si>
    <t>PGTEFT5310</t>
  </si>
  <si>
    <t>PGTEFT5311</t>
  </si>
  <si>
    <t>PGTEFT5312</t>
  </si>
  <si>
    <t>688551</t>
  </si>
  <si>
    <t>PGTEFT5313</t>
  </si>
  <si>
    <t>PGTEFT5314</t>
  </si>
  <si>
    <t>Dato' Rosli bin Jaafar</t>
  </si>
  <si>
    <t>PGTEFT5315</t>
  </si>
  <si>
    <t>Mustafa Kamal bin Mohd Yusoff</t>
  </si>
  <si>
    <t>PGTEFT5316</t>
  </si>
  <si>
    <t>Tan Sam Soon</t>
  </si>
  <si>
    <t>PGTEFT5317</t>
  </si>
  <si>
    <t>Dato' Seri R. Arunasalam s/o V. Ramasamy</t>
  </si>
  <si>
    <t>PGTEFT5318</t>
  </si>
  <si>
    <t>Danny Goon Siew Cheang</t>
  </si>
  <si>
    <t>PGTEFT5319</t>
  </si>
  <si>
    <t>PGTEFT5320</t>
  </si>
  <si>
    <t>Gooi Zi Sen</t>
  </si>
  <si>
    <t>PGTEFT5321</t>
  </si>
  <si>
    <t>Ong Ah Teong</t>
  </si>
  <si>
    <t>PGTEFT5322</t>
  </si>
  <si>
    <t>Kenneth Tan Teong Keen</t>
  </si>
  <si>
    <t>PGTEFT5323</t>
  </si>
  <si>
    <t>Payment cancelled</t>
  </si>
  <si>
    <t>688552</t>
  </si>
  <si>
    <t>PGTEFT5324</t>
  </si>
  <si>
    <t>PGTEFT5325</t>
  </si>
  <si>
    <t>DSOP Office System &amp; Supplies Sdn Bhd</t>
  </si>
  <si>
    <t>PGTEFT5326</t>
  </si>
  <si>
    <t>PGTEFT5327</t>
  </si>
  <si>
    <t>President Hotel Sdn Bhd</t>
  </si>
  <si>
    <t>PGTEFT5328</t>
  </si>
  <si>
    <t>PGTEFT5329</t>
  </si>
  <si>
    <t>PGTEFT5330</t>
  </si>
  <si>
    <t>688553</t>
  </si>
  <si>
    <t>Alpine Integrated Solution Sdn Bhd</t>
  </si>
  <si>
    <t>688554</t>
  </si>
  <si>
    <t>PGTEFT5331</t>
  </si>
  <si>
    <t>PGTEFT5332</t>
  </si>
  <si>
    <t>PGTEFT5333</t>
  </si>
  <si>
    <t>PGTEFT5334</t>
  </si>
  <si>
    <t>PGTEFT5335</t>
  </si>
  <si>
    <t>PGTEFT5336</t>
  </si>
  <si>
    <t>PGTEFT5337</t>
  </si>
  <si>
    <t>PGTEFT5338</t>
  </si>
  <si>
    <t>PGTEFT5339</t>
  </si>
  <si>
    <t>PGTEFT5340</t>
  </si>
  <si>
    <t>PGTEFT5341</t>
  </si>
  <si>
    <t>Cheah XiRou</t>
  </si>
  <si>
    <t>PGTEFT5342</t>
  </si>
  <si>
    <t>Nur Amani Farishah binti Rohizar</t>
  </si>
  <si>
    <t>PGTEFT5343</t>
  </si>
  <si>
    <t>PGTEFT5344</t>
  </si>
  <si>
    <t>PGTEFT5345</t>
  </si>
  <si>
    <t>PGTEFT5346</t>
  </si>
  <si>
    <t>PGTEFT5347</t>
  </si>
  <si>
    <t>[ Balance As of  1/10/2020 ]</t>
  </si>
  <si>
    <t>PGTEFT5348</t>
  </si>
  <si>
    <t>PGTEFT5349</t>
  </si>
  <si>
    <t>PGTEFT5350</t>
  </si>
  <si>
    <t>PGTEFT5351</t>
  </si>
  <si>
    <t>PGTEFT5352</t>
  </si>
  <si>
    <t>Ching Jing Wen</t>
  </si>
  <si>
    <t>PGTEFT5353</t>
  </si>
  <si>
    <t>PGTEFT5354</t>
  </si>
  <si>
    <t>PGTEFT5355</t>
  </si>
  <si>
    <t>PGTEFT5356</t>
  </si>
  <si>
    <t>PGTEFT5357</t>
  </si>
  <si>
    <t>Muhammad Hazman bin Nor Shifa</t>
  </si>
  <si>
    <t>PGTEFT5358</t>
  </si>
  <si>
    <t>PGTEFT5359</t>
  </si>
  <si>
    <t>MPKK Bukit Tambun</t>
  </si>
  <si>
    <t>PGTEFT5360</t>
  </si>
  <si>
    <t>PGTEFT5361</t>
  </si>
  <si>
    <t>PGTEFT5362</t>
  </si>
  <si>
    <t>PGTEFT5364</t>
  </si>
  <si>
    <t>PTS Travel &amp; Tours Sdn Bhd</t>
  </si>
  <si>
    <t>PGTEFT5365</t>
  </si>
  <si>
    <t>PGTEFT5366</t>
  </si>
  <si>
    <t>PGTEFT5367</t>
  </si>
  <si>
    <t>PGTEFT5368</t>
  </si>
  <si>
    <t>PGTEFT5369</t>
  </si>
  <si>
    <t>PGTEFT5370</t>
  </si>
  <si>
    <t>688555</t>
  </si>
  <si>
    <t>Air Asia Com Travel Sdn Bhd</t>
  </si>
  <si>
    <t>688556</t>
  </si>
  <si>
    <t>MICEM Sdn Bhd</t>
  </si>
  <si>
    <t>688557</t>
  </si>
  <si>
    <t>FG Media Sdn Bhd</t>
  </si>
  <si>
    <t>688558</t>
  </si>
  <si>
    <t>688559</t>
  </si>
  <si>
    <t>Siridhar Mariappan</t>
  </si>
  <si>
    <t>Tan Wei Wei</t>
  </si>
  <si>
    <t>Persatuan Penggalakan Pelancongan Inbound Cina Malaysia</t>
  </si>
  <si>
    <t>PGTEFT5371</t>
  </si>
  <si>
    <t>PGTEFT5372</t>
  </si>
  <si>
    <t>PGTEFT5373</t>
  </si>
  <si>
    <t>PGTEFT5374</t>
  </si>
  <si>
    <t>PGTEFT5375</t>
  </si>
  <si>
    <t>PGTEFT5376</t>
  </si>
  <si>
    <t>PGTEFT5377</t>
  </si>
  <si>
    <t>PGTEFT5378</t>
  </si>
  <si>
    <t>PGTEFT5379</t>
  </si>
  <si>
    <t>Payment Cancelled</t>
  </si>
  <si>
    <t>JKN - Grant 2nd batch</t>
  </si>
  <si>
    <t>Hotel Fee - PMED</t>
  </si>
  <si>
    <t>Hotel Fee - Study Penang</t>
  </si>
  <si>
    <t>PGTEFT5380</t>
  </si>
  <si>
    <t>PGTEFT5381</t>
  </si>
  <si>
    <t>KTM Distribution Sdn Bhd</t>
  </si>
  <si>
    <t>PGTEFT5382</t>
  </si>
  <si>
    <t>PGTEFT5383</t>
  </si>
  <si>
    <t>PGTEFT5384</t>
  </si>
  <si>
    <t>PGTEFT5385</t>
  </si>
  <si>
    <t>688562</t>
  </si>
  <si>
    <t xml:space="preserve">Malaysia Chinese Tourism Association, Penang Chapter </t>
  </si>
  <si>
    <t>PGTEFT5386</t>
  </si>
  <si>
    <t>PGTEFT5387</t>
  </si>
  <si>
    <t>PGTEFT5388</t>
  </si>
  <si>
    <t>PGTEFT5389</t>
  </si>
  <si>
    <t>PGTEFT5390</t>
  </si>
  <si>
    <t>PGTEFT5391</t>
  </si>
  <si>
    <t>PGTEFT5392</t>
  </si>
  <si>
    <t>PGTEFT5393</t>
  </si>
  <si>
    <t>PGTEFT5394</t>
  </si>
  <si>
    <t>PGTEFT5395</t>
  </si>
  <si>
    <t>PGTEFT5396</t>
  </si>
  <si>
    <t>RHB Asset Management Sdn Bhd - Trust Account</t>
  </si>
  <si>
    <t>[ Balance As of  1/11/2020 ]</t>
  </si>
  <si>
    <t>PGTEFT5397</t>
  </si>
  <si>
    <t>PGTEFT5398</t>
  </si>
  <si>
    <t>PGTEFT5399</t>
  </si>
  <si>
    <t>PGTEFT5400</t>
  </si>
  <si>
    <t>PGTEFT5401</t>
  </si>
  <si>
    <t>PGTEFT5402</t>
  </si>
  <si>
    <t>PGTEFT5403</t>
  </si>
  <si>
    <t>Ong Jin Teong</t>
  </si>
  <si>
    <t>PGTEFT5404</t>
  </si>
  <si>
    <t>Risegroup Sdn Bhd</t>
  </si>
  <si>
    <t>PGTEFT5405</t>
  </si>
  <si>
    <t>PGTEFT5406</t>
  </si>
  <si>
    <t>PGTEFT5407</t>
  </si>
  <si>
    <t>688565</t>
  </si>
  <si>
    <t>PGTEFT5408</t>
  </si>
  <si>
    <t>AV Event Essentials</t>
  </si>
  <si>
    <t>PGTEFT5409</t>
  </si>
  <si>
    <t>Bagan Specialist Centre Sdn Bhd</t>
  </si>
  <si>
    <t>PGTEFT5410</t>
  </si>
  <si>
    <t>Govindarajoo A/L Selvathurai</t>
  </si>
  <si>
    <t>PGTEFT5411</t>
  </si>
  <si>
    <t>Roshena Thangarajo</t>
  </si>
  <si>
    <t>PGTEFT5412</t>
  </si>
  <si>
    <t>PGTEFT5413</t>
  </si>
  <si>
    <t>PGTEFT5414</t>
  </si>
  <si>
    <t>PGTEFT5415</t>
  </si>
  <si>
    <t>PGTEFT5416</t>
  </si>
  <si>
    <t>PGTEFT5417</t>
  </si>
  <si>
    <t>PGTEFT5418</t>
  </si>
  <si>
    <t>PGTEFT5419</t>
  </si>
  <si>
    <t>PGTEFT5420</t>
  </si>
  <si>
    <t>PGTEFT5421</t>
  </si>
  <si>
    <t>PGTEFT5422</t>
  </si>
  <si>
    <t>PGTEFT5423</t>
  </si>
  <si>
    <t>PGTEFT5424</t>
  </si>
  <si>
    <t>PGTEFT5425</t>
  </si>
  <si>
    <t>PGTEFT5426</t>
  </si>
  <si>
    <t>PGTEFT5427</t>
  </si>
  <si>
    <t>PGTEFT5428</t>
  </si>
  <si>
    <t>Lee LingWei</t>
  </si>
  <si>
    <t>PGTEFT5429</t>
  </si>
  <si>
    <t>PGTEFT5430</t>
  </si>
  <si>
    <t>PGTEFT5431</t>
  </si>
  <si>
    <t>PGTEFT5432</t>
  </si>
  <si>
    <t>PGTEFT5433</t>
  </si>
  <si>
    <t>PGTEFT5434</t>
  </si>
  <si>
    <t>PGTEFT5435</t>
  </si>
  <si>
    <t>PGTEFT5436</t>
  </si>
  <si>
    <t>PGTEFT5437</t>
  </si>
  <si>
    <t>PGTEFT5438</t>
  </si>
  <si>
    <t>PGTEFT5439</t>
  </si>
  <si>
    <t>PGTEFT5440</t>
  </si>
  <si>
    <t>PGTEFT5441</t>
  </si>
  <si>
    <t>PGTEFT5442</t>
  </si>
  <si>
    <t>PGTEFT5443</t>
  </si>
  <si>
    <t>Cheryl Cheng Xin Yi</t>
  </si>
  <si>
    <t>PGTEFT5444</t>
  </si>
  <si>
    <t>PGTEFT5445</t>
  </si>
  <si>
    <t>PGTEFT5446</t>
  </si>
  <si>
    <t>Loo Chooi Heng</t>
  </si>
  <si>
    <t>PGTEFT5447</t>
  </si>
  <si>
    <t>PGTEFT5448</t>
  </si>
  <si>
    <t>PGTEFT5449</t>
  </si>
  <si>
    <t>688566</t>
  </si>
  <si>
    <t>iMedia Asia Sdn Bhd</t>
  </si>
  <si>
    <t>PGTEFT5450</t>
  </si>
  <si>
    <t>Peanut Butter Creative Studio (M) Sdn Bhd</t>
  </si>
  <si>
    <t>[ Balance As of  1/12/2020 ]</t>
  </si>
  <si>
    <t>PGTEFT5451</t>
  </si>
  <si>
    <t>PGTEFT5452</t>
  </si>
  <si>
    <t>PGTEFT5453</t>
  </si>
  <si>
    <t>PGTEFT5454</t>
  </si>
  <si>
    <t>PGTEFT5455</t>
  </si>
  <si>
    <t>PGTEFT5456</t>
  </si>
  <si>
    <t>PGTEFT5457</t>
  </si>
  <si>
    <t>PGTEFT5458</t>
  </si>
  <si>
    <t>Horse Equipment Sdn Bhd</t>
  </si>
  <si>
    <t>PGTEFT5459</t>
  </si>
  <si>
    <t>PGTEFT5460</t>
  </si>
  <si>
    <t>Lau Sin Wee</t>
  </si>
  <si>
    <t>PGTEFT5461</t>
  </si>
  <si>
    <t>Rapid Ferry Sdn Bhd</t>
  </si>
  <si>
    <t>PGTEFT5462</t>
  </si>
  <si>
    <t>PGTEFT5463</t>
  </si>
  <si>
    <t>PGTEFT5464</t>
  </si>
  <si>
    <t>PGTEFT5465</t>
  </si>
  <si>
    <t>PGTEFT5466</t>
  </si>
  <si>
    <t>688567</t>
  </si>
  <si>
    <t>Aviareps Sdn Bhd</t>
  </si>
  <si>
    <t>688568</t>
  </si>
  <si>
    <t>Astro Radio Sdn Bhd</t>
  </si>
  <si>
    <t>688569</t>
  </si>
  <si>
    <t>YTL Info Screen Sdn Bhd</t>
  </si>
  <si>
    <t>Horizon Travel Marketing Consulting Guangzhou Co Ltd</t>
  </si>
  <si>
    <t>One Cool Artist Management Company Limited</t>
  </si>
  <si>
    <t>PGTEFT5467</t>
  </si>
  <si>
    <t>PGTEFT5468</t>
  </si>
  <si>
    <t>PGTEFT5469</t>
  </si>
  <si>
    <t>688570</t>
  </si>
  <si>
    <t>Majlis Bandaraya Pulau Pinang</t>
  </si>
  <si>
    <t>PGTEFT5470</t>
  </si>
  <si>
    <t>PGTEFT5471</t>
  </si>
  <si>
    <t>688575</t>
  </si>
  <si>
    <t>Klook Technology Sdn Bhd</t>
  </si>
  <si>
    <t>PGTEFT5473</t>
  </si>
  <si>
    <t>PGTEFT5474</t>
  </si>
  <si>
    <t>Hooi Ceramics &amp; Gift Enterprise</t>
  </si>
  <si>
    <t>PGTEFT5475</t>
  </si>
  <si>
    <t>PGTEFT5476</t>
  </si>
  <si>
    <t>PGTEFT5477</t>
  </si>
  <si>
    <t>PGTEFT5478</t>
  </si>
  <si>
    <t>688571</t>
  </si>
  <si>
    <t>688572</t>
  </si>
  <si>
    <t>688573</t>
  </si>
  <si>
    <t xml:space="preserve">Ketua Pengarah Hasil Dalam Negeri </t>
  </si>
  <si>
    <t>688574</t>
  </si>
  <si>
    <t>PGTEFT5479</t>
  </si>
  <si>
    <t>PGTEFT5480</t>
  </si>
  <si>
    <t>PGTEFT5481</t>
  </si>
  <si>
    <t>PGTEFT5482</t>
  </si>
  <si>
    <t>PGTEFT5483</t>
  </si>
  <si>
    <t>PGTEFT5484</t>
  </si>
  <si>
    <t>PGTEFT5485</t>
  </si>
  <si>
    <t>PGTEFT5486</t>
  </si>
  <si>
    <t>PGTEFT5487</t>
  </si>
  <si>
    <t>PGTEFT5488</t>
  </si>
  <si>
    <t>PGTEFT5489</t>
  </si>
  <si>
    <t>PGTEFT5490</t>
  </si>
  <si>
    <t>PGTEFT5491</t>
  </si>
  <si>
    <t>PGTEFT5492</t>
  </si>
  <si>
    <t>Flatplan Publisher</t>
  </si>
  <si>
    <t>PGTEFT5493</t>
  </si>
  <si>
    <t>PGTEFT5494</t>
  </si>
  <si>
    <t>PGTEFT5495</t>
  </si>
  <si>
    <t>PGTEFT5496</t>
  </si>
  <si>
    <t>Ginncons Constructions Sdn Bhd</t>
  </si>
  <si>
    <t>PGTEFT5497</t>
  </si>
  <si>
    <t>TCCL Sdn Bhd</t>
  </si>
  <si>
    <t>PGTEFT5498</t>
  </si>
  <si>
    <t>Grant from Statem Govt</t>
  </si>
  <si>
    <t>688577</t>
  </si>
  <si>
    <t>PGTEFT5499</t>
  </si>
  <si>
    <t>Alexandra Bevy Lee Wei Jen</t>
  </si>
  <si>
    <t>PGTEFT5500</t>
  </si>
  <si>
    <t>PGTEFT5501</t>
  </si>
  <si>
    <t>PGTEFT5502</t>
  </si>
  <si>
    <t>PGTEFT5503</t>
  </si>
  <si>
    <t>PGTEFT5504</t>
  </si>
  <si>
    <t>Bantuan Khas Kewangan (Correction)</t>
  </si>
  <si>
    <t>PGTEFT5505</t>
  </si>
  <si>
    <t>PGTEFT5506</t>
  </si>
  <si>
    <t>PGTEFT5507</t>
  </si>
  <si>
    <t>Eastern &amp; Oriental Hotel Sdn Bhd</t>
  </si>
  <si>
    <t>PGTEFT5508</t>
  </si>
  <si>
    <t>PGTEFT5509</t>
  </si>
  <si>
    <t>PGTEFT5510</t>
  </si>
  <si>
    <t>OR 01080</t>
  </si>
  <si>
    <t>Refund - Sterling Insurance</t>
  </si>
  <si>
    <t>OR 01086</t>
  </si>
  <si>
    <t>OR 01087</t>
  </si>
  <si>
    <t>Study Pg -  IPK</t>
  </si>
  <si>
    <t>Study Pg - Sentral College</t>
  </si>
  <si>
    <t>JV20/08/03</t>
  </si>
  <si>
    <t>Study Penang -Disted College</t>
  </si>
  <si>
    <t>OR 01095</t>
  </si>
  <si>
    <t>OR 01096</t>
  </si>
  <si>
    <t>OR 01097</t>
  </si>
  <si>
    <t>Study Pg- TAR</t>
  </si>
  <si>
    <t>PMED - Bioskin &amp; Laser</t>
  </si>
  <si>
    <t>OR 01098</t>
  </si>
  <si>
    <t>Study Pg-HJU Int.</t>
  </si>
  <si>
    <t>OR 01099</t>
  </si>
  <si>
    <t xml:space="preserve">Study Pg - Wawasan </t>
  </si>
  <si>
    <t>OR 01100</t>
  </si>
  <si>
    <t>PMED - Pg Weight Loss Clinic</t>
  </si>
  <si>
    <t>OR 01101</t>
  </si>
  <si>
    <t>Study Pg - Penisula College</t>
  </si>
  <si>
    <t>OR 01102</t>
  </si>
  <si>
    <t>Study Pg - UOW</t>
  </si>
  <si>
    <t>Being Bank Charges For Oct'20</t>
  </si>
  <si>
    <t>Being Short Payment For Credit Card</t>
  </si>
  <si>
    <t>Being Bank Charges For Cheque Book</t>
  </si>
  <si>
    <t>OR 01103</t>
  </si>
  <si>
    <t>Study Penang - Segi College</t>
  </si>
  <si>
    <t>OR 01104</t>
  </si>
  <si>
    <t>Study Pg- PMC</t>
  </si>
  <si>
    <t>Digital Media Campaign with Sojern</t>
  </si>
  <si>
    <t>OR 01109</t>
  </si>
  <si>
    <t>Refund of Deposits - HAB</t>
  </si>
  <si>
    <t>OR 01110</t>
  </si>
  <si>
    <t>OR 01111</t>
  </si>
  <si>
    <t>Refund - Taxation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</si>
</sst>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M&quot;#,##0_);[Red]\(&quot;RM&quot;#,##0\)"/>
    <numFmt numFmtId="43" formatCode="_(* #,##0.00_);_(* \(#,##0.00\);_(* &quot;-&quot;??_);_(@_)"/>
    <numFmt numFmtId="164" formatCode="_(* #,##0.000_);_(* \(#,##0.000\);_(* &quot;-&quot;??_);_(@_)"/>
    <numFmt numFmtId="165" formatCode="m/dd/yy;@"/>
  </numFmts>
  <fonts count="30" x14ac:knownFonts="1">
    <font>
      <sz val="11"/>
      <name val="Arial"/>
      <family val="2"/>
    </font>
    <font>
      <sz val="11"/>
      <name val="Arial"/>
      <family val="2"/>
    </font>
    <font>
      <b/>
      <sz val="14"/>
      <color theme="4"/>
      <name val="Calibri"/>
      <family val="2"/>
    </font>
    <font>
      <b/>
      <sz val="18"/>
      <color theme="4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2"/>
      <color theme="0"/>
      <name val="Calibri"/>
      <family val="2"/>
    </font>
    <font>
      <sz val="10"/>
      <color theme="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u/>
      <sz val="10"/>
      <color indexed="12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1"/>
      <color indexed="9"/>
      <name val="Calibri"/>
      <family val="2"/>
    </font>
    <font>
      <sz val="10"/>
      <color theme="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9"/>
      <name val="Calibri"/>
      <family val="2"/>
    </font>
    <font>
      <sz val="9"/>
      <name val="Calibri"/>
      <family val="2"/>
    </font>
    <font>
      <sz val="9"/>
      <name val="Calibri"/>
      <family val="2"/>
    </font>
    <font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43" fontId="5" fillId="0" borderId="0" xfId="1" applyFont="1"/>
    <xf numFmtId="43" fontId="6" fillId="0" borderId="0" xfId="1" applyFont="1"/>
    <xf numFmtId="17" fontId="5" fillId="0" borderId="1" xfId="1" applyNumberFormat="1" applyFont="1" applyBorder="1"/>
    <xf numFmtId="0" fontId="7" fillId="0" borderId="0" xfId="0" applyFont="1"/>
    <xf numFmtId="43" fontId="7" fillId="0" borderId="0" xfId="1" applyFont="1"/>
    <xf numFmtId="0" fontId="8" fillId="2" borderId="0" xfId="0" applyFont="1" applyFill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3" fontId="11" fillId="0" borderId="0" xfId="1" applyFont="1" applyAlignment="1">
      <alignment horizontal="right" indent="1"/>
    </xf>
    <xf numFmtId="43" fontId="12" fillId="0" borderId="0" xfId="1" applyFont="1"/>
    <xf numFmtId="43" fontId="13" fillId="0" borderId="0" xfId="1" applyFont="1"/>
    <xf numFmtId="43" fontId="10" fillId="0" borderId="0" xfId="1" applyFont="1" applyAlignment="1">
      <alignment horizontal="right" indent="1"/>
    </xf>
    <xf numFmtId="43" fontId="14" fillId="0" borderId="0" xfId="1" applyFont="1"/>
    <xf numFmtId="43" fontId="15" fillId="0" borderId="0" xfId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43" fontId="7" fillId="0" borderId="0" xfId="1" applyFont="1" applyAlignment="1">
      <alignment vertical="center"/>
    </xf>
    <xf numFmtId="43" fontId="7" fillId="0" borderId="0" xfId="1" applyFont="1" applyAlignment="1">
      <alignment horizontal="right" vertical="center" indent="1"/>
    </xf>
    <xf numFmtId="43" fontId="17" fillId="0" borderId="2" xfId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43" fontId="18" fillId="0" borderId="0" xfId="1" applyFont="1" applyAlignment="1">
      <alignment horizontal="center" vertical="center" wrapText="1"/>
    </xf>
    <xf numFmtId="43" fontId="11" fillId="0" borderId="0" xfId="1" applyFont="1" applyAlignment="1">
      <alignment horizontal="center" vertical="center"/>
    </xf>
    <xf numFmtId="0" fontId="10" fillId="0" borderId="0" xfId="0" applyFont="1" applyAlignment="1">
      <alignment vertical="center"/>
    </xf>
    <xf numFmtId="14" fontId="7" fillId="0" borderId="2" xfId="0" applyNumberFormat="1" applyFont="1" applyBorder="1" applyAlignment="1">
      <alignment horizontal="right" vertical="center"/>
    </xf>
    <xf numFmtId="1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43" fontId="7" fillId="0" borderId="2" xfId="1" applyFont="1" applyBorder="1" applyAlignment="1">
      <alignment vertical="center"/>
    </xf>
    <xf numFmtId="0" fontId="19" fillId="0" borderId="0" xfId="0" applyFont="1" applyAlignment="1">
      <alignment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19" fillId="0" borderId="2" xfId="0" applyFont="1" applyBorder="1" applyAlignment="1">
      <alignment horizontal="center"/>
    </xf>
    <xf numFmtId="43" fontId="7" fillId="0" borderId="2" xfId="1" applyFont="1" applyBorder="1" applyAlignment="1">
      <alignment horizontal="right" vertical="center"/>
    </xf>
    <xf numFmtId="14" fontId="7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wrapText="1"/>
    </xf>
    <xf numFmtId="0" fontId="19" fillId="0" borderId="2" xfId="0" applyFont="1" applyBorder="1"/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19" fillId="0" borderId="0" xfId="0" applyFont="1"/>
    <xf numFmtId="0" fontId="19" fillId="0" borderId="2" xfId="0" applyFont="1" applyBorder="1" applyAlignment="1">
      <alignment vertical="center"/>
    </xf>
    <xf numFmtId="43" fontId="19" fillId="0" borderId="2" xfId="1" applyFont="1" applyBorder="1"/>
    <xf numFmtId="164" fontId="7" fillId="0" borderId="0" xfId="1" applyNumberFormat="1" applyFont="1"/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wrapText="1"/>
    </xf>
    <xf numFmtId="43" fontId="20" fillId="0" borderId="0" xfId="1" applyFont="1"/>
    <xf numFmtId="0" fontId="20" fillId="0" borderId="0" xfId="0" applyFont="1"/>
    <xf numFmtId="0" fontId="20" fillId="0" borderId="2" xfId="0" applyFont="1" applyBorder="1"/>
    <xf numFmtId="14" fontId="20" fillId="0" borderId="2" xfId="0" applyNumberFormat="1" applyFont="1" applyBorder="1" applyAlignment="1">
      <alignment horizontal="center"/>
    </xf>
    <xf numFmtId="0" fontId="21" fillId="0" borderId="0" xfId="0" applyFont="1"/>
    <xf numFmtId="0" fontId="22" fillId="0" borderId="2" xfId="0" applyFont="1" applyBorder="1" applyAlignment="1">
      <alignment wrapText="1"/>
    </xf>
    <xf numFmtId="0" fontId="22" fillId="0" borderId="2" xfId="0" applyFont="1" applyBorder="1"/>
    <xf numFmtId="0" fontId="22" fillId="0" borderId="2" xfId="0" applyFont="1" applyBorder="1" applyAlignment="1">
      <alignment horizontal="center"/>
    </xf>
    <xf numFmtId="43" fontId="19" fillId="0" borderId="0" xfId="0" applyNumberFormat="1" applyFont="1"/>
    <xf numFmtId="0" fontId="10" fillId="0" borderId="0" xfId="0" applyFont="1"/>
    <xf numFmtId="165" fontId="19" fillId="0" borderId="2" xfId="0" applyNumberFormat="1" applyFont="1" applyBorder="1" applyAlignment="1">
      <alignment horizontal="right"/>
    </xf>
    <xf numFmtId="165" fontId="19" fillId="0" borderId="3" xfId="0" applyNumberFormat="1" applyFont="1" applyBorder="1" applyAlignment="1">
      <alignment horizontal="right"/>
    </xf>
    <xf numFmtId="0" fontId="19" fillId="0" borderId="3" xfId="0" applyFont="1" applyBorder="1" applyAlignment="1">
      <alignment horizontal="center"/>
    </xf>
    <xf numFmtId="0" fontId="19" fillId="0" borderId="3" xfId="0" applyFont="1" applyBorder="1" applyAlignment="1">
      <alignment wrapText="1"/>
    </xf>
    <xf numFmtId="0" fontId="19" fillId="0" borderId="3" xfId="0" applyFont="1" applyBorder="1"/>
    <xf numFmtId="43" fontId="19" fillId="0" borderId="3" xfId="0" applyNumberFormat="1" applyFont="1" applyBorder="1"/>
    <xf numFmtId="43" fontId="19" fillId="3" borderId="3" xfId="0" applyNumberFormat="1" applyFont="1" applyFill="1" applyBorder="1"/>
    <xf numFmtId="43" fontId="7" fillId="0" borderId="2" xfId="1" applyFont="1" applyFill="1" applyBorder="1" applyAlignment="1">
      <alignment vertical="center"/>
    </xf>
    <xf numFmtId="43" fontId="19" fillId="0" borderId="2" xfId="1" applyFont="1" applyFill="1" applyBorder="1" applyAlignment="1">
      <alignment vertical="center"/>
    </xf>
    <xf numFmtId="43" fontId="7" fillId="0" borderId="2" xfId="1" applyFont="1" applyFill="1" applyBorder="1"/>
    <xf numFmtId="43" fontId="7" fillId="0" borderId="2" xfId="1" applyFont="1" applyFill="1" applyBorder="1" applyAlignment="1">
      <alignment horizontal="center" vertical="center"/>
    </xf>
    <xf numFmtId="43" fontId="19" fillId="0" borderId="2" xfId="1" applyFont="1" applyFill="1" applyBorder="1"/>
    <xf numFmtId="43" fontId="20" fillId="0" borderId="2" xfId="1" applyFont="1" applyFill="1" applyBorder="1"/>
    <xf numFmtId="43" fontId="22" fillId="0" borderId="2" xfId="1" applyFont="1" applyFill="1" applyBorder="1"/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/>
    <xf numFmtId="43" fontId="7" fillId="0" borderId="2" xfId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43" fontId="7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23" fillId="0" borderId="2" xfId="0" applyFont="1" applyFill="1" applyBorder="1" applyAlignment="1">
      <alignment horizontal="center"/>
    </xf>
    <xf numFmtId="0" fontId="23" fillId="0" borderId="2" xfId="0" applyFont="1" applyFill="1" applyBorder="1" applyAlignment="1">
      <alignment wrapText="1"/>
    </xf>
    <xf numFmtId="0" fontId="23" fillId="0" borderId="2" xfId="0" applyFont="1" applyFill="1" applyBorder="1" applyAlignment="1">
      <alignment vertical="center"/>
    </xf>
    <xf numFmtId="43" fontId="23" fillId="0" borderId="2" xfId="1" applyFont="1" applyFill="1" applyBorder="1" applyAlignment="1">
      <alignment vertical="center"/>
    </xf>
    <xf numFmtId="43" fontId="23" fillId="0" borderId="2" xfId="1" applyNumberFormat="1" applyFont="1" applyFill="1" applyBorder="1"/>
    <xf numFmtId="0" fontId="23" fillId="0" borderId="0" xfId="0" applyFont="1" applyFill="1"/>
    <xf numFmtId="165" fontId="19" fillId="0" borderId="2" xfId="0" applyNumberFormat="1" applyFont="1" applyFill="1" applyBorder="1" applyAlignment="1">
      <alignment horizontal="right"/>
    </xf>
    <xf numFmtId="0" fontId="19" fillId="0" borderId="2" xfId="0" applyFont="1" applyFill="1" applyBorder="1" applyAlignment="1">
      <alignment horizontal="center"/>
    </xf>
    <xf numFmtId="0" fontId="19" fillId="0" borderId="2" xfId="0" applyFont="1" applyFill="1" applyBorder="1" applyAlignment="1">
      <alignment wrapText="1"/>
    </xf>
    <xf numFmtId="0" fontId="19" fillId="0" borderId="2" xfId="0" applyFont="1" applyFill="1" applyBorder="1"/>
    <xf numFmtId="43" fontId="19" fillId="0" borderId="2" xfId="1" applyNumberFormat="1" applyFont="1" applyFill="1" applyBorder="1" applyAlignment="1">
      <alignment vertical="center"/>
    </xf>
    <xf numFmtId="43" fontId="19" fillId="3" borderId="2" xfId="1" applyFont="1" applyFill="1" applyBorder="1" applyAlignment="1">
      <alignment horizontal="right" vertical="center"/>
    </xf>
    <xf numFmtId="0" fontId="19" fillId="0" borderId="2" xfId="0" applyFont="1" applyFill="1" applyBorder="1" applyAlignment="1">
      <alignment vertical="center"/>
    </xf>
    <xf numFmtId="0" fontId="19" fillId="0" borderId="0" xfId="0" applyFont="1" applyFill="1"/>
    <xf numFmtId="43" fontId="19" fillId="0" borderId="2" xfId="1" applyNumberFormat="1" applyFont="1" applyFill="1" applyBorder="1"/>
    <xf numFmtId="6" fontId="19" fillId="0" borderId="0" xfId="0" applyNumberFormat="1" applyFont="1"/>
    <xf numFmtId="6" fontId="19" fillId="0" borderId="0" xfId="0" applyNumberFormat="1" applyFont="1" applyFill="1"/>
    <xf numFmtId="0" fontId="24" fillId="0" borderId="2" xfId="0" applyFont="1" applyFill="1" applyBorder="1" applyAlignment="1">
      <alignment horizontal="center"/>
    </xf>
    <xf numFmtId="0" fontId="24" fillId="0" borderId="2" xfId="0" applyFont="1" applyFill="1" applyBorder="1" applyAlignment="1">
      <alignment wrapText="1"/>
    </xf>
    <xf numFmtId="0" fontId="24" fillId="0" borderId="2" xfId="0" applyFont="1" applyFill="1" applyBorder="1"/>
    <xf numFmtId="43" fontId="24" fillId="0" borderId="2" xfId="1" applyFont="1" applyFill="1" applyBorder="1"/>
    <xf numFmtId="43" fontId="24" fillId="0" borderId="2" xfId="1" applyNumberFormat="1" applyFont="1" applyFill="1" applyBorder="1"/>
    <xf numFmtId="0" fontId="24" fillId="0" borderId="0" xfId="0" applyFont="1" applyFill="1"/>
    <xf numFmtId="43" fontId="24" fillId="0" borderId="0" xfId="1" applyFont="1" applyFill="1" applyAlignment="1">
      <alignment vertical="center"/>
    </xf>
    <xf numFmtId="43" fontId="24" fillId="0" borderId="0" xfId="1" applyFont="1" applyFill="1"/>
    <xf numFmtId="164" fontId="24" fillId="0" borderId="0" xfId="1" applyNumberFormat="1" applyFont="1" applyFill="1"/>
    <xf numFmtId="43" fontId="25" fillId="0" borderId="0" xfId="1" applyFont="1" applyFill="1" applyAlignment="1">
      <alignment vertical="center"/>
    </xf>
    <xf numFmtId="43" fontId="7" fillId="0" borderId="2" xfId="1" applyFont="1" applyBorder="1"/>
    <xf numFmtId="43" fontId="19" fillId="4" borderId="2" xfId="1" applyFont="1" applyFill="1" applyBorder="1" applyAlignment="1">
      <alignment horizontal="right" vertical="center"/>
    </xf>
    <xf numFmtId="43" fontId="19" fillId="0" borderId="2" xfId="1" applyFont="1" applyBorder="1" applyAlignment="1">
      <alignment vertical="center"/>
    </xf>
    <xf numFmtId="0" fontId="26" fillId="0" borderId="2" xfId="0" applyFont="1" applyFill="1" applyBorder="1" applyAlignment="1">
      <alignment horizontal="center"/>
    </xf>
    <xf numFmtId="0" fontId="26" fillId="0" borderId="2" xfId="0" applyFont="1" applyFill="1" applyBorder="1" applyAlignment="1">
      <alignment wrapText="1"/>
    </xf>
    <xf numFmtId="0" fontId="26" fillId="0" borderId="2" xfId="0" applyFont="1" applyFill="1" applyBorder="1" applyAlignment="1">
      <alignment vertical="center"/>
    </xf>
    <xf numFmtId="43" fontId="26" fillId="0" borderId="2" xfId="1" applyFont="1" applyFill="1" applyBorder="1" applyAlignment="1">
      <alignment vertical="center"/>
    </xf>
    <xf numFmtId="43" fontId="26" fillId="0" borderId="2" xfId="1" applyNumberFormat="1" applyFont="1" applyFill="1" applyBorder="1" applyAlignment="1">
      <alignment vertical="center"/>
    </xf>
    <xf numFmtId="0" fontId="26" fillId="0" borderId="0" xfId="0" applyFont="1" applyFill="1"/>
    <xf numFmtId="43" fontId="19" fillId="0" borderId="0" xfId="0" applyNumberFormat="1" applyFont="1" applyFill="1"/>
    <xf numFmtId="0" fontId="26" fillId="0" borderId="2" xfId="0" applyFont="1" applyFill="1" applyBorder="1"/>
    <xf numFmtId="0" fontId="26" fillId="0" borderId="2" xfId="0" applyNumberFormat="1" applyFont="1" applyFill="1" applyBorder="1"/>
    <xf numFmtId="0" fontId="26" fillId="0" borderId="0" xfId="0" applyFont="1" applyFill="1" applyAlignment="1">
      <alignment vertical="center"/>
    </xf>
    <xf numFmtId="43" fontId="5" fillId="0" borderId="0" xfId="1" applyNumberFormat="1" applyFont="1"/>
    <xf numFmtId="43" fontId="7" fillId="0" borderId="0" xfId="1" applyNumberFormat="1" applyFont="1"/>
    <xf numFmtId="43" fontId="7" fillId="0" borderId="0" xfId="1" applyNumberFormat="1" applyFont="1" applyAlignment="1">
      <alignment vertical="center"/>
    </xf>
    <xf numFmtId="43" fontId="18" fillId="0" borderId="0" xfId="1" applyNumberFormat="1" applyFont="1" applyAlignment="1">
      <alignment horizontal="center" vertical="center" wrapText="1"/>
    </xf>
    <xf numFmtId="43" fontId="7" fillId="0" borderId="2" xfId="1" applyNumberFormat="1" applyFont="1" applyBorder="1" applyAlignment="1">
      <alignment vertical="center"/>
    </xf>
    <xf numFmtId="43" fontId="7" fillId="0" borderId="2" xfId="1" applyNumberFormat="1" applyFont="1" applyFill="1" applyBorder="1" applyAlignment="1">
      <alignment vertical="center"/>
    </xf>
    <xf numFmtId="43" fontId="7" fillId="0" borderId="2" xfId="1" applyNumberFormat="1" applyFont="1" applyFill="1" applyBorder="1"/>
    <xf numFmtId="43" fontId="7" fillId="0" borderId="2" xfId="1" applyNumberFormat="1" applyFont="1" applyFill="1" applyBorder="1" applyAlignment="1">
      <alignment horizontal="center" vertical="center"/>
    </xf>
    <xf numFmtId="43" fontId="7" fillId="0" borderId="2" xfId="1" applyNumberFormat="1" applyFont="1" applyBorder="1"/>
    <xf numFmtId="43" fontId="19" fillId="0" borderId="2" xfId="1" applyNumberFormat="1" applyFont="1" applyBorder="1"/>
    <xf numFmtId="43" fontId="19" fillId="0" borderId="2" xfId="1" applyNumberFormat="1" applyFont="1" applyBorder="1" applyAlignment="1">
      <alignment vertical="center"/>
    </xf>
    <xf numFmtId="43" fontId="23" fillId="0" borderId="2" xfId="1" applyNumberFormat="1" applyFont="1" applyFill="1" applyBorder="1" applyAlignment="1">
      <alignment vertical="center"/>
    </xf>
    <xf numFmtId="43" fontId="20" fillId="0" borderId="2" xfId="1" applyNumberFormat="1" applyFont="1" applyFill="1" applyBorder="1"/>
    <xf numFmtId="43" fontId="22" fillId="0" borderId="2" xfId="1" applyNumberFormat="1" applyFont="1" applyFill="1" applyBorder="1"/>
    <xf numFmtId="0" fontId="27" fillId="0" borderId="2" xfId="0" applyFont="1" applyFill="1" applyBorder="1" applyAlignment="1">
      <alignment horizontal="center"/>
    </xf>
    <xf numFmtId="0" fontId="27" fillId="0" borderId="2" xfId="0" applyFont="1" applyFill="1" applyBorder="1" applyAlignment="1">
      <alignment wrapText="1"/>
    </xf>
    <xf numFmtId="0" fontId="27" fillId="0" borderId="2" xfId="0" applyFont="1" applyFill="1" applyBorder="1"/>
    <xf numFmtId="43" fontId="27" fillId="0" borderId="2" xfId="1" applyFont="1" applyFill="1" applyBorder="1" applyAlignment="1">
      <alignment vertical="center"/>
    </xf>
    <xf numFmtId="43" fontId="27" fillId="0" borderId="2" xfId="1" applyNumberFormat="1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0" fontId="27" fillId="0" borderId="2" xfId="0" applyFont="1" applyFill="1" applyBorder="1" applyAlignment="1">
      <alignment vertical="center"/>
    </xf>
    <xf numFmtId="0" fontId="27" fillId="0" borderId="0" xfId="0" applyFont="1" applyFill="1"/>
    <xf numFmtId="43" fontId="27" fillId="3" borderId="2" xfId="1" applyFont="1" applyFill="1" applyBorder="1" applyAlignment="1">
      <alignment horizontal="right" vertical="center"/>
    </xf>
    <xf numFmtId="14" fontId="7" fillId="0" borderId="2" xfId="0" applyNumberFormat="1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43" fontId="7" fillId="0" borderId="2" xfId="1" applyFont="1" applyBorder="1" applyAlignment="1">
      <alignment horizontal="left" vertical="top"/>
    </xf>
    <xf numFmtId="43" fontId="7" fillId="0" borderId="2" xfId="1" applyFont="1" applyFill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43" fontId="7" fillId="0" borderId="0" xfId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9" fillId="0" borderId="2" xfId="0" applyFont="1" applyBorder="1" applyAlignment="1">
      <alignment horizontal="center" vertical="top"/>
    </xf>
    <xf numFmtId="165" fontId="28" fillId="0" borderId="2" xfId="0" applyNumberFormat="1" applyFont="1" applyFill="1" applyBorder="1" applyAlignment="1">
      <alignment horizontal="right"/>
    </xf>
    <xf numFmtId="0" fontId="28" fillId="0" borderId="2" xfId="0" applyFont="1" applyFill="1" applyBorder="1" applyAlignment="1">
      <alignment horizontal="center"/>
    </xf>
    <xf numFmtId="0" fontId="28" fillId="0" borderId="2" xfId="0" applyFont="1" applyFill="1" applyBorder="1" applyAlignment="1">
      <alignment wrapText="1"/>
    </xf>
    <xf numFmtId="0" fontId="28" fillId="0" borderId="2" xfId="0" applyFont="1" applyFill="1" applyBorder="1"/>
    <xf numFmtId="43" fontId="28" fillId="0" borderId="2" xfId="1" applyFont="1" applyFill="1" applyBorder="1" applyAlignment="1">
      <alignment vertical="center"/>
    </xf>
    <xf numFmtId="43" fontId="28" fillId="0" borderId="2" xfId="1" applyNumberFormat="1" applyFont="1" applyFill="1" applyBorder="1" applyAlignment="1">
      <alignment vertical="center"/>
    </xf>
    <xf numFmtId="0" fontId="28" fillId="0" borderId="0" xfId="0" applyFont="1" applyFill="1" applyAlignment="1">
      <alignment vertical="center"/>
    </xf>
    <xf numFmtId="14" fontId="7" fillId="0" borderId="2" xfId="0" applyNumberFormat="1" applyFont="1" applyBorder="1" applyAlignment="1">
      <alignment horizontal="center" vertical="top"/>
    </xf>
    <xf numFmtId="43" fontId="28" fillId="0" borderId="2" xfId="1" applyFont="1" applyFill="1" applyBorder="1"/>
    <xf numFmtId="0" fontId="29" fillId="0" borderId="0" xfId="0" applyFont="1" applyFill="1" applyAlignment="1">
      <alignment vertical="center"/>
    </xf>
    <xf numFmtId="0" fontId="29" fillId="0" borderId="0" xfId="0" applyFont="1" applyFill="1"/>
    <xf numFmtId="0" fontId="29" fillId="0" borderId="2" xfId="0" applyFont="1" applyFill="1" applyBorder="1" applyAlignment="1">
      <alignment horizontal="center"/>
    </xf>
    <xf numFmtId="0" fontId="29" fillId="0" borderId="2" xfId="0" applyFont="1" applyFill="1" applyBorder="1" applyAlignment="1">
      <alignment wrapText="1"/>
    </xf>
    <xf numFmtId="0" fontId="29" fillId="0" borderId="2" xfId="0" applyFont="1" applyFill="1" applyBorder="1" applyAlignment="1">
      <alignment vertical="center"/>
    </xf>
    <xf numFmtId="43" fontId="29" fillId="0" borderId="2" xfId="1" applyFont="1" applyFill="1" applyBorder="1" applyAlignment="1">
      <alignment vertical="center"/>
    </xf>
    <xf numFmtId="43" fontId="29" fillId="0" borderId="2" xfId="1" applyNumberFormat="1" applyFont="1" applyFill="1" applyBorder="1"/>
    <xf numFmtId="43" fontId="29" fillId="3" borderId="2" xfId="1" applyFont="1" applyFill="1" applyBorder="1" applyAlignment="1">
      <alignment horizontal="right" vertical="center"/>
    </xf>
    <xf numFmtId="43" fontId="29" fillId="0" borderId="2" xfId="1" applyNumberFormat="1" applyFont="1" applyFill="1" applyBorder="1" applyAlignment="1">
      <alignment vertical="center"/>
    </xf>
    <xf numFmtId="0" fontId="29" fillId="0" borderId="2" xfId="0" applyFont="1" applyFill="1" applyBorder="1"/>
    <xf numFmtId="43" fontId="29" fillId="0" borderId="2" xfId="1" applyFont="1" applyFill="1" applyBorder="1"/>
  </cellXfs>
  <cellStyles count="2">
    <cellStyle name="Comma" xfId="1" builtinId="3"/>
    <cellStyle name="Normal" xfId="0" builtinId="0"/>
  </cellStyles>
  <dxfs count="2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5" formatCode="m/dd/yy;@"/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5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heque%20Register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heque%20Register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Feb"/>
      <sheetName val="Mar"/>
      <sheetName val="Apr"/>
      <sheetName val="May"/>
      <sheetName val="June"/>
      <sheetName val="July"/>
      <sheetName val="Aug"/>
      <sheetName val="Sep"/>
      <sheetName val="Oct"/>
      <sheetName val="Nov"/>
      <sheetName val="Dec"/>
      <sheetName val="Settings"/>
      <sheetName val="Help"/>
      <sheetName val="©"/>
    </sheetNames>
    <sheetDataSet>
      <sheetData sheetId="0">
        <row r="1">
          <cell r="N1" t="str">
            <v>Num</v>
          </cell>
        </row>
        <row r="2">
          <cell r="N2"/>
        </row>
        <row r="3">
          <cell r="N3">
            <v>1</v>
          </cell>
        </row>
        <row r="4">
          <cell r="N4">
            <v>0</v>
          </cell>
        </row>
        <row r="5">
          <cell r="N5">
            <v>-1</v>
          </cell>
        </row>
        <row r="6">
          <cell r="N6">
            <v>-2</v>
          </cell>
        </row>
        <row r="7">
          <cell r="N7">
            <v>-3</v>
          </cell>
        </row>
        <row r="8">
          <cell r="N8" t="str">
            <v>EFT</v>
          </cell>
        </row>
        <row r="9">
          <cell r="N9" t="str">
            <v>DEP</v>
          </cell>
        </row>
        <row r="10">
          <cell r="N10" t="str">
            <v>TXFR</v>
          </cell>
        </row>
        <row r="11">
          <cell r="N11" t="str">
            <v>CARD</v>
          </cell>
        </row>
        <row r="12">
          <cell r="N12" t="str">
            <v>FEE</v>
          </cell>
        </row>
        <row r="13">
          <cell r="N13"/>
        </row>
        <row r="14">
          <cell r="N14"/>
        </row>
        <row r="15">
          <cell r="N15"/>
        </row>
        <row r="16">
          <cell r="N16"/>
        </row>
        <row r="17">
          <cell r="N17"/>
        </row>
        <row r="18">
          <cell r="N18"/>
        </row>
        <row r="19">
          <cell r="N19"/>
        </row>
        <row r="20">
          <cell r="N20"/>
        </row>
        <row r="21">
          <cell r="N21"/>
        </row>
        <row r="22">
          <cell r="N22"/>
        </row>
        <row r="23">
          <cell r="N23"/>
        </row>
        <row r="24">
          <cell r="N24"/>
        </row>
        <row r="25">
          <cell r="N25"/>
        </row>
        <row r="26">
          <cell r="N26"/>
        </row>
        <row r="27">
          <cell r="N27"/>
        </row>
        <row r="28">
          <cell r="N28"/>
        </row>
        <row r="29">
          <cell r="N29"/>
        </row>
        <row r="30">
          <cell r="N30"/>
        </row>
        <row r="31">
          <cell r="N31"/>
        </row>
        <row r="32">
          <cell r="N32"/>
        </row>
        <row r="33">
          <cell r="N33"/>
        </row>
        <row r="34">
          <cell r="N34"/>
        </row>
        <row r="35">
          <cell r="N35"/>
        </row>
        <row r="36">
          <cell r="N36"/>
        </row>
        <row r="37">
          <cell r="N37"/>
        </row>
        <row r="38">
          <cell r="N38"/>
        </row>
        <row r="39">
          <cell r="N39"/>
        </row>
        <row r="40">
          <cell r="N40"/>
        </row>
        <row r="41">
          <cell r="N41"/>
        </row>
        <row r="42">
          <cell r="N42"/>
        </row>
        <row r="43">
          <cell r="N43"/>
        </row>
        <row r="44">
          <cell r="N44"/>
        </row>
        <row r="45">
          <cell r="N45"/>
        </row>
        <row r="46">
          <cell r="N46"/>
        </row>
        <row r="47">
          <cell r="N47"/>
        </row>
        <row r="48">
          <cell r="N48"/>
        </row>
        <row r="49">
          <cell r="N49"/>
        </row>
        <row r="50">
          <cell r="N50"/>
        </row>
        <row r="51">
          <cell r="N51"/>
        </row>
        <row r="52">
          <cell r="N52"/>
        </row>
        <row r="53">
          <cell r="N53"/>
        </row>
        <row r="54">
          <cell r="N54"/>
        </row>
        <row r="55">
          <cell r="N55"/>
        </row>
        <row r="56">
          <cell r="N56"/>
        </row>
        <row r="57">
          <cell r="N57"/>
        </row>
        <row r="58">
          <cell r="N58"/>
        </row>
        <row r="59">
          <cell r="N59"/>
        </row>
        <row r="60">
          <cell r="N60"/>
        </row>
        <row r="61">
          <cell r="N61"/>
        </row>
        <row r="62">
          <cell r="N62"/>
        </row>
        <row r="63">
          <cell r="N63"/>
        </row>
        <row r="64">
          <cell r="N64"/>
        </row>
        <row r="65">
          <cell r="N65"/>
        </row>
        <row r="66">
          <cell r="N66"/>
        </row>
        <row r="67">
          <cell r="N67"/>
        </row>
        <row r="68">
          <cell r="N68"/>
        </row>
        <row r="69">
          <cell r="N69"/>
        </row>
        <row r="70">
          <cell r="N70"/>
        </row>
        <row r="71">
          <cell r="N71"/>
        </row>
        <row r="72">
          <cell r="N72"/>
        </row>
        <row r="73">
          <cell r="N73"/>
        </row>
        <row r="74">
          <cell r="N74"/>
        </row>
        <row r="75">
          <cell r="N75"/>
        </row>
        <row r="76">
          <cell r="N76"/>
        </row>
        <row r="77">
          <cell r="N77"/>
        </row>
        <row r="78">
          <cell r="N78"/>
        </row>
        <row r="79">
          <cell r="N79"/>
        </row>
        <row r="80">
          <cell r="N80"/>
        </row>
        <row r="81">
          <cell r="N81"/>
        </row>
        <row r="82">
          <cell r="N82"/>
        </row>
        <row r="83">
          <cell r="N83"/>
        </row>
        <row r="84">
          <cell r="N84"/>
        </row>
        <row r="85">
          <cell r="N85"/>
        </row>
        <row r="86">
          <cell r="N86"/>
        </row>
        <row r="87">
          <cell r="N87"/>
        </row>
        <row r="88">
          <cell r="N88"/>
        </row>
        <row r="89">
          <cell r="N89"/>
        </row>
        <row r="90">
          <cell r="N90"/>
        </row>
        <row r="91">
          <cell r="N91"/>
        </row>
        <row r="92">
          <cell r="N92"/>
        </row>
        <row r="93">
          <cell r="N93"/>
        </row>
        <row r="94">
          <cell r="N94"/>
        </row>
        <row r="95">
          <cell r="N95"/>
        </row>
        <row r="96">
          <cell r="N96"/>
        </row>
        <row r="97">
          <cell r="N97"/>
        </row>
        <row r="98">
          <cell r="N98"/>
        </row>
        <row r="99">
          <cell r="N99"/>
        </row>
        <row r="100">
          <cell r="N100"/>
        </row>
        <row r="101">
          <cell r="N101"/>
        </row>
        <row r="102">
          <cell r="N102"/>
        </row>
        <row r="103">
          <cell r="N103"/>
        </row>
        <row r="104">
          <cell r="N104"/>
        </row>
        <row r="105">
          <cell r="N105"/>
        </row>
        <row r="106">
          <cell r="N106"/>
        </row>
        <row r="107">
          <cell r="N107"/>
        </row>
        <row r="108">
          <cell r="N108"/>
        </row>
        <row r="109">
          <cell r="N109"/>
        </row>
        <row r="110">
          <cell r="N110"/>
        </row>
        <row r="111">
          <cell r="N111"/>
        </row>
        <row r="112">
          <cell r="N112"/>
        </row>
        <row r="113">
          <cell r="N113"/>
        </row>
        <row r="114">
          <cell r="N114"/>
        </row>
        <row r="115">
          <cell r="N115"/>
        </row>
        <row r="116">
          <cell r="N116"/>
        </row>
        <row r="117">
          <cell r="N117"/>
        </row>
        <row r="118">
          <cell r="N118"/>
        </row>
        <row r="119">
          <cell r="N119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Categories</v>
          </cell>
          <cell r="C1" t="str">
            <v>Payees</v>
          </cell>
          <cell r="E1" t="str">
            <v>Date</v>
          </cell>
          <cell r="G1" t="str">
            <v>R</v>
          </cell>
        </row>
        <row r="2">
          <cell r="A2" t="str">
            <v>Operating Expenditure</v>
          </cell>
          <cell r="C2"/>
          <cell r="E2"/>
          <cell r="G2" t="str">
            <v>C</v>
          </cell>
        </row>
        <row r="3">
          <cell r="A3" t="str">
            <v>Tourism Expenditure</v>
          </cell>
          <cell r="C3"/>
          <cell r="E3"/>
          <cell r="G3" t="str">
            <v>R</v>
          </cell>
        </row>
        <row r="4">
          <cell r="A4" t="str">
            <v>Other Payment</v>
          </cell>
          <cell r="C4"/>
          <cell r="E4"/>
          <cell r="G4"/>
        </row>
        <row r="5">
          <cell r="A5" t="str">
            <v>Accrual</v>
          </cell>
          <cell r="C5"/>
          <cell r="E5"/>
          <cell r="G5"/>
        </row>
        <row r="6">
          <cell r="A6"/>
          <cell r="C6"/>
          <cell r="E6"/>
          <cell r="G6"/>
        </row>
        <row r="7">
          <cell r="A7"/>
          <cell r="C7"/>
          <cell r="E7"/>
          <cell r="G7"/>
        </row>
        <row r="8">
          <cell r="A8"/>
          <cell r="C8"/>
          <cell r="E8"/>
          <cell r="G8"/>
        </row>
        <row r="9">
          <cell r="A9"/>
          <cell r="C9"/>
          <cell r="E9"/>
          <cell r="G9"/>
        </row>
        <row r="10">
          <cell r="A10"/>
          <cell r="C10"/>
          <cell r="E10"/>
          <cell r="G10"/>
        </row>
        <row r="11">
          <cell r="A11"/>
          <cell r="C11"/>
          <cell r="E11"/>
          <cell r="G11"/>
        </row>
        <row r="12">
          <cell r="A12"/>
          <cell r="C12"/>
          <cell r="E12"/>
          <cell r="G12"/>
        </row>
        <row r="13">
          <cell r="A13"/>
          <cell r="C13"/>
          <cell r="E13"/>
          <cell r="G13"/>
        </row>
        <row r="14">
          <cell r="A14"/>
          <cell r="C14"/>
          <cell r="E14"/>
          <cell r="G14"/>
        </row>
        <row r="15">
          <cell r="A15"/>
          <cell r="C15"/>
          <cell r="E15"/>
          <cell r="G15"/>
        </row>
        <row r="16">
          <cell r="A16"/>
          <cell r="C16"/>
          <cell r="E16"/>
          <cell r="G16"/>
        </row>
        <row r="17">
          <cell r="A17"/>
          <cell r="C17"/>
          <cell r="E17"/>
        </row>
        <row r="18">
          <cell r="A18"/>
          <cell r="C18"/>
          <cell r="E18"/>
        </row>
        <row r="19">
          <cell r="A19"/>
          <cell r="C19"/>
          <cell r="E19"/>
        </row>
        <row r="20">
          <cell r="A20"/>
          <cell r="C20"/>
          <cell r="E20"/>
        </row>
        <row r="21">
          <cell r="A21"/>
          <cell r="C21"/>
          <cell r="E21"/>
        </row>
        <row r="22">
          <cell r="A22"/>
          <cell r="C22"/>
          <cell r="E22"/>
        </row>
        <row r="23">
          <cell r="A23"/>
          <cell r="C23"/>
          <cell r="E23"/>
        </row>
        <row r="24">
          <cell r="A24"/>
          <cell r="C24"/>
          <cell r="E24"/>
        </row>
        <row r="25">
          <cell r="A25"/>
          <cell r="C25"/>
        </row>
        <row r="26">
          <cell r="A26"/>
          <cell r="C26"/>
        </row>
        <row r="27">
          <cell r="A27"/>
          <cell r="C27"/>
        </row>
        <row r="28">
          <cell r="A28"/>
          <cell r="C28"/>
        </row>
        <row r="29">
          <cell r="A29"/>
          <cell r="C29"/>
        </row>
        <row r="30">
          <cell r="A30"/>
          <cell r="C30"/>
        </row>
        <row r="31">
          <cell r="A31"/>
          <cell r="C31"/>
        </row>
        <row r="32">
          <cell r="A32"/>
          <cell r="C32"/>
        </row>
        <row r="33">
          <cell r="A33"/>
          <cell r="C33"/>
        </row>
        <row r="34">
          <cell r="A34"/>
          <cell r="C34"/>
        </row>
        <row r="35">
          <cell r="A35"/>
          <cell r="C35"/>
        </row>
        <row r="36">
          <cell r="A36"/>
          <cell r="C36"/>
        </row>
        <row r="37">
          <cell r="A37"/>
          <cell r="C37"/>
        </row>
        <row r="38">
          <cell r="A38"/>
          <cell r="C38"/>
        </row>
        <row r="39">
          <cell r="A39"/>
          <cell r="C39"/>
        </row>
        <row r="40">
          <cell r="A40"/>
          <cell r="C40"/>
        </row>
        <row r="41">
          <cell r="A41"/>
          <cell r="C41"/>
        </row>
        <row r="42">
          <cell r="A42"/>
          <cell r="C42"/>
        </row>
        <row r="43">
          <cell r="A43"/>
          <cell r="C43"/>
        </row>
        <row r="44">
          <cell r="A44"/>
          <cell r="C44"/>
        </row>
        <row r="45">
          <cell r="A45"/>
          <cell r="C45"/>
        </row>
        <row r="46">
          <cell r="A46"/>
          <cell r="C46"/>
        </row>
        <row r="47">
          <cell r="A47"/>
          <cell r="C47"/>
        </row>
        <row r="48">
          <cell r="A48"/>
          <cell r="C48"/>
        </row>
        <row r="49">
          <cell r="A49"/>
          <cell r="C49"/>
        </row>
        <row r="50">
          <cell r="A50"/>
          <cell r="C50"/>
        </row>
        <row r="51">
          <cell r="A51"/>
          <cell r="C51"/>
        </row>
        <row r="52">
          <cell r="A52"/>
          <cell r="C52"/>
        </row>
        <row r="53">
          <cell r="A53"/>
          <cell r="C53"/>
        </row>
        <row r="54">
          <cell r="A54"/>
          <cell r="C54"/>
        </row>
        <row r="55">
          <cell r="A55"/>
          <cell r="C55"/>
        </row>
        <row r="56">
          <cell r="A56"/>
          <cell r="C56"/>
        </row>
        <row r="57">
          <cell r="A57"/>
          <cell r="C57"/>
        </row>
        <row r="58">
          <cell r="A58"/>
          <cell r="C58"/>
        </row>
        <row r="59">
          <cell r="A59"/>
          <cell r="C59"/>
        </row>
        <row r="60">
          <cell r="A60"/>
          <cell r="C60"/>
        </row>
        <row r="61">
          <cell r="A61"/>
          <cell r="C61"/>
        </row>
        <row r="62">
          <cell r="A62"/>
          <cell r="C62"/>
        </row>
        <row r="63">
          <cell r="A63"/>
          <cell r="C63"/>
        </row>
        <row r="64">
          <cell r="A64"/>
          <cell r="C64"/>
        </row>
        <row r="65">
          <cell r="A65"/>
          <cell r="C65"/>
        </row>
        <row r="66">
          <cell r="A66"/>
          <cell r="C66"/>
        </row>
        <row r="67">
          <cell r="A67"/>
          <cell r="C67"/>
        </row>
        <row r="68">
          <cell r="A68"/>
          <cell r="C68"/>
        </row>
        <row r="69">
          <cell r="A69"/>
          <cell r="C69"/>
        </row>
        <row r="70">
          <cell r="A70"/>
          <cell r="C70"/>
        </row>
        <row r="71">
          <cell r="A71"/>
          <cell r="C71"/>
        </row>
        <row r="72">
          <cell r="A72"/>
          <cell r="C72"/>
        </row>
        <row r="73">
          <cell r="A73"/>
          <cell r="C73"/>
        </row>
        <row r="74">
          <cell r="A74"/>
          <cell r="C74"/>
        </row>
        <row r="75">
          <cell r="A75"/>
          <cell r="C75"/>
        </row>
        <row r="76">
          <cell r="A76"/>
          <cell r="C76"/>
        </row>
        <row r="77">
          <cell r="A77"/>
          <cell r="C77"/>
        </row>
        <row r="78">
          <cell r="A78"/>
          <cell r="C78"/>
        </row>
        <row r="79">
          <cell r="A79"/>
          <cell r="C79"/>
        </row>
        <row r="80">
          <cell r="A80"/>
          <cell r="C80"/>
        </row>
        <row r="81">
          <cell r="A81"/>
          <cell r="C81"/>
        </row>
        <row r="82">
          <cell r="A82"/>
          <cell r="C82"/>
        </row>
        <row r="83">
          <cell r="A83"/>
          <cell r="C83"/>
        </row>
        <row r="84">
          <cell r="A84"/>
          <cell r="C84"/>
        </row>
        <row r="85">
          <cell r="A85"/>
          <cell r="C85"/>
        </row>
        <row r="86">
          <cell r="A86"/>
          <cell r="C86"/>
        </row>
        <row r="87">
          <cell r="A87"/>
          <cell r="C87"/>
        </row>
        <row r="88">
          <cell r="A88"/>
          <cell r="C88"/>
        </row>
        <row r="89">
          <cell r="A89"/>
          <cell r="C89"/>
        </row>
        <row r="90">
          <cell r="A90"/>
          <cell r="C90"/>
        </row>
        <row r="91">
          <cell r="A91"/>
          <cell r="C91"/>
        </row>
        <row r="92">
          <cell r="A92"/>
          <cell r="C92"/>
        </row>
        <row r="93">
          <cell r="A93"/>
          <cell r="C93"/>
        </row>
        <row r="94">
          <cell r="A94"/>
          <cell r="C94"/>
        </row>
        <row r="95">
          <cell r="A95"/>
          <cell r="C95"/>
        </row>
        <row r="96">
          <cell r="A96"/>
          <cell r="C96"/>
        </row>
        <row r="97">
          <cell r="A97"/>
          <cell r="C97"/>
        </row>
        <row r="98">
          <cell r="A98"/>
          <cell r="C98"/>
        </row>
        <row r="99">
          <cell r="A99"/>
          <cell r="C99"/>
        </row>
        <row r="100">
          <cell r="A100"/>
          <cell r="C100"/>
        </row>
        <row r="101">
          <cell r="A101"/>
          <cell r="C101"/>
        </row>
        <row r="102">
          <cell r="A102"/>
          <cell r="C102"/>
        </row>
        <row r="103">
          <cell r="A103"/>
          <cell r="C103"/>
        </row>
        <row r="104">
          <cell r="A104"/>
          <cell r="C104"/>
        </row>
        <row r="105">
          <cell r="A105"/>
          <cell r="C105"/>
        </row>
        <row r="106">
          <cell r="A106"/>
          <cell r="C106"/>
        </row>
        <row r="107">
          <cell r="A107"/>
          <cell r="C107"/>
        </row>
        <row r="108">
          <cell r="A108"/>
          <cell r="C108"/>
        </row>
        <row r="109">
          <cell r="A109"/>
          <cell r="C109"/>
        </row>
        <row r="110">
          <cell r="A110"/>
          <cell r="C110"/>
        </row>
        <row r="111">
          <cell r="A111"/>
          <cell r="C111"/>
        </row>
        <row r="112">
          <cell r="A112"/>
          <cell r="C112"/>
        </row>
        <row r="113">
          <cell r="A113"/>
          <cell r="C113"/>
        </row>
        <row r="114">
          <cell r="A114"/>
          <cell r="C114"/>
        </row>
        <row r="115">
          <cell r="A115"/>
          <cell r="C115"/>
        </row>
        <row r="116">
          <cell r="A116"/>
          <cell r="C116"/>
        </row>
        <row r="117">
          <cell r="A117"/>
          <cell r="C117"/>
        </row>
        <row r="118">
          <cell r="A118"/>
          <cell r="C118"/>
        </row>
        <row r="119">
          <cell r="A119"/>
          <cell r="C119"/>
        </row>
        <row r="120">
          <cell r="A120"/>
          <cell r="C120"/>
        </row>
        <row r="121">
          <cell r="A121"/>
          <cell r="C121"/>
        </row>
        <row r="122">
          <cell r="A122"/>
          <cell r="C122"/>
        </row>
        <row r="123">
          <cell r="A123"/>
          <cell r="C123"/>
        </row>
        <row r="124">
          <cell r="A124"/>
          <cell r="C124"/>
        </row>
        <row r="125">
          <cell r="A125"/>
          <cell r="C125"/>
        </row>
        <row r="126">
          <cell r="A126"/>
          <cell r="C126"/>
        </row>
        <row r="127">
          <cell r="A127"/>
          <cell r="C127"/>
        </row>
        <row r="128">
          <cell r="A128"/>
          <cell r="C128"/>
        </row>
        <row r="129">
          <cell r="A129"/>
          <cell r="C129"/>
        </row>
        <row r="130">
          <cell r="A130"/>
          <cell r="C130"/>
        </row>
        <row r="131">
          <cell r="A131"/>
          <cell r="C131"/>
        </row>
        <row r="132">
          <cell r="A132"/>
          <cell r="C132"/>
        </row>
        <row r="133">
          <cell r="A133"/>
          <cell r="C133"/>
        </row>
        <row r="134">
          <cell r="A134"/>
          <cell r="C134"/>
        </row>
        <row r="135">
          <cell r="A135"/>
          <cell r="C135"/>
        </row>
      </sheetData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19"/>
      <sheetName val="Feb19"/>
      <sheetName val="Mar'19"/>
      <sheetName val="Apr'19"/>
      <sheetName val="May'19"/>
      <sheetName val="June'19"/>
      <sheetName val="July'19"/>
      <sheetName val="Aug'19"/>
      <sheetName val="Sept'19"/>
      <sheetName val="Oct'19"/>
      <sheetName val="Nov'19"/>
      <sheetName val="Dec'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6">
          <cell r="I186">
            <v>765299.9947859617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7EF89F-DCE8-4D86-8F31-6C96B62946CC}" name="Table1345678910111213345678910111213" displayName="Table1345678910111213345678910111213" ref="A6:J166" totalsRowCount="1" headerRowDxfId="265" dataDxfId="264" tableBorderDxfId="263">
  <autoFilter ref="A6:J165" xr:uid="{00000000-0009-0000-0100-00000C000000}"/>
  <tableColumns count="10">
    <tableColumn id="1" xr3:uid="{43E69644-F6DA-45D2-AF3C-8E69C5230AD6}" name="Date" dataDxfId="262" totalsRowDxfId="261"/>
    <tableColumn id="2" xr3:uid="{DD644F66-36BF-4AF3-80BB-F04AA4A9AE74}" name="Cheque /EFT Number" dataDxfId="260" totalsRowDxfId="259"/>
    <tableColumn id="3" xr3:uid="{C0FCBE90-C120-43E0-B706-C292ADD158DA}" name="Payee / Description" dataDxfId="258" totalsRowDxfId="257"/>
    <tableColumn id="4" xr3:uid="{C395BC72-0E12-4F8E-B8F8-A763D9F49305}" name="Category" dataDxfId="256" totalsRowDxfId="255"/>
    <tableColumn id="5" xr3:uid="{5F3AE97A-BACD-4DA6-B268-9B5AFE6AC5D2}" name="R" dataDxfId="254" totalsRowDxfId="253"/>
    <tableColumn id="6" xr3:uid="{0C991123-0D6C-4898-8022-A52E7DBF9E20}" name="Withdrawal,_x000a_Payment (-)" dataDxfId="252" totalsRowDxfId="251" dataCellStyle="Comma"/>
    <tableColumn id="7" xr3:uid="{85C74A5B-437D-47EA-965A-B5CA4F7F17F1}" name="Deposit,_x000a_Credit (+)" dataDxfId="250" totalsRowDxfId="249" dataCellStyle="Comma"/>
    <tableColumn id="8" xr3:uid="{A7543E0C-0F3A-4BDC-9967-F0C6AA1E7CDA}" name="Balance" dataDxfId="248" totalsRowDxfId="247" dataCellStyle="Comma">
      <calculatedColumnFormula>IF(AND(ISBLANK(F7),ISBLANK(G7)),"",OFFSET(H7,-1,0,1,1)+G7-F7)</calculatedColumnFormula>
    </tableColumn>
    <tableColumn id="10" xr3:uid="{A5DED011-0F9D-43C5-B21B-CB931B042DA8}" name="Remarks" dataDxfId="246"/>
    <tableColumn id="9" xr3:uid="{7A820612-3FFE-4E31-944A-8F7156EF2BD8}" name="Column1" dataDxfId="24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3560DDD-8BAD-4694-84BC-0910D8CACD4E}" name="Table134567891011121334567891011121334567891011" displayName="Table134567891011121334567891011121334567891011" ref="A6:I170" totalsRowCount="1" headerRowDxfId="133" dataDxfId="132" tableBorderDxfId="131">
  <autoFilter ref="A6:I169" xr:uid="{00000000-0009-0000-0100-00000C000000}"/>
  <tableColumns count="9">
    <tableColumn id="1" xr3:uid="{C7F45ABC-CF01-419E-9596-01276CE11EB5}" name="Date" dataDxfId="130" totalsRowDxfId="56"/>
    <tableColumn id="2" xr3:uid="{5554602A-ED83-4EBD-B2E6-7AF00A1908AA}" name="Cheque /EFT Number" dataDxfId="129" totalsRowDxfId="55"/>
    <tableColumn id="3" xr3:uid="{D1AE2703-B832-48E8-9199-BB11681E5230}" name="Payee / Description" dataDxfId="128" totalsRowDxfId="54"/>
    <tableColumn id="4" xr3:uid="{6329D0AC-B7FB-4BE6-99AB-3357239756FD}" name="Category" dataDxfId="127" totalsRowDxfId="53"/>
    <tableColumn id="5" xr3:uid="{9093C828-F8F9-4BD0-AA57-1BF9734C79F6}" name="R" dataDxfId="126" totalsRowDxfId="52"/>
    <tableColumn id="6" xr3:uid="{D2A6E917-BB36-48D9-92E6-91BB8467F0E1}" name="Withdrawal,_x000a_Payment (-)" dataDxfId="125" totalsRowDxfId="51" dataCellStyle="Comma"/>
    <tableColumn id="7" xr3:uid="{76BAB32B-542A-4704-9503-305FDDEBD425}" name="Deposit,_x000a_Credit (+)" dataDxfId="124" totalsRowDxfId="50" dataCellStyle="Comma"/>
    <tableColumn id="8" xr3:uid="{C1A13F47-7C99-4C10-B422-18BEB69483AA}" name="Balance" dataDxfId="123" totalsRowDxfId="49" dataCellStyle="Comma">
      <calculatedColumnFormula>IF(AND(ISBLANK(F7),ISBLANK(G7)),"",OFFSET(H7,-1,0,1,1)+G7-F7)</calculatedColumnFormula>
    </tableColumn>
    <tableColumn id="10" xr3:uid="{0B8FD358-96F5-4F77-96F6-5FCD1AD989AB}" name="Remarks" dataDxfId="12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8351DBC-CBCB-49DD-9F7E-AC3DAE2FD76D}" name="Table13456789101112133456789101112133456789101112" displayName="Table13456789101112133456789101112133456789101112" ref="A6:I172" totalsRowCount="1" headerRowDxfId="121" dataDxfId="120" tableBorderDxfId="119">
  <autoFilter ref="A6:I171" xr:uid="{00000000-0009-0000-0100-00000C000000}"/>
  <tableColumns count="9">
    <tableColumn id="1" xr3:uid="{46CB2C06-B60B-4688-9167-E8E99C413298}" name="Date" dataDxfId="24" totalsRowDxfId="15"/>
    <tableColumn id="2" xr3:uid="{BCD528DD-CE74-4531-BC6B-0BF51D54F79E}" name="Cheque /EFT Number" dataDxfId="23" totalsRowDxfId="14"/>
    <tableColumn id="3" xr3:uid="{CABF6337-D4C2-4B6F-82BD-3D17E1BC55FF}" name="Payee / Description" dataDxfId="22" totalsRowDxfId="13"/>
    <tableColumn id="4" xr3:uid="{C12292B4-71C5-4684-BC98-5A5E5DC1C649}" name="Category" dataDxfId="21" totalsRowDxfId="12"/>
    <tableColumn id="5" xr3:uid="{2C1E46E1-A144-4971-8648-64DF18C80608}" name="R" dataDxfId="20" totalsRowDxfId="11"/>
    <tableColumn id="6" xr3:uid="{C24FA3DB-0FAF-4D84-A15A-A1F133133730}" name="Withdrawal,_x000a_Payment (-)" dataDxfId="19" totalsRowDxfId="10" dataCellStyle="Comma"/>
    <tableColumn id="7" xr3:uid="{D9272C1A-D9C2-41AC-ADC5-46B3ED5285B7}" name="Deposit,_x000a_Credit (+)" dataDxfId="18" totalsRowDxfId="9" dataCellStyle="Comma"/>
    <tableColumn id="8" xr3:uid="{EDA819F0-7A38-4195-8143-D77C337CBE4B}" name="Balance" dataDxfId="17" totalsRowDxfId="8" dataCellStyle="Comma">
      <calculatedColumnFormula>IF(AND(ISBLANK(F7),ISBLANK(G7)),"",OFFSET(H7,-1,0,1,1)+G7-F7)</calculatedColumnFormula>
    </tableColumn>
    <tableColumn id="10" xr3:uid="{2043106D-0B2B-4527-9E0B-606C85CB9F10}" name="Remarks" dataDxfId="16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F1D209A-8005-44BC-B99A-9ECD5009A36D}" name="Table1345678910111213345678910111213345678910111213" displayName="Table1345678910111213345678910111213345678910111213" ref="A6:I170" totalsRowCount="1" headerRowDxfId="118" dataDxfId="117" tableBorderDxfId="116">
  <autoFilter ref="A6:I169" xr:uid="{00000000-0009-0000-0100-00000C000000}"/>
  <tableColumns count="9">
    <tableColumn id="1" xr3:uid="{3554F8D5-509D-4595-86EB-06362C71C250}" name="Date" dataDxfId="115" totalsRowDxfId="7"/>
    <tableColumn id="2" xr3:uid="{AFD970DB-F6E7-4BFB-B27B-4B4F5B9FF6BE}" name="Cheque /EFT Number" dataDxfId="114" totalsRowDxfId="6"/>
    <tableColumn id="3" xr3:uid="{69A7F83C-8CFD-4FE2-9083-B61C0D148888}" name="Payee / Description" dataDxfId="113" totalsRowDxfId="5"/>
    <tableColumn id="4" xr3:uid="{595FD568-D897-48BF-879D-E057BE3F39EF}" name="Category" dataDxfId="112" totalsRowDxfId="4"/>
    <tableColumn id="5" xr3:uid="{9032FA78-B37D-4748-BF28-AEBD7F10BB02}" name="R" dataDxfId="111" totalsRowDxfId="3"/>
    <tableColumn id="6" xr3:uid="{57E031F1-4BE3-42C6-8008-0EF604255199}" name="Withdrawal,_x000a_Payment (-)" dataDxfId="110" totalsRowDxfId="2" dataCellStyle="Comma"/>
    <tableColumn id="7" xr3:uid="{327EA567-7BDD-4790-B702-EFF4044C3410}" name="Deposit,_x000a_Credit (+)" dataDxfId="109" totalsRowDxfId="1" dataCellStyle="Comma"/>
    <tableColumn id="8" xr3:uid="{D397AA92-47C5-42E4-8837-1A6EA5DA54A4}" name="Balance" dataDxfId="108" totalsRowDxfId="0" dataCellStyle="Comma">
      <calculatedColumnFormula>IF(AND(ISBLANK(F7),ISBLANK(G7)),"",OFFSET(H7,-1,0,1,1)+G7-F7)</calculatedColumnFormula>
    </tableColumn>
    <tableColumn id="10" xr3:uid="{A43CB8E3-FD02-426E-B6B0-FCE4BA861CED}" name="Remarks" dataDxfId="10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7766F58-3907-4346-A764-607FCBBA40D8}" name="Table13456789101112133456789101112133" displayName="Table13456789101112133456789101112133" ref="A6:J162" totalsRowCount="1" headerRowDxfId="244" dataDxfId="243" tableBorderDxfId="242">
  <autoFilter ref="A6:J161" xr:uid="{00000000-0009-0000-0100-00000C000000}"/>
  <tableColumns count="10">
    <tableColumn id="1" xr3:uid="{C207571E-1F2E-475B-8156-36BAA5DA5603}" name="Date" dataDxfId="241" totalsRowDxfId="240"/>
    <tableColumn id="2" xr3:uid="{A64C5205-6FBC-4475-B2B5-0E6A11D72D5A}" name="Cheque /EFT Number" dataDxfId="239" totalsRowDxfId="238"/>
    <tableColumn id="3" xr3:uid="{16758DE2-4D38-4F12-9925-C0FB1639D350}" name="Payee / Description" dataDxfId="237" totalsRowDxfId="236"/>
    <tableColumn id="4" xr3:uid="{1D8F1D0F-B01D-47FF-ADE3-5F296FE57F5D}" name="Category" dataDxfId="235" totalsRowDxfId="234"/>
    <tableColumn id="5" xr3:uid="{FA2D3BBA-192F-412E-9CC3-595332062BB3}" name="R" dataDxfId="233" totalsRowDxfId="232"/>
    <tableColumn id="6" xr3:uid="{EA13468A-BC36-4CCD-A31F-8CDF684C5BCB}" name="Withdrawal,_x000a_Payment (-)" dataDxfId="231" totalsRowDxfId="230" dataCellStyle="Comma"/>
    <tableColumn id="7" xr3:uid="{E68FECD7-EEF4-4308-B3F2-25C41BA945CA}" name="Deposit,_x000a_Credit (+)" dataDxfId="229" totalsRowDxfId="228" dataCellStyle="Comma"/>
    <tableColumn id="8" xr3:uid="{653CC822-73BE-453A-ADEA-22D881232031}" name="Balance" dataDxfId="227" totalsRowDxfId="226" dataCellStyle="Comma">
      <calculatedColumnFormula>IF(AND(ISBLANK(F7),ISBLANK(G7)),"",OFFSET(H7,-1,0,1,1)+G7-F7)</calculatedColumnFormula>
    </tableColumn>
    <tableColumn id="10" xr3:uid="{1D3B4B97-DCCB-4247-8EAD-F91144D0AA60}" name="Remarks" dataDxfId="225"/>
    <tableColumn id="9" xr3:uid="{20BE7D8C-7603-47E7-AEDF-9FC06A94604F}" name="Column1" dataDxfId="22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CDA8C37-7886-43B9-8210-7F0C211E4641}" name="Table134567891011121334567891011121334" displayName="Table134567891011121334567891011121334" ref="A6:I180" totalsRowCount="1" headerRowDxfId="223" dataDxfId="222" tableBorderDxfId="221">
  <autoFilter ref="A6:I179" xr:uid="{00000000-0009-0000-0100-00000C000000}"/>
  <tableColumns count="9">
    <tableColumn id="1" xr3:uid="{53928FE4-47D6-4350-A3DE-20789A2F9C81}" name="Date" dataDxfId="220" totalsRowDxfId="219"/>
    <tableColumn id="2" xr3:uid="{341B88A7-C246-49B8-A7A0-CEA5C8858540}" name="Cheque /EFT Number" dataDxfId="218" totalsRowDxfId="217"/>
    <tableColumn id="3" xr3:uid="{7CD1A692-A787-4C9F-B1DD-F30822785040}" name="Payee / Description" dataDxfId="216" totalsRowDxfId="215"/>
    <tableColumn id="4" xr3:uid="{72E986EB-94A5-49A4-8E25-F5059EEE3A50}" name="Column1" dataDxfId="214" totalsRowDxfId="213"/>
    <tableColumn id="5" xr3:uid="{D92265F5-8386-45A7-851C-AE78D1F282A2}" name="R" dataDxfId="212" totalsRowDxfId="211"/>
    <tableColumn id="6" xr3:uid="{04F46FD9-5514-4DCB-9AEA-D36657D64CCF}" name="Withdrawal,_x000a_Payment (-)" dataDxfId="210" totalsRowDxfId="209" dataCellStyle="Comma"/>
    <tableColumn id="7" xr3:uid="{4910CCB5-3000-4A58-853C-726D6511005F}" name="Deposit,_x000a_Credit (+)" dataDxfId="208" totalsRowDxfId="207" dataCellStyle="Comma"/>
    <tableColumn id="8" xr3:uid="{C499838F-930A-4C98-90B6-E45F45B50EA2}" name="Balance" dataDxfId="206" totalsRowDxfId="205" dataCellStyle="Comma">
      <calculatedColumnFormula>IF(AND(ISBLANK(F7),ISBLANK(G7)),"",OFFSET(H7,-1,0,1,1)+G7-F7)</calculatedColumnFormula>
    </tableColumn>
    <tableColumn id="10" xr3:uid="{F9D58374-1D4F-44A7-8AB0-05CF67DABB12}" name="Remarks" dataDxfId="20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BF6EDFC-54A5-459F-8E03-6E3D07B486DC}" name="Table1345678910111213345678910111213345" displayName="Table1345678910111213345678910111213345" ref="A6:I167" totalsRowCount="1" headerRowDxfId="203" dataDxfId="202" tableBorderDxfId="201">
  <autoFilter ref="A6:I166" xr:uid="{00000000-0009-0000-0100-00000C000000}"/>
  <tableColumns count="9">
    <tableColumn id="1" xr3:uid="{D263A53C-EBEF-4AD0-9C85-727314ED5587}" name="Date" dataDxfId="200" totalsRowDxfId="199"/>
    <tableColumn id="2" xr3:uid="{BF9B4D47-5605-446D-B3CB-88904D8CF072}" name="Cheque /EFT Number" dataDxfId="198" totalsRowDxfId="197"/>
    <tableColumn id="3" xr3:uid="{4A69B328-87F4-48BA-B329-0582001CFE35}" name="Payee / Description" dataDxfId="196" totalsRowDxfId="195"/>
    <tableColumn id="4" xr3:uid="{641336A7-0C24-4F3E-A4BE-7324451C40A7}" name="Category" dataDxfId="194" totalsRowDxfId="193"/>
    <tableColumn id="5" xr3:uid="{153B9C5F-9FCE-4A08-999C-76174007692F}" name="R" dataDxfId="192" totalsRowDxfId="191"/>
    <tableColumn id="6" xr3:uid="{F896BA33-C054-4912-ACB7-12F30AC69CD8}" name="Withdrawal,_x000a_Payment (-)" dataDxfId="190" totalsRowDxfId="189" dataCellStyle="Comma"/>
    <tableColumn id="7" xr3:uid="{CA953492-BE12-471A-B345-955DB74CB325}" name="Deposit,_x000a_Credit (+)" dataDxfId="188" totalsRowDxfId="187" dataCellStyle="Comma"/>
    <tableColumn id="8" xr3:uid="{230BF357-7964-4F98-B631-FC33638F2CFE}" name="Balance" dataDxfId="186" totalsRowDxfId="185" dataCellStyle="Comma">
      <calculatedColumnFormula>IF(AND(ISBLANK(F7),ISBLANK(G7)),"",OFFSET(H7,-1,0,1,1)+G7-F7)</calculatedColumnFormula>
    </tableColumn>
    <tableColumn id="10" xr3:uid="{C16C90E7-D741-4A24-B3DB-3E1BDF739F75}" name="Remarks" dataDxfId="18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BA263C3-21F8-453D-8966-EDE933B5CBCC}" name="Table13456789101112133456789101112133456" displayName="Table13456789101112133456789101112133456" ref="A6:I163" totalsRowCount="1" headerRowDxfId="183" dataDxfId="182" tableBorderDxfId="181">
  <autoFilter ref="A6:I162" xr:uid="{00000000-0009-0000-0100-00000C000000}"/>
  <tableColumns count="9">
    <tableColumn id="1" xr3:uid="{E8812453-5C08-425E-90D5-57688AF70473}" name="Date" dataDxfId="180" totalsRowDxfId="179"/>
    <tableColumn id="2" xr3:uid="{895B8A3D-3CC6-4C01-B516-7101F4A7116C}" name="Cheque /EFT Number" dataDxfId="178" totalsRowDxfId="177"/>
    <tableColumn id="3" xr3:uid="{74EE4737-E9CC-4C8B-8E20-CC7800BADCEA}" name="Payee / Description" dataDxfId="176" totalsRowDxfId="175"/>
    <tableColumn id="4" xr3:uid="{76762F83-7C50-45DB-AAE4-380001BEAB14}" name="Category" dataDxfId="174" totalsRowDxfId="173"/>
    <tableColumn id="5" xr3:uid="{6A17C450-4E4B-4A47-A711-58368BCA3FD8}" name="R" dataDxfId="172" totalsRowDxfId="171"/>
    <tableColumn id="6" xr3:uid="{B5B675A7-CB3A-4A8A-82A6-D658D860521D}" name="Withdrawal,_x000a_Payment (-)" dataDxfId="170" totalsRowDxfId="169" dataCellStyle="Comma"/>
    <tableColumn id="7" xr3:uid="{D8EC390F-4866-4697-8DDD-22255290B545}" name="Deposit,_x000a_Credit (+)" dataDxfId="168" totalsRowDxfId="167" dataCellStyle="Comma"/>
    <tableColumn id="8" xr3:uid="{777E4748-C988-4929-9913-0100D9A5FF25}" name="Balance" dataDxfId="166" totalsRowDxfId="165" dataCellStyle="Comma">
      <calculatedColumnFormula>IF(AND(ISBLANK(F7),ISBLANK(G7)),"",OFFSET(H7,-1,0,1,1)+G7-F7)</calculatedColumnFormula>
    </tableColumn>
    <tableColumn id="10" xr3:uid="{BF79649B-A3CB-41B1-8243-B9F1DFECDFAB}" name="Remarks" dataDxfId="16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31085BF-91FA-403F-8BCB-ACDBCFD585B5}" name="Table134567891011121334567891011121334567" displayName="Table134567891011121334567891011121334567" ref="A6:I163" totalsRowCount="1" headerRowDxfId="163" dataDxfId="162" tableBorderDxfId="161">
  <autoFilter ref="A6:I162" xr:uid="{00000000-0009-0000-0100-00000C000000}"/>
  <tableColumns count="9">
    <tableColumn id="1" xr3:uid="{27444E25-B6FE-4ADC-8A2A-4AA5FD6FAB95}" name="Date" dataDxfId="160" totalsRowDxfId="106"/>
    <tableColumn id="2" xr3:uid="{A7A5AB41-4153-4469-965E-034E530FBD81}" name="Cheque /EFT Number" dataDxfId="159" totalsRowDxfId="105"/>
    <tableColumn id="3" xr3:uid="{C38AEDA5-A55A-4477-A15F-C25E511C1B2D}" name="Payee / Description" dataDxfId="158" totalsRowDxfId="104"/>
    <tableColumn id="4" xr3:uid="{2E5B97F7-03EA-4D86-A369-AD4AEA2D397C}" name="Category" dataDxfId="157" totalsRowDxfId="103"/>
    <tableColumn id="5" xr3:uid="{A7694580-7C2A-4495-A46A-B1D9A09158DE}" name="R" dataDxfId="156" totalsRowDxfId="102"/>
    <tableColumn id="6" xr3:uid="{7E27F47A-35E9-4CCC-A779-4676F015C5C1}" name="Withdrawal,_x000a_Payment (-)" dataDxfId="155" totalsRowDxfId="101" dataCellStyle="Comma"/>
    <tableColumn id="7" xr3:uid="{C2DE4630-8E73-4F5F-926D-3AC1F3A3E399}" name="Deposit,_x000a_Credit (+)" dataDxfId="154" totalsRowDxfId="100" dataCellStyle="Comma"/>
    <tableColumn id="8" xr3:uid="{5AF066C1-EE09-475D-9CB3-3C5BF7373995}" name="Balance" dataDxfId="153" totalsRowDxfId="99" dataCellStyle="Comma">
      <calculatedColumnFormula>IF(AND(ISBLANK(F7),ISBLANK(G7)),"",OFFSET(H7,-1,0,1,1)+G7-F7)</calculatedColumnFormula>
    </tableColumn>
    <tableColumn id="10" xr3:uid="{65EE28F2-2E9E-4F73-B47D-C77E6A5BCAB8}" name="Remarks" dataDxfId="15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2C01653-72E2-4503-B58E-801D522757BE}" name="Table1345678910111213345678910111213345678" displayName="Table1345678910111213345678910111213345678" ref="A6:I169" totalsRowCount="1" headerRowDxfId="151" dataDxfId="150" tableBorderDxfId="149">
  <autoFilter ref="A6:I168" xr:uid="{00000000-0009-0000-0100-00000C000000}"/>
  <tableColumns count="9">
    <tableColumn id="1" xr3:uid="{8F8DA72D-3A0A-44D2-A82C-149AF10CB935}" name="Date" dataDxfId="98" totalsRowDxfId="89"/>
    <tableColumn id="2" xr3:uid="{FC37A8FA-1FEE-4161-BE33-B07188CA3414}" name="Cheque /EFT Number" dataDxfId="97" totalsRowDxfId="88"/>
    <tableColumn id="3" xr3:uid="{18673CC8-CD1E-4477-B2A0-B81C4F3BBF55}" name="Payee / Description" dataDxfId="96" totalsRowDxfId="87"/>
    <tableColumn id="4" xr3:uid="{31ADB62F-B5E9-4797-9927-B33E30DA698F}" name="Category" dataDxfId="95" totalsRowDxfId="86"/>
    <tableColumn id="5" xr3:uid="{BD968CCF-C569-45DE-8539-86CC532D2A28}" name="R" dataDxfId="94" totalsRowDxfId="85"/>
    <tableColumn id="6" xr3:uid="{278CCDB4-37F5-422B-8D43-7C013A57028F}" name="Withdrawal,_x000a_Payment (-)" dataDxfId="93" totalsRowDxfId="84" dataCellStyle="Comma"/>
    <tableColumn id="7" xr3:uid="{597C9354-4A84-4ABB-A684-A79C060B3EE0}" name="Deposit,_x000a_Credit (+)" dataDxfId="92" totalsRowDxfId="83" dataCellStyle="Comma"/>
    <tableColumn id="8" xr3:uid="{E33B02BF-3B3A-44B0-A4FC-62F252604DAA}" name="Balance" dataDxfId="91" totalsRowDxfId="82" dataCellStyle="Comma">
      <calculatedColumnFormula>IF(AND(ISBLANK(F7),ISBLANK(G7)),"",OFFSET(H7,-1,0,1,1)+G7-F7)</calculatedColumnFormula>
    </tableColumn>
    <tableColumn id="10" xr3:uid="{41A1936E-DA1B-44F0-8610-67A0FD2861AE}" name="Remarks" dataDxfId="9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68B999F-6AE5-4E10-968D-A35D2304A43F}" name="Table13456789101112133456789101112133456789" displayName="Table13456789101112133456789101112133456789" ref="A6:I168" totalsRowCount="1" headerRowDxfId="148" dataDxfId="147" tableBorderDxfId="146">
  <autoFilter ref="A6:I167" xr:uid="{00000000-0009-0000-0100-00000C000000}"/>
  <tableColumns count="9">
    <tableColumn id="1" xr3:uid="{7342C008-9A2F-4175-B247-83A2F83BF043}" name="Date" dataDxfId="145" totalsRowDxfId="81"/>
    <tableColumn id="2" xr3:uid="{82EA3F9A-7AFD-4501-987A-F2664EF94710}" name="Cheque /EFT Number" dataDxfId="144" totalsRowDxfId="80"/>
    <tableColumn id="3" xr3:uid="{F7071BB7-096A-4FBE-B10E-9A86275B9485}" name="Payee / Description" dataDxfId="143" totalsRowDxfId="79"/>
    <tableColumn id="4" xr3:uid="{9D290799-356B-49D7-AD62-8512028BD532}" name="Category" dataDxfId="142" totalsRowDxfId="78"/>
    <tableColumn id="5" xr3:uid="{8097ED63-35C3-4D27-A972-CA3B7CBABDC9}" name="R" dataDxfId="141" totalsRowDxfId="77"/>
    <tableColumn id="6" xr3:uid="{C6BE3F23-014C-4D51-B1F8-58294C48196A}" name="Withdrawal,_x000a_Payment (-)" dataDxfId="140" totalsRowDxfId="76" dataCellStyle="Comma"/>
    <tableColumn id="7" xr3:uid="{E09CDF8E-C057-4641-A892-49FA1CF7F1E8}" name="Deposit,_x000a_Credit (+)" dataDxfId="139" totalsRowDxfId="75" dataCellStyle="Comma"/>
    <tableColumn id="8" xr3:uid="{E60E45B7-E6C8-4BE0-A300-3656418ECBAE}" name="Balance" dataDxfId="138" totalsRowDxfId="74" dataCellStyle="Comma">
      <calculatedColumnFormula>IF(AND(ISBLANK(F7),ISBLANK(G7)),"",OFFSET(H7,-1,0,1,1)+G7-F7)</calculatedColumnFormula>
    </tableColumn>
    <tableColumn id="10" xr3:uid="{B1E684A0-960C-43C4-8FAC-2A7E96E85CC8}" name="Remarks" dataDxfId="13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B164CCC-1FB8-4095-A14E-049535F8EABF}" name="Table1345678910111213345678910111213345678910" displayName="Table1345678910111213345678910111213345678910" ref="A6:I175" totalsRowCount="1" headerRowDxfId="136" dataDxfId="135" tableBorderDxfId="134">
  <autoFilter ref="A6:I174" xr:uid="{00000000-0009-0000-0100-00000C000000}"/>
  <tableColumns count="9">
    <tableColumn id="1" xr3:uid="{3A64FBA2-879C-4BDF-927F-C16811F68942}" name="Date" dataDxfId="73" totalsRowDxfId="64"/>
    <tableColumn id="2" xr3:uid="{624F2BC3-2CE9-4C67-A819-9804720E8776}" name="Cheque /EFT Number" dataDxfId="72" totalsRowDxfId="63"/>
    <tableColumn id="3" xr3:uid="{A5B08164-FBE6-479E-AAB5-3D057803DC19}" name="Payee / Description" dataDxfId="71" totalsRowDxfId="62"/>
    <tableColumn id="4" xr3:uid="{88E91E73-82D8-4CEA-9F04-0FF18C4F76DD}" name="Category" dataDxfId="70" totalsRowDxfId="61"/>
    <tableColumn id="5" xr3:uid="{7FB7EED6-C400-498A-AAE9-AD6A938AA20C}" name="R" dataDxfId="69" totalsRowDxfId="60"/>
    <tableColumn id="6" xr3:uid="{09C5F4D1-64A8-4E3D-A803-72B3AE5C8712}" name="Withdrawal,_x000a_Payment (-)" dataDxfId="68" totalsRowDxfId="59" dataCellStyle="Comma"/>
    <tableColumn id="7" xr3:uid="{90734A74-D7C5-4373-B22E-B0376413D8C3}" name="Deposit,_x000a_Credit (+)" dataDxfId="67" totalsRowDxfId="58" dataCellStyle="Comma"/>
    <tableColumn id="8" xr3:uid="{9956B971-D334-4586-9C2D-A2744239D5D9}" name="Balance" dataDxfId="66" totalsRowDxfId="57" dataCellStyle="Comma">
      <calculatedColumnFormula>IF(AND(ISBLANK(F7),ISBLANK(G7)),"",OFFSET(H7,-1,0,1,1)+G7-F7)</calculatedColumnFormula>
    </tableColumn>
    <tableColumn id="10" xr3:uid="{83D5EAE1-C650-4D7E-B363-8FB52FC396D7}" name="Remarks" dataDxfId="6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E060F-0E12-46CF-BC57-382257486B24}">
  <sheetPr codeName="Sheet1">
    <pageSetUpPr fitToPage="1"/>
  </sheetPr>
  <dimension ref="A1:N168"/>
  <sheetViews>
    <sheetView showGridLines="0" zoomScale="115" zoomScaleNormal="115" workbookViewId="0">
      <pane ySplit="6" topLeftCell="A85" activePane="bottomLeft" state="frozen"/>
      <selection activeCell="B18" sqref="B18"/>
      <selection pane="bottomLeft" activeCell="C95" sqref="C95"/>
    </sheetView>
  </sheetViews>
  <sheetFormatPr defaultRowHeight="15" x14ac:dyDescent="0.25"/>
  <cols>
    <col min="1" max="1" width="9.25" style="7" customWidth="1"/>
    <col min="2" max="2" width="12.875" style="7" customWidth="1"/>
    <col min="3" max="3" width="25.75" style="7" customWidth="1"/>
    <col min="4" max="4" width="18.375" style="7" customWidth="1"/>
    <col min="5" max="5" width="4" style="7" customWidth="1"/>
    <col min="6" max="6" width="12.375" style="8" customWidth="1"/>
    <col min="7" max="7" width="11.75" style="8" customWidth="1"/>
    <col min="8" max="8" width="14" style="8" customWidth="1"/>
    <col min="9" max="9" width="15.25" style="7" customWidth="1"/>
    <col min="10" max="10" width="20.875" style="8" customWidth="1"/>
    <col min="11" max="11" width="9.625" style="7" bestFit="1" customWidth="1"/>
    <col min="12" max="12" width="9" style="7"/>
    <col min="13" max="13" width="9" style="62"/>
    <col min="14" max="16384" width="9" style="7"/>
  </cols>
  <sheetData>
    <row r="1" spans="1:14" ht="23.25" hidden="1" x14ac:dyDescent="0.3">
      <c r="A1" s="1" t="s">
        <v>0</v>
      </c>
      <c r="B1" s="2"/>
      <c r="C1" s="2"/>
      <c r="D1" s="2"/>
      <c r="E1" s="3"/>
      <c r="F1" s="4"/>
      <c r="G1" s="5"/>
      <c r="H1" s="6">
        <v>43831</v>
      </c>
      <c r="M1" s="9"/>
      <c r="N1" s="10" t="s">
        <v>1</v>
      </c>
    </row>
    <row r="2" spans="1:14" ht="18.75" hidden="1" x14ac:dyDescent="0.25">
      <c r="A2" s="1" t="s">
        <v>2</v>
      </c>
      <c r="M2" s="11"/>
    </row>
    <row r="3" spans="1:14" hidden="1" x14ac:dyDescent="0.25">
      <c r="G3" s="13" t="s">
        <v>3</v>
      </c>
      <c r="H3" s="14">
        <f ca="1">VLOOKUP(9E+100,Table1345678910111213345678910111213[Balance],1)</f>
        <v>658126.91478596162</v>
      </c>
      <c r="J3" s="15"/>
      <c r="M3" s="11"/>
      <c r="N3" s="10" t="s">
        <v>4</v>
      </c>
    </row>
    <row r="4" spans="1:14" x14ac:dyDescent="0.25">
      <c r="G4" s="16" t="s">
        <v>5</v>
      </c>
      <c r="H4" s="17">
        <f>SUMIF(Table1345678910111213345678910111213[R],"=r",Table1345678910111213345678910111213[Deposit,
Credit (+)])+SUMIF(Table1345678910111213345678910111213[R],"=c",Table1345678910111213345678910111213[Deposit,
Credit (+)])-SUMIF(Table1345678910111213345678910111213[R],"=R",Table1345678910111213345678910111213[Withdrawal,
Payment (-)])-SUMIF(Table1345678910111213345678910111213[R],"=C",Table1345678910111213345678910111213[Withdrawal,
Payment (-)])</f>
        <v>0</v>
      </c>
      <c r="J4" s="18"/>
      <c r="M4" s="11"/>
      <c r="N4" s="10" t="s">
        <v>6</v>
      </c>
    </row>
    <row r="5" spans="1:14" s="20" customFormat="1" ht="17.25" customHeight="1" x14ac:dyDescent="0.25">
      <c r="A5" s="19"/>
      <c r="B5" s="19"/>
      <c r="C5" s="19"/>
      <c r="E5" s="21"/>
      <c r="F5" s="22"/>
      <c r="G5" s="23" t="s">
        <v>7</v>
      </c>
      <c r="H5" s="24">
        <v>500000</v>
      </c>
      <c r="J5" s="22"/>
      <c r="M5" s="11"/>
      <c r="N5" s="10" t="s">
        <v>8</v>
      </c>
    </row>
    <row r="6" spans="1:14" ht="30" x14ac:dyDescent="0.25">
      <c r="A6" s="25" t="s">
        <v>9</v>
      </c>
      <c r="B6" s="26" t="s">
        <v>10</v>
      </c>
      <c r="C6" s="27" t="s">
        <v>11</v>
      </c>
      <c r="D6" s="27" t="s">
        <v>12</v>
      </c>
      <c r="E6" s="25" t="s">
        <v>13</v>
      </c>
      <c r="F6" s="28" t="s">
        <v>14</v>
      </c>
      <c r="G6" s="28" t="s">
        <v>15</v>
      </c>
      <c r="H6" s="29" t="s">
        <v>16</v>
      </c>
      <c r="I6" s="30" t="s">
        <v>17</v>
      </c>
      <c r="J6" s="112" t="s">
        <v>369</v>
      </c>
      <c r="M6" s="11"/>
    </row>
    <row r="7" spans="1:14" s="20" customFormat="1" ht="12.75" x14ac:dyDescent="0.2">
      <c r="A7" s="31"/>
      <c r="B7" s="33"/>
      <c r="C7" s="34" t="s">
        <v>140</v>
      </c>
      <c r="D7" s="35"/>
      <c r="E7" s="33"/>
      <c r="F7" s="36">
        <v>0</v>
      </c>
      <c r="G7" s="36"/>
      <c r="H7" s="41">
        <f>'[2]Dec''19'!$I$186</f>
        <v>765299.9947859617</v>
      </c>
      <c r="I7" s="37"/>
      <c r="J7" s="109"/>
      <c r="M7" s="12"/>
    </row>
    <row r="8" spans="1:14" s="20" customFormat="1" ht="12.75" x14ac:dyDescent="0.2">
      <c r="A8" s="32">
        <v>43833</v>
      </c>
      <c r="B8" s="38" t="s">
        <v>28</v>
      </c>
      <c r="C8" s="39" t="s">
        <v>18</v>
      </c>
      <c r="D8" s="39"/>
      <c r="E8" s="40"/>
      <c r="F8" s="70">
        <v>10064</v>
      </c>
      <c r="G8" s="70"/>
      <c r="H8" s="41">
        <f ca="1">IF(AND(ISBLANK(F8),ISBLANK(G8))," - ",OFFSET(H8,-1,0,1,1)+G8-F8)</f>
        <v>755235.9947859617</v>
      </c>
      <c r="I8" s="37"/>
      <c r="J8" s="109"/>
      <c r="M8" s="12"/>
    </row>
    <row r="9" spans="1:14" s="20" customFormat="1" ht="12.75" x14ac:dyDescent="0.2">
      <c r="A9" s="32">
        <v>43833</v>
      </c>
      <c r="B9" s="38" t="s">
        <v>29</v>
      </c>
      <c r="C9" s="39" t="s">
        <v>30</v>
      </c>
      <c r="D9" s="39"/>
      <c r="E9" s="40"/>
      <c r="F9" s="70">
        <v>250</v>
      </c>
      <c r="G9" s="70"/>
      <c r="H9" s="41">
        <f t="shared" ref="H9:H88" ca="1" si="0">IF(AND(ISBLANK(F9),ISBLANK(G9))," - ",OFFSET(H9,-1,0,1,1)+G9-F9)</f>
        <v>754985.9947859617</v>
      </c>
      <c r="I9" s="37"/>
      <c r="J9" s="109"/>
      <c r="M9" s="12"/>
    </row>
    <row r="10" spans="1:14" s="20" customFormat="1" ht="12.75" x14ac:dyDescent="0.2">
      <c r="A10" s="32">
        <v>43833</v>
      </c>
      <c r="B10" s="33" t="s">
        <v>31</v>
      </c>
      <c r="C10" s="39" t="s">
        <v>19</v>
      </c>
      <c r="D10" s="39"/>
      <c r="E10" s="33"/>
      <c r="F10" s="71">
        <v>138</v>
      </c>
      <c r="G10" s="71"/>
      <c r="H10" s="41">
        <f t="shared" ca="1" si="0"/>
        <v>754847.9947859617</v>
      </c>
      <c r="I10" s="37"/>
      <c r="J10" s="109"/>
      <c r="M10" s="12"/>
    </row>
    <row r="11" spans="1:14" s="20" customFormat="1" ht="12.75" x14ac:dyDescent="0.2">
      <c r="A11" s="32">
        <v>43836</v>
      </c>
      <c r="B11" s="93" t="s">
        <v>337</v>
      </c>
      <c r="C11" s="94" t="s">
        <v>264</v>
      </c>
      <c r="D11" s="95"/>
      <c r="E11" s="93"/>
      <c r="F11" s="71"/>
      <c r="G11" s="96">
        <v>2000</v>
      </c>
      <c r="H11" s="41">
        <f t="shared" ca="1" si="0"/>
        <v>756847.9947859617</v>
      </c>
      <c r="I11" s="82"/>
      <c r="J11" s="109"/>
      <c r="M11" s="12"/>
    </row>
    <row r="12" spans="1:14" s="20" customFormat="1" ht="12.75" x14ac:dyDescent="0.2">
      <c r="A12" s="32">
        <v>43837</v>
      </c>
      <c r="B12" s="40" t="s">
        <v>32</v>
      </c>
      <c r="C12" s="43" t="s">
        <v>33</v>
      </c>
      <c r="D12" s="44"/>
      <c r="E12" s="40"/>
      <c r="F12" s="71">
        <v>1800</v>
      </c>
      <c r="G12" s="71"/>
      <c r="H12" s="41">
        <f t="shared" ca="1" si="0"/>
        <v>755047.9947859617</v>
      </c>
      <c r="I12" s="37"/>
      <c r="J12" s="109"/>
      <c r="M12" s="12"/>
    </row>
    <row r="13" spans="1:14" s="20" customFormat="1" ht="12.75" customHeight="1" x14ac:dyDescent="0.2">
      <c r="A13" s="32">
        <v>43837</v>
      </c>
      <c r="B13" s="40" t="s">
        <v>34</v>
      </c>
      <c r="C13" s="43" t="s">
        <v>35</v>
      </c>
      <c r="D13" s="44"/>
      <c r="E13" s="40"/>
      <c r="F13" s="71">
        <v>8030.71</v>
      </c>
      <c r="G13" s="71"/>
      <c r="H13" s="41">
        <f t="shared" ca="1" si="0"/>
        <v>747017.28478596173</v>
      </c>
      <c r="I13" s="37"/>
      <c r="J13" s="109"/>
      <c r="M13" s="12"/>
    </row>
    <row r="14" spans="1:14" s="20" customFormat="1" ht="12.75" x14ac:dyDescent="0.2">
      <c r="A14" s="32">
        <v>43837</v>
      </c>
      <c r="B14" s="33" t="s">
        <v>36</v>
      </c>
      <c r="C14" s="39" t="s">
        <v>26</v>
      </c>
      <c r="D14" s="39"/>
      <c r="E14" s="33"/>
      <c r="F14" s="70">
        <v>190.8</v>
      </c>
      <c r="G14" s="70"/>
      <c r="H14" s="41">
        <f t="shared" ca="1" si="0"/>
        <v>746826.48478596169</v>
      </c>
      <c r="I14" s="37"/>
      <c r="J14" s="109"/>
      <c r="M14" s="12"/>
    </row>
    <row r="15" spans="1:14" s="20" customFormat="1" ht="12.75" x14ac:dyDescent="0.2">
      <c r="A15" s="32">
        <v>43837</v>
      </c>
      <c r="B15" s="33" t="s">
        <v>37</v>
      </c>
      <c r="C15" s="39" t="s">
        <v>38</v>
      </c>
      <c r="D15" s="39"/>
      <c r="E15" s="33"/>
      <c r="F15" s="70">
        <v>5796</v>
      </c>
      <c r="G15" s="70"/>
      <c r="H15" s="41">
        <f t="shared" ca="1" si="0"/>
        <v>741030.48478596169</v>
      </c>
      <c r="I15" s="37"/>
      <c r="J15" s="109"/>
      <c r="M15" s="12"/>
    </row>
    <row r="16" spans="1:14" s="20" customFormat="1" ht="12.75" x14ac:dyDescent="0.2">
      <c r="A16" s="32">
        <v>43837</v>
      </c>
      <c r="B16" s="33" t="s">
        <v>39</v>
      </c>
      <c r="C16" s="45" t="s">
        <v>21</v>
      </c>
      <c r="D16" s="39"/>
      <c r="E16" s="40"/>
      <c r="F16" s="70">
        <v>90</v>
      </c>
      <c r="G16" s="71"/>
      <c r="H16" s="41">
        <f t="shared" ca="1" si="0"/>
        <v>740940.48478596169</v>
      </c>
      <c r="I16" s="37"/>
      <c r="J16" s="109"/>
      <c r="M16" s="12"/>
    </row>
    <row r="17" spans="1:13" s="20" customFormat="1" ht="12.75" x14ac:dyDescent="0.2">
      <c r="A17" s="32">
        <v>43837</v>
      </c>
      <c r="B17" s="40" t="s">
        <v>40</v>
      </c>
      <c r="C17" s="43" t="s">
        <v>41</v>
      </c>
      <c r="D17" s="39"/>
      <c r="E17" s="40"/>
      <c r="F17" s="71">
        <v>1225</v>
      </c>
      <c r="G17" s="71"/>
      <c r="H17" s="41">
        <f t="shared" ca="1" si="0"/>
        <v>739715.48478596169</v>
      </c>
      <c r="I17" s="37"/>
      <c r="J17" s="109"/>
      <c r="M17" s="12"/>
    </row>
    <row r="18" spans="1:13" s="20" customFormat="1" ht="12.75" x14ac:dyDescent="0.2">
      <c r="A18" s="32">
        <v>43837</v>
      </c>
      <c r="B18" s="40" t="s">
        <v>42</v>
      </c>
      <c r="C18" s="39" t="s">
        <v>43</v>
      </c>
      <c r="D18" s="39"/>
      <c r="E18" s="40"/>
      <c r="F18" s="71">
        <v>540</v>
      </c>
      <c r="G18" s="71"/>
      <c r="H18" s="41">
        <f t="shared" ca="1" si="0"/>
        <v>739175.48478596169</v>
      </c>
      <c r="I18" s="37"/>
      <c r="J18" s="109"/>
      <c r="M18" s="12"/>
    </row>
    <row r="19" spans="1:13" s="20" customFormat="1" ht="12.75" x14ac:dyDescent="0.2">
      <c r="A19" s="32">
        <v>43837</v>
      </c>
      <c r="B19" s="40" t="s">
        <v>44</v>
      </c>
      <c r="C19" s="39" t="s">
        <v>45</v>
      </c>
      <c r="D19" s="39"/>
      <c r="E19" s="40"/>
      <c r="F19" s="71">
        <v>636</v>
      </c>
      <c r="G19" s="71"/>
      <c r="H19" s="41">
        <f t="shared" ca="1" si="0"/>
        <v>738539.48478596169</v>
      </c>
      <c r="I19" s="37"/>
      <c r="J19" s="109"/>
      <c r="M19" s="12"/>
    </row>
    <row r="20" spans="1:13" s="20" customFormat="1" ht="12.75" x14ac:dyDescent="0.2">
      <c r="A20" s="32">
        <v>43837</v>
      </c>
      <c r="B20" s="40" t="s">
        <v>46</v>
      </c>
      <c r="C20" s="43" t="s">
        <v>24</v>
      </c>
      <c r="D20" s="39"/>
      <c r="E20" s="40"/>
      <c r="F20" s="71">
        <v>600</v>
      </c>
      <c r="G20" s="71"/>
      <c r="H20" s="41">
        <f t="shared" ca="1" si="0"/>
        <v>737939.48478596169</v>
      </c>
      <c r="I20" s="37"/>
      <c r="J20" s="109"/>
      <c r="M20" s="12"/>
    </row>
    <row r="21" spans="1:13" s="20" customFormat="1" ht="12.75" x14ac:dyDescent="0.2">
      <c r="A21" s="32">
        <v>43837</v>
      </c>
      <c r="B21" s="40" t="s">
        <v>47</v>
      </c>
      <c r="C21" s="45" t="s">
        <v>48</v>
      </c>
      <c r="D21" s="39"/>
      <c r="E21" s="38"/>
      <c r="F21" s="71">
        <v>1429.65</v>
      </c>
      <c r="G21" s="70"/>
      <c r="H21" s="41">
        <f t="shared" ca="1" si="0"/>
        <v>736509.83478596166</v>
      </c>
      <c r="I21" s="37"/>
      <c r="J21" s="109"/>
      <c r="M21" s="12"/>
    </row>
    <row r="22" spans="1:13" s="20" customFormat="1" ht="12.75" x14ac:dyDescent="0.2">
      <c r="A22" s="32">
        <v>43837</v>
      </c>
      <c r="B22" s="38" t="s">
        <v>49</v>
      </c>
      <c r="C22" s="45" t="s">
        <v>20</v>
      </c>
      <c r="D22" s="39"/>
      <c r="E22" s="38"/>
      <c r="F22" s="70">
        <v>270</v>
      </c>
      <c r="G22" s="70"/>
      <c r="H22" s="41">
        <f t="shared" ca="1" si="0"/>
        <v>736239.83478596166</v>
      </c>
      <c r="I22" s="37"/>
      <c r="J22" s="109"/>
      <c r="M22" s="12"/>
    </row>
    <row r="23" spans="1:13" s="20" customFormat="1" ht="12.75" x14ac:dyDescent="0.2">
      <c r="A23" s="32">
        <v>43837</v>
      </c>
      <c r="B23" s="38" t="s">
        <v>50</v>
      </c>
      <c r="C23" s="45" t="s">
        <v>51</v>
      </c>
      <c r="D23" s="39"/>
      <c r="E23" s="38"/>
      <c r="F23" s="70">
        <v>742.8</v>
      </c>
      <c r="G23" s="70"/>
      <c r="H23" s="41">
        <f t="shared" ca="1" si="0"/>
        <v>735497.03478596162</v>
      </c>
      <c r="I23" s="37"/>
      <c r="J23" s="109"/>
      <c r="M23" s="12"/>
    </row>
    <row r="24" spans="1:13" s="20" customFormat="1" ht="12.75" x14ac:dyDescent="0.2">
      <c r="A24" s="32">
        <v>43837</v>
      </c>
      <c r="B24" s="38" t="s">
        <v>52</v>
      </c>
      <c r="C24" s="45" t="s">
        <v>51</v>
      </c>
      <c r="D24" s="39"/>
      <c r="E24" s="38"/>
      <c r="F24" s="72">
        <v>1063.75</v>
      </c>
      <c r="G24" s="70"/>
      <c r="H24" s="41">
        <f t="shared" ca="1" si="0"/>
        <v>734433.28478596162</v>
      </c>
      <c r="I24" s="37"/>
      <c r="J24" s="109"/>
      <c r="M24" s="12"/>
    </row>
    <row r="25" spans="1:13" s="20" customFormat="1" ht="12.75" x14ac:dyDescent="0.2">
      <c r="A25" s="32">
        <v>43837</v>
      </c>
      <c r="B25" s="38" t="s">
        <v>53</v>
      </c>
      <c r="C25" s="45" t="s">
        <v>51</v>
      </c>
      <c r="D25" s="39"/>
      <c r="E25" s="38"/>
      <c r="F25" s="70">
        <v>23.8</v>
      </c>
      <c r="G25" s="70"/>
      <c r="H25" s="41">
        <f t="shared" ca="1" si="0"/>
        <v>734409.48478596157</v>
      </c>
      <c r="I25" s="37"/>
      <c r="J25" s="109"/>
      <c r="M25" s="12"/>
    </row>
    <row r="26" spans="1:13" s="20" customFormat="1" ht="12.75" x14ac:dyDescent="0.2">
      <c r="A26" s="32">
        <v>43837</v>
      </c>
      <c r="B26" s="38" t="s">
        <v>54</v>
      </c>
      <c r="C26" s="45" t="s">
        <v>51</v>
      </c>
      <c r="D26" s="39"/>
      <c r="E26" s="38"/>
      <c r="F26" s="70">
        <v>28.05</v>
      </c>
      <c r="G26" s="70"/>
      <c r="H26" s="41">
        <f t="shared" ca="1" si="0"/>
        <v>734381.43478596152</v>
      </c>
      <c r="I26" s="37"/>
      <c r="J26" s="109"/>
      <c r="M26" s="12"/>
    </row>
    <row r="27" spans="1:13" s="20" customFormat="1" ht="12.75" x14ac:dyDescent="0.2">
      <c r="A27" s="32">
        <v>43837</v>
      </c>
      <c r="B27" s="38" t="s">
        <v>55</v>
      </c>
      <c r="C27" s="45" t="s">
        <v>25</v>
      </c>
      <c r="D27" s="39"/>
      <c r="E27" s="33"/>
      <c r="F27" s="70">
        <v>381.6</v>
      </c>
      <c r="G27" s="70"/>
      <c r="H27" s="41">
        <f t="shared" ca="1" si="0"/>
        <v>733999.83478596155</v>
      </c>
      <c r="I27" s="37"/>
      <c r="J27" s="109"/>
      <c r="M27" s="12"/>
    </row>
    <row r="28" spans="1:13" s="20" customFormat="1" ht="12.75" x14ac:dyDescent="0.2">
      <c r="A28" s="32">
        <v>43837</v>
      </c>
      <c r="B28" s="46" t="s">
        <v>56</v>
      </c>
      <c r="C28" s="35" t="s">
        <v>57</v>
      </c>
      <c r="D28" s="39"/>
      <c r="E28" s="33"/>
      <c r="F28" s="73">
        <v>432606</v>
      </c>
      <c r="G28" s="70"/>
      <c r="H28" s="41">
        <f t="shared" ca="1" si="0"/>
        <v>301393.83478596155</v>
      </c>
      <c r="I28" s="37"/>
      <c r="J28" s="109"/>
      <c r="M28" s="7"/>
    </row>
    <row r="29" spans="1:13" s="84" customFormat="1" ht="25.5" x14ac:dyDescent="0.2">
      <c r="A29" s="77">
        <v>43837</v>
      </c>
      <c r="B29" s="78" t="s">
        <v>22</v>
      </c>
      <c r="C29" s="79" t="s">
        <v>58</v>
      </c>
      <c r="D29" s="80"/>
      <c r="E29" s="78"/>
      <c r="F29" s="70">
        <v>12029.33</v>
      </c>
      <c r="G29" s="70"/>
      <c r="H29" s="41">
        <f t="shared" ca="1" si="0"/>
        <v>289364.50478596153</v>
      </c>
      <c r="I29" s="82"/>
      <c r="J29" s="109"/>
      <c r="M29" s="85"/>
    </row>
    <row r="30" spans="1:13" s="20" customFormat="1" ht="12.75" x14ac:dyDescent="0.2">
      <c r="A30" s="32">
        <v>43837</v>
      </c>
      <c r="B30" s="33" t="s">
        <v>59</v>
      </c>
      <c r="C30" s="34" t="s">
        <v>60</v>
      </c>
      <c r="D30" s="39"/>
      <c r="E30" s="33"/>
      <c r="F30" s="70">
        <v>150000</v>
      </c>
      <c r="G30" s="70"/>
      <c r="H30" s="41">
        <f t="shared" ca="1" si="0"/>
        <v>139364.50478596153</v>
      </c>
      <c r="I30" s="37"/>
      <c r="J30" s="109"/>
      <c r="M30" s="7"/>
    </row>
    <row r="31" spans="1:13" s="20" customFormat="1" ht="12.75" x14ac:dyDescent="0.2">
      <c r="A31" s="32">
        <v>43837</v>
      </c>
      <c r="B31" s="33" t="s">
        <v>61</v>
      </c>
      <c r="C31" s="34" t="s">
        <v>62</v>
      </c>
      <c r="D31" s="39"/>
      <c r="E31" s="33"/>
      <c r="F31" s="70">
        <v>25440</v>
      </c>
      <c r="G31" s="70"/>
      <c r="H31" s="41">
        <f t="shared" ca="1" si="0"/>
        <v>113924.50478596153</v>
      </c>
      <c r="I31" s="37"/>
      <c r="J31" s="109"/>
      <c r="M31" s="7"/>
    </row>
    <row r="32" spans="1:13" s="20" customFormat="1" ht="12.75" x14ac:dyDescent="0.2">
      <c r="A32" s="32">
        <v>43837</v>
      </c>
      <c r="B32" s="33" t="s">
        <v>63</v>
      </c>
      <c r="C32" s="34" t="s">
        <v>64</v>
      </c>
      <c r="D32" s="39"/>
      <c r="E32" s="33"/>
      <c r="F32" s="70">
        <v>81160</v>
      </c>
      <c r="G32" s="70"/>
      <c r="H32" s="41">
        <f t="shared" ca="1" si="0"/>
        <v>32764.50478596153</v>
      </c>
      <c r="I32" s="37"/>
      <c r="J32" s="109"/>
      <c r="M32" s="7"/>
    </row>
    <row r="33" spans="1:13" s="20" customFormat="1" ht="12.75" x14ac:dyDescent="0.2">
      <c r="A33" s="32">
        <v>43837</v>
      </c>
      <c r="B33" s="93" t="s">
        <v>338</v>
      </c>
      <c r="C33" s="94" t="s">
        <v>265</v>
      </c>
      <c r="D33" s="95"/>
      <c r="E33" s="93"/>
      <c r="F33" s="71"/>
      <c r="G33" s="96">
        <v>2000</v>
      </c>
      <c r="H33" s="41">
        <f t="shared" ca="1" si="0"/>
        <v>34764.50478596153</v>
      </c>
      <c r="I33" s="82"/>
      <c r="J33" s="109"/>
      <c r="M33" s="7"/>
    </row>
    <row r="34" spans="1:13" s="20" customFormat="1" ht="12.75" x14ac:dyDescent="0.2">
      <c r="A34" s="32">
        <v>43840</v>
      </c>
      <c r="B34" s="93" t="s">
        <v>339</v>
      </c>
      <c r="C34" s="94" t="s">
        <v>266</v>
      </c>
      <c r="D34" s="95"/>
      <c r="E34" s="93"/>
      <c r="F34" s="71"/>
      <c r="G34" s="96">
        <v>2000</v>
      </c>
      <c r="H34" s="41">
        <f t="shared" ca="1" si="0"/>
        <v>36764.50478596153</v>
      </c>
      <c r="I34" s="82"/>
      <c r="J34" s="109"/>
      <c r="M34" s="7"/>
    </row>
    <row r="35" spans="1:13" s="20" customFormat="1" ht="12.75" x14ac:dyDescent="0.2">
      <c r="A35" s="32">
        <v>43840</v>
      </c>
      <c r="B35" s="33" t="s">
        <v>22</v>
      </c>
      <c r="C35" s="34" t="s">
        <v>65</v>
      </c>
      <c r="D35" s="39"/>
      <c r="E35" s="33"/>
      <c r="F35" s="70">
        <v>85710.65</v>
      </c>
      <c r="G35" s="70"/>
      <c r="H35" s="41">
        <f t="shared" ca="1" si="0"/>
        <v>-48946.145214038464</v>
      </c>
      <c r="I35" s="37"/>
      <c r="J35" s="109"/>
      <c r="M35" s="7"/>
    </row>
    <row r="36" spans="1:13" s="20" customFormat="1" ht="12.75" x14ac:dyDescent="0.2">
      <c r="A36" s="32">
        <v>43840</v>
      </c>
      <c r="B36" s="33" t="s">
        <v>22</v>
      </c>
      <c r="C36" s="34" t="s">
        <v>66</v>
      </c>
      <c r="D36" s="39"/>
      <c r="E36" s="33"/>
      <c r="F36" s="70">
        <v>161.75</v>
      </c>
      <c r="G36" s="70"/>
      <c r="H36" s="41">
        <f t="shared" ca="1" si="0"/>
        <v>-49107.895214038464</v>
      </c>
      <c r="I36" s="37"/>
      <c r="J36" s="109"/>
      <c r="M36" s="7"/>
    </row>
    <row r="37" spans="1:13" s="20" customFormat="1" ht="12.75" x14ac:dyDescent="0.2">
      <c r="A37" s="32">
        <v>43840</v>
      </c>
      <c r="B37" s="93" t="s">
        <v>340</v>
      </c>
      <c r="C37" s="94" t="s">
        <v>267</v>
      </c>
      <c r="D37" s="95"/>
      <c r="E37" s="93"/>
      <c r="F37" s="71"/>
      <c r="G37" s="96">
        <v>2000</v>
      </c>
      <c r="H37" s="41">
        <f t="shared" ca="1" si="0"/>
        <v>-47107.895214038464</v>
      </c>
      <c r="I37" s="82"/>
      <c r="J37" s="109"/>
      <c r="M37" s="7"/>
    </row>
    <row r="38" spans="1:13" s="20" customFormat="1" ht="12.75" x14ac:dyDescent="0.2">
      <c r="A38" s="32">
        <v>43844</v>
      </c>
      <c r="B38" s="93" t="s">
        <v>341</v>
      </c>
      <c r="C38" s="94" t="s">
        <v>268</v>
      </c>
      <c r="D38" s="95"/>
      <c r="E38" s="93"/>
      <c r="F38" s="71"/>
      <c r="G38" s="96">
        <v>2000</v>
      </c>
      <c r="H38" s="41">
        <f t="shared" ca="1" si="0"/>
        <v>-45107.895214038464</v>
      </c>
      <c r="I38" s="82"/>
      <c r="J38" s="109"/>
      <c r="M38" s="7"/>
    </row>
    <row r="39" spans="1:13" s="20" customFormat="1" ht="12.75" x14ac:dyDescent="0.2">
      <c r="A39" s="32">
        <v>43844</v>
      </c>
      <c r="B39" s="93" t="s">
        <v>342</v>
      </c>
      <c r="C39" s="94" t="s">
        <v>269</v>
      </c>
      <c r="D39" s="95"/>
      <c r="E39" s="93"/>
      <c r="F39" s="71"/>
      <c r="G39" s="96">
        <v>800</v>
      </c>
      <c r="H39" s="41">
        <f t="shared" ca="1" si="0"/>
        <v>-44307.895214038464</v>
      </c>
      <c r="I39" s="82"/>
      <c r="J39" s="109"/>
      <c r="M39" s="7"/>
    </row>
    <row r="40" spans="1:13" s="20" customFormat="1" ht="12.75" x14ac:dyDescent="0.2">
      <c r="A40" s="32">
        <v>43845</v>
      </c>
      <c r="B40" s="33" t="s">
        <v>68</v>
      </c>
      <c r="C40" s="45" t="s">
        <v>69</v>
      </c>
      <c r="D40" s="39"/>
      <c r="E40" s="38"/>
      <c r="F40" s="70">
        <v>1629.5</v>
      </c>
      <c r="G40" s="70"/>
      <c r="H40" s="41">
        <f t="shared" ca="1" si="0"/>
        <v>-45937.395214038464</v>
      </c>
      <c r="I40" s="37"/>
      <c r="J40" s="109"/>
      <c r="M40" s="7"/>
    </row>
    <row r="41" spans="1:13" s="20" customFormat="1" ht="12.75" x14ac:dyDescent="0.2">
      <c r="A41" s="32">
        <v>43845</v>
      </c>
      <c r="B41" s="38" t="s">
        <v>70</v>
      </c>
      <c r="C41" s="45" t="s">
        <v>71</v>
      </c>
      <c r="D41" s="39"/>
      <c r="E41" s="38"/>
      <c r="F41" s="70">
        <v>398.55</v>
      </c>
      <c r="G41" s="70"/>
      <c r="H41" s="41">
        <f t="shared" ca="1" si="0"/>
        <v>-46335.945214038467</v>
      </c>
      <c r="I41" s="37"/>
      <c r="J41" s="109"/>
      <c r="M41" s="7"/>
    </row>
    <row r="42" spans="1:13" s="20" customFormat="1" ht="12.75" x14ac:dyDescent="0.2">
      <c r="A42" s="32">
        <v>43845</v>
      </c>
      <c r="B42" s="38" t="s">
        <v>72</v>
      </c>
      <c r="C42" s="34" t="s">
        <v>73</v>
      </c>
      <c r="D42" s="39"/>
      <c r="E42" s="33"/>
      <c r="F42" s="70">
        <v>4400</v>
      </c>
      <c r="G42" s="70"/>
      <c r="H42" s="41">
        <f t="shared" ca="1" si="0"/>
        <v>-50735.945214038467</v>
      </c>
      <c r="I42" s="37"/>
      <c r="J42" s="109"/>
      <c r="M42" s="7"/>
    </row>
    <row r="43" spans="1:13" s="20" customFormat="1" ht="12.75" x14ac:dyDescent="0.2">
      <c r="A43" s="32">
        <v>43845</v>
      </c>
      <c r="B43" s="40" t="s">
        <v>74</v>
      </c>
      <c r="C43" s="43" t="s">
        <v>75</v>
      </c>
      <c r="D43" s="44"/>
      <c r="E43" s="40"/>
      <c r="F43" s="71">
        <v>60</v>
      </c>
      <c r="G43" s="71"/>
      <c r="H43" s="41">
        <f t="shared" ca="1" si="0"/>
        <v>-50795.945214038467</v>
      </c>
      <c r="I43" s="37"/>
      <c r="J43" s="109"/>
      <c r="M43" s="7"/>
    </row>
    <row r="44" spans="1:13" ht="12.75" x14ac:dyDescent="0.2">
      <c r="A44" s="32">
        <v>43845</v>
      </c>
      <c r="B44" s="40" t="s">
        <v>76</v>
      </c>
      <c r="C44" s="34" t="s">
        <v>26</v>
      </c>
      <c r="D44" s="35"/>
      <c r="E44" s="38"/>
      <c r="F44" s="70">
        <v>6969.1</v>
      </c>
      <c r="G44" s="70"/>
      <c r="H44" s="41">
        <f t="shared" ca="1" si="0"/>
        <v>-57765.045214038466</v>
      </c>
      <c r="I44" s="47"/>
      <c r="J44" s="110"/>
      <c r="M44" s="7"/>
    </row>
    <row r="45" spans="1:13" ht="12.75" x14ac:dyDescent="0.2">
      <c r="A45" s="32">
        <v>43845</v>
      </c>
      <c r="B45" s="33" t="s">
        <v>77</v>
      </c>
      <c r="C45" s="34" t="s">
        <v>78</v>
      </c>
      <c r="D45" s="35"/>
      <c r="E45" s="38"/>
      <c r="F45" s="70">
        <v>808.6</v>
      </c>
      <c r="G45" s="70"/>
      <c r="H45" s="41">
        <f t="shared" ca="1" si="0"/>
        <v>-58573.645214038464</v>
      </c>
      <c r="I45" s="47"/>
      <c r="J45" s="110"/>
      <c r="M45" s="7"/>
    </row>
    <row r="46" spans="1:13" ht="12.75" x14ac:dyDescent="0.2">
      <c r="A46" s="42">
        <v>43845</v>
      </c>
      <c r="B46" s="38" t="s">
        <v>79</v>
      </c>
      <c r="C46" s="34" t="s">
        <v>80</v>
      </c>
      <c r="D46" s="35"/>
      <c r="E46" s="33"/>
      <c r="F46" s="72">
        <v>1261.4000000000001</v>
      </c>
      <c r="G46" s="72"/>
      <c r="H46" s="41">
        <f t="shared" ca="1" si="0"/>
        <v>-59835.045214038466</v>
      </c>
      <c r="I46" s="47"/>
      <c r="J46" s="110"/>
      <c r="M46" s="7"/>
    </row>
    <row r="47" spans="1:13" ht="12.75" x14ac:dyDescent="0.2">
      <c r="A47" s="32">
        <v>43845</v>
      </c>
      <c r="B47" s="38" t="s">
        <v>81</v>
      </c>
      <c r="C47" s="45" t="s">
        <v>82</v>
      </c>
      <c r="D47" s="35"/>
      <c r="E47" s="33"/>
      <c r="F47" s="70">
        <v>33</v>
      </c>
      <c r="G47" s="70"/>
      <c r="H47" s="41">
        <f t="shared" ca="1" si="0"/>
        <v>-59868.045214038466</v>
      </c>
      <c r="I47" s="47"/>
      <c r="J47" s="110"/>
      <c r="M47" s="7"/>
    </row>
    <row r="48" spans="1:13" ht="12.75" x14ac:dyDescent="0.2">
      <c r="A48" s="32">
        <v>43845</v>
      </c>
      <c r="B48" s="33" t="s">
        <v>83</v>
      </c>
      <c r="C48" s="34" t="s">
        <v>21</v>
      </c>
      <c r="D48" s="35"/>
      <c r="E48" s="33"/>
      <c r="F48" s="70">
        <v>90</v>
      </c>
      <c r="G48" s="70"/>
      <c r="H48" s="41">
        <f t="shared" ca="1" si="0"/>
        <v>-59958.045214038466</v>
      </c>
      <c r="I48" s="47"/>
      <c r="J48" s="110"/>
      <c r="M48" s="7"/>
    </row>
    <row r="49" spans="1:13" s="20" customFormat="1" ht="12.75" x14ac:dyDescent="0.2">
      <c r="A49" s="32">
        <v>43845</v>
      </c>
      <c r="B49" s="38" t="s">
        <v>84</v>
      </c>
      <c r="C49" s="34" t="s">
        <v>85</v>
      </c>
      <c r="D49" s="35"/>
      <c r="E49" s="33"/>
      <c r="F49" s="70">
        <v>2167.88</v>
      </c>
      <c r="G49" s="70"/>
      <c r="H49" s="41">
        <f t="shared" ca="1" si="0"/>
        <v>-62125.925214038463</v>
      </c>
      <c r="I49" s="37"/>
      <c r="J49" s="109"/>
      <c r="M49" s="7"/>
    </row>
    <row r="50" spans="1:13" ht="12.75" x14ac:dyDescent="0.2">
      <c r="A50" s="32">
        <v>43845</v>
      </c>
      <c r="B50" s="38" t="s">
        <v>86</v>
      </c>
      <c r="C50" s="34" t="s">
        <v>87</v>
      </c>
      <c r="D50" s="35"/>
      <c r="E50" s="33"/>
      <c r="F50" s="70">
        <v>10000</v>
      </c>
      <c r="G50" s="70"/>
      <c r="H50" s="41">
        <f t="shared" ca="1" si="0"/>
        <v>-72125.925214038463</v>
      </c>
      <c r="I50" s="47"/>
      <c r="J50" s="110"/>
      <c r="M50" s="7"/>
    </row>
    <row r="51" spans="1:13" ht="12.75" x14ac:dyDescent="0.2">
      <c r="A51" s="32">
        <v>43845</v>
      </c>
      <c r="B51" s="38" t="s">
        <v>88</v>
      </c>
      <c r="C51" s="43" t="s">
        <v>89</v>
      </c>
      <c r="D51" s="39"/>
      <c r="E51" s="40"/>
      <c r="F51" s="70">
        <v>3710</v>
      </c>
      <c r="G51" s="71"/>
      <c r="H51" s="41">
        <f t="shared" ca="1" si="0"/>
        <v>-75835.925214038463</v>
      </c>
      <c r="I51" s="47"/>
      <c r="J51" s="110"/>
      <c r="M51" s="7"/>
    </row>
    <row r="52" spans="1:13" ht="12.75" x14ac:dyDescent="0.2">
      <c r="A52" s="32">
        <v>43845</v>
      </c>
      <c r="B52" s="38" t="s">
        <v>90</v>
      </c>
      <c r="C52" s="45" t="s">
        <v>91</v>
      </c>
      <c r="D52" s="35"/>
      <c r="E52" s="38"/>
      <c r="F52" s="70">
        <v>200</v>
      </c>
      <c r="G52" s="70"/>
      <c r="H52" s="41">
        <f t="shared" ca="1" si="0"/>
        <v>-76035.925214038463</v>
      </c>
      <c r="I52" s="47"/>
      <c r="J52" s="110"/>
      <c r="M52" s="7"/>
    </row>
    <row r="53" spans="1:13" ht="12.75" x14ac:dyDescent="0.2">
      <c r="A53" s="32">
        <v>43845</v>
      </c>
      <c r="B53" s="40" t="s">
        <v>92</v>
      </c>
      <c r="C53" s="45" t="s">
        <v>93</v>
      </c>
      <c r="D53" s="35"/>
      <c r="E53" s="33"/>
      <c r="F53" s="70">
        <v>794.6</v>
      </c>
      <c r="G53" s="72"/>
      <c r="H53" s="41">
        <f t="shared" ca="1" si="0"/>
        <v>-76830.525214038469</v>
      </c>
      <c r="I53" s="47"/>
      <c r="J53" s="110"/>
      <c r="M53" s="7"/>
    </row>
    <row r="54" spans="1:13" ht="12.75" x14ac:dyDescent="0.2">
      <c r="A54" s="32">
        <v>43845</v>
      </c>
      <c r="B54" s="38" t="s">
        <v>94</v>
      </c>
      <c r="C54" s="45" t="s">
        <v>95</v>
      </c>
      <c r="D54" s="35"/>
      <c r="E54" s="33"/>
      <c r="F54" s="70">
        <v>300</v>
      </c>
      <c r="G54" s="70"/>
      <c r="H54" s="41">
        <f ca="1">IF(AND(ISBLANK(F54),ISBLANK(G54))," - ",OFFSET(H54,-1,0,1,1)+G54-F54)</f>
        <v>-77130.525214038469</v>
      </c>
      <c r="I54" s="47"/>
      <c r="J54" s="110"/>
      <c r="K54" s="8"/>
      <c r="M54" s="7"/>
    </row>
    <row r="55" spans="1:13" ht="12.75" x14ac:dyDescent="0.2">
      <c r="A55" s="32">
        <v>43845</v>
      </c>
      <c r="B55" s="38" t="s">
        <v>96</v>
      </c>
      <c r="C55" s="34" t="s">
        <v>97</v>
      </c>
      <c r="D55" s="35"/>
      <c r="E55" s="33"/>
      <c r="F55" s="70">
        <v>2925.6</v>
      </c>
      <c r="G55" s="70"/>
      <c r="H55" s="41">
        <f t="shared" ca="1" si="0"/>
        <v>-80056.125214038475</v>
      </c>
      <c r="I55" s="47"/>
      <c r="J55" s="110"/>
      <c r="K55" s="8"/>
      <c r="M55" s="7"/>
    </row>
    <row r="56" spans="1:13" ht="12.75" x14ac:dyDescent="0.2">
      <c r="A56" s="32">
        <v>43845</v>
      </c>
      <c r="B56" s="33" t="s">
        <v>98</v>
      </c>
      <c r="C56" s="34" t="s">
        <v>20</v>
      </c>
      <c r="D56" s="35"/>
      <c r="E56" s="33"/>
      <c r="F56" s="70">
        <v>270</v>
      </c>
      <c r="G56" s="70"/>
      <c r="H56" s="41">
        <f t="shared" ca="1" si="0"/>
        <v>-80326.125214038475</v>
      </c>
      <c r="I56" s="47"/>
      <c r="J56" s="110"/>
      <c r="K56" s="8"/>
      <c r="M56" s="7"/>
    </row>
    <row r="57" spans="1:13" ht="12.75" x14ac:dyDescent="0.2">
      <c r="A57" s="32">
        <v>43845</v>
      </c>
      <c r="B57" s="40" t="s">
        <v>99</v>
      </c>
      <c r="C57" s="43" t="s">
        <v>100</v>
      </c>
      <c r="D57" s="48"/>
      <c r="E57" s="40"/>
      <c r="F57" s="71">
        <v>176</v>
      </c>
      <c r="G57" s="71"/>
      <c r="H57" s="41">
        <f t="shared" ca="1" si="0"/>
        <v>-80502.125214038475</v>
      </c>
      <c r="I57" s="47"/>
      <c r="J57" s="110"/>
      <c r="K57" s="8"/>
      <c r="M57" s="7"/>
    </row>
    <row r="58" spans="1:13" ht="12.75" x14ac:dyDescent="0.2">
      <c r="A58" s="32">
        <v>43845</v>
      </c>
      <c r="B58" s="33" t="s">
        <v>101</v>
      </c>
      <c r="C58" s="43" t="s">
        <v>24</v>
      </c>
      <c r="D58" s="48"/>
      <c r="E58" s="40"/>
      <c r="F58" s="71">
        <v>2218</v>
      </c>
      <c r="G58" s="70"/>
      <c r="H58" s="41">
        <f t="shared" ca="1" si="0"/>
        <v>-82720.125214038475</v>
      </c>
      <c r="I58" s="47"/>
      <c r="J58" s="110"/>
      <c r="K58" s="8"/>
      <c r="M58" s="7"/>
    </row>
    <row r="59" spans="1:13" ht="12.75" x14ac:dyDescent="0.2">
      <c r="A59" s="32">
        <v>43845</v>
      </c>
      <c r="B59" s="40" t="s">
        <v>102</v>
      </c>
      <c r="C59" s="34" t="s">
        <v>103</v>
      </c>
      <c r="D59" s="35"/>
      <c r="E59" s="33"/>
      <c r="F59" s="70">
        <v>7822.8</v>
      </c>
      <c r="G59" s="70"/>
      <c r="H59" s="41">
        <f t="shared" ca="1" si="0"/>
        <v>-90542.925214038478</v>
      </c>
      <c r="I59" s="47"/>
      <c r="J59" s="110"/>
      <c r="M59" s="7"/>
    </row>
    <row r="60" spans="1:13" ht="12.75" x14ac:dyDescent="0.2">
      <c r="A60" s="32">
        <v>43845</v>
      </c>
      <c r="B60" s="33" t="s">
        <v>104</v>
      </c>
      <c r="C60" s="34" t="s">
        <v>105</v>
      </c>
      <c r="D60" s="35"/>
      <c r="E60" s="33"/>
      <c r="F60" s="70">
        <v>54.9</v>
      </c>
      <c r="G60" s="70"/>
      <c r="H60" s="41">
        <f t="shared" ca="1" si="0"/>
        <v>-90597.825214038472</v>
      </c>
      <c r="I60" s="47"/>
      <c r="J60" s="110"/>
      <c r="M60" s="7"/>
    </row>
    <row r="61" spans="1:13" ht="12.75" x14ac:dyDescent="0.2">
      <c r="A61" s="32">
        <v>43845</v>
      </c>
      <c r="B61" s="33" t="s">
        <v>106</v>
      </c>
      <c r="C61" s="34" t="s">
        <v>107</v>
      </c>
      <c r="D61" s="35"/>
      <c r="E61" s="33"/>
      <c r="F61" s="70">
        <v>250.55</v>
      </c>
      <c r="G61" s="70"/>
      <c r="H61" s="41">
        <f t="shared" ca="1" si="0"/>
        <v>-90848.375214038475</v>
      </c>
      <c r="I61" s="47"/>
      <c r="J61" s="110"/>
      <c r="M61" s="7"/>
    </row>
    <row r="62" spans="1:13" ht="12.75" x14ac:dyDescent="0.2">
      <c r="A62" s="32">
        <v>43845</v>
      </c>
      <c r="B62" s="33" t="s">
        <v>108</v>
      </c>
      <c r="C62" s="34" t="s">
        <v>109</v>
      </c>
      <c r="D62" s="35"/>
      <c r="E62" s="33"/>
      <c r="F62" s="70">
        <v>30468</v>
      </c>
      <c r="G62" s="70"/>
      <c r="H62" s="41">
        <f t="shared" ca="1" si="0"/>
        <v>-121316.37521403847</v>
      </c>
      <c r="I62" s="47"/>
      <c r="J62" s="110"/>
      <c r="M62" s="7"/>
    </row>
    <row r="63" spans="1:13" ht="12.75" x14ac:dyDescent="0.2">
      <c r="A63" s="32">
        <v>43845</v>
      </c>
      <c r="B63" s="38" t="s">
        <v>110</v>
      </c>
      <c r="C63" s="45" t="s">
        <v>111</v>
      </c>
      <c r="D63" s="35"/>
      <c r="E63" s="33"/>
      <c r="F63" s="70">
        <v>25858.7</v>
      </c>
      <c r="G63" s="70"/>
      <c r="H63" s="41">
        <f t="shared" ca="1" si="0"/>
        <v>-147175.07521403849</v>
      </c>
      <c r="I63" s="47"/>
      <c r="J63" s="110"/>
      <c r="M63" s="7"/>
    </row>
    <row r="64" spans="1:13" ht="12.75" x14ac:dyDescent="0.2">
      <c r="A64" s="32">
        <v>43845</v>
      </c>
      <c r="B64" s="33" t="s">
        <v>112</v>
      </c>
      <c r="C64" s="34" t="s">
        <v>113</v>
      </c>
      <c r="D64" s="35"/>
      <c r="E64" s="38"/>
      <c r="F64" s="70">
        <v>13895.1</v>
      </c>
      <c r="G64" s="70"/>
      <c r="H64" s="41">
        <f t="shared" ca="1" si="0"/>
        <v>-161070.17521403849</v>
      </c>
      <c r="I64" s="47"/>
      <c r="J64" s="110"/>
      <c r="M64" s="7"/>
    </row>
    <row r="65" spans="1:13" ht="12.75" x14ac:dyDescent="0.2">
      <c r="A65" s="32">
        <v>43845</v>
      </c>
      <c r="B65" s="33" t="s">
        <v>22</v>
      </c>
      <c r="C65" s="34" t="s">
        <v>114</v>
      </c>
      <c r="D65" s="35"/>
      <c r="E65" s="33"/>
      <c r="F65" s="70">
        <v>36000</v>
      </c>
      <c r="G65" s="70"/>
      <c r="H65" s="41">
        <f t="shared" ca="1" si="0"/>
        <v>-197070.17521403849</v>
      </c>
      <c r="I65" s="47"/>
      <c r="J65" s="110"/>
      <c r="M65" s="7"/>
    </row>
    <row r="66" spans="1:13" ht="12.75" x14ac:dyDescent="0.2">
      <c r="A66" s="32">
        <v>43845</v>
      </c>
      <c r="B66" s="33" t="s">
        <v>22</v>
      </c>
      <c r="C66" s="34" t="s">
        <v>114</v>
      </c>
      <c r="D66" s="35"/>
      <c r="E66" s="33"/>
      <c r="F66" s="70">
        <v>53799.66</v>
      </c>
      <c r="G66" s="70"/>
      <c r="H66" s="41">
        <f t="shared" ca="1" si="0"/>
        <v>-250869.8352140385</v>
      </c>
      <c r="I66" s="47"/>
      <c r="J66" s="110"/>
      <c r="M66" s="7"/>
    </row>
    <row r="67" spans="1:13" ht="12.75" x14ac:dyDescent="0.2">
      <c r="A67" s="32">
        <v>43847</v>
      </c>
      <c r="B67" s="93" t="s">
        <v>67</v>
      </c>
      <c r="C67" s="94" t="s">
        <v>270</v>
      </c>
      <c r="D67" s="98"/>
      <c r="E67" s="93"/>
      <c r="F67" s="71"/>
      <c r="G67" s="96">
        <v>2193.35</v>
      </c>
      <c r="H67" s="41">
        <f t="shared" ca="1" si="0"/>
        <v>-248676.48521403849</v>
      </c>
      <c r="I67" s="99"/>
      <c r="J67" s="110"/>
      <c r="M67" s="7"/>
    </row>
    <row r="68" spans="1:13" ht="12.75" x14ac:dyDescent="0.2">
      <c r="A68" s="32">
        <v>43847</v>
      </c>
      <c r="B68" s="93" t="s">
        <v>263</v>
      </c>
      <c r="C68" s="94" t="s">
        <v>271</v>
      </c>
      <c r="D68" s="98"/>
      <c r="E68" s="93"/>
      <c r="F68" s="71"/>
      <c r="G68" s="96">
        <v>800</v>
      </c>
      <c r="H68" s="97">
        <f ca="1">IF(AND(ISBLANK(F68),ISBLANK(G68)),"",OFFSET(H68,-1,0,1,1)+G68-F68)</f>
        <v>-247876.48521403849</v>
      </c>
      <c r="I68" s="99"/>
      <c r="J68" s="110"/>
      <c r="M68" s="7"/>
    </row>
    <row r="69" spans="1:13" ht="12.75" x14ac:dyDescent="0.2">
      <c r="A69" s="32">
        <v>43850</v>
      </c>
      <c r="B69" s="33" t="s">
        <v>115</v>
      </c>
      <c r="C69" s="34" t="s">
        <v>116</v>
      </c>
      <c r="D69" s="35"/>
      <c r="E69" s="33"/>
      <c r="F69" s="70">
        <v>466.4</v>
      </c>
      <c r="G69" s="70"/>
      <c r="H69" s="41">
        <f t="shared" ca="1" si="0"/>
        <v>-248342.88521403848</v>
      </c>
      <c r="I69" s="47"/>
      <c r="J69" s="110"/>
      <c r="M69" s="7"/>
    </row>
    <row r="70" spans="1:13" ht="12.75" x14ac:dyDescent="0.2">
      <c r="A70" s="32">
        <v>43850</v>
      </c>
      <c r="B70" s="38" t="s">
        <v>117</v>
      </c>
      <c r="C70" s="45" t="s">
        <v>118</v>
      </c>
      <c r="D70" s="35"/>
      <c r="E70" s="33"/>
      <c r="F70" s="70">
        <v>1259.78</v>
      </c>
      <c r="G70" s="72"/>
      <c r="H70" s="41">
        <f t="shared" ca="1" si="0"/>
        <v>-249602.66521403848</v>
      </c>
      <c r="I70" s="47"/>
      <c r="J70" s="110"/>
      <c r="M70" s="7"/>
    </row>
    <row r="71" spans="1:13" ht="12.75" x14ac:dyDescent="0.2">
      <c r="A71" s="32">
        <v>43850</v>
      </c>
      <c r="B71" s="38" t="s">
        <v>119</v>
      </c>
      <c r="C71" s="45" t="s">
        <v>120</v>
      </c>
      <c r="D71" s="35"/>
      <c r="E71" s="33"/>
      <c r="F71" s="70">
        <v>120</v>
      </c>
      <c r="G71" s="72"/>
      <c r="H71" s="41">
        <f t="shared" ca="1" si="0"/>
        <v>-249722.66521403848</v>
      </c>
      <c r="I71" s="47"/>
      <c r="J71" s="110"/>
      <c r="M71" s="7"/>
    </row>
    <row r="72" spans="1:13" ht="12.75" x14ac:dyDescent="0.2">
      <c r="A72" s="32">
        <v>43850</v>
      </c>
      <c r="B72" s="38" t="s">
        <v>121</v>
      </c>
      <c r="C72" s="45" t="s">
        <v>122</v>
      </c>
      <c r="D72" s="35"/>
      <c r="E72" s="33"/>
      <c r="F72" s="70">
        <v>13152</v>
      </c>
      <c r="G72" s="72"/>
      <c r="H72" s="41">
        <f t="shared" ca="1" si="0"/>
        <v>-262874.66521403845</v>
      </c>
      <c r="I72" s="47"/>
      <c r="J72" s="110"/>
      <c r="M72" s="7"/>
    </row>
    <row r="73" spans="1:13" ht="12.75" x14ac:dyDescent="0.2">
      <c r="A73" s="32">
        <v>43851</v>
      </c>
      <c r="B73" s="93" t="s">
        <v>344</v>
      </c>
      <c r="C73" s="94" t="s">
        <v>343</v>
      </c>
      <c r="D73" s="98"/>
      <c r="E73" s="93"/>
      <c r="F73" s="71"/>
      <c r="G73" s="100">
        <v>1000</v>
      </c>
      <c r="H73" s="41">
        <f t="shared" ca="1" si="0"/>
        <v>-261874.66521403845</v>
      </c>
      <c r="I73" s="99"/>
      <c r="J73" s="110"/>
      <c r="M73" s="7"/>
    </row>
    <row r="74" spans="1:13" ht="12.75" x14ac:dyDescent="0.2">
      <c r="A74" s="32">
        <v>43851</v>
      </c>
      <c r="B74" s="38" t="s">
        <v>123</v>
      </c>
      <c r="C74" s="45" t="s">
        <v>124</v>
      </c>
      <c r="D74" s="35"/>
      <c r="E74" s="33"/>
      <c r="F74" s="70">
        <v>830</v>
      </c>
      <c r="G74" s="72"/>
      <c r="H74" s="41">
        <f t="shared" ca="1" si="0"/>
        <v>-262704.66521403845</v>
      </c>
      <c r="I74" s="47"/>
      <c r="J74" s="110"/>
      <c r="M74" s="7"/>
    </row>
    <row r="75" spans="1:13" ht="12.75" x14ac:dyDescent="0.2">
      <c r="A75" s="32">
        <v>43854</v>
      </c>
      <c r="B75" s="93" t="s">
        <v>345</v>
      </c>
      <c r="C75" s="94" t="s">
        <v>272</v>
      </c>
      <c r="D75" s="98"/>
      <c r="E75" s="93"/>
      <c r="F75" s="71"/>
      <c r="G75" s="100">
        <v>2000</v>
      </c>
      <c r="H75" s="41">
        <f t="shared" ca="1" si="0"/>
        <v>-260704.66521403845</v>
      </c>
      <c r="I75" s="99"/>
      <c r="J75" s="110"/>
      <c r="M75" s="7"/>
    </row>
    <row r="76" spans="1:13" ht="12.75" x14ac:dyDescent="0.2">
      <c r="A76" s="32">
        <v>43854</v>
      </c>
      <c r="B76" s="86" t="s">
        <v>67</v>
      </c>
      <c r="C76" s="87" t="s">
        <v>23</v>
      </c>
      <c r="D76" s="88"/>
      <c r="E76" s="86"/>
      <c r="F76" s="89"/>
      <c r="G76" s="90">
        <v>1000000</v>
      </c>
      <c r="H76" s="41">
        <f t="shared" ca="1" si="0"/>
        <v>739295.33478596155</v>
      </c>
      <c r="I76" s="91"/>
      <c r="J76" s="110"/>
      <c r="M76" s="7"/>
    </row>
    <row r="77" spans="1:13" ht="12.75" x14ac:dyDescent="0.2">
      <c r="A77" s="32">
        <v>43854</v>
      </c>
      <c r="B77" s="93" t="s">
        <v>346</v>
      </c>
      <c r="C77" s="94" t="s">
        <v>273</v>
      </c>
      <c r="D77" s="98"/>
      <c r="E77" s="93"/>
      <c r="F77" s="71"/>
      <c r="G77" s="100">
        <v>800</v>
      </c>
      <c r="H77" s="41">
        <f t="shared" ca="1" si="0"/>
        <v>740095.33478596155</v>
      </c>
      <c r="I77" s="99"/>
      <c r="J77" s="110"/>
      <c r="M77" s="7"/>
    </row>
    <row r="78" spans="1:13" ht="12.75" x14ac:dyDescent="0.2">
      <c r="A78" s="32">
        <v>43854</v>
      </c>
      <c r="B78" s="93" t="s">
        <v>347</v>
      </c>
      <c r="C78" s="94" t="s">
        <v>348</v>
      </c>
      <c r="D78" s="98"/>
      <c r="E78" s="93"/>
      <c r="F78" s="71"/>
      <c r="G78" s="100">
        <v>800</v>
      </c>
      <c r="H78" s="41">
        <f t="shared" ca="1" si="0"/>
        <v>740895.33478596155</v>
      </c>
      <c r="I78" s="99"/>
      <c r="J78" s="110"/>
      <c r="M78" s="7"/>
    </row>
    <row r="79" spans="1:13" ht="12.75" x14ac:dyDescent="0.2">
      <c r="A79" s="32">
        <v>43854</v>
      </c>
      <c r="B79" s="93" t="s">
        <v>349</v>
      </c>
      <c r="C79" s="94" t="s">
        <v>274</v>
      </c>
      <c r="D79" s="98"/>
      <c r="E79" s="93"/>
      <c r="F79" s="71"/>
      <c r="G79" s="100">
        <v>30000</v>
      </c>
      <c r="H79" s="41">
        <f t="shared" ca="1" si="0"/>
        <v>770895.33478596155</v>
      </c>
      <c r="I79" s="99"/>
      <c r="J79" s="110"/>
      <c r="M79" s="7"/>
    </row>
    <row r="80" spans="1:13" ht="12.75" x14ac:dyDescent="0.2">
      <c r="A80" s="32">
        <v>43859</v>
      </c>
      <c r="B80" s="93" t="s">
        <v>350</v>
      </c>
      <c r="C80" s="94" t="s">
        <v>275</v>
      </c>
      <c r="D80" s="98"/>
      <c r="E80" s="93"/>
      <c r="F80" s="71"/>
      <c r="G80" s="100">
        <v>413940</v>
      </c>
      <c r="H80" s="41">
        <f t="shared" ca="1" si="0"/>
        <v>1184835.3347859615</v>
      </c>
      <c r="I80" s="99"/>
      <c r="J80" s="110"/>
      <c r="M80" s="7"/>
    </row>
    <row r="81" spans="1:13" ht="12.75" x14ac:dyDescent="0.2">
      <c r="A81" s="32">
        <v>43861</v>
      </c>
      <c r="B81" s="40" t="s">
        <v>125</v>
      </c>
      <c r="C81" s="43" t="s">
        <v>126</v>
      </c>
      <c r="D81" s="48"/>
      <c r="E81" s="40"/>
      <c r="F81" s="71">
        <v>82347.98</v>
      </c>
      <c r="G81" s="74"/>
      <c r="H81" s="41">
        <f t="shared" ca="1" si="0"/>
        <v>1102487.3547859616</v>
      </c>
      <c r="I81" s="47"/>
      <c r="J81" s="110"/>
      <c r="M81" s="7"/>
    </row>
    <row r="82" spans="1:13" ht="12.75" x14ac:dyDescent="0.2">
      <c r="A82" s="32">
        <v>43861</v>
      </c>
      <c r="B82" s="38" t="s">
        <v>127</v>
      </c>
      <c r="C82" s="45" t="s">
        <v>128</v>
      </c>
      <c r="D82" s="39"/>
      <c r="E82" s="33"/>
      <c r="F82" s="72">
        <v>21130</v>
      </c>
      <c r="G82" s="72"/>
      <c r="H82" s="41">
        <f t="shared" ca="1" si="0"/>
        <v>1081357.3547859616</v>
      </c>
      <c r="I82" s="47"/>
      <c r="J82" s="110"/>
      <c r="M82" s="7"/>
    </row>
    <row r="83" spans="1:13" ht="12.75" x14ac:dyDescent="0.2">
      <c r="A83" s="32">
        <v>43861</v>
      </c>
      <c r="B83" s="38" t="s">
        <v>129</v>
      </c>
      <c r="C83" s="45" t="s">
        <v>130</v>
      </c>
      <c r="D83" s="35"/>
      <c r="E83" s="33"/>
      <c r="F83" s="70">
        <v>1445.4</v>
      </c>
      <c r="G83" s="72"/>
      <c r="H83" s="41">
        <f t="shared" ca="1" si="0"/>
        <v>1079911.9547859617</v>
      </c>
      <c r="I83" s="47"/>
      <c r="J83" s="110"/>
      <c r="M83" s="7"/>
    </row>
    <row r="84" spans="1:13" ht="12.75" x14ac:dyDescent="0.2">
      <c r="A84" s="32">
        <v>43861</v>
      </c>
      <c r="B84" s="38" t="s">
        <v>131</v>
      </c>
      <c r="C84" s="45" t="s">
        <v>130</v>
      </c>
      <c r="D84" s="35"/>
      <c r="E84" s="38"/>
      <c r="F84" s="70">
        <v>244.6</v>
      </c>
      <c r="G84" s="72"/>
      <c r="H84" s="41">
        <f t="shared" ca="1" si="0"/>
        <v>1079667.3547859616</v>
      </c>
      <c r="I84" s="47"/>
      <c r="J84" s="110"/>
      <c r="M84" s="7"/>
    </row>
    <row r="85" spans="1:13" ht="12.75" x14ac:dyDescent="0.2">
      <c r="A85" s="32">
        <v>43861</v>
      </c>
      <c r="B85" s="38" t="s">
        <v>132</v>
      </c>
      <c r="C85" s="45" t="s">
        <v>19</v>
      </c>
      <c r="D85" s="35"/>
      <c r="E85" s="33"/>
      <c r="F85" s="70">
        <v>5222.8</v>
      </c>
      <c r="G85" s="72"/>
      <c r="H85" s="41">
        <f t="shared" ca="1" si="0"/>
        <v>1074444.5547859615</v>
      </c>
      <c r="I85" s="47"/>
      <c r="J85" s="110"/>
      <c r="M85" s="7"/>
    </row>
    <row r="86" spans="1:13" ht="12.75" x14ac:dyDescent="0.2">
      <c r="A86" s="32">
        <v>43861</v>
      </c>
      <c r="B86" s="38" t="s">
        <v>133</v>
      </c>
      <c r="C86" s="45" t="s">
        <v>134</v>
      </c>
      <c r="D86" s="35"/>
      <c r="E86" s="33"/>
      <c r="F86" s="70">
        <v>1500</v>
      </c>
      <c r="G86" s="72"/>
      <c r="H86" s="41">
        <f t="shared" ca="1" si="0"/>
        <v>1072944.5547859615</v>
      </c>
      <c r="I86" s="47"/>
      <c r="J86" s="110"/>
      <c r="M86" s="7"/>
    </row>
    <row r="87" spans="1:13" ht="12.75" x14ac:dyDescent="0.2">
      <c r="A87" s="32">
        <v>43861</v>
      </c>
      <c r="B87" s="38" t="s">
        <v>135</v>
      </c>
      <c r="C87" s="45" t="s">
        <v>136</v>
      </c>
      <c r="D87" s="35"/>
      <c r="E87" s="33"/>
      <c r="F87" s="70">
        <v>350</v>
      </c>
      <c r="G87" s="72"/>
      <c r="H87" s="41">
        <f t="shared" ca="1" si="0"/>
        <v>1072594.5547859615</v>
      </c>
      <c r="I87" s="47"/>
      <c r="J87" s="110"/>
      <c r="M87" s="7"/>
    </row>
    <row r="88" spans="1:13" ht="12.75" x14ac:dyDescent="0.2">
      <c r="A88" s="32">
        <v>43861</v>
      </c>
      <c r="B88" s="38" t="s">
        <v>137</v>
      </c>
      <c r="C88" s="45" t="s">
        <v>138</v>
      </c>
      <c r="D88" s="35"/>
      <c r="E88" s="33"/>
      <c r="F88" s="70">
        <v>146.80000000000001</v>
      </c>
      <c r="G88" s="72"/>
      <c r="H88" s="41">
        <f t="shared" ca="1" si="0"/>
        <v>1072447.7547859615</v>
      </c>
      <c r="I88" s="47"/>
      <c r="J88" s="110"/>
      <c r="M88" s="7"/>
    </row>
    <row r="89" spans="1:13" ht="12.75" x14ac:dyDescent="0.2">
      <c r="A89" s="32">
        <v>43860</v>
      </c>
      <c r="B89" s="38" t="s">
        <v>141</v>
      </c>
      <c r="C89" s="45" t="s">
        <v>142</v>
      </c>
      <c r="D89" s="35"/>
      <c r="E89" s="33"/>
      <c r="F89" s="70">
        <v>320</v>
      </c>
      <c r="G89" s="72"/>
      <c r="H89" s="41">
        <f t="shared" ref="H89:H161" ca="1" si="1">IF(AND(ISBLANK(F89),ISBLANK(G89))," - ",OFFSET(H89,-1,0,1,1)+G89-F89)</f>
        <v>1072127.7547859615</v>
      </c>
      <c r="I89" s="47"/>
      <c r="J89" s="110"/>
      <c r="M89" s="7"/>
    </row>
    <row r="90" spans="1:13" ht="12.75" x14ac:dyDescent="0.2">
      <c r="A90" s="32">
        <v>43860</v>
      </c>
      <c r="B90" s="38" t="s">
        <v>143</v>
      </c>
      <c r="C90" s="45" t="s">
        <v>144</v>
      </c>
      <c r="D90" s="35"/>
      <c r="E90" s="38"/>
      <c r="F90" s="70">
        <v>1924.3</v>
      </c>
      <c r="G90" s="72"/>
      <c r="H90" s="41">
        <f t="shared" ca="1" si="1"/>
        <v>1070203.4547859614</v>
      </c>
      <c r="I90" s="47"/>
      <c r="J90" s="110"/>
      <c r="M90" s="7"/>
    </row>
    <row r="91" spans="1:13" ht="12.75" x14ac:dyDescent="0.2">
      <c r="A91" s="32">
        <v>43860</v>
      </c>
      <c r="B91" s="38" t="s">
        <v>145</v>
      </c>
      <c r="C91" s="45" t="s">
        <v>21</v>
      </c>
      <c r="D91" s="35"/>
      <c r="E91" s="33"/>
      <c r="F91" s="70">
        <v>90</v>
      </c>
      <c r="G91" s="72"/>
      <c r="H91" s="41">
        <f t="shared" ca="1" si="1"/>
        <v>1070113.4547859614</v>
      </c>
      <c r="I91" s="47"/>
      <c r="J91" s="110"/>
      <c r="M91" s="7"/>
    </row>
    <row r="92" spans="1:13" ht="12.75" x14ac:dyDescent="0.2">
      <c r="A92" s="32">
        <v>43860</v>
      </c>
      <c r="B92" s="38" t="s">
        <v>146</v>
      </c>
      <c r="C92" s="45" t="s">
        <v>147</v>
      </c>
      <c r="D92" s="39"/>
      <c r="E92" s="33"/>
      <c r="F92" s="72">
        <v>1093.95</v>
      </c>
      <c r="G92" s="72"/>
      <c r="H92" s="41">
        <f t="shared" ca="1" si="1"/>
        <v>1069019.5047859615</v>
      </c>
      <c r="I92" s="47"/>
      <c r="J92" s="110"/>
      <c r="K92" s="8"/>
      <c r="M92" s="7"/>
    </row>
    <row r="93" spans="1:13" ht="12.75" x14ac:dyDescent="0.2">
      <c r="A93" s="32">
        <v>43860</v>
      </c>
      <c r="B93" s="38" t="s">
        <v>148</v>
      </c>
      <c r="C93" s="45" t="s">
        <v>149</v>
      </c>
      <c r="D93" s="39"/>
      <c r="E93" s="33"/>
      <c r="F93" s="72">
        <v>7300</v>
      </c>
      <c r="G93" s="72"/>
      <c r="H93" s="41">
        <f t="shared" ca="1" si="1"/>
        <v>1061719.5047859615</v>
      </c>
      <c r="I93" s="47"/>
      <c r="J93" s="110"/>
      <c r="M93" s="7"/>
    </row>
    <row r="94" spans="1:13" ht="12.75" x14ac:dyDescent="0.2">
      <c r="A94" s="32">
        <v>43860</v>
      </c>
      <c r="B94" s="38" t="s">
        <v>150</v>
      </c>
      <c r="C94" s="45" t="s">
        <v>95</v>
      </c>
      <c r="D94" s="39"/>
      <c r="E94" s="33"/>
      <c r="F94" s="72">
        <v>2400</v>
      </c>
      <c r="G94" s="72"/>
      <c r="H94" s="41">
        <f t="shared" ca="1" si="1"/>
        <v>1059319.5047859615</v>
      </c>
      <c r="I94" s="47"/>
      <c r="J94" s="110"/>
      <c r="M94" s="7"/>
    </row>
    <row r="95" spans="1:13" ht="12.75" x14ac:dyDescent="0.2">
      <c r="A95" s="32">
        <v>43860</v>
      </c>
      <c r="B95" s="38" t="s">
        <v>151</v>
      </c>
      <c r="C95" s="45" t="s">
        <v>152</v>
      </c>
      <c r="D95" s="39"/>
      <c r="E95" s="33"/>
      <c r="F95" s="72">
        <v>6000</v>
      </c>
      <c r="G95" s="72"/>
      <c r="H95" s="41">
        <f t="shared" ca="1" si="1"/>
        <v>1053319.5047859615</v>
      </c>
      <c r="I95" s="47"/>
      <c r="J95" s="110"/>
      <c r="M95" s="7"/>
    </row>
    <row r="96" spans="1:13" ht="12.75" x14ac:dyDescent="0.2">
      <c r="A96" s="32">
        <v>43860</v>
      </c>
      <c r="B96" s="40" t="s">
        <v>153</v>
      </c>
      <c r="C96" s="43" t="s">
        <v>20</v>
      </c>
      <c r="D96" s="44"/>
      <c r="E96" s="40"/>
      <c r="F96" s="74">
        <v>270</v>
      </c>
      <c r="G96" s="74"/>
      <c r="H96" s="41">
        <f t="shared" ca="1" si="1"/>
        <v>1053049.5047859615</v>
      </c>
      <c r="I96" s="47"/>
      <c r="J96" s="110"/>
      <c r="M96" s="7"/>
    </row>
    <row r="97" spans="1:13" ht="12.75" x14ac:dyDescent="0.2">
      <c r="A97" s="32">
        <v>43860</v>
      </c>
      <c r="B97" s="38" t="s">
        <v>154</v>
      </c>
      <c r="C97" s="45" t="s">
        <v>25</v>
      </c>
      <c r="D97" s="39"/>
      <c r="E97" s="33"/>
      <c r="F97" s="72">
        <v>551.20000000000005</v>
      </c>
      <c r="G97" s="72"/>
      <c r="H97" s="41">
        <f t="shared" ca="1" si="1"/>
        <v>1052498.3047859615</v>
      </c>
      <c r="I97" s="47"/>
      <c r="J97" s="110"/>
      <c r="M97" s="7"/>
    </row>
    <row r="98" spans="1:13" ht="12.75" x14ac:dyDescent="0.2">
      <c r="A98" s="32">
        <v>43860</v>
      </c>
      <c r="B98" s="33" t="s">
        <v>155</v>
      </c>
      <c r="C98" s="34" t="s">
        <v>107</v>
      </c>
      <c r="D98" s="35"/>
      <c r="E98" s="33"/>
      <c r="F98" s="70">
        <v>672.39</v>
      </c>
      <c r="G98" s="70"/>
      <c r="H98" s="41">
        <f t="shared" ca="1" si="1"/>
        <v>1051825.9147859616</v>
      </c>
      <c r="I98" s="47"/>
      <c r="J98" s="110"/>
      <c r="M98" s="7"/>
    </row>
    <row r="99" spans="1:13" ht="12.75" x14ac:dyDescent="0.2">
      <c r="A99" s="32">
        <v>43860</v>
      </c>
      <c r="B99" s="33" t="s">
        <v>156</v>
      </c>
      <c r="C99" s="34" t="s">
        <v>57</v>
      </c>
      <c r="D99" s="35"/>
      <c r="E99" s="33"/>
      <c r="F99" s="70">
        <v>288404</v>
      </c>
      <c r="G99" s="70"/>
      <c r="H99" s="41">
        <f t="shared" ca="1" si="1"/>
        <v>763421.91478596162</v>
      </c>
      <c r="I99" s="47"/>
      <c r="J99" s="110"/>
      <c r="M99" s="7"/>
    </row>
    <row r="100" spans="1:13" ht="12.75" x14ac:dyDescent="0.2">
      <c r="A100" s="32">
        <v>43860</v>
      </c>
      <c r="B100" s="38" t="s">
        <v>157</v>
      </c>
      <c r="C100" s="45" t="s">
        <v>158</v>
      </c>
      <c r="D100" s="39"/>
      <c r="E100" s="33"/>
      <c r="F100" s="72">
        <v>103485</v>
      </c>
      <c r="G100" s="72"/>
      <c r="H100" s="41">
        <f t="shared" ca="1" si="1"/>
        <v>659936.91478596162</v>
      </c>
      <c r="I100" s="47"/>
      <c r="J100" s="110"/>
      <c r="M100" s="7"/>
    </row>
    <row r="101" spans="1:13" ht="12.75" x14ac:dyDescent="0.2">
      <c r="A101" s="32">
        <v>43861</v>
      </c>
      <c r="B101" s="38" t="s">
        <v>159</v>
      </c>
      <c r="C101" s="45" t="s">
        <v>160</v>
      </c>
      <c r="D101" s="35"/>
      <c r="E101" s="33"/>
      <c r="F101" s="70">
        <v>2800</v>
      </c>
      <c r="G101" s="72"/>
      <c r="H101" s="41">
        <f t="shared" ca="1" si="1"/>
        <v>657136.91478596162</v>
      </c>
      <c r="I101" s="47"/>
      <c r="J101" s="110"/>
      <c r="M101" s="7"/>
    </row>
    <row r="102" spans="1:13" ht="12.75" x14ac:dyDescent="0.2">
      <c r="A102" s="32">
        <v>43861</v>
      </c>
      <c r="B102" s="38" t="s">
        <v>351</v>
      </c>
      <c r="C102" s="45" t="s">
        <v>352</v>
      </c>
      <c r="D102" s="39"/>
      <c r="E102" s="33"/>
      <c r="F102" s="72"/>
      <c r="G102" s="72">
        <v>1000</v>
      </c>
      <c r="H102" s="41">
        <f t="shared" ca="1" si="1"/>
        <v>658136.91478596162</v>
      </c>
      <c r="I102" s="47"/>
      <c r="J102" s="110"/>
      <c r="M102" s="7"/>
    </row>
    <row r="103" spans="1:13" ht="12.75" x14ac:dyDescent="0.2">
      <c r="A103" s="32"/>
      <c r="B103" s="38"/>
      <c r="C103" s="45" t="s">
        <v>281</v>
      </c>
      <c r="D103" s="39"/>
      <c r="E103" s="33"/>
      <c r="F103" s="72">
        <v>10</v>
      </c>
      <c r="G103" s="72"/>
      <c r="H103" s="41">
        <f t="shared" ca="1" si="1"/>
        <v>658126.91478596162</v>
      </c>
      <c r="I103" s="47"/>
      <c r="J103" s="110"/>
      <c r="M103" s="7"/>
    </row>
    <row r="104" spans="1:13" ht="12.75" x14ac:dyDescent="0.2">
      <c r="A104" s="32"/>
      <c r="B104" s="38"/>
      <c r="C104" s="45"/>
      <c r="D104" s="39"/>
      <c r="E104" s="33"/>
      <c r="F104" s="72"/>
      <c r="G104" s="72"/>
      <c r="H104" s="41" t="str">
        <f t="shared" ca="1" si="1"/>
        <v xml:space="preserve"> - </v>
      </c>
      <c r="I104" s="47"/>
      <c r="J104" s="110"/>
      <c r="M104" s="7"/>
    </row>
    <row r="105" spans="1:13" ht="12.75" x14ac:dyDescent="0.2">
      <c r="A105" s="42"/>
      <c r="B105" s="38"/>
      <c r="C105" s="45"/>
      <c r="D105" s="39"/>
      <c r="E105" s="33"/>
      <c r="F105" s="72"/>
      <c r="G105" s="72"/>
      <c r="H105" s="41" t="str">
        <f t="shared" ca="1" si="1"/>
        <v xml:space="preserve"> - </v>
      </c>
      <c r="I105" s="47"/>
      <c r="J105" s="110"/>
      <c r="M105" s="7"/>
    </row>
    <row r="106" spans="1:13" ht="12.75" x14ac:dyDescent="0.2">
      <c r="A106" s="42"/>
      <c r="B106" s="38"/>
      <c r="C106" s="45"/>
      <c r="D106" s="39"/>
      <c r="E106" s="33"/>
      <c r="F106" s="72"/>
      <c r="G106" s="72"/>
      <c r="H106" s="41" t="str">
        <f t="shared" ca="1" si="1"/>
        <v xml:space="preserve"> - </v>
      </c>
      <c r="I106" s="47"/>
      <c r="J106" s="110"/>
      <c r="M106" s="7"/>
    </row>
    <row r="107" spans="1:13" ht="12.75" x14ac:dyDescent="0.2">
      <c r="A107" s="42"/>
      <c r="B107" s="38"/>
      <c r="C107" s="45"/>
      <c r="D107" s="39"/>
      <c r="E107" s="33"/>
      <c r="F107" s="72"/>
      <c r="G107" s="72"/>
      <c r="H107" s="41" t="str">
        <f t="shared" ca="1" si="1"/>
        <v xml:space="preserve"> - </v>
      </c>
      <c r="I107" s="47"/>
      <c r="J107" s="110"/>
      <c r="M107" s="7"/>
    </row>
    <row r="108" spans="1:13" ht="12.75" x14ac:dyDescent="0.2">
      <c r="A108" s="42"/>
      <c r="B108" s="40"/>
      <c r="C108" s="43"/>
      <c r="D108" s="44"/>
      <c r="E108" s="40"/>
      <c r="F108" s="74"/>
      <c r="G108" s="74"/>
      <c r="H108" s="41" t="str">
        <f t="shared" ca="1" si="1"/>
        <v xml:space="preserve"> - </v>
      </c>
      <c r="I108" s="47"/>
      <c r="J108" s="110"/>
      <c r="M108" s="7"/>
    </row>
    <row r="109" spans="1:13" ht="12.75" x14ac:dyDescent="0.2">
      <c r="A109" s="42"/>
      <c r="B109" s="40"/>
      <c r="C109" s="43"/>
      <c r="D109" s="44"/>
      <c r="E109" s="40"/>
      <c r="F109" s="74"/>
      <c r="G109" s="74"/>
      <c r="H109" s="41" t="str">
        <f t="shared" ca="1" si="1"/>
        <v xml:space="preserve"> - </v>
      </c>
      <c r="I109" s="47"/>
      <c r="J109" s="110"/>
      <c r="M109" s="7"/>
    </row>
    <row r="110" spans="1:13" ht="12.75" x14ac:dyDescent="0.2">
      <c r="A110" s="42"/>
      <c r="B110" s="40"/>
      <c r="C110" s="43"/>
      <c r="D110" s="44"/>
      <c r="E110" s="40"/>
      <c r="F110" s="74"/>
      <c r="G110" s="74"/>
      <c r="H110" s="41" t="str">
        <f t="shared" ca="1" si="1"/>
        <v xml:space="preserve"> - </v>
      </c>
      <c r="I110" s="47"/>
      <c r="J110" s="110"/>
      <c r="M110" s="7"/>
    </row>
    <row r="111" spans="1:13" ht="12.75" x14ac:dyDescent="0.2">
      <c r="A111" s="42"/>
      <c r="B111" s="40"/>
      <c r="C111" s="43"/>
      <c r="D111" s="44"/>
      <c r="E111" s="40"/>
      <c r="F111" s="74"/>
      <c r="G111" s="74"/>
      <c r="H111" s="41" t="str">
        <f t="shared" ca="1" si="1"/>
        <v xml:space="preserve"> - </v>
      </c>
      <c r="I111" s="47"/>
      <c r="J111" s="110"/>
      <c r="M111" s="7"/>
    </row>
    <row r="112" spans="1:13" ht="12.75" x14ac:dyDescent="0.2">
      <c r="A112" s="42"/>
      <c r="B112" s="40"/>
      <c r="C112" s="43"/>
      <c r="D112" s="44"/>
      <c r="E112" s="40"/>
      <c r="F112" s="74"/>
      <c r="G112" s="74"/>
      <c r="H112" s="41" t="str">
        <f t="shared" ca="1" si="1"/>
        <v xml:space="preserve"> - </v>
      </c>
      <c r="I112" s="47"/>
      <c r="J112" s="110"/>
      <c r="M112" s="7"/>
    </row>
    <row r="113" spans="1:13" ht="12.75" x14ac:dyDescent="0.2">
      <c r="A113" s="42"/>
      <c r="B113" s="40"/>
      <c r="C113" s="43"/>
      <c r="D113" s="44"/>
      <c r="E113" s="40"/>
      <c r="F113" s="74"/>
      <c r="G113" s="74"/>
      <c r="H113" s="41" t="str">
        <f t="shared" ca="1" si="1"/>
        <v xml:space="preserve"> - </v>
      </c>
      <c r="I113" s="47"/>
      <c r="J113" s="110"/>
      <c r="M113" s="7"/>
    </row>
    <row r="114" spans="1:13" ht="12.75" x14ac:dyDescent="0.2">
      <c r="A114" s="42"/>
      <c r="B114" s="38"/>
      <c r="C114" s="43"/>
      <c r="D114" s="44"/>
      <c r="E114" s="40"/>
      <c r="F114" s="74"/>
      <c r="G114" s="74"/>
      <c r="H114" s="41" t="str">
        <f t="shared" ca="1" si="1"/>
        <v xml:space="preserve"> - </v>
      </c>
      <c r="I114" s="47"/>
      <c r="J114" s="110"/>
      <c r="M114" s="7"/>
    </row>
    <row r="115" spans="1:13" ht="12.75" x14ac:dyDescent="0.2">
      <c r="A115" s="42"/>
      <c r="B115" s="40"/>
      <c r="C115" s="43"/>
      <c r="D115" s="44"/>
      <c r="E115" s="40"/>
      <c r="F115" s="74"/>
      <c r="G115" s="74"/>
      <c r="H115" s="41" t="str">
        <f t="shared" ca="1" si="1"/>
        <v xml:space="preserve"> - </v>
      </c>
      <c r="I115" s="47"/>
      <c r="J115" s="110"/>
      <c r="M115" s="7"/>
    </row>
    <row r="116" spans="1:13" ht="12.75" x14ac:dyDescent="0.2">
      <c r="A116" s="42"/>
      <c r="B116" s="40"/>
      <c r="C116" s="43"/>
      <c r="D116" s="44"/>
      <c r="E116" s="40"/>
      <c r="F116" s="74"/>
      <c r="G116" s="74"/>
      <c r="H116" s="41" t="str">
        <f t="shared" ca="1" si="1"/>
        <v xml:space="preserve"> - </v>
      </c>
      <c r="I116" s="47"/>
      <c r="J116" s="110"/>
      <c r="M116" s="7"/>
    </row>
    <row r="117" spans="1:13" ht="12.75" x14ac:dyDescent="0.2">
      <c r="A117" s="42"/>
      <c r="B117" s="40"/>
      <c r="C117" s="43"/>
      <c r="D117" s="44"/>
      <c r="E117" s="40"/>
      <c r="F117" s="74"/>
      <c r="G117" s="74"/>
      <c r="H117" s="41" t="str">
        <f t="shared" ca="1" si="1"/>
        <v xml:space="preserve"> - </v>
      </c>
      <c r="I117" s="47"/>
      <c r="J117" s="110"/>
      <c r="M117" s="7"/>
    </row>
    <row r="118" spans="1:13" ht="12.75" x14ac:dyDescent="0.2">
      <c r="A118" s="42"/>
      <c r="B118" s="40"/>
      <c r="C118" s="43"/>
      <c r="D118" s="44"/>
      <c r="E118" s="40"/>
      <c r="F118" s="74"/>
      <c r="G118" s="74"/>
      <c r="H118" s="41" t="str">
        <f t="shared" ca="1" si="1"/>
        <v xml:space="preserve"> - </v>
      </c>
      <c r="I118" s="47"/>
      <c r="J118" s="110"/>
      <c r="M118" s="7"/>
    </row>
    <row r="119" spans="1:13" ht="12.75" x14ac:dyDescent="0.2">
      <c r="A119" s="42"/>
      <c r="B119" s="40"/>
      <c r="C119" s="43"/>
      <c r="D119" s="44"/>
      <c r="E119" s="40"/>
      <c r="F119" s="74"/>
      <c r="G119" s="74"/>
      <c r="H119" s="41" t="str">
        <f t="shared" ca="1" si="1"/>
        <v xml:space="preserve"> - </v>
      </c>
      <c r="I119" s="47"/>
      <c r="J119" s="111"/>
      <c r="M119" s="7"/>
    </row>
    <row r="120" spans="1:13" ht="12.75" x14ac:dyDescent="0.2">
      <c r="A120" s="42"/>
      <c r="B120" s="40"/>
      <c r="C120" s="43"/>
      <c r="D120" s="44"/>
      <c r="E120" s="40"/>
      <c r="F120" s="74"/>
      <c r="G120" s="74"/>
      <c r="H120" s="41" t="str">
        <f t="shared" ca="1" si="1"/>
        <v xml:space="preserve"> - </v>
      </c>
      <c r="I120" s="47"/>
      <c r="J120" s="110"/>
      <c r="M120" s="7"/>
    </row>
    <row r="121" spans="1:13" ht="12.75" x14ac:dyDescent="0.2">
      <c r="A121" s="42"/>
      <c r="B121" s="40"/>
      <c r="C121" s="43"/>
      <c r="D121" s="44"/>
      <c r="E121" s="40"/>
      <c r="F121" s="74"/>
      <c r="G121" s="74"/>
      <c r="H121" s="41" t="str">
        <f t="shared" ca="1" si="1"/>
        <v xml:space="preserve"> - </v>
      </c>
      <c r="I121" s="47"/>
      <c r="J121" s="110"/>
      <c r="M121" s="7"/>
    </row>
    <row r="122" spans="1:13" ht="12.75" x14ac:dyDescent="0.2">
      <c r="A122" s="42"/>
      <c r="B122" s="40"/>
      <c r="C122" s="43"/>
      <c r="D122" s="44"/>
      <c r="E122" s="40"/>
      <c r="F122" s="74"/>
      <c r="G122" s="74"/>
      <c r="H122" s="41" t="str">
        <f t="shared" ca="1" si="1"/>
        <v xml:space="preserve"> - </v>
      </c>
      <c r="I122" s="47"/>
      <c r="J122" s="110"/>
      <c r="M122" s="7"/>
    </row>
    <row r="123" spans="1:13" ht="12.75" x14ac:dyDescent="0.2">
      <c r="A123" s="42"/>
      <c r="B123" s="40"/>
      <c r="C123" s="43"/>
      <c r="D123" s="44"/>
      <c r="E123" s="40"/>
      <c r="F123" s="74"/>
      <c r="G123" s="74"/>
      <c r="H123" s="41" t="str">
        <f t="shared" ca="1" si="1"/>
        <v xml:space="preserve"> - </v>
      </c>
      <c r="I123" s="47"/>
      <c r="J123" s="110"/>
      <c r="M123" s="7"/>
    </row>
    <row r="124" spans="1:13" ht="12.75" x14ac:dyDescent="0.2">
      <c r="A124" s="42"/>
      <c r="B124" s="40"/>
      <c r="C124" s="43"/>
      <c r="D124" s="44"/>
      <c r="E124" s="40"/>
      <c r="F124" s="74"/>
      <c r="G124" s="74"/>
      <c r="H124" s="41" t="str">
        <f t="shared" ca="1" si="1"/>
        <v xml:space="preserve"> - </v>
      </c>
      <c r="I124" s="47"/>
      <c r="J124" s="110"/>
      <c r="M124" s="7"/>
    </row>
    <row r="125" spans="1:13" ht="12.75" x14ac:dyDescent="0.2">
      <c r="A125" s="42"/>
      <c r="B125" s="40"/>
      <c r="C125" s="43"/>
      <c r="D125" s="44"/>
      <c r="E125" s="40"/>
      <c r="F125" s="74"/>
      <c r="G125" s="74"/>
      <c r="H125" s="41" t="str">
        <f t="shared" ca="1" si="1"/>
        <v xml:space="preserve"> - </v>
      </c>
      <c r="I125" s="47"/>
      <c r="J125" s="110"/>
      <c r="M125" s="7"/>
    </row>
    <row r="126" spans="1:13" ht="12.75" x14ac:dyDescent="0.2">
      <c r="A126" s="42"/>
      <c r="B126" s="40"/>
      <c r="C126" s="43"/>
      <c r="D126" s="44"/>
      <c r="E126" s="40"/>
      <c r="F126" s="74"/>
      <c r="G126" s="74"/>
      <c r="H126" s="41" t="str">
        <f t="shared" ca="1" si="1"/>
        <v xml:space="preserve"> - </v>
      </c>
      <c r="I126" s="47"/>
      <c r="J126" s="110"/>
      <c r="M126" s="7"/>
    </row>
    <row r="127" spans="1:13" ht="12.75" x14ac:dyDescent="0.2">
      <c r="A127" s="42"/>
      <c r="B127" s="38"/>
      <c r="C127" s="45"/>
      <c r="D127" s="39"/>
      <c r="E127" s="33"/>
      <c r="F127" s="72"/>
      <c r="G127" s="72"/>
      <c r="H127" s="41" t="str">
        <f t="shared" ca="1" si="1"/>
        <v xml:space="preserve"> - </v>
      </c>
      <c r="I127" s="47"/>
      <c r="J127" s="110"/>
      <c r="M127" s="7"/>
    </row>
    <row r="128" spans="1:13" ht="12.75" x14ac:dyDescent="0.2">
      <c r="A128" s="42"/>
      <c r="B128" s="40"/>
      <c r="C128" s="43"/>
      <c r="D128" s="44"/>
      <c r="E128" s="40"/>
      <c r="F128" s="74"/>
      <c r="G128" s="74"/>
      <c r="H128" s="41" t="str">
        <f t="shared" ca="1" si="1"/>
        <v xml:space="preserve"> - </v>
      </c>
      <c r="I128" s="47"/>
      <c r="J128" s="110"/>
      <c r="M128" s="7"/>
    </row>
    <row r="129" spans="1:13" ht="12.75" x14ac:dyDescent="0.2">
      <c r="A129" s="42"/>
      <c r="B129" s="40"/>
      <c r="C129" s="43"/>
      <c r="D129" s="44"/>
      <c r="E129" s="40"/>
      <c r="F129" s="74"/>
      <c r="G129" s="74"/>
      <c r="H129" s="41" t="str">
        <f t="shared" ca="1" si="1"/>
        <v xml:space="preserve"> - </v>
      </c>
      <c r="I129" s="47"/>
      <c r="J129" s="110"/>
      <c r="M129" s="7"/>
    </row>
    <row r="130" spans="1:13" ht="12.75" x14ac:dyDescent="0.2">
      <c r="A130" s="32"/>
      <c r="B130" s="38"/>
      <c r="C130" s="45"/>
      <c r="D130" s="39"/>
      <c r="E130" s="33"/>
      <c r="F130" s="72"/>
      <c r="G130" s="72"/>
      <c r="H130" s="41" t="str">
        <f t="shared" ca="1" si="1"/>
        <v xml:space="preserve"> - </v>
      </c>
      <c r="I130" s="47"/>
      <c r="J130" s="110"/>
      <c r="M130" s="7"/>
    </row>
    <row r="131" spans="1:13" ht="12.75" x14ac:dyDescent="0.2">
      <c r="A131" s="32"/>
      <c r="B131" s="38"/>
      <c r="C131" s="45"/>
      <c r="D131" s="39"/>
      <c r="E131" s="33"/>
      <c r="F131" s="72"/>
      <c r="G131" s="72"/>
      <c r="H131" s="41" t="str">
        <f t="shared" ca="1" si="1"/>
        <v xml:space="preserve"> - </v>
      </c>
      <c r="I131" s="47"/>
      <c r="J131" s="110"/>
      <c r="M131" s="7"/>
    </row>
    <row r="132" spans="1:13" ht="12.75" x14ac:dyDescent="0.2">
      <c r="A132" s="32"/>
      <c r="B132" s="38"/>
      <c r="C132" s="45"/>
      <c r="D132" s="39"/>
      <c r="E132" s="33"/>
      <c r="F132" s="72"/>
      <c r="G132" s="72"/>
      <c r="H132" s="41" t="str">
        <f t="shared" ca="1" si="1"/>
        <v xml:space="preserve"> - </v>
      </c>
      <c r="I132" s="47"/>
      <c r="J132" s="110"/>
      <c r="M132" s="7"/>
    </row>
    <row r="133" spans="1:13" ht="12.75" x14ac:dyDescent="0.2">
      <c r="A133" s="32"/>
      <c r="B133" s="38"/>
      <c r="C133" s="45"/>
      <c r="D133" s="39"/>
      <c r="E133" s="33"/>
      <c r="F133" s="72"/>
      <c r="G133" s="72"/>
      <c r="H133" s="41" t="str">
        <f t="shared" ca="1" si="1"/>
        <v xml:space="preserve"> - </v>
      </c>
      <c r="I133" s="47"/>
      <c r="J133" s="110"/>
      <c r="M133" s="7"/>
    </row>
    <row r="134" spans="1:13" s="54" customFormat="1" ht="12.75" x14ac:dyDescent="0.2">
      <c r="A134" s="32"/>
      <c r="B134" s="51"/>
      <c r="C134" s="52"/>
      <c r="D134" s="44"/>
      <c r="E134" s="51"/>
      <c r="F134" s="75"/>
      <c r="G134" s="75"/>
      <c r="H134" s="41" t="str">
        <f t="shared" ca="1" si="1"/>
        <v xml:space="preserve"> - </v>
      </c>
      <c r="I134" s="47"/>
      <c r="J134" s="110"/>
    </row>
    <row r="135" spans="1:13" s="54" customFormat="1" ht="12.75" x14ac:dyDescent="0.2">
      <c r="A135" s="32"/>
      <c r="B135" s="51"/>
      <c r="C135" s="52"/>
      <c r="D135" s="55"/>
      <c r="E135" s="51"/>
      <c r="F135" s="75"/>
      <c r="G135" s="75"/>
      <c r="H135" s="41" t="str">
        <f t="shared" ca="1" si="1"/>
        <v xml:space="preserve"> - </v>
      </c>
      <c r="I135" s="47"/>
      <c r="J135" s="110"/>
    </row>
    <row r="136" spans="1:13" s="54" customFormat="1" x14ac:dyDescent="0.25">
      <c r="A136" s="32"/>
      <c r="B136" s="51"/>
      <c r="C136" s="52"/>
      <c r="D136" s="55"/>
      <c r="E136" s="51"/>
      <c r="F136" s="75"/>
      <c r="G136" s="75"/>
      <c r="H136" s="41" t="str">
        <f t="shared" ca="1" si="1"/>
        <v xml:space="preserve"> - </v>
      </c>
      <c r="I136" s="47"/>
      <c r="J136" s="110"/>
      <c r="M136" s="57"/>
    </row>
    <row r="137" spans="1:13" s="54" customFormat="1" x14ac:dyDescent="0.25">
      <c r="A137" s="32"/>
      <c r="B137" s="51"/>
      <c r="C137" s="52"/>
      <c r="D137" s="55"/>
      <c r="E137" s="51"/>
      <c r="F137" s="75"/>
      <c r="G137" s="75"/>
      <c r="H137" s="41" t="str">
        <f t="shared" ca="1" si="1"/>
        <v xml:space="preserve"> - </v>
      </c>
      <c r="I137" s="47"/>
      <c r="J137" s="110"/>
      <c r="M137" s="57"/>
    </row>
    <row r="138" spans="1:13" s="54" customFormat="1" x14ac:dyDescent="0.25">
      <c r="A138" s="56"/>
      <c r="B138" s="51"/>
      <c r="C138" s="58"/>
      <c r="D138" s="59"/>
      <c r="E138" s="60"/>
      <c r="F138" s="76"/>
      <c r="G138" s="76"/>
      <c r="H138" s="41" t="str">
        <f t="shared" ca="1" si="1"/>
        <v xml:space="preserve"> - </v>
      </c>
      <c r="I138" s="61" t="s">
        <v>27</v>
      </c>
      <c r="J138" s="110"/>
      <c r="M138" s="57"/>
    </row>
    <row r="139" spans="1:13" s="54" customFormat="1" x14ac:dyDescent="0.25">
      <c r="A139" s="56"/>
      <c r="B139" s="60"/>
      <c r="C139" s="58"/>
      <c r="D139" s="59"/>
      <c r="E139" s="60"/>
      <c r="F139" s="76"/>
      <c r="G139" s="76"/>
      <c r="H139" s="41" t="str">
        <f t="shared" ca="1" si="1"/>
        <v xml:space="preserve"> - </v>
      </c>
      <c r="I139" s="47"/>
      <c r="J139" s="110"/>
      <c r="M139" s="57"/>
    </row>
    <row r="140" spans="1:13" s="54" customFormat="1" ht="12.75" x14ac:dyDescent="0.2">
      <c r="A140" s="56"/>
      <c r="B140" s="60"/>
      <c r="C140" s="52"/>
      <c r="D140" s="55"/>
      <c r="E140" s="51"/>
      <c r="F140" s="75"/>
      <c r="G140" s="75"/>
      <c r="H140" s="41" t="str">
        <f t="shared" ca="1" si="1"/>
        <v xml:space="preserve"> - </v>
      </c>
      <c r="I140" s="47"/>
      <c r="J140" s="110"/>
    </row>
    <row r="141" spans="1:13" s="54" customFormat="1" x14ac:dyDescent="0.25">
      <c r="A141" s="56"/>
      <c r="B141" s="51"/>
      <c r="C141" s="58"/>
      <c r="D141" s="59"/>
      <c r="E141" s="60"/>
      <c r="F141" s="76"/>
      <c r="G141" s="76"/>
      <c r="H141" s="41" t="str">
        <f t="shared" ca="1" si="1"/>
        <v xml:space="preserve"> - </v>
      </c>
      <c r="I141" s="47"/>
      <c r="J141" s="110"/>
      <c r="M141" s="57"/>
    </row>
    <row r="142" spans="1:13" s="54" customFormat="1" x14ac:dyDescent="0.25">
      <c r="A142" s="56"/>
      <c r="B142" s="60"/>
      <c r="C142" s="58"/>
      <c r="D142" s="59"/>
      <c r="E142" s="60"/>
      <c r="F142" s="76"/>
      <c r="G142" s="76"/>
      <c r="H142" s="41" t="str">
        <f t="shared" ca="1" si="1"/>
        <v xml:space="preserve"> - </v>
      </c>
      <c r="I142" s="47"/>
      <c r="J142" s="110"/>
      <c r="M142" s="57"/>
    </row>
    <row r="143" spans="1:13" s="54" customFormat="1" x14ac:dyDescent="0.25">
      <c r="A143" s="56"/>
      <c r="B143" s="60"/>
      <c r="C143" s="58"/>
      <c r="D143" s="59"/>
      <c r="E143" s="60"/>
      <c r="F143" s="76"/>
      <c r="G143" s="76"/>
      <c r="H143" s="41" t="str">
        <f t="shared" ca="1" si="1"/>
        <v xml:space="preserve"> - </v>
      </c>
      <c r="I143" s="47"/>
      <c r="J143" s="110"/>
      <c r="M143" s="57"/>
    </row>
    <row r="144" spans="1:13" x14ac:dyDescent="0.25">
      <c r="A144" s="56"/>
      <c r="B144" s="60"/>
      <c r="C144" s="43"/>
      <c r="D144" s="44"/>
      <c r="E144" s="40"/>
      <c r="F144" s="74"/>
      <c r="G144" s="74"/>
      <c r="H144" s="41" t="str">
        <f t="shared" ca="1" si="1"/>
        <v xml:space="preserve"> - </v>
      </c>
      <c r="I144" s="47"/>
      <c r="J144" s="110"/>
    </row>
    <row r="145" spans="1:13" x14ac:dyDescent="0.25">
      <c r="A145" s="56"/>
      <c r="B145" s="40"/>
      <c r="C145" s="43"/>
      <c r="D145" s="44"/>
      <c r="E145" s="40"/>
      <c r="F145" s="74"/>
      <c r="G145" s="74"/>
      <c r="H145" s="41" t="str">
        <f t="shared" ca="1" si="1"/>
        <v xml:space="preserve"> - </v>
      </c>
      <c r="I145" s="47"/>
      <c r="J145" s="110"/>
    </row>
    <row r="146" spans="1:13" x14ac:dyDescent="0.25">
      <c r="A146" s="56"/>
      <c r="B146" s="40"/>
      <c r="C146" s="43"/>
      <c r="D146" s="44"/>
      <c r="E146" s="40"/>
      <c r="F146" s="74"/>
      <c r="G146" s="74"/>
      <c r="H146" s="41" t="str">
        <f t="shared" ca="1" si="1"/>
        <v xml:space="preserve"> - </v>
      </c>
      <c r="I146" s="47"/>
      <c r="J146" s="110"/>
    </row>
    <row r="147" spans="1:13" x14ac:dyDescent="0.25">
      <c r="A147" s="56"/>
      <c r="B147" s="40"/>
      <c r="C147" s="43"/>
      <c r="D147" s="44"/>
      <c r="E147" s="40"/>
      <c r="F147" s="74"/>
      <c r="G147" s="74"/>
      <c r="H147" s="41" t="str">
        <f t="shared" ca="1" si="1"/>
        <v xml:space="preserve"> - </v>
      </c>
      <c r="I147" s="47"/>
      <c r="J147" s="110"/>
    </row>
    <row r="148" spans="1:13" x14ac:dyDescent="0.25">
      <c r="A148" s="56"/>
      <c r="B148" s="40"/>
      <c r="C148" s="43"/>
      <c r="D148" s="44"/>
      <c r="E148" s="40"/>
      <c r="F148" s="74"/>
      <c r="G148" s="74"/>
      <c r="H148" s="41" t="str">
        <f t="shared" ca="1" si="1"/>
        <v xml:space="preserve"> - </v>
      </c>
      <c r="I148" s="47"/>
      <c r="J148" s="110"/>
    </row>
    <row r="149" spans="1:13" x14ac:dyDescent="0.25">
      <c r="A149" s="56"/>
      <c r="B149" s="40"/>
      <c r="C149" s="43"/>
      <c r="D149" s="44"/>
      <c r="E149" s="40"/>
      <c r="F149" s="74"/>
      <c r="G149" s="74"/>
      <c r="H149" s="41" t="str">
        <f t="shared" ca="1" si="1"/>
        <v xml:space="preserve"> - </v>
      </c>
      <c r="I149" s="47"/>
      <c r="J149" s="110"/>
    </row>
    <row r="150" spans="1:13" x14ac:dyDescent="0.25">
      <c r="A150" s="56"/>
      <c r="B150" s="40"/>
      <c r="C150" s="43"/>
      <c r="D150" s="44"/>
      <c r="E150" s="40"/>
      <c r="F150" s="74"/>
      <c r="G150" s="74"/>
      <c r="H150" s="41" t="str">
        <f t="shared" ca="1" si="1"/>
        <v xml:space="preserve"> - </v>
      </c>
      <c r="I150" s="47"/>
      <c r="J150" s="110"/>
    </row>
    <row r="151" spans="1:13" x14ac:dyDescent="0.25">
      <c r="A151" s="56"/>
      <c r="B151" s="40"/>
      <c r="C151" s="43"/>
      <c r="D151" s="44"/>
      <c r="E151" s="40"/>
      <c r="F151" s="74"/>
      <c r="G151" s="74"/>
      <c r="H151" s="41" t="str">
        <f t="shared" ca="1" si="1"/>
        <v xml:space="preserve"> - </v>
      </c>
      <c r="I151" s="47"/>
      <c r="J151" s="110"/>
    </row>
    <row r="152" spans="1:13" x14ac:dyDescent="0.25">
      <c r="A152" s="56"/>
      <c r="B152" s="40"/>
      <c r="C152" s="43"/>
      <c r="D152" s="44"/>
      <c r="E152" s="40"/>
      <c r="F152" s="74"/>
      <c r="G152" s="74"/>
      <c r="H152" s="41" t="str">
        <f t="shared" ca="1" si="1"/>
        <v xml:space="preserve"> - </v>
      </c>
      <c r="I152" s="47"/>
      <c r="J152" s="110"/>
    </row>
    <row r="153" spans="1:13" ht="12.75" x14ac:dyDescent="0.2">
      <c r="A153" s="56"/>
      <c r="B153" s="40"/>
      <c r="C153" s="43"/>
      <c r="D153" s="44"/>
      <c r="E153" s="40"/>
      <c r="F153" s="74"/>
      <c r="G153" s="74"/>
      <c r="H153" s="41" t="str">
        <f t="shared" ca="1" si="1"/>
        <v xml:space="preserve"> - </v>
      </c>
      <c r="I153" s="47"/>
      <c r="J153" s="108"/>
      <c r="M153" s="7"/>
    </row>
    <row r="154" spans="1:13" ht="12.75" x14ac:dyDescent="0.2">
      <c r="A154" s="56"/>
      <c r="B154" s="40"/>
      <c r="C154" s="43"/>
      <c r="D154" s="44"/>
      <c r="E154" s="40"/>
      <c r="F154" s="74"/>
      <c r="G154" s="74"/>
      <c r="H154" s="41" t="str">
        <f t="shared" ca="1" si="1"/>
        <v xml:space="preserve"> - </v>
      </c>
      <c r="I154" s="47"/>
      <c r="J154" s="108"/>
      <c r="M154" s="7"/>
    </row>
    <row r="155" spans="1:13" ht="12.75" x14ac:dyDescent="0.2">
      <c r="A155" s="56"/>
      <c r="B155" s="40"/>
      <c r="C155" s="43"/>
      <c r="D155" s="44"/>
      <c r="E155" s="40"/>
      <c r="F155" s="74"/>
      <c r="G155" s="74"/>
      <c r="H155" s="41" t="str">
        <f t="shared" ca="1" si="1"/>
        <v xml:space="preserve"> - </v>
      </c>
      <c r="I155" s="47"/>
      <c r="J155" s="108"/>
      <c r="M155" s="7"/>
    </row>
    <row r="156" spans="1:13" ht="12.75" x14ac:dyDescent="0.2">
      <c r="A156" s="56"/>
      <c r="B156" s="40"/>
      <c r="C156" s="43"/>
      <c r="D156" s="44"/>
      <c r="E156" s="40"/>
      <c r="F156" s="74"/>
      <c r="G156" s="74"/>
      <c r="H156" s="41" t="str">
        <f t="shared" ca="1" si="1"/>
        <v xml:space="preserve"> - </v>
      </c>
      <c r="I156" s="47"/>
      <c r="J156" s="108"/>
      <c r="M156" s="7"/>
    </row>
    <row r="157" spans="1:13" ht="12.75" x14ac:dyDescent="0.2">
      <c r="A157" s="56"/>
      <c r="B157" s="40"/>
      <c r="C157" s="43"/>
      <c r="D157" s="44"/>
      <c r="E157" s="40"/>
      <c r="F157" s="74"/>
      <c r="G157" s="74"/>
      <c r="H157" s="41" t="str">
        <f t="shared" ca="1" si="1"/>
        <v xml:space="preserve"> - </v>
      </c>
      <c r="I157" s="47"/>
      <c r="J157" s="108"/>
      <c r="M157" s="7"/>
    </row>
    <row r="158" spans="1:13" ht="12.75" x14ac:dyDescent="0.2">
      <c r="A158" s="56"/>
      <c r="B158" s="40"/>
      <c r="C158" s="43"/>
      <c r="D158" s="44"/>
      <c r="E158" s="40"/>
      <c r="F158" s="74"/>
      <c r="G158" s="74"/>
      <c r="H158" s="41" t="str">
        <f t="shared" ca="1" si="1"/>
        <v xml:space="preserve"> - </v>
      </c>
      <c r="I158" s="47"/>
      <c r="J158" s="108"/>
      <c r="M158" s="7"/>
    </row>
    <row r="159" spans="1:13" ht="12.75" x14ac:dyDescent="0.2">
      <c r="A159" s="56"/>
      <c r="B159" s="40"/>
      <c r="C159" s="43"/>
      <c r="D159" s="44"/>
      <c r="E159" s="40"/>
      <c r="F159" s="74"/>
      <c r="G159" s="74"/>
      <c r="H159" s="41" t="str">
        <f t="shared" ca="1" si="1"/>
        <v xml:space="preserve"> - </v>
      </c>
      <c r="I159" s="47"/>
      <c r="J159" s="108"/>
      <c r="M159" s="7"/>
    </row>
    <row r="160" spans="1:13" ht="12.75" x14ac:dyDescent="0.2">
      <c r="A160" s="56"/>
      <c r="B160" s="40"/>
      <c r="C160" s="43"/>
      <c r="D160" s="44"/>
      <c r="E160" s="40"/>
      <c r="F160" s="74"/>
      <c r="G160" s="74"/>
      <c r="H160" s="41" t="str">
        <f t="shared" ca="1" si="1"/>
        <v xml:space="preserve"> - </v>
      </c>
      <c r="I160" s="47"/>
      <c r="J160" s="108"/>
      <c r="M160" s="7"/>
    </row>
    <row r="161" spans="1:13" ht="12.75" x14ac:dyDescent="0.2">
      <c r="A161" s="56"/>
      <c r="B161" s="40"/>
      <c r="C161" s="43"/>
      <c r="D161" s="44"/>
      <c r="E161" s="40"/>
      <c r="F161" s="74"/>
      <c r="G161" s="74"/>
      <c r="H161" s="41" t="str">
        <f t="shared" ca="1" si="1"/>
        <v xml:space="preserve"> - </v>
      </c>
      <c r="I161" s="47"/>
      <c r="J161" s="108"/>
      <c r="M161" s="7"/>
    </row>
    <row r="162" spans="1:13" ht="12.75" x14ac:dyDescent="0.2">
      <c r="A162" s="56"/>
      <c r="B162" s="40"/>
      <c r="C162" s="43"/>
      <c r="D162" s="44"/>
      <c r="E162" s="40"/>
      <c r="F162" s="74"/>
      <c r="G162" s="74"/>
      <c r="H162" s="41" t="str">
        <f t="shared" ref="H162:H165" ca="1" si="2">IF(AND(ISBLANK(F162),ISBLANK(G162))," - ",OFFSET(H162,-1,0,1,1)+G162-F162)</f>
        <v xml:space="preserve"> - </v>
      </c>
      <c r="I162" s="47"/>
      <c r="J162" s="108"/>
      <c r="M162" s="7"/>
    </row>
    <row r="163" spans="1:13" ht="12.75" x14ac:dyDescent="0.2">
      <c r="A163" s="56"/>
      <c r="B163" s="40"/>
      <c r="C163" s="43"/>
      <c r="D163" s="44"/>
      <c r="E163" s="40"/>
      <c r="F163" s="49"/>
      <c r="G163" s="49"/>
      <c r="H163" s="41" t="str">
        <f t="shared" ca="1" si="2"/>
        <v xml:space="preserve"> - </v>
      </c>
      <c r="I163" s="47"/>
      <c r="J163" s="108"/>
      <c r="M163" s="7"/>
    </row>
    <row r="164" spans="1:13" ht="12.75" x14ac:dyDescent="0.2">
      <c r="A164" s="56"/>
      <c r="B164" s="40"/>
      <c r="C164" s="43"/>
      <c r="D164" s="44"/>
      <c r="E164" s="40"/>
      <c r="F164" s="49"/>
      <c r="G164" s="49"/>
      <c r="H164" s="41" t="str">
        <f t="shared" ca="1" si="2"/>
        <v xml:space="preserve"> - </v>
      </c>
      <c r="I164" s="47"/>
      <c r="J164" s="108"/>
      <c r="M164" s="7"/>
    </row>
    <row r="165" spans="1:13" ht="12.75" x14ac:dyDescent="0.2">
      <c r="A165" s="63"/>
      <c r="B165" s="40"/>
      <c r="C165" s="43"/>
      <c r="D165" s="44"/>
      <c r="E165" s="40"/>
      <c r="F165" s="49"/>
      <c r="G165" s="49"/>
      <c r="H165" s="41" t="str">
        <f t="shared" ca="1" si="2"/>
        <v xml:space="preserve"> - </v>
      </c>
      <c r="I165" s="47"/>
      <c r="J165" s="108"/>
      <c r="M165" s="7"/>
    </row>
    <row r="166" spans="1:13" ht="14.25" x14ac:dyDescent="0.2">
      <c r="A166" s="64"/>
      <c r="B166" s="65"/>
      <c r="C166" s="66"/>
      <c r="D166" s="67"/>
      <c r="E166" s="65"/>
      <c r="F166" s="68"/>
      <c r="G166" s="68"/>
      <c r="H166" s="69"/>
      <c r="I166"/>
      <c r="J166"/>
      <c r="M166" s="7"/>
    </row>
    <row r="167" spans="1:13" ht="12.75" x14ac:dyDescent="0.2">
      <c r="F167" s="8">
        <f>SUBTOTAL(9, F8:F166)</f>
        <v>1570506.4300000002</v>
      </c>
      <c r="G167" s="8">
        <f>SUBTOTAL(9, G8:G135)</f>
        <v>1463333.35</v>
      </c>
      <c r="J167" s="7"/>
      <c r="M167" s="7"/>
    </row>
    <row r="168" spans="1:13" ht="12.75" x14ac:dyDescent="0.2">
      <c r="F168" s="8">
        <f>F167-G167</f>
        <v>107173.08000000007</v>
      </c>
      <c r="J168" s="7"/>
      <c r="M168" s="7"/>
    </row>
  </sheetData>
  <conditionalFormatting sqref="H7:H165">
    <cfRule type="cellIs" dxfId="48" priority="3" stopIfTrue="1" operator="lessThan">
      <formula>0</formula>
    </cfRule>
  </conditionalFormatting>
  <conditionalFormatting sqref="H3">
    <cfRule type="cellIs" dxfId="47" priority="1" stopIfTrue="1" operator="lessThan">
      <formula>0</formula>
    </cfRule>
  </conditionalFormatting>
  <dataValidations count="5">
    <dataValidation type="list" allowBlank="1" showInputMessage="1" showErrorMessage="1" sqref="D83:D91 C28 D7 F101 F83:F91 D98:D99 D44:D50 D101 D52:D81 F59:F81" xr:uid="{C8B468E2-E3AC-4D6D-ABEA-7304C30BC429}">
      <formula1>categoryList</formula1>
    </dataValidation>
    <dataValidation type="list" allowBlank="1" showInputMessage="1" showErrorMessage="1" sqref="F28 E7:E133" xr:uid="{18A7B48B-75FF-48A8-949E-8A4DBAF172F0}">
      <formula1>reconcileList</formula1>
    </dataValidation>
    <dataValidation type="list" allowBlank="1" showInputMessage="1" showErrorMessage="1" sqref="A130:A137 A7:A45 A47:A104" xr:uid="{EEB3685A-CDE1-4EA9-8587-FA32479D65B6}">
      <formula1>dateList</formula1>
    </dataValidation>
    <dataValidation type="list" allowBlank="1" showInputMessage="1" showErrorMessage="1" sqref="B7:B23 B25:B27 B98:B99 B56:B69 B29:B53" xr:uid="{6C33D618-00AE-4146-99C8-DFE21AB98FED}">
      <formula1>numList</formula1>
    </dataValidation>
    <dataValidation type="list" allowBlank="1" showInputMessage="1" showErrorMessage="1" sqref="C83 B28 C22:C27 C7 C98:C99 C55:C69 C29:C52" xr:uid="{302701FD-E3CB-417F-9132-5E33301122E1}">
      <formula1>payeeList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C47FA4F1-7506-4DFE-AA81-28865B89D493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H7:H23</xm:sqref>
        </x14:conditionalFormatting>
        <x14:conditionalFormatting xmlns:xm="http://schemas.microsoft.com/office/excel/2006/main">
          <x14:cfRule type="iconSet" priority="7" id="{04314DB5-DC35-41A9-873F-DFF8F8B15A77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H3</xm:sqref>
        </x14:conditionalFormatting>
        <x14:conditionalFormatting xmlns:xm="http://schemas.microsoft.com/office/excel/2006/main">
          <x14:cfRule type="iconSet" priority="10" id="{2A57E671-B540-422D-AC01-EAB455CBFB50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H24:H165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40367-8F53-4905-93BF-DB207824FAA9}">
  <sheetPr codeName="Sheet10">
    <pageSetUpPr fitToPage="1"/>
  </sheetPr>
  <dimension ref="A1:N172"/>
  <sheetViews>
    <sheetView showGridLines="0" zoomScale="115" zoomScaleNormal="115" workbookViewId="0">
      <pane ySplit="6" topLeftCell="A70" activePane="bottomLeft" state="frozen"/>
      <selection activeCell="B18" sqref="B18"/>
      <selection pane="bottomLeft" activeCell="D12" sqref="D12"/>
    </sheetView>
  </sheetViews>
  <sheetFormatPr defaultRowHeight="15" x14ac:dyDescent="0.25"/>
  <cols>
    <col min="1" max="1" width="9.25" style="7" customWidth="1"/>
    <col min="2" max="2" width="12.875" style="7" customWidth="1"/>
    <col min="3" max="3" width="25.75" style="7" customWidth="1"/>
    <col min="4" max="4" width="18.375" style="7" customWidth="1"/>
    <col min="5" max="5" width="4" style="7" customWidth="1"/>
    <col min="6" max="6" width="12.375" style="8" customWidth="1"/>
    <col min="7" max="7" width="11.75" style="8" customWidth="1"/>
    <col min="8" max="8" width="14" style="8" customWidth="1"/>
    <col min="9" max="9" width="15.25" style="7" customWidth="1"/>
    <col min="10" max="10" width="20.875" style="8" customWidth="1"/>
    <col min="11" max="11" width="9.625" style="7" bestFit="1" customWidth="1"/>
    <col min="12" max="12" width="9" style="7"/>
    <col min="13" max="13" width="9" style="62"/>
    <col min="14" max="16384" width="9" style="7"/>
  </cols>
  <sheetData>
    <row r="1" spans="1:14" ht="23.25" x14ac:dyDescent="0.3">
      <c r="A1" s="1" t="s">
        <v>0</v>
      </c>
      <c r="B1" s="2"/>
      <c r="C1" s="2"/>
      <c r="D1" s="2"/>
      <c r="E1" s="3"/>
      <c r="F1" s="4"/>
      <c r="G1" s="5"/>
      <c r="H1" s="6">
        <v>44105</v>
      </c>
      <c r="M1" s="9"/>
      <c r="N1" s="10" t="s">
        <v>1</v>
      </c>
    </row>
    <row r="2" spans="1:14" ht="18.75" x14ac:dyDescent="0.25">
      <c r="A2" s="1" t="s">
        <v>2</v>
      </c>
      <c r="M2" s="11"/>
    </row>
    <row r="3" spans="1:14" x14ac:dyDescent="0.25">
      <c r="G3" s="13" t="s">
        <v>3</v>
      </c>
      <c r="H3" s="14">
        <f ca="1">VLOOKUP(9E+100,Table134567891011121334567891011121334567891011[Balance],1)</f>
        <v>354332.49422539334</v>
      </c>
      <c r="J3" s="15"/>
      <c r="M3" s="11"/>
      <c r="N3" s="10" t="s">
        <v>4</v>
      </c>
    </row>
    <row r="4" spans="1:14" x14ac:dyDescent="0.25">
      <c r="G4" s="16" t="s">
        <v>5</v>
      </c>
      <c r="H4" s="17">
        <f>SUMIF(Table134567891011121334567891011121334567891011[R],"=r",Table134567891011121334567891011121334567891011[Deposit,
Credit (+)])+SUMIF(Table134567891011121334567891011121334567891011[R],"=c",Table134567891011121334567891011121334567891011[Deposit,
Credit (+)])-SUMIF(Table134567891011121334567891011121334567891011[R],"=R",Table134567891011121334567891011121334567891011[Withdrawal,
Payment (-)])-SUMIF(Table134567891011121334567891011121334567891011[R],"=C",Table134567891011121334567891011121334567891011[Withdrawal,
Payment (-)])</f>
        <v>0</v>
      </c>
      <c r="J4" s="18"/>
      <c r="M4" s="11"/>
      <c r="N4" s="10" t="s">
        <v>6</v>
      </c>
    </row>
    <row r="5" spans="1:14" s="20" customFormat="1" ht="17.25" customHeight="1" x14ac:dyDescent="0.25">
      <c r="A5" s="19"/>
      <c r="B5" s="19"/>
      <c r="C5" s="19"/>
      <c r="E5" s="21"/>
      <c r="F5" s="22"/>
      <c r="G5" s="23" t="s">
        <v>7</v>
      </c>
      <c r="H5" s="24">
        <v>500000</v>
      </c>
      <c r="J5" s="22"/>
      <c r="M5" s="11"/>
      <c r="N5" s="10" t="s">
        <v>8</v>
      </c>
    </row>
    <row r="6" spans="1:14" ht="30" x14ac:dyDescent="0.25">
      <c r="A6" s="25" t="s">
        <v>9</v>
      </c>
      <c r="B6" s="26" t="s">
        <v>10</v>
      </c>
      <c r="C6" s="27" t="s">
        <v>11</v>
      </c>
      <c r="D6" s="27" t="s">
        <v>12</v>
      </c>
      <c r="E6" s="25" t="s">
        <v>13</v>
      </c>
      <c r="F6" s="28" t="s">
        <v>14</v>
      </c>
      <c r="G6" s="28" t="s">
        <v>15</v>
      </c>
      <c r="H6" s="29" t="s">
        <v>16</v>
      </c>
      <c r="I6" s="30" t="s">
        <v>17</v>
      </c>
      <c r="M6" s="11"/>
    </row>
    <row r="7" spans="1:14" s="20" customFormat="1" ht="12.75" x14ac:dyDescent="0.2">
      <c r="A7" s="31"/>
      <c r="B7" s="33"/>
      <c r="C7" s="34" t="s">
        <v>929</v>
      </c>
      <c r="D7" s="35"/>
      <c r="E7" s="33"/>
      <c r="F7" s="36">
        <v>0</v>
      </c>
      <c r="G7" s="36"/>
      <c r="H7" s="41">
        <f ca="1">Sept!H88</f>
        <v>625273.43422539299</v>
      </c>
      <c r="I7" s="37"/>
      <c r="J7" s="22"/>
      <c r="M7" s="12"/>
    </row>
    <row r="8" spans="1:14" s="20" customFormat="1" ht="12.75" x14ac:dyDescent="0.2">
      <c r="A8" s="32">
        <v>44105</v>
      </c>
      <c r="B8" s="140" t="s">
        <v>928</v>
      </c>
      <c r="C8" s="141" t="s">
        <v>18</v>
      </c>
      <c r="D8" s="146"/>
      <c r="E8" s="140"/>
      <c r="F8" s="143">
        <v>10064</v>
      </c>
      <c r="G8" s="143"/>
      <c r="H8" s="148">
        <f ca="1">IF(AND(ISBLANK(F8),ISBLANK(G8)),"",OFFSET(H8,-1,0,1,1)+G8-F8)</f>
        <v>615209.43422539299</v>
      </c>
      <c r="I8" s="145"/>
      <c r="J8" s="22"/>
      <c r="M8" s="12"/>
    </row>
    <row r="9" spans="1:14" s="20" customFormat="1" ht="12.75" x14ac:dyDescent="0.2">
      <c r="A9" s="32">
        <v>44105</v>
      </c>
      <c r="B9" s="38" t="s">
        <v>930</v>
      </c>
      <c r="C9" s="39" t="s">
        <v>30</v>
      </c>
      <c r="D9" s="39"/>
      <c r="E9" s="40"/>
      <c r="F9" s="70">
        <v>250</v>
      </c>
      <c r="G9" s="70"/>
      <c r="H9" s="41">
        <f ca="1">IF(AND(ISBLANK(F9),ISBLANK(G9))," - ",OFFSET(H9,-1,0,1,1)+G9-F9)</f>
        <v>614959.43422539299</v>
      </c>
      <c r="I9" s="37"/>
      <c r="J9" s="22"/>
      <c r="M9" s="12"/>
    </row>
    <row r="10" spans="1:14" s="20" customFormat="1" ht="12.75" x14ac:dyDescent="0.2">
      <c r="A10" s="32">
        <v>44105</v>
      </c>
      <c r="B10" s="38" t="s">
        <v>931</v>
      </c>
      <c r="C10" s="39" t="s">
        <v>19</v>
      </c>
      <c r="D10" s="39"/>
      <c r="E10" s="40"/>
      <c r="F10" s="70">
        <v>132</v>
      </c>
      <c r="G10" s="70"/>
      <c r="H10" s="41">
        <f t="shared" ref="H10:H87" ca="1" si="0">IF(AND(ISBLANK(F10),ISBLANK(G10))," - ",OFFSET(H10,-1,0,1,1)+G10-F10)</f>
        <v>614827.43422539299</v>
      </c>
      <c r="I10" s="37"/>
      <c r="J10" s="22"/>
      <c r="M10" s="12"/>
    </row>
    <row r="11" spans="1:14" s="20" customFormat="1" ht="12.75" x14ac:dyDescent="0.2">
      <c r="A11" s="32">
        <v>44105</v>
      </c>
      <c r="B11" s="33" t="s">
        <v>932</v>
      </c>
      <c r="C11" s="39" t="s">
        <v>477</v>
      </c>
      <c r="D11" s="39"/>
      <c r="E11" s="33"/>
      <c r="F11" s="71">
        <v>266.7</v>
      </c>
      <c r="G11" s="71"/>
      <c r="H11" s="41">
        <f t="shared" ca="1" si="0"/>
        <v>614560.73422539304</v>
      </c>
      <c r="I11" s="37"/>
      <c r="J11" s="22"/>
      <c r="M11" s="12"/>
    </row>
    <row r="12" spans="1:14" s="20" customFormat="1" ht="12.75" x14ac:dyDescent="0.2">
      <c r="A12" s="32">
        <v>44105</v>
      </c>
      <c r="B12" s="169" t="s">
        <v>1184</v>
      </c>
      <c r="C12" s="170" t="s">
        <v>1185</v>
      </c>
      <c r="D12" s="176"/>
      <c r="E12" s="169"/>
      <c r="F12" s="172"/>
      <c r="G12" s="175">
        <v>375</v>
      </c>
      <c r="H12" s="41">
        <f t="shared" ca="1" si="0"/>
        <v>614935.73422539304</v>
      </c>
      <c r="I12" s="167"/>
      <c r="J12" s="22"/>
      <c r="M12" s="12"/>
    </row>
    <row r="13" spans="1:14" s="20" customFormat="1" ht="12.75" x14ac:dyDescent="0.2">
      <c r="A13" s="32">
        <v>44106</v>
      </c>
      <c r="B13" s="93" t="s">
        <v>933</v>
      </c>
      <c r="C13" s="94" t="s">
        <v>436</v>
      </c>
      <c r="D13" s="95"/>
      <c r="E13" s="93"/>
      <c r="F13" s="71">
        <v>5000</v>
      </c>
      <c r="G13" s="96"/>
      <c r="H13" s="41">
        <f t="shared" ca="1" si="0"/>
        <v>609935.73422539304</v>
      </c>
      <c r="I13" s="82"/>
      <c r="J13" s="22"/>
      <c r="M13" s="12"/>
    </row>
    <row r="14" spans="1:14" s="20" customFormat="1" ht="12.75" x14ac:dyDescent="0.2">
      <c r="A14" s="32">
        <v>44112</v>
      </c>
      <c r="B14" s="93" t="s">
        <v>1186</v>
      </c>
      <c r="C14" s="94" t="s">
        <v>712</v>
      </c>
      <c r="D14" s="95"/>
      <c r="E14" s="93"/>
      <c r="F14" s="71">
        <v>0</v>
      </c>
      <c r="G14" s="96">
        <v>6600</v>
      </c>
      <c r="H14" s="41">
        <f t="shared" ca="1" si="0"/>
        <v>616535.73422539304</v>
      </c>
      <c r="I14" s="82"/>
      <c r="J14" s="22"/>
      <c r="M14" s="12"/>
    </row>
    <row r="15" spans="1:14" s="20" customFormat="1" ht="12.75" x14ac:dyDescent="0.2">
      <c r="A15" s="32">
        <v>44112</v>
      </c>
      <c r="B15" s="40" t="s">
        <v>934</v>
      </c>
      <c r="C15" s="43" t="s">
        <v>935</v>
      </c>
      <c r="D15" s="44"/>
      <c r="E15" s="40"/>
      <c r="F15" s="71">
        <v>303.5</v>
      </c>
      <c r="G15" s="71"/>
      <c r="H15" s="41">
        <f t="shared" ca="1" si="0"/>
        <v>616232.23422539304</v>
      </c>
      <c r="I15" s="37"/>
      <c r="J15" s="22"/>
      <c r="M15" s="12"/>
    </row>
    <row r="16" spans="1:14" s="20" customFormat="1" ht="12.75" customHeight="1" x14ac:dyDescent="0.2">
      <c r="A16" s="32">
        <v>44112</v>
      </c>
      <c r="B16" s="40" t="s">
        <v>936</v>
      </c>
      <c r="C16" s="43" t="s">
        <v>35</v>
      </c>
      <c r="D16" s="44"/>
      <c r="E16" s="40"/>
      <c r="F16" s="71">
        <v>3685.87</v>
      </c>
      <c r="G16" s="71"/>
      <c r="H16" s="41">
        <f t="shared" ca="1" si="0"/>
        <v>612546.36422539304</v>
      </c>
      <c r="I16" s="37"/>
      <c r="J16" s="22"/>
      <c r="M16" s="12"/>
    </row>
    <row r="17" spans="1:13" s="20" customFormat="1" ht="12.75" customHeight="1" x14ac:dyDescent="0.2">
      <c r="A17" s="32">
        <v>44112</v>
      </c>
      <c r="B17" s="93" t="s">
        <v>937</v>
      </c>
      <c r="C17" s="94" t="s">
        <v>173</v>
      </c>
      <c r="D17" s="95"/>
      <c r="E17" s="93"/>
      <c r="F17" s="71">
        <v>590</v>
      </c>
      <c r="G17" s="96"/>
      <c r="H17" s="41">
        <f t="shared" ca="1" si="0"/>
        <v>611956.36422539304</v>
      </c>
      <c r="I17" s="82"/>
      <c r="J17" s="22"/>
      <c r="M17" s="12"/>
    </row>
    <row r="18" spans="1:13" s="20" customFormat="1" ht="12.75" customHeight="1" x14ac:dyDescent="0.2">
      <c r="A18" s="32">
        <v>44112</v>
      </c>
      <c r="B18" s="93" t="s">
        <v>938</v>
      </c>
      <c r="C18" s="94" t="s">
        <v>177</v>
      </c>
      <c r="D18" s="95"/>
      <c r="E18" s="93"/>
      <c r="F18" s="71">
        <v>3180</v>
      </c>
      <c r="G18" s="96"/>
      <c r="H18" s="41">
        <f t="shared" ca="1" si="0"/>
        <v>608776.36422539304</v>
      </c>
      <c r="I18" s="82"/>
      <c r="J18" s="22"/>
      <c r="M18" s="12"/>
    </row>
    <row r="19" spans="1:13" s="20" customFormat="1" ht="12.75" x14ac:dyDescent="0.2">
      <c r="A19" s="32">
        <v>44112</v>
      </c>
      <c r="B19" s="33" t="s">
        <v>939</v>
      </c>
      <c r="C19" s="39" t="s">
        <v>844</v>
      </c>
      <c r="D19" s="39"/>
      <c r="E19" s="33"/>
      <c r="F19" s="70">
        <v>634.94000000000005</v>
      </c>
      <c r="G19" s="70"/>
      <c r="H19" s="41">
        <f t="shared" ca="1" si="0"/>
        <v>608141.4242253931</v>
      </c>
      <c r="I19" s="37"/>
      <c r="J19" s="22"/>
      <c r="M19" s="12"/>
    </row>
    <row r="20" spans="1:13" s="20" customFormat="1" ht="12.75" x14ac:dyDescent="0.2">
      <c r="A20" s="32">
        <v>44112</v>
      </c>
      <c r="B20" s="33" t="s">
        <v>940</v>
      </c>
      <c r="C20" s="39" t="s">
        <v>941</v>
      </c>
      <c r="D20" s="39"/>
      <c r="E20" s="33"/>
      <c r="F20" s="70">
        <v>200</v>
      </c>
      <c r="G20" s="70"/>
      <c r="H20" s="41">
        <f t="shared" ca="1" si="0"/>
        <v>607941.4242253931</v>
      </c>
      <c r="I20" s="37"/>
      <c r="J20" s="22"/>
      <c r="M20" s="12"/>
    </row>
    <row r="21" spans="1:13" s="20" customFormat="1" ht="12.75" x14ac:dyDescent="0.2">
      <c r="A21" s="32">
        <v>44112</v>
      </c>
      <c r="B21" s="33" t="s">
        <v>942</v>
      </c>
      <c r="C21" s="45" t="s">
        <v>147</v>
      </c>
      <c r="D21" s="39"/>
      <c r="E21" s="40"/>
      <c r="F21" s="70">
        <v>120</v>
      </c>
      <c r="G21" s="71"/>
      <c r="H21" s="41">
        <f t="shared" ca="1" si="0"/>
        <v>607821.4242253931</v>
      </c>
      <c r="I21" s="37"/>
      <c r="J21" s="22"/>
      <c r="M21" s="12"/>
    </row>
    <row r="22" spans="1:13" s="20" customFormat="1" ht="12.75" x14ac:dyDescent="0.2">
      <c r="A22" s="32">
        <v>44112</v>
      </c>
      <c r="B22" s="40" t="s">
        <v>943</v>
      </c>
      <c r="C22" s="43" t="s">
        <v>944</v>
      </c>
      <c r="D22" s="39"/>
      <c r="E22" s="40"/>
      <c r="F22" s="71">
        <v>625</v>
      </c>
      <c r="G22" s="71"/>
      <c r="H22" s="41">
        <f t="shared" ca="1" si="0"/>
        <v>607196.4242253931</v>
      </c>
      <c r="I22" s="37"/>
      <c r="J22" s="22"/>
      <c r="M22" s="12"/>
    </row>
    <row r="23" spans="1:13" s="20" customFormat="1" ht="12.75" x14ac:dyDescent="0.2">
      <c r="A23" s="32">
        <v>44112</v>
      </c>
      <c r="B23" s="140" t="s">
        <v>945</v>
      </c>
      <c r="C23" s="141" t="s">
        <v>80</v>
      </c>
      <c r="D23" s="142"/>
      <c r="E23" s="140"/>
      <c r="F23" s="143">
        <v>1261.4000000000001</v>
      </c>
      <c r="G23" s="143"/>
      <c r="H23" s="41">
        <f t="shared" ca="1" si="0"/>
        <v>605935.02422539308</v>
      </c>
      <c r="I23" s="145"/>
      <c r="J23" s="22"/>
      <c r="M23" s="12"/>
    </row>
    <row r="24" spans="1:13" s="20" customFormat="1" ht="24" x14ac:dyDescent="0.2">
      <c r="A24" s="32">
        <v>44112</v>
      </c>
      <c r="B24" s="140" t="s">
        <v>946</v>
      </c>
      <c r="C24" s="141" t="s">
        <v>45</v>
      </c>
      <c r="D24" s="142"/>
      <c r="E24" s="140"/>
      <c r="F24" s="143">
        <v>636</v>
      </c>
      <c r="G24" s="143"/>
      <c r="H24" s="41">
        <f t="shared" ca="1" si="0"/>
        <v>605299.02422539308</v>
      </c>
      <c r="I24" s="145"/>
      <c r="J24" s="22"/>
      <c r="M24" s="12"/>
    </row>
    <row r="25" spans="1:13" s="20" customFormat="1" ht="12.75" x14ac:dyDescent="0.2">
      <c r="A25" s="32">
        <v>44112</v>
      </c>
      <c r="B25" s="140" t="s">
        <v>947</v>
      </c>
      <c r="C25" s="141" t="s">
        <v>202</v>
      </c>
      <c r="D25" s="142"/>
      <c r="E25" s="140"/>
      <c r="F25" s="143">
        <v>7300</v>
      </c>
      <c r="G25" s="143"/>
      <c r="H25" s="41">
        <f t="shared" ca="1" si="0"/>
        <v>597999.02422539308</v>
      </c>
      <c r="I25" s="145"/>
      <c r="J25" s="22"/>
      <c r="M25" s="12"/>
    </row>
    <row r="26" spans="1:13" s="20" customFormat="1" ht="12.75" x14ac:dyDescent="0.2">
      <c r="A26" s="32">
        <v>44112</v>
      </c>
      <c r="B26" s="93" t="s">
        <v>22</v>
      </c>
      <c r="C26" s="94" t="s">
        <v>1188</v>
      </c>
      <c r="D26" s="142"/>
      <c r="E26" s="140"/>
      <c r="F26" s="143">
        <v>41552.76</v>
      </c>
      <c r="G26" s="144"/>
      <c r="H26" s="41">
        <f t="shared" ca="1" si="0"/>
        <v>556446.26422539307</v>
      </c>
      <c r="I26" s="145"/>
      <c r="J26" s="22"/>
      <c r="M26" s="12"/>
    </row>
    <row r="27" spans="1:13" s="20" customFormat="1" ht="12.75" x14ac:dyDescent="0.2">
      <c r="A27" s="32">
        <v>44112</v>
      </c>
      <c r="B27" s="40" t="s">
        <v>948</v>
      </c>
      <c r="C27" s="39" t="s">
        <v>949</v>
      </c>
      <c r="D27" s="39"/>
      <c r="E27" s="40"/>
      <c r="F27" s="71">
        <v>4240</v>
      </c>
      <c r="G27" s="71"/>
      <c r="H27" s="41">
        <f t="shared" ca="1" si="0"/>
        <v>552206.26422539307</v>
      </c>
      <c r="I27" s="37"/>
      <c r="J27" s="22"/>
      <c r="M27" s="12"/>
    </row>
    <row r="28" spans="1:13" s="20" customFormat="1" ht="12.75" x14ac:dyDescent="0.2">
      <c r="A28" s="32">
        <v>44112</v>
      </c>
      <c r="B28" s="40" t="s">
        <v>950</v>
      </c>
      <c r="C28" s="39" t="s">
        <v>95</v>
      </c>
      <c r="D28" s="39"/>
      <c r="E28" s="40"/>
      <c r="F28" s="71">
        <v>40</v>
      </c>
      <c r="G28" s="71"/>
      <c r="H28" s="41">
        <f t="shared" ca="1" si="0"/>
        <v>552166.26422539307</v>
      </c>
      <c r="I28" s="37"/>
      <c r="J28" s="22"/>
      <c r="M28" s="12"/>
    </row>
    <row r="29" spans="1:13" s="20" customFormat="1" ht="12.75" x14ac:dyDescent="0.2">
      <c r="A29" s="32">
        <v>44112</v>
      </c>
      <c r="B29" s="40" t="s">
        <v>951</v>
      </c>
      <c r="C29" s="43" t="s">
        <v>211</v>
      </c>
      <c r="D29" s="39"/>
      <c r="E29" s="40"/>
      <c r="F29" s="71">
        <v>1062.5</v>
      </c>
      <c r="G29" s="71"/>
      <c r="H29" s="41">
        <f t="shared" ca="1" si="0"/>
        <v>551103.76422539307</v>
      </c>
      <c r="I29" s="37"/>
      <c r="J29" s="22"/>
      <c r="M29" s="12"/>
    </row>
    <row r="30" spans="1:13" s="20" customFormat="1" ht="12.75" x14ac:dyDescent="0.2">
      <c r="A30" s="32">
        <v>44112</v>
      </c>
      <c r="B30" s="40" t="s">
        <v>952</v>
      </c>
      <c r="C30" s="45" t="s">
        <v>51</v>
      </c>
      <c r="D30" s="39"/>
      <c r="E30" s="38"/>
      <c r="F30" s="71">
        <v>789.9</v>
      </c>
      <c r="G30" s="70"/>
      <c r="H30" s="41">
        <f t="shared" ca="1" si="0"/>
        <v>550313.86422539304</v>
      </c>
      <c r="I30" s="37"/>
      <c r="J30" s="22"/>
      <c r="M30" s="12"/>
    </row>
    <row r="31" spans="1:13" s="20" customFormat="1" ht="12.75" x14ac:dyDescent="0.2">
      <c r="A31" s="32">
        <v>44112</v>
      </c>
      <c r="B31" s="38" t="s">
        <v>953</v>
      </c>
      <c r="C31" s="45" t="s">
        <v>51</v>
      </c>
      <c r="D31" s="39"/>
      <c r="E31" s="38"/>
      <c r="F31" s="70">
        <v>2178.1999999999998</v>
      </c>
      <c r="G31" s="70"/>
      <c r="H31" s="41">
        <f t="shared" ca="1" si="0"/>
        <v>548135.66422539309</v>
      </c>
      <c r="I31" s="37"/>
      <c r="J31" s="22"/>
      <c r="M31" s="12"/>
    </row>
    <row r="32" spans="1:13" s="20" customFormat="1" ht="12.75" x14ac:dyDescent="0.2">
      <c r="A32" s="32">
        <v>44112</v>
      </c>
      <c r="B32" s="38" t="s">
        <v>954</v>
      </c>
      <c r="C32" s="45" t="s">
        <v>51</v>
      </c>
      <c r="D32" s="39"/>
      <c r="E32" s="38"/>
      <c r="F32" s="70">
        <v>14.95</v>
      </c>
      <c r="G32" s="70"/>
      <c r="H32" s="41">
        <f t="shared" ca="1" si="0"/>
        <v>548120.71422539314</v>
      </c>
      <c r="I32" s="37"/>
      <c r="J32" s="22"/>
      <c r="M32" s="12"/>
    </row>
    <row r="33" spans="1:13" s="20" customFormat="1" ht="12.75" x14ac:dyDescent="0.2">
      <c r="A33" s="32">
        <v>44112</v>
      </c>
      <c r="B33" s="38" t="s">
        <v>955</v>
      </c>
      <c r="C33" s="45" t="s">
        <v>105</v>
      </c>
      <c r="D33" s="39"/>
      <c r="E33" s="38"/>
      <c r="F33" s="72">
        <v>46.5</v>
      </c>
      <c r="G33" s="70"/>
      <c r="H33" s="41">
        <f t="shared" ca="1" si="0"/>
        <v>548074.21422539314</v>
      </c>
      <c r="I33" s="37"/>
      <c r="J33" s="22"/>
      <c r="M33" s="12"/>
    </row>
    <row r="34" spans="1:13" s="20" customFormat="1" ht="12.75" x14ac:dyDescent="0.2">
      <c r="A34" s="32">
        <v>44112</v>
      </c>
      <c r="B34" s="38" t="s">
        <v>956</v>
      </c>
      <c r="C34" s="45" t="s">
        <v>957</v>
      </c>
      <c r="D34" s="39"/>
      <c r="E34" s="38"/>
      <c r="F34" s="70">
        <v>175000</v>
      </c>
      <c r="G34" s="70"/>
      <c r="H34" s="41">
        <f t="shared" ca="1" si="0"/>
        <v>373074.21422539314</v>
      </c>
      <c r="I34" s="37"/>
      <c r="J34" s="22"/>
      <c r="M34" s="12"/>
    </row>
    <row r="35" spans="1:13" s="20" customFormat="1" ht="12.75" x14ac:dyDescent="0.2">
      <c r="A35" s="32">
        <v>44112</v>
      </c>
      <c r="B35" s="38" t="s">
        <v>958</v>
      </c>
      <c r="C35" s="45" t="s">
        <v>959</v>
      </c>
      <c r="D35" s="39"/>
      <c r="E35" s="38"/>
      <c r="F35" s="70">
        <v>30000</v>
      </c>
      <c r="G35" s="70"/>
      <c r="H35" s="41">
        <f t="shared" ca="1" si="0"/>
        <v>343074.21422539314</v>
      </c>
      <c r="I35" s="37"/>
      <c r="J35" s="22"/>
      <c r="M35" s="12"/>
    </row>
    <row r="36" spans="1:13" s="20" customFormat="1" ht="12.75" x14ac:dyDescent="0.2">
      <c r="A36" s="32">
        <v>44112</v>
      </c>
      <c r="B36" s="38" t="s">
        <v>960</v>
      </c>
      <c r="C36" s="45" t="s">
        <v>961</v>
      </c>
      <c r="D36" s="39"/>
      <c r="E36" s="33"/>
      <c r="F36" s="70">
        <v>40000</v>
      </c>
      <c r="G36" s="70"/>
      <c r="H36" s="41">
        <f t="shared" ca="1" si="0"/>
        <v>303074.21422539314</v>
      </c>
      <c r="I36" s="37"/>
      <c r="J36" s="22"/>
      <c r="M36" s="12"/>
    </row>
    <row r="37" spans="1:13" s="20" customFormat="1" ht="12.75" x14ac:dyDescent="0.2">
      <c r="A37" s="32">
        <v>44112</v>
      </c>
      <c r="B37" s="46" t="s">
        <v>962</v>
      </c>
      <c r="C37" s="35" t="s">
        <v>64</v>
      </c>
      <c r="D37" s="39"/>
      <c r="E37" s="33"/>
      <c r="F37" s="73">
        <v>20290</v>
      </c>
      <c r="G37" s="70"/>
      <c r="H37" s="41">
        <f t="shared" ca="1" si="0"/>
        <v>282784.21422539314</v>
      </c>
      <c r="I37" s="37"/>
      <c r="J37" s="22"/>
      <c r="M37" s="7"/>
    </row>
    <row r="38" spans="1:13" s="84" customFormat="1" ht="12.75" x14ac:dyDescent="0.2">
      <c r="A38" s="77">
        <v>44112</v>
      </c>
      <c r="B38" s="78" t="s">
        <v>963</v>
      </c>
      <c r="C38" s="79" t="s">
        <v>790</v>
      </c>
      <c r="D38" s="80"/>
      <c r="E38" s="78"/>
      <c r="F38" s="70">
        <v>42024.56</v>
      </c>
      <c r="G38" s="70"/>
      <c r="H38" s="41">
        <f t="shared" ca="1" si="0"/>
        <v>240759.65422539314</v>
      </c>
      <c r="I38" s="82"/>
      <c r="J38" s="83"/>
      <c r="M38" s="85"/>
    </row>
    <row r="39" spans="1:13" s="84" customFormat="1" ht="12.75" x14ac:dyDescent="0.2">
      <c r="A39" s="77">
        <v>44113</v>
      </c>
      <c r="B39" s="93" t="s">
        <v>263</v>
      </c>
      <c r="C39" s="94" t="s">
        <v>1187</v>
      </c>
      <c r="D39" s="95"/>
      <c r="E39" s="93"/>
      <c r="F39" s="71"/>
      <c r="G39" s="96">
        <v>375</v>
      </c>
      <c r="H39" s="41">
        <f t="shared" ca="1" si="0"/>
        <v>241134.65422539314</v>
      </c>
      <c r="I39" s="82"/>
      <c r="J39" s="83"/>
      <c r="M39" s="85"/>
    </row>
    <row r="40" spans="1:13" s="20" customFormat="1" ht="12.75" x14ac:dyDescent="0.2">
      <c r="A40" s="32">
        <v>44119</v>
      </c>
      <c r="B40" s="33" t="s">
        <v>967</v>
      </c>
      <c r="C40" s="34" t="s">
        <v>118</v>
      </c>
      <c r="D40" s="39"/>
      <c r="E40" s="33"/>
      <c r="F40" s="113">
        <v>1436.25</v>
      </c>
      <c r="G40" s="70"/>
      <c r="H40" s="41">
        <f t="shared" ca="1" si="0"/>
        <v>239698.40422539314</v>
      </c>
      <c r="I40" s="37"/>
      <c r="J40" s="22"/>
      <c r="M40" s="7"/>
    </row>
    <row r="41" spans="1:13" s="20" customFormat="1" ht="12.75" x14ac:dyDescent="0.2">
      <c r="A41" s="32">
        <v>44119</v>
      </c>
      <c r="B41" s="33" t="s">
        <v>968</v>
      </c>
      <c r="C41" s="34" t="s">
        <v>181</v>
      </c>
      <c r="D41" s="39"/>
      <c r="E41" s="33"/>
      <c r="F41" s="113">
        <v>400</v>
      </c>
      <c r="G41" s="70"/>
      <c r="H41" s="41">
        <f t="shared" ca="1" si="0"/>
        <v>239298.40422539314</v>
      </c>
      <c r="I41" s="37"/>
      <c r="J41" s="22"/>
      <c r="M41" s="7"/>
    </row>
    <row r="42" spans="1:13" s="20" customFormat="1" ht="12.75" x14ac:dyDescent="0.2">
      <c r="A42" s="32">
        <v>44119</v>
      </c>
      <c r="B42" s="33" t="s">
        <v>969</v>
      </c>
      <c r="C42" s="34" t="s">
        <v>388</v>
      </c>
      <c r="D42" s="39"/>
      <c r="E42" s="33"/>
      <c r="F42" s="113">
        <v>80</v>
      </c>
      <c r="G42" s="70"/>
      <c r="H42" s="41">
        <f t="shared" ca="1" si="0"/>
        <v>239218.40422539314</v>
      </c>
      <c r="I42" s="37"/>
      <c r="J42" s="22"/>
      <c r="M42" s="7"/>
    </row>
    <row r="43" spans="1:13" s="20" customFormat="1" ht="12.75" x14ac:dyDescent="0.2">
      <c r="A43" s="32">
        <v>44119</v>
      </c>
      <c r="B43" s="33" t="s">
        <v>970</v>
      </c>
      <c r="C43" s="34" t="s">
        <v>976</v>
      </c>
      <c r="D43" s="39"/>
      <c r="E43" s="33"/>
      <c r="F43" s="113">
        <v>0</v>
      </c>
      <c r="G43" s="70"/>
      <c r="H43" s="41">
        <f t="shared" ca="1" si="0"/>
        <v>239218.40422539314</v>
      </c>
      <c r="I43" s="37"/>
      <c r="J43" s="22"/>
      <c r="M43" s="7"/>
    </row>
    <row r="44" spans="1:13" s="20" customFormat="1" ht="12.75" x14ac:dyDescent="0.2">
      <c r="A44" s="32">
        <v>44119</v>
      </c>
      <c r="B44" s="33" t="s">
        <v>971</v>
      </c>
      <c r="C44" s="34" t="s">
        <v>71</v>
      </c>
      <c r="D44" s="39"/>
      <c r="E44" s="33"/>
      <c r="F44" s="113">
        <v>199.3</v>
      </c>
      <c r="G44" s="70"/>
      <c r="H44" s="41">
        <f t="shared" ca="1" si="0"/>
        <v>239019.10422539315</v>
      </c>
      <c r="I44" s="37"/>
      <c r="J44" s="22"/>
      <c r="M44" s="7"/>
    </row>
    <row r="45" spans="1:13" s="20" customFormat="1" ht="25.5" x14ac:dyDescent="0.2">
      <c r="A45" s="32">
        <v>44119</v>
      </c>
      <c r="B45" s="33" t="s">
        <v>972</v>
      </c>
      <c r="C45" s="45" t="s">
        <v>195</v>
      </c>
      <c r="D45" s="39"/>
      <c r="E45" s="38"/>
      <c r="F45" s="113">
        <v>1000</v>
      </c>
      <c r="G45" s="70"/>
      <c r="H45" s="41">
        <f t="shared" ca="1" si="0"/>
        <v>238019.10422539315</v>
      </c>
      <c r="I45" s="37"/>
      <c r="J45" s="22"/>
      <c r="M45" s="7"/>
    </row>
    <row r="46" spans="1:13" s="20" customFormat="1" ht="12.75" x14ac:dyDescent="0.2">
      <c r="A46" s="32">
        <v>44119</v>
      </c>
      <c r="B46" s="38" t="s">
        <v>973</v>
      </c>
      <c r="C46" s="45" t="s">
        <v>89</v>
      </c>
      <c r="D46" s="39"/>
      <c r="E46" s="38"/>
      <c r="F46" s="113">
        <v>3710</v>
      </c>
      <c r="G46" s="70"/>
      <c r="H46" s="41">
        <f t="shared" ca="1" si="0"/>
        <v>234309.10422539315</v>
      </c>
      <c r="I46" s="37"/>
      <c r="J46" s="22"/>
      <c r="M46" s="7"/>
    </row>
    <row r="47" spans="1:13" s="20" customFormat="1" ht="12.75" x14ac:dyDescent="0.2">
      <c r="A47" s="32">
        <v>44119</v>
      </c>
      <c r="B47" s="38" t="s">
        <v>974</v>
      </c>
      <c r="C47" s="34" t="s">
        <v>964</v>
      </c>
      <c r="D47" s="39"/>
      <c r="E47" s="33"/>
      <c r="F47" s="113">
        <v>300</v>
      </c>
      <c r="G47" s="70"/>
      <c r="H47" s="41">
        <f t="shared" ca="1" si="0"/>
        <v>234009.10422539315</v>
      </c>
      <c r="I47" s="37"/>
      <c r="J47" s="22"/>
      <c r="M47" s="7"/>
    </row>
    <row r="48" spans="1:13" s="20" customFormat="1" ht="12.75" x14ac:dyDescent="0.2">
      <c r="A48" s="32">
        <v>44119</v>
      </c>
      <c r="B48" s="40" t="s">
        <v>975</v>
      </c>
      <c r="C48" s="43" t="s">
        <v>965</v>
      </c>
      <c r="D48" s="44"/>
      <c r="E48" s="40"/>
      <c r="F48" s="49">
        <v>150</v>
      </c>
      <c r="G48" s="71"/>
      <c r="H48" s="41">
        <f t="shared" ca="1" si="0"/>
        <v>233859.10422539315</v>
      </c>
      <c r="I48" s="37"/>
      <c r="J48" s="22"/>
      <c r="M48" s="7"/>
    </row>
    <row r="49" spans="1:13" s="156" customFormat="1" ht="38.25" x14ac:dyDescent="0.2">
      <c r="A49" s="149">
        <v>44119</v>
      </c>
      <c r="B49" s="157">
        <v>688561</v>
      </c>
      <c r="C49" s="150" t="s">
        <v>966</v>
      </c>
      <c r="D49" s="151"/>
      <c r="E49" s="151"/>
      <c r="F49" s="152">
        <v>25000</v>
      </c>
      <c r="G49" s="153"/>
      <c r="H49" s="41">
        <f t="shared" ca="1" si="0"/>
        <v>208859.10422539315</v>
      </c>
      <c r="I49" s="154"/>
      <c r="J49" s="155"/>
    </row>
    <row r="50" spans="1:13" ht="12.75" x14ac:dyDescent="0.2">
      <c r="A50" s="149">
        <v>44120</v>
      </c>
      <c r="B50" s="33" t="s">
        <v>263</v>
      </c>
      <c r="C50" s="34" t="s">
        <v>977</v>
      </c>
      <c r="D50" s="35"/>
      <c r="E50" s="38"/>
      <c r="F50" s="36"/>
      <c r="G50" s="70">
        <v>2100000</v>
      </c>
      <c r="H50" s="41">
        <f t="shared" ca="1" si="0"/>
        <v>2308859.1042253934</v>
      </c>
      <c r="I50" s="47"/>
      <c r="M50" s="7"/>
    </row>
    <row r="51" spans="1:13" ht="12.75" x14ac:dyDescent="0.2">
      <c r="A51" s="149">
        <v>44130</v>
      </c>
      <c r="B51" s="38" t="s">
        <v>263</v>
      </c>
      <c r="C51" s="34" t="s">
        <v>978</v>
      </c>
      <c r="D51" s="35"/>
      <c r="E51" s="33"/>
      <c r="F51" s="36"/>
      <c r="G51" s="72">
        <v>125000</v>
      </c>
      <c r="H51" s="41">
        <f t="shared" ca="1" si="0"/>
        <v>2433859.1042253934</v>
      </c>
      <c r="I51" s="47"/>
      <c r="M51" s="7"/>
    </row>
    <row r="52" spans="1:13" ht="12.75" x14ac:dyDescent="0.2">
      <c r="A52" s="149">
        <v>44130</v>
      </c>
      <c r="B52" s="38" t="s">
        <v>263</v>
      </c>
      <c r="C52" s="45" t="s">
        <v>979</v>
      </c>
      <c r="D52" s="35"/>
      <c r="E52" s="33"/>
      <c r="F52" s="36"/>
      <c r="G52" s="70">
        <v>75000</v>
      </c>
      <c r="H52" s="41">
        <f t="shared" ca="1" si="0"/>
        <v>2508859.1042253934</v>
      </c>
      <c r="I52" s="47"/>
      <c r="M52" s="7"/>
    </row>
    <row r="53" spans="1:13" ht="12.75" x14ac:dyDescent="0.2">
      <c r="A53" s="32">
        <v>44126</v>
      </c>
      <c r="B53" s="33" t="s">
        <v>980</v>
      </c>
      <c r="C53" s="34" t="s">
        <v>308</v>
      </c>
      <c r="D53" s="35"/>
      <c r="E53" s="33"/>
      <c r="F53" s="36">
        <v>4788</v>
      </c>
      <c r="G53" s="70"/>
      <c r="H53" s="41">
        <f t="shared" ca="1" si="0"/>
        <v>2504071.1042253934</v>
      </c>
      <c r="I53" s="47"/>
      <c r="M53" s="7"/>
    </row>
    <row r="54" spans="1:13" s="20" customFormat="1" ht="12.75" x14ac:dyDescent="0.2">
      <c r="A54" s="32">
        <v>44126</v>
      </c>
      <c r="B54" s="38" t="s">
        <v>981</v>
      </c>
      <c r="C54" s="34" t="s">
        <v>982</v>
      </c>
      <c r="D54" s="35"/>
      <c r="E54" s="33"/>
      <c r="F54" s="36">
        <v>150.4</v>
      </c>
      <c r="G54" s="70"/>
      <c r="H54" s="41">
        <f t="shared" ca="1" si="0"/>
        <v>2503920.7042253935</v>
      </c>
      <c r="I54" s="37"/>
      <c r="J54" s="22"/>
      <c r="M54" s="7"/>
    </row>
    <row r="55" spans="1:13" ht="12.75" x14ac:dyDescent="0.2">
      <c r="A55" s="32">
        <v>44126</v>
      </c>
      <c r="B55" s="38" t="s">
        <v>983</v>
      </c>
      <c r="C55" s="34" t="s">
        <v>193</v>
      </c>
      <c r="D55" s="35"/>
      <c r="E55" s="33"/>
      <c r="F55" s="36">
        <v>1277.0999999999999</v>
      </c>
      <c r="G55" s="70"/>
      <c r="H55" s="41">
        <f t="shared" ca="1" si="0"/>
        <v>2502643.6042253934</v>
      </c>
      <c r="I55" s="47"/>
      <c r="M55" s="7"/>
    </row>
    <row r="56" spans="1:13" ht="12.75" x14ac:dyDescent="0.2">
      <c r="A56" s="32">
        <v>44126</v>
      </c>
      <c r="B56" s="38" t="s">
        <v>984</v>
      </c>
      <c r="C56" s="43" t="s">
        <v>85</v>
      </c>
      <c r="D56" s="39"/>
      <c r="E56" s="40"/>
      <c r="F56" s="113">
        <v>1907</v>
      </c>
      <c r="G56" s="71"/>
      <c r="H56" s="41">
        <f t="shared" ca="1" si="0"/>
        <v>2500736.6042253934</v>
      </c>
      <c r="I56" s="47"/>
      <c r="M56" s="7"/>
    </row>
    <row r="57" spans="1:13" ht="12.75" x14ac:dyDescent="0.2">
      <c r="A57" s="32">
        <v>44126</v>
      </c>
      <c r="B57" s="38" t="s">
        <v>985</v>
      </c>
      <c r="C57" s="45" t="s">
        <v>95</v>
      </c>
      <c r="D57" s="35"/>
      <c r="E57" s="38"/>
      <c r="F57" s="36">
        <v>336</v>
      </c>
      <c r="G57" s="70"/>
      <c r="H57" s="41">
        <f t="shared" ca="1" si="0"/>
        <v>2500400.6042253934</v>
      </c>
      <c r="I57" s="47"/>
      <c r="M57" s="7"/>
    </row>
    <row r="58" spans="1:13" ht="12.75" x14ac:dyDescent="0.2">
      <c r="A58" s="32">
        <v>44126</v>
      </c>
      <c r="B58" s="40" t="s">
        <v>986</v>
      </c>
      <c r="C58" s="45" t="s">
        <v>97</v>
      </c>
      <c r="D58" s="35"/>
      <c r="E58" s="33"/>
      <c r="F58" s="36">
        <v>954</v>
      </c>
      <c r="G58" s="72"/>
      <c r="H58" s="41">
        <f t="shared" ca="1" si="0"/>
        <v>2499446.6042253934</v>
      </c>
      <c r="I58" s="47"/>
      <c r="M58" s="7"/>
    </row>
    <row r="59" spans="1:13" ht="25.5" x14ac:dyDescent="0.2">
      <c r="A59" s="32">
        <v>44126</v>
      </c>
      <c r="B59" s="38" t="s">
        <v>987</v>
      </c>
      <c r="C59" s="45" t="s">
        <v>988</v>
      </c>
      <c r="D59" s="35"/>
      <c r="E59" s="33"/>
      <c r="F59" s="36">
        <v>39420</v>
      </c>
      <c r="G59" s="70"/>
      <c r="H59" s="41">
        <f t="shared" ca="1" si="0"/>
        <v>2460026.6042253934</v>
      </c>
      <c r="I59" s="47"/>
      <c r="K59" s="8"/>
      <c r="M59" s="7"/>
    </row>
    <row r="60" spans="1:13" ht="12.75" x14ac:dyDescent="0.2">
      <c r="A60" s="32">
        <v>44127</v>
      </c>
      <c r="B60" s="38" t="s">
        <v>989</v>
      </c>
      <c r="C60" s="34" t="s">
        <v>477</v>
      </c>
      <c r="D60" s="35"/>
      <c r="E60" s="33"/>
      <c r="F60" s="36">
        <v>371</v>
      </c>
      <c r="G60" s="70"/>
      <c r="H60" s="41">
        <f t="shared" ca="1" si="0"/>
        <v>2459655.6042253934</v>
      </c>
      <c r="I60" s="47"/>
      <c r="K60" s="8"/>
      <c r="M60" s="7"/>
    </row>
    <row r="61" spans="1:13" ht="12.75" x14ac:dyDescent="0.2">
      <c r="A61" s="32">
        <v>44134</v>
      </c>
      <c r="B61" s="33" t="s">
        <v>125</v>
      </c>
      <c r="C61" s="34" t="s">
        <v>126</v>
      </c>
      <c r="D61" s="35"/>
      <c r="E61" s="33"/>
      <c r="F61" s="36">
        <v>71754.959999999992</v>
      </c>
      <c r="G61" s="70"/>
      <c r="H61" s="41">
        <f t="shared" ca="1" si="0"/>
        <v>2387900.6442253934</v>
      </c>
      <c r="I61" s="47"/>
      <c r="K61" s="8"/>
      <c r="M61" s="7"/>
    </row>
    <row r="62" spans="1:13" ht="12.75" x14ac:dyDescent="0.2">
      <c r="A62" s="32">
        <v>44134</v>
      </c>
      <c r="B62" s="93" t="s">
        <v>990</v>
      </c>
      <c r="C62" s="94" t="s">
        <v>128</v>
      </c>
      <c r="D62" s="98"/>
      <c r="E62" s="93"/>
      <c r="F62" s="71">
        <v>19572</v>
      </c>
      <c r="G62" s="96"/>
      <c r="H62" s="41">
        <f t="shared" ca="1" si="0"/>
        <v>2368328.6442253934</v>
      </c>
      <c r="I62" s="99"/>
      <c r="K62" s="8"/>
      <c r="M62" s="7"/>
    </row>
    <row r="63" spans="1:13" ht="12.75" x14ac:dyDescent="0.2">
      <c r="A63" s="32">
        <v>44134</v>
      </c>
      <c r="B63" s="40" t="s">
        <v>991</v>
      </c>
      <c r="C63" s="43" t="s">
        <v>130</v>
      </c>
      <c r="D63" s="48"/>
      <c r="E63" s="40"/>
      <c r="F63" s="115">
        <v>1289.3</v>
      </c>
      <c r="G63" s="71"/>
      <c r="H63" s="41">
        <f t="shared" ca="1" si="0"/>
        <v>2367039.3442253936</v>
      </c>
      <c r="I63" s="47"/>
      <c r="K63" s="8"/>
      <c r="M63" s="7"/>
    </row>
    <row r="64" spans="1:13" ht="12.75" x14ac:dyDescent="0.2">
      <c r="A64" s="32">
        <v>44134</v>
      </c>
      <c r="B64" s="33" t="s">
        <v>992</v>
      </c>
      <c r="C64" s="43" t="s">
        <v>130</v>
      </c>
      <c r="D64" s="48"/>
      <c r="E64" s="40"/>
      <c r="F64" s="115">
        <v>225.6</v>
      </c>
      <c r="G64" s="70"/>
      <c r="H64" s="41">
        <f t="shared" ca="1" si="0"/>
        <v>2366813.7442253935</v>
      </c>
      <c r="I64" s="47"/>
      <c r="K64" s="8"/>
      <c r="M64" s="7"/>
    </row>
    <row r="65" spans="1:13" ht="12.75" x14ac:dyDescent="0.2">
      <c r="A65" s="32">
        <v>44134</v>
      </c>
      <c r="B65" s="40" t="s">
        <v>993</v>
      </c>
      <c r="C65" s="34" t="s">
        <v>19</v>
      </c>
      <c r="D65" s="35"/>
      <c r="E65" s="33"/>
      <c r="F65" s="36">
        <v>5096.45</v>
      </c>
      <c r="G65" s="70"/>
      <c r="H65" s="41">
        <f t="shared" ca="1" si="0"/>
        <v>2361717.2942253933</v>
      </c>
      <c r="I65" s="47"/>
      <c r="M65" s="7"/>
    </row>
    <row r="66" spans="1:13" ht="12.75" x14ac:dyDescent="0.2">
      <c r="A66" s="32">
        <v>44134</v>
      </c>
      <c r="B66" s="33" t="s">
        <v>994</v>
      </c>
      <c r="C66" s="34" t="s">
        <v>134</v>
      </c>
      <c r="D66" s="35"/>
      <c r="E66" s="33"/>
      <c r="F66" s="36">
        <v>1500</v>
      </c>
      <c r="G66" s="70"/>
      <c r="H66" s="41">
        <f t="shared" ca="1" si="0"/>
        <v>2360217.2942253933</v>
      </c>
      <c r="I66" s="47"/>
      <c r="M66" s="7"/>
    </row>
    <row r="67" spans="1:13" ht="12.75" x14ac:dyDescent="0.2">
      <c r="A67" s="32">
        <v>44134</v>
      </c>
      <c r="B67" s="33" t="s">
        <v>995</v>
      </c>
      <c r="C67" s="34" t="s">
        <v>620</v>
      </c>
      <c r="D67" s="35"/>
      <c r="E67" s="33"/>
      <c r="F67" s="36">
        <v>1500</v>
      </c>
      <c r="G67" s="70"/>
      <c r="H67" s="41">
        <f t="shared" ca="1" si="0"/>
        <v>2358717.2942253933</v>
      </c>
      <c r="I67" s="47"/>
      <c r="M67" s="7"/>
    </row>
    <row r="68" spans="1:13" ht="12.75" x14ac:dyDescent="0.2">
      <c r="A68" s="32">
        <v>44134</v>
      </c>
      <c r="B68" s="33" t="s">
        <v>996</v>
      </c>
      <c r="C68" s="34" t="s">
        <v>425</v>
      </c>
      <c r="D68" s="35"/>
      <c r="E68" s="33"/>
      <c r="F68" s="36">
        <v>850</v>
      </c>
      <c r="G68" s="70"/>
      <c r="H68" s="41">
        <f t="shared" ca="1" si="0"/>
        <v>2357867.2942253933</v>
      </c>
      <c r="I68" s="47"/>
      <c r="M68" s="7"/>
    </row>
    <row r="69" spans="1:13" ht="12.75" x14ac:dyDescent="0.2">
      <c r="A69" s="32">
        <v>44134</v>
      </c>
      <c r="B69" s="93" t="s">
        <v>997</v>
      </c>
      <c r="C69" s="94" t="s">
        <v>160</v>
      </c>
      <c r="D69" s="98"/>
      <c r="E69" s="93"/>
      <c r="F69" s="71">
        <v>2800</v>
      </c>
      <c r="G69" s="96"/>
      <c r="H69" s="41">
        <f t="shared" ca="1" si="0"/>
        <v>2355067.2942253933</v>
      </c>
      <c r="I69" s="99"/>
      <c r="M69" s="7"/>
    </row>
    <row r="70" spans="1:13" ht="12.75" x14ac:dyDescent="0.2">
      <c r="A70" s="32">
        <v>44134</v>
      </c>
      <c r="B70" s="38" t="s">
        <v>998</v>
      </c>
      <c r="C70" s="45" t="s">
        <v>921</v>
      </c>
      <c r="D70" s="35"/>
      <c r="E70" s="33"/>
      <c r="F70" s="36">
        <v>350</v>
      </c>
      <c r="G70" s="70"/>
      <c r="H70" s="41">
        <f t="shared" ca="1" si="0"/>
        <v>2354717.2942253933</v>
      </c>
      <c r="I70" s="47"/>
      <c r="M70" s="7"/>
    </row>
    <row r="71" spans="1:13" ht="12.75" x14ac:dyDescent="0.2">
      <c r="A71" s="32">
        <v>44134</v>
      </c>
      <c r="B71" s="33" t="s">
        <v>999</v>
      </c>
      <c r="C71" s="34" t="s">
        <v>923</v>
      </c>
      <c r="D71" s="35"/>
      <c r="E71" s="38"/>
      <c r="F71" s="36">
        <v>350</v>
      </c>
      <c r="G71" s="70"/>
      <c r="H71" s="41">
        <f t="shared" ca="1" si="0"/>
        <v>2354367.2942253933</v>
      </c>
      <c r="I71" s="47"/>
      <c r="M71" s="7"/>
    </row>
    <row r="72" spans="1:13" ht="25.5" x14ac:dyDescent="0.2">
      <c r="A72" s="32">
        <v>44134</v>
      </c>
      <c r="B72" s="33">
        <v>688563</v>
      </c>
      <c r="C72" s="34" t="s">
        <v>1000</v>
      </c>
      <c r="D72" s="35"/>
      <c r="E72" s="33"/>
      <c r="F72" s="36">
        <v>2000000</v>
      </c>
      <c r="G72" s="70"/>
      <c r="H72" s="41">
        <f t="shared" ca="1" si="0"/>
        <v>354367.29422539333</v>
      </c>
      <c r="I72" s="47"/>
      <c r="M72" s="7"/>
    </row>
    <row r="73" spans="1:13" ht="12.75" x14ac:dyDescent="0.2">
      <c r="A73" s="32">
        <v>44135</v>
      </c>
      <c r="B73" s="33"/>
      <c r="C73" s="34" t="s">
        <v>1181</v>
      </c>
      <c r="D73" s="35"/>
      <c r="E73" s="33"/>
      <c r="F73" s="36">
        <v>4.7</v>
      </c>
      <c r="G73" s="70"/>
      <c r="H73" s="41">
        <f t="shared" ca="1" si="0"/>
        <v>354362.59422539332</v>
      </c>
      <c r="I73" s="47"/>
      <c r="M73" s="7"/>
    </row>
    <row r="74" spans="1:13" ht="25.5" x14ac:dyDescent="0.2">
      <c r="A74" s="32">
        <v>44135</v>
      </c>
      <c r="B74" s="33"/>
      <c r="C74" s="34" t="s">
        <v>1182</v>
      </c>
      <c r="D74" s="35"/>
      <c r="E74" s="33"/>
      <c r="F74" s="36">
        <v>0.1</v>
      </c>
      <c r="G74" s="70"/>
      <c r="H74" s="41">
        <f t="shared" ca="1" si="0"/>
        <v>354362.49422539334</v>
      </c>
      <c r="I74" s="47"/>
      <c r="M74" s="7"/>
    </row>
    <row r="75" spans="1:13" ht="25.5" x14ac:dyDescent="0.2">
      <c r="A75" s="32">
        <v>44135</v>
      </c>
      <c r="B75" s="38"/>
      <c r="C75" s="45" t="s">
        <v>1183</v>
      </c>
      <c r="D75" s="35"/>
      <c r="E75" s="33"/>
      <c r="F75" s="36">
        <v>30</v>
      </c>
      <c r="G75" s="72"/>
      <c r="H75" s="41">
        <f t="shared" ca="1" si="0"/>
        <v>354332.49422539334</v>
      </c>
      <c r="I75" s="47"/>
      <c r="M75" s="7"/>
    </row>
    <row r="76" spans="1:13" ht="12.75" x14ac:dyDescent="0.2">
      <c r="A76" s="32"/>
      <c r="B76" s="38"/>
      <c r="C76" s="45"/>
      <c r="D76" s="35"/>
      <c r="E76" s="33"/>
      <c r="F76" s="36"/>
      <c r="G76" s="72"/>
      <c r="H76" s="41" t="str">
        <f t="shared" ca="1" si="0"/>
        <v xml:space="preserve"> - </v>
      </c>
      <c r="I76" s="47"/>
      <c r="M76" s="7"/>
    </row>
    <row r="77" spans="1:13" ht="12.75" x14ac:dyDescent="0.2">
      <c r="A77" s="32"/>
      <c r="B77" s="38"/>
      <c r="C77" s="45"/>
      <c r="D77" s="35"/>
      <c r="E77" s="33"/>
      <c r="F77" s="36"/>
      <c r="G77" s="72"/>
      <c r="H77" s="41" t="str">
        <f t="shared" ca="1" si="0"/>
        <v xml:space="preserve"> - </v>
      </c>
      <c r="I77" s="47"/>
      <c r="M77" s="7"/>
    </row>
    <row r="78" spans="1:13" ht="12.75" x14ac:dyDescent="0.2">
      <c r="A78" s="32"/>
      <c r="B78" s="38"/>
      <c r="C78" s="45"/>
      <c r="D78" s="35"/>
      <c r="E78" s="33"/>
      <c r="F78" s="36"/>
      <c r="G78" s="72"/>
      <c r="H78" s="41" t="str">
        <f t="shared" ca="1" si="0"/>
        <v xml:space="preserve"> - </v>
      </c>
      <c r="I78" s="47"/>
      <c r="M78" s="7"/>
    </row>
    <row r="79" spans="1:13" ht="12.75" x14ac:dyDescent="0.2">
      <c r="A79" s="32"/>
      <c r="B79" s="86"/>
      <c r="C79" s="87"/>
      <c r="D79" s="88"/>
      <c r="E79" s="86"/>
      <c r="F79" s="89"/>
      <c r="G79" s="90"/>
      <c r="H79" s="41" t="str">
        <f t="shared" ca="1" si="0"/>
        <v xml:space="preserve"> - </v>
      </c>
      <c r="I79" s="91"/>
      <c r="M79" s="7"/>
    </row>
    <row r="80" spans="1:13" ht="12.75" x14ac:dyDescent="0.2">
      <c r="A80" s="32"/>
      <c r="B80" s="40"/>
      <c r="C80" s="43"/>
      <c r="D80" s="48"/>
      <c r="E80" s="40"/>
      <c r="F80" s="71"/>
      <c r="G80" s="74"/>
      <c r="H80" s="41" t="str">
        <f t="shared" ca="1" si="0"/>
        <v xml:space="preserve"> - </v>
      </c>
      <c r="I80" s="47"/>
      <c r="M80" s="7"/>
    </row>
    <row r="81" spans="1:13" ht="12.75" x14ac:dyDescent="0.2">
      <c r="A81" s="32"/>
      <c r="B81" s="38"/>
      <c r="C81" s="45"/>
      <c r="D81" s="39"/>
      <c r="E81" s="33"/>
      <c r="F81" s="72"/>
      <c r="G81" s="72"/>
      <c r="H81" s="41" t="str">
        <f t="shared" ca="1" si="0"/>
        <v xml:space="preserve"> - </v>
      </c>
      <c r="I81" s="47"/>
      <c r="M81" s="7"/>
    </row>
    <row r="82" spans="1:13" ht="12.75" x14ac:dyDescent="0.2">
      <c r="A82" s="32"/>
      <c r="B82" s="38"/>
      <c r="C82" s="45"/>
      <c r="D82" s="35"/>
      <c r="E82" s="33"/>
      <c r="F82" s="70"/>
      <c r="G82" s="72"/>
      <c r="H82" s="41" t="str">
        <f t="shared" ca="1" si="0"/>
        <v xml:space="preserve"> - </v>
      </c>
      <c r="I82" s="47"/>
      <c r="M82" s="7"/>
    </row>
    <row r="83" spans="1:13" ht="12.75" x14ac:dyDescent="0.2">
      <c r="A83" s="32"/>
      <c r="B83" s="38"/>
      <c r="C83" s="45"/>
      <c r="D83" s="35"/>
      <c r="E83" s="38"/>
      <c r="F83" s="70"/>
      <c r="G83" s="72"/>
      <c r="H83" s="41" t="str">
        <f t="shared" ca="1" si="0"/>
        <v xml:space="preserve"> - </v>
      </c>
      <c r="I83" s="47"/>
      <c r="M83" s="7"/>
    </row>
    <row r="84" spans="1:13" ht="12.75" x14ac:dyDescent="0.2">
      <c r="A84" s="32"/>
      <c r="B84" s="38"/>
      <c r="C84" s="45"/>
      <c r="D84" s="35"/>
      <c r="E84" s="33"/>
      <c r="F84" s="70"/>
      <c r="G84" s="72"/>
      <c r="H84" s="41" t="str">
        <f t="shared" ca="1" si="0"/>
        <v xml:space="preserve"> - </v>
      </c>
      <c r="I84" s="47"/>
      <c r="M84" s="7"/>
    </row>
    <row r="85" spans="1:13" ht="12.75" x14ac:dyDescent="0.2">
      <c r="A85" s="32"/>
      <c r="B85" s="38"/>
      <c r="C85" s="45"/>
      <c r="D85" s="35"/>
      <c r="E85" s="33"/>
      <c r="F85" s="70"/>
      <c r="G85" s="72"/>
      <c r="H85" s="41" t="str">
        <f t="shared" ca="1" si="0"/>
        <v xml:space="preserve"> - </v>
      </c>
      <c r="I85" s="47"/>
      <c r="M85" s="7"/>
    </row>
    <row r="86" spans="1:13" ht="12.75" x14ac:dyDescent="0.2">
      <c r="A86" s="32"/>
      <c r="B86" s="38"/>
      <c r="C86" s="45"/>
      <c r="D86" s="35"/>
      <c r="E86" s="33"/>
      <c r="F86" s="70"/>
      <c r="G86" s="72"/>
      <c r="H86" s="41" t="str">
        <f t="shared" ca="1" si="0"/>
        <v xml:space="preserve"> - </v>
      </c>
      <c r="I86" s="47"/>
      <c r="M86" s="7"/>
    </row>
    <row r="87" spans="1:13" ht="12.75" x14ac:dyDescent="0.2">
      <c r="A87" s="32"/>
      <c r="B87" s="38"/>
      <c r="C87" s="45"/>
      <c r="D87" s="35"/>
      <c r="E87" s="33"/>
      <c r="F87" s="70"/>
      <c r="G87" s="72"/>
      <c r="H87" s="41" t="str">
        <f t="shared" ca="1" si="0"/>
        <v xml:space="preserve"> - </v>
      </c>
      <c r="I87" s="47"/>
      <c r="M87" s="7"/>
    </row>
    <row r="88" spans="1:13" ht="12.75" x14ac:dyDescent="0.2">
      <c r="A88" s="32"/>
      <c r="B88" s="38"/>
      <c r="C88" s="45"/>
      <c r="D88" s="35"/>
      <c r="E88" s="33"/>
      <c r="F88" s="70"/>
      <c r="G88" s="72"/>
      <c r="H88" s="41" t="str">
        <f t="shared" ref="H88:H151" ca="1" si="1">IF(AND(ISBLANK(F88),ISBLANK(G88))," - ",OFFSET(H88,-1,0,1,1)+G88-F88)</f>
        <v xml:space="preserve"> - </v>
      </c>
      <c r="I88" s="47"/>
      <c r="M88" s="7"/>
    </row>
    <row r="89" spans="1:13" ht="12.75" x14ac:dyDescent="0.2">
      <c r="A89" s="32"/>
      <c r="B89" s="38"/>
      <c r="C89" s="45"/>
      <c r="D89" s="35"/>
      <c r="E89" s="38"/>
      <c r="F89" s="70"/>
      <c r="G89" s="72"/>
      <c r="H89" s="41" t="str">
        <f t="shared" ca="1" si="1"/>
        <v xml:space="preserve"> - </v>
      </c>
      <c r="I89" s="47"/>
      <c r="M89" s="7"/>
    </row>
    <row r="90" spans="1:13" ht="12.75" x14ac:dyDescent="0.2">
      <c r="A90" s="32"/>
      <c r="B90" s="38"/>
      <c r="C90" s="45"/>
      <c r="D90" s="35"/>
      <c r="E90" s="33"/>
      <c r="F90" s="70"/>
      <c r="G90" s="72"/>
      <c r="H90" s="41" t="str">
        <f t="shared" ca="1" si="1"/>
        <v xml:space="preserve"> - </v>
      </c>
      <c r="I90" s="47"/>
      <c r="M90" s="7"/>
    </row>
    <row r="91" spans="1:13" ht="12.75" x14ac:dyDescent="0.2">
      <c r="A91" s="32"/>
      <c r="B91" s="38"/>
      <c r="C91" s="45"/>
      <c r="D91" s="39"/>
      <c r="E91" s="33"/>
      <c r="F91" s="72"/>
      <c r="G91" s="72"/>
      <c r="H91" s="41" t="str">
        <f t="shared" ca="1" si="1"/>
        <v xml:space="preserve"> - </v>
      </c>
      <c r="I91" s="101"/>
      <c r="K91" s="8"/>
      <c r="M91" s="7"/>
    </row>
    <row r="92" spans="1:13" ht="12.75" x14ac:dyDescent="0.2">
      <c r="A92" s="32"/>
      <c r="B92" s="93"/>
      <c r="C92" s="94"/>
      <c r="D92" s="95"/>
      <c r="E92" s="93"/>
      <c r="F92" s="74"/>
      <c r="G92" s="100"/>
      <c r="H92" s="41" t="str">
        <f t="shared" ca="1" si="1"/>
        <v xml:space="preserve"> - </v>
      </c>
      <c r="I92" s="102"/>
      <c r="K92" s="8"/>
      <c r="M92" s="7"/>
    </row>
    <row r="93" spans="1:13" ht="12.75" x14ac:dyDescent="0.2">
      <c r="A93" s="32"/>
      <c r="B93" s="38"/>
      <c r="C93" s="45"/>
      <c r="D93" s="39"/>
      <c r="E93" s="33"/>
      <c r="F93" s="72"/>
      <c r="G93" s="72"/>
      <c r="H93" s="41" t="str">
        <f t="shared" ca="1" si="1"/>
        <v xml:space="preserve"> - </v>
      </c>
      <c r="I93" s="47"/>
      <c r="M93" s="7"/>
    </row>
    <row r="94" spans="1:13" ht="12.75" x14ac:dyDescent="0.2">
      <c r="A94" s="32"/>
      <c r="B94" s="38"/>
      <c r="C94" s="45"/>
      <c r="D94" s="39"/>
      <c r="E94" s="33"/>
      <c r="F94" s="72"/>
      <c r="G94" s="72"/>
      <c r="H94" s="41" t="str">
        <f t="shared" ca="1" si="1"/>
        <v xml:space="preserve"> - </v>
      </c>
      <c r="I94" s="47"/>
      <c r="M94" s="7"/>
    </row>
    <row r="95" spans="1:13" ht="12.75" x14ac:dyDescent="0.2">
      <c r="A95" s="32"/>
      <c r="B95" s="38"/>
      <c r="C95" s="45"/>
      <c r="D95" s="39"/>
      <c r="E95" s="33"/>
      <c r="F95" s="72"/>
      <c r="G95" s="72"/>
      <c r="H95" s="41" t="str">
        <f t="shared" ca="1" si="1"/>
        <v xml:space="preserve"> - </v>
      </c>
      <c r="I95" s="47"/>
      <c r="M95" s="7"/>
    </row>
    <row r="96" spans="1:13" ht="12.75" x14ac:dyDescent="0.2">
      <c r="A96" s="32"/>
      <c r="B96" s="40"/>
      <c r="C96" s="43"/>
      <c r="D96" s="44"/>
      <c r="E96" s="40"/>
      <c r="F96" s="74"/>
      <c r="G96" s="74"/>
      <c r="H96" s="41" t="str">
        <f t="shared" ca="1" si="1"/>
        <v xml:space="preserve"> - </v>
      </c>
      <c r="I96" s="47"/>
      <c r="M96" s="7"/>
    </row>
    <row r="97" spans="1:13" ht="12.75" x14ac:dyDescent="0.2">
      <c r="A97" s="32"/>
      <c r="B97" s="93"/>
      <c r="C97" s="94"/>
      <c r="D97" s="95"/>
      <c r="E97" s="93"/>
      <c r="F97" s="74"/>
      <c r="G97" s="100"/>
      <c r="H97" s="41" t="str">
        <f t="shared" ca="1" si="1"/>
        <v xml:space="preserve"> - </v>
      </c>
      <c r="I97" s="99"/>
      <c r="M97" s="7"/>
    </row>
    <row r="98" spans="1:13" ht="12.75" x14ac:dyDescent="0.2">
      <c r="A98" s="32"/>
      <c r="B98" s="93"/>
      <c r="C98" s="94"/>
      <c r="D98" s="95"/>
      <c r="E98" s="93"/>
      <c r="F98" s="74"/>
      <c r="G98" s="100"/>
      <c r="H98" s="41" t="str">
        <f t="shared" ca="1" si="1"/>
        <v xml:space="preserve"> - </v>
      </c>
      <c r="I98" s="99"/>
      <c r="M98" s="7"/>
    </row>
    <row r="99" spans="1:13" ht="12.75" x14ac:dyDescent="0.2">
      <c r="A99" s="32"/>
      <c r="B99" s="103"/>
      <c r="C99" s="104"/>
      <c r="D99" s="105"/>
      <c r="E99" s="103"/>
      <c r="F99" s="106"/>
      <c r="G99" s="107"/>
      <c r="H99" s="41" t="str">
        <f t="shared" ca="1" si="1"/>
        <v xml:space="preserve"> - </v>
      </c>
      <c r="I99" s="108"/>
      <c r="M99" s="7"/>
    </row>
    <row r="100" spans="1:13" ht="12.75" x14ac:dyDescent="0.2">
      <c r="A100" s="32"/>
      <c r="B100" s="38"/>
      <c r="C100" s="45"/>
      <c r="D100" s="39"/>
      <c r="E100" s="33"/>
      <c r="F100" s="72"/>
      <c r="G100" s="72"/>
      <c r="H100" s="41" t="str">
        <f t="shared" ca="1" si="1"/>
        <v xml:space="preserve"> - </v>
      </c>
      <c r="I100" s="47"/>
      <c r="M100" s="7"/>
    </row>
    <row r="101" spans="1:13" ht="12.75" x14ac:dyDescent="0.2">
      <c r="A101" s="32"/>
      <c r="B101" s="33"/>
      <c r="C101" s="34"/>
      <c r="D101" s="35"/>
      <c r="E101" s="33"/>
      <c r="F101" s="70"/>
      <c r="G101" s="70"/>
      <c r="H101" s="41" t="str">
        <f t="shared" ca="1" si="1"/>
        <v xml:space="preserve"> - </v>
      </c>
      <c r="I101" s="47"/>
      <c r="M101" s="7"/>
    </row>
    <row r="102" spans="1:13" ht="12.75" x14ac:dyDescent="0.2">
      <c r="A102" s="32"/>
      <c r="B102" s="33"/>
      <c r="C102" s="34"/>
      <c r="D102" s="35"/>
      <c r="E102" s="33"/>
      <c r="F102" s="70"/>
      <c r="G102" s="70"/>
      <c r="H102" s="41" t="str">
        <f t="shared" ca="1" si="1"/>
        <v xml:space="preserve"> - </v>
      </c>
      <c r="I102" s="47"/>
      <c r="M102" s="7"/>
    </row>
    <row r="103" spans="1:13" ht="12.75" x14ac:dyDescent="0.2">
      <c r="A103" s="32"/>
      <c r="B103" s="38"/>
      <c r="C103" s="45"/>
      <c r="D103" s="39"/>
      <c r="E103" s="33"/>
      <c r="F103" s="72"/>
      <c r="G103" s="72"/>
      <c r="H103" s="41" t="str">
        <f t="shared" ca="1" si="1"/>
        <v xml:space="preserve"> - </v>
      </c>
      <c r="I103" s="47"/>
      <c r="M103" s="7"/>
    </row>
    <row r="104" spans="1:13" ht="12.75" x14ac:dyDescent="0.2">
      <c r="A104" s="32"/>
      <c r="B104" s="38"/>
      <c r="C104" s="45"/>
      <c r="D104" s="35"/>
      <c r="E104" s="33"/>
      <c r="F104" s="70"/>
      <c r="G104" s="72"/>
      <c r="H104" s="41" t="str">
        <f t="shared" ca="1" si="1"/>
        <v xml:space="preserve"> - </v>
      </c>
      <c r="I104" s="47"/>
      <c r="M104" s="7"/>
    </row>
    <row r="105" spans="1:13" ht="12.75" x14ac:dyDescent="0.2">
      <c r="A105" s="32"/>
      <c r="B105" s="38"/>
      <c r="C105" s="45"/>
      <c r="D105" s="39"/>
      <c r="E105" s="33"/>
      <c r="F105" s="72"/>
      <c r="G105" s="72"/>
      <c r="H105" s="41" t="str">
        <f t="shared" ca="1" si="1"/>
        <v xml:space="preserve"> - </v>
      </c>
      <c r="I105" s="47"/>
      <c r="M105" s="7"/>
    </row>
    <row r="106" spans="1:13" ht="12.75" x14ac:dyDescent="0.2">
      <c r="A106" s="32"/>
      <c r="B106" s="38"/>
      <c r="C106" s="45"/>
      <c r="D106" s="39"/>
      <c r="E106" s="33"/>
      <c r="F106" s="72"/>
      <c r="G106" s="72"/>
      <c r="H106" s="41" t="str">
        <f t="shared" ca="1" si="1"/>
        <v xml:space="preserve"> - </v>
      </c>
      <c r="I106" s="47"/>
      <c r="M106" s="7"/>
    </row>
    <row r="107" spans="1:13" ht="12.75" x14ac:dyDescent="0.2">
      <c r="A107" s="32"/>
      <c r="B107" s="38"/>
      <c r="C107" s="45"/>
      <c r="D107" s="39"/>
      <c r="E107" s="33"/>
      <c r="F107" s="72"/>
      <c r="G107" s="72"/>
      <c r="H107" s="41" t="str">
        <f t="shared" ca="1" si="1"/>
        <v xml:space="preserve"> - </v>
      </c>
      <c r="I107" s="47"/>
      <c r="M107" s="7"/>
    </row>
    <row r="108" spans="1:13" ht="12.75" x14ac:dyDescent="0.2">
      <c r="A108" s="42"/>
      <c r="B108" s="38"/>
      <c r="C108" s="45"/>
      <c r="D108" s="39"/>
      <c r="E108" s="33"/>
      <c r="F108" s="72"/>
      <c r="G108" s="72"/>
      <c r="H108" s="41" t="str">
        <f t="shared" ca="1" si="1"/>
        <v xml:space="preserve"> - </v>
      </c>
      <c r="I108" s="47"/>
      <c r="M108" s="7"/>
    </row>
    <row r="109" spans="1:13" ht="12.75" x14ac:dyDescent="0.2">
      <c r="A109" s="42"/>
      <c r="B109" s="103"/>
      <c r="C109" s="104"/>
      <c r="D109" s="105"/>
      <c r="E109" s="103"/>
      <c r="F109" s="106"/>
      <c r="G109" s="107"/>
      <c r="H109" s="41" t="str">
        <f t="shared" ca="1" si="1"/>
        <v xml:space="preserve"> - </v>
      </c>
      <c r="I109" s="108"/>
      <c r="M109" s="7"/>
    </row>
    <row r="110" spans="1:13" ht="12.75" x14ac:dyDescent="0.2">
      <c r="A110" s="42"/>
      <c r="B110" s="38"/>
      <c r="C110" s="45"/>
      <c r="D110" s="39"/>
      <c r="E110" s="33"/>
      <c r="F110" s="72"/>
      <c r="G110" s="72"/>
      <c r="H110" s="41" t="str">
        <f t="shared" ca="1" si="1"/>
        <v xml:space="preserve"> - </v>
      </c>
      <c r="I110" s="47"/>
      <c r="M110" s="7"/>
    </row>
    <row r="111" spans="1:13" ht="12.75" x14ac:dyDescent="0.2">
      <c r="A111" s="42"/>
      <c r="B111" s="38"/>
      <c r="C111" s="45"/>
      <c r="D111" s="39"/>
      <c r="E111" s="33"/>
      <c r="F111" s="72"/>
      <c r="G111" s="72"/>
      <c r="H111" s="41" t="str">
        <f t="shared" ca="1" si="1"/>
        <v xml:space="preserve"> - </v>
      </c>
      <c r="I111" s="47"/>
      <c r="M111" s="7"/>
    </row>
    <row r="112" spans="1:13" ht="12.75" x14ac:dyDescent="0.2">
      <c r="A112" s="42"/>
      <c r="B112" s="40"/>
      <c r="C112" s="43"/>
      <c r="D112" s="44"/>
      <c r="E112" s="40"/>
      <c r="F112" s="74"/>
      <c r="G112" s="74"/>
      <c r="H112" s="41" t="str">
        <f t="shared" ca="1" si="1"/>
        <v xml:space="preserve"> - </v>
      </c>
      <c r="I112" s="47"/>
      <c r="M112" s="7"/>
    </row>
    <row r="113" spans="1:13" ht="12.75" x14ac:dyDescent="0.2">
      <c r="A113" s="42"/>
      <c r="B113" s="40"/>
      <c r="C113" s="43"/>
      <c r="D113" s="44"/>
      <c r="E113" s="40"/>
      <c r="F113" s="74"/>
      <c r="G113" s="74"/>
      <c r="H113" s="41" t="str">
        <f t="shared" ca="1" si="1"/>
        <v xml:space="preserve"> - </v>
      </c>
      <c r="I113" s="47"/>
      <c r="M113" s="7"/>
    </row>
    <row r="114" spans="1:13" ht="12.75" x14ac:dyDescent="0.2">
      <c r="A114" s="42"/>
      <c r="B114" s="40"/>
      <c r="C114" s="43"/>
      <c r="D114" s="44"/>
      <c r="E114" s="40"/>
      <c r="F114" s="74"/>
      <c r="G114" s="74"/>
      <c r="H114" s="41" t="str">
        <f t="shared" ca="1" si="1"/>
        <v xml:space="preserve"> - </v>
      </c>
      <c r="I114" s="47"/>
      <c r="M114" s="7"/>
    </row>
    <row r="115" spans="1:13" ht="12.75" x14ac:dyDescent="0.2">
      <c r="A115" s="42"/>
      <c r="B115" s="40"/>
      <c r="C115" s="43"/>
      <c r="D115" s="44"/>
      <c r="E115" s="40"/>
      <c r="F115" s="74"/>
      <c r="G115" s="74"/>
      <c r="H115" s="41" t="str">
        <f t="shared" ca="1" si="1"/>
        <v xml:space="preserve"> - </v>
      </c>
      <c r="I115" s="47"/>
      <c r="M115" s="7"/>
    </row>
    <row r="116" spans="1:13" ht="12.75" x14ac:dyDescent="0.2">
      <c r="A116" s="42"/>
      <c r="B116" s="40"/>
      <c r="C116" s="43"/>
      <c r="D116" s="44"/>
      <c r="E116" s="40"/>
      <c r="F116" s="74"/>
      <c r="G116" s="74"/>
      <c r="H116" s="41" t="str">
        <f t="shared" ca="1" si="1"/>
        <v xml:space="preserve"> - </v>
      </c>
      <c r="I116" s="47"/>
      <c r="M116" s="7"/>
    </row>
    <row r="117" spans="1:13" ht="12.75" x14ac:dyDescent="0.2">
      <c r="A117" s="42"/>
      <c r="B117" s="40"/>
      <c r="C117" s="43"/>
      <c r="D117" s="44"/>
      <c r="E117" s="40"/>
      <c r="F117" s="74"/>
      <c r="G117" s="74"/>
      <c r="H117" s="41" t="str">
        <f t="shared" ca="1" si="1"/>
        <v xml:space="preserve"> - </v>
      </c>
      <c r="I117" s="47"/>
      <c r="M117" s="7"/>
    </row>
    <row r="118" spans="1:13" ht="12.75" x14ac:dyDescent="0.2">
      <c r="A118" s="42"/>
      <c r="B118" s="38"/>
      <c r="C118" s="43"/>
      <c r="D118" s="44"/>
      <c r="E118" s="40"/>
      <c r="F118" s="74"/>
      <c r="G118" s="74"/>
      <c r="H118" s="41" t="str">
        <f t="shared" ca="1" si="1"/>
        <v xml:space="preserve"> - </v>
      </c>
      <c r="I118" s="47"/>
      <c r="M118" s="7"/>
    </row>
    <row r="119" spans="1:13" ht="12.75" x14ac:dyDescent="0.2">
      <c r="A119" s="42"/>
      <c r="B119" s="40"/>
      <c r="C119" s="43"/>
      <c r="D119" s="44"/>
      <c r="E119" s="40"/>
      <c r="F119" s="74"/>
      <c r="G119" s="74"/>
      <c r="H119" s="41" t="str">
        <f t="shared" ca="1" si="1"/>
        <v xml:space="preserve"> - </v>
      </c>
      <c r="I119" s="47"/>
      <c r="M119" s="7"/>
    </row>
    <row r="120" spans="1:13" ht="12.75" x14ac:dyDescent="0.2">
      <c r="A120" s="42"/>
      <c r="B120" s="40"/>
      <c r="C120" s="43"/>
      <c r="D120" s="44"/>
      <c r="E120" s="40"/>
      <c r="F120" s="74"/>
      <c r="G120" s="74"/>
      <c r="H120" s="41" t="str">
        <f t="shared" ca="1" si="1"/>
        <v xml:space="preserve"> - </v>
      </c>
      <c r="I120" s="47"/>
      <c r="M120" s="7"/>
    </row>
    <row r="121" spans="1:13" ht="12.75" x14ac:dyDescent="0.2">
      <c r="A121" s="42"/>
      <c r="B121" s="40"/>
      <c r="C121" s="43"/>
      <c r="D121" s="44"/>
      <c r="E121" s="40"/>
      <c r="F121" s="74"/>
      <c r="G121" s="74"/>
      <c r="H121" s="41" t="str">
        <f t="shared" ca="1" si="1"/>
        <v xml:space="preserve"> - </v>
      </c>
      <c r="I121" s="47"/>
      <c r="M121" s="7"/>
    </row>
    <row r="122" spans="1:13" ht="12.75" x14ac:dyDescent="0.2">
      <c r="A122" s="42"/>
      <c r="B122" s="40"/>
      <c r="C122" s="43"/>
      <c r="D122" s="44"/>
      <c r="E122" s="40"/>
      <c r="F122" s="74"/>
      <c r="G122" s="74"/>
      <c r="H122" s="41" t="str">
        <f t="shared" ca="1" si="1"/>
        <v xml:space="preserve"> - </v>
      </c>
      <c r="I122" s="47"/>
      <c r="M122" s="7"/>
    </row>
    <row r="123" spans="1:13" ht="12.75" x14ac:dyDescent="0.2">
      <c r="A123" s="42"/>
      <c r="B123" s="40"/>
      <c r="C123" s="43"/>
      <c r="D123" s="44"/>
      <c r="E123" s="40"/>
      <c r="F123" s="74"/>
      <c r="G123" s="74"/>
      <c r="H123" s="41" t="str">
        <f t="shared" ca="1" si="1"/>
        <v xml:space="preserve"> - </v>
      </c>
      <c r="I123" s="47"/>
      <c r="J123" s="50"/>
      <c r="M123" s="7"/>
    </row>
    <row r="124" spans="1:13" ht="12.75" x14ac:dyDescent="0.2">
      <c r="A124" s="42"/>
      <c r="B124" s="40"/>
      <c r="C124" s="43"/>
      <c r="D124" s="44"/>
      <c r="E124" s="40"/>
      <c r="F124" s="74"/>
      <c r="G124" s="74"/>
      <c r="H124" s="41" t="str">
        <f t="shared" ca="1" si="1"/>
        <v xml:space="preserve"> - </v>
      </c>
      <c r="I124" s="47"/>
      <c r="M124" s="7"/>
    </row>
    <row r="125" spans="1:13" ht="12.75" x14ac:dyDescent="0.2">
      <c r="A125" s="42"/>
      <c r="B125" s="40"/>
      <c r="C125" s="43"/>
      <c r="D125" s="44"/>
      <c r="E125" s="40"/>
      <c r="F125" s="74"/>
      <c r="G125" s="74"/>
      <c r="H125" s="41" t="str">
        <f t="shared" ca="1" si="1"/>
        <v xml:space="preserve"> - </v>
      </c>
      <c r="I125" s="47"/>
      <c r="M125" s="7"/>
    </row>
    <row r="126" spans="1:13" ht="12.75" x14ac:dyDescent="0.2">
      <c r="A126" s="42"/>
      <c r="B126" s="40"/>
      <c r="C126" s="43"/>
      <c r="D126" s="44"/>
      <c r="E126" s="40"/>
      <c r="F126" s="74"/>
      <c r="G126" s="74"/>
      <c r="H126" s="41" t="str">
        <f t="shared" ca="1" si="1"/>
        <v xml:space="preserve"> - </v>
      </c>
      <c r="I126" s="47"/>
      <c r="M126" s="7"/>
    </row>
    <row r="127" spans="1:13" ht="12.75" x14ac:dyDescent="0.2">
      <c r="A127" s="42"/>
      <c r="B127" s="40"/>
      <c r="C127" s="43"/>
      <c r="D127" s="44"/>
      <c r="E127" s="40"/>
      <c r="F127" s="74"/>
      <c r="G127" s="74"/>
      <c r="H127" s="41" t="str">
        <f t="shared" ca="1" si="1"/>
        <v xml:space="preserve"> - </v>
      </c>
      <c r="I127" s="47"/>
      <c r="M127" s="7"/>
    </row>
    <row r="128" spans="1:13" ht="12.75" x14ac:dyDescent="0.2">
      <c r="A128" s="42"/>
      <c r="B128" s="40"/>
      <c r="C128" s="43"/>
      <c r="D128" s="44"/>
      <c r="E128" s="40"/>
      <c r="F128" s="74"/>
      <c r="G128" s="74"/>
      <c r="H128" s="41" t="str">
        <f t="shared" ca="1" si="1"/>
        <v xml:space="preserve"> - </v>
      </c>
      <c r="I128" s="47"/>
      <c r="M128" s="7"/>
    </row>
    <row r="129" spans="1:13" ht="12.75" x14ac:dyDescent="0.2">
      <c r="A129" s="42"/>
      <c r="B129" s="40"/>
      <c r="C129" s="43"/>
      <c r="D129" s="44"/>
      <c r="E129" s="40"/>
      <c r="F129" s="74"/>
      <c r="G129" s="74"/>
      <c r="H129" s="41" t="str">
        <f t="shared" ca="1" si="1"/>
        <v xml:space="preserve"> - </v>
      </c>
      <c r="I129" s="47"/>
      <c r="M129" s="7"/>
    </row>
    <row r="130" spans="1:13" ht="12.75" x14ac:dyDescent="0.2">
      <c r="A130" s="42"/>
      <c r="B130" s="40"/>
      <c r="C130" s="43"/>
      <c r="D130" s="44"/>
      <c r="E130" s="40"/>
      <c r="F130" s="74"/>
      <c r="G130" s="74"/>
      <c r="H130" s="41" t="str">
        <f t="shared" ca="1" si="1"/>
        <v xml:space="preserve"> - </v>
      </c>
      <c r="I130" s="47"/>
      <c r="M130" s="7"/>
    </row>
    <row r="131" spans="1:13" ht="12.75" x14ac:dyDescent="0.2">
      <c r="A131" s="42"/>
      <c r="B131" s="38"/>
      <c r="C131" s="45"/>
      <c r="D131" s="39"/>
      <c r="E131" s="33"/>
      <c r="F131" s="72"/>
      <c r="G131" s="72"/>
      <c r="H131" s="41" t="str">
        <f t="shared" ca="1" si="1"/>
        <v xml:space="preserve"> - </v>
      </c>
      <c r="I131" s="47"/>
      <c r="M131" s="7"/>
    </row>
    <row r="132" spans="1:13" ht="12.75" x14ac:dyDescent="0.2">
      <c r="A132" s="42"/>
      <c r="B132" s="40"/>
      <c r="C132" s="43"/>
      <c r="D132" s="44"/>
      <c r="E132" s="40"/>
      <c r="F132" s="74"/>
      <c r="G132" s="74"/>
      <c r="H132" s="41" t="str">
        <f t="shared" ca="1" si="1"/>
        <v xml:space="preserve"> - </v>
      </c>
      <c r="I132" s="47"/>
      <c r="M132" s="7"/>
    </row>
    <row r="133" spans="1:13" ht="12.75" x14ac:dyDescent="0.2">
      <c r="A133" s="42"/>
      <c r="B133" s="40"/>
      <c r="C133" s="43"/>
      <c r="D133" s="44"/>
      <c r="E133" s="40"/>
      <c r="F133" s="74"/>
      <c r="G133" s="74"/>
      <c r="H133" s="41" t="str">
        <f t="shared" ca="1" si="1"/>
        <v xml:space="preserve"> - </v>
      </c>
      <c r="I133" s="47"/>
      <c r="M133" s="7"/>
    </row>
    <row r="134" spans="1:13" ht="12.75" x14ac:dyDescent="0.2">
      <c r="A134" s="32"/>
      <c r="B134" s="38"/>
      <c r="C134" s="45"/>
      <c r="D134" s="39"/>
      <c r="E134" s="33"/>
      <c r="F134" s="72"/>
      <c r="G134" s="72"/>
      <c r="H134" s="41" t="str">
        <f t="shared" ca="1" si="1"/>
        <v xml:space="preserve"> - </v>
      </c>
      <c r="I134" s="47"/>
      <c r="M134" s="7"/>
    </row>
    <row r="135" spans="1:13" ht="12.75" x14ac:dyDescent="0.2">
      <c r="A135" s="32"/>
      <c r="B135" s="38"/>
      <c r="C135" s="45"/>
      <c r="D135" s="39"/>
      <c r="E135" s="33"/>
      <c r="F135" s="72"/>
      <c r="G135" s="72"/>
      <c r="H135" s="41" t="str">
        <f t="shared" ca="1" si="1"/>
        <v xml:space="preserve"> - </v>
      </c>
      <c r="I135" s="47"/>
      <c r="M135" s="7"/>
    </row>
    <row r="136" spans="1:13" ht="12.75" x14ac:dyDescent="0.2">
      <c r="A136" s="32"/>
      <c r="B136" s="38"/>
      <c r="C136" s="45"/>
      <c r="D136" s="39"/>
      <c r="E136" s="33"/>
      <c r="F136" s="72"/>
      <c r="G136" s="72"/>
      <c r="H136" s="41" t="str">
        <f t="shared" ca="1" si="1"/>
        <v xml:space="preserve"> - </v>
      </c>
      <c r="I136" s="47"/>
      <c r="M136" s="7"/>
    </row>
    <row r="137" spans="1:13" ht="12.75" x14ac:dyDescent="0.2">
      <c r="A137" s="32"/>
      <c r="B137" s="38"/>
      <c r="C137" s="45"/>
      <c r="D137" s="39"/>
      <c r="E137" s="33"/>
      <c r="F137" s="72"/>
      <c r="G137" s="72"/>
      <c r="H137" s="41" t="str">
        <f t="shared" ca="1" si="1"/>
        <v xml:space="preserve"> - </v>
      </c>
      <c r="I137" s="47"/>
      <c r="M137" s="7"/>
    </row>
    <row r="138" spans="1:13" s="54" customFormat="1" ht="12.75" x14ac:dyDescent="0.2">
      <c r="A138" s="32"/>
      <c r="B138" s="51"/>
      <c r="C138" s="52"/>
      <c r="D138" s="44"/>
      <c r="E138" s="51"/>
      <c r="F138" s="75"/>
      <c r="G138" s="75"/>
      <c r="H138" s="41" t="str">
        <f t="shared" ca="1" si="1"/>
        <v xml:space="preserve"> - </v>
      </c>
      <c r="I138" s="47"/>
      <c r="J138" s="53"/>
    </row>
    <row r="139" spans="1:13" s="54" customFormat="1" ht="12.75" x14ac:dyDescent="0.2">
      <c r="A139" s="32"/>
      <c r="B139" s="38"/>
      <c r="C139" s="52"/>
      <c r="D139" s="55"/>
      <c r="E139" s="51"/>
      <c r="F139" s="75"/>
      <c r="G139" s="75"/>
      <c r="H139" s="41" t="str">
        <f t="shared" ca="1" si="1"/>
        <v xml:space="preserve"> - </v>
      </c>
      <c r="I139" s="47"/>
      <c r="J139" s="53"/>
    </row>
    <row r="140" spans="1:13" s="54" customFormat="1" x14ac:dyDescent="0.25">
      <c r="A140" s="32"/>
      <c r="B140" s="51"/>
      <c r="C140" s="52"/>
      <c r="D140" s="55"/>
      <c r="E140" s="51"/>
      <c r="F140" s="75"/>
      <c r="G140" s="75"/>
      <c r="H140" s="41" t="str">
        <f t="shared" ca="1" si="1"/>
        <v xml:space="preserve"> - </v>
      </c>
      <c r="I140" s="47"/>
      <c r="J140" s="53"/>
      <c r="M140" s="57"/>
    </row>
    <row r="141" spans="1:13" s="54" customFormat="1" x14ac:dyDescent="0.25">
      <c r="A141" s="32"/>
      <c r="B141" s="51"/>
      <c r="C141" s="52"/>
      <c r="D141" s="55"/>
      <c r="E141" s="51"/>
      <c r="F141" s="75"/>
      <c r="G141" s="75"/>
      <c r="H141" s="41" t="str">
        <f t="shared" ca="1" si="1"/>
        <v xml:space="preserve"> - </v>
      </c>
      <c r="I141" s="47"/>
      <c r="J141" s="53"/>
      <c r="M141" s="57"/>
    </row>
    <row r="142" spans="1:13" s="54" customFormat="1" x14ac:dyDescent="0.25">
      <c r="A142" s="56"/>
      <c r="B142" s="51"/>
      <c r="C142" s="58"/>
      <c r="D142" s="59"/>
      <c r="E142" s="60"/>
      <c r="F142" s="76"/>
      <c r="G142" s="76"/>
      <c r="H142" s="41" t="str">
        <f t="shared" ca="1" si="1"/>
        <v xml:space="preserve"> - </v>
      </c>
      <c r="I142" s="61"/>
      <c r="J142" s="53"/>
      <c r="M142" s="57"/>
    </row>
    <row r="143" spans="1:13" s="54" customFormat="1" x14ac:dyDescent="0.25">
      <c r="A143" s="56"/>
      <c r="B143" s="60"/>
      <c r="C143" s="58"/>
      <c r="D143" s="59"/>
      <c r="E143" s="60"/>
      <c r="F143" s="76"/>
      <c r="G143" s="76"/>
      <c r="H143" s="41" t="str">
        <f t="shared" ca="1" si="1"/>
        <v xml:space="preserve"> - </v>
      </c>
      <c r="I143" s="47"/>
      <c r="J143" s="53"/>
      <c r="M143" s="57"/>
    </row>
    <row r="144" spans="1:13" s="54" customFormat="1" ht="12.75" x14ac:dyDescent="0.2">
      <c r="A144" s="56"/>
      <c r="B144" s="60"/>
      <c r="C144" s="52"/>
      <c r="D144" s="55"/>
      <c r="E144" s="51"/>
      <c r="F144" s="75"/>
      <c r="G144" s="75"/>
      <c r="H144" s="41" t="str">
        <f t="shared" ca="1" si="1"/>
        <v xml:space="preserve"> - </v>
      </c>
      <c r="I144" s="47"/>
      <c r="J144" s="53"/>
    </row>
    <row r="145" spans="1:13" s="54" customFormat="1" x14ac:dyDescent="0.25">
      <c r="A145" s="56"/>
      <c r="B145" s="51"/>
      <c r="C145" s="58"/>
      <c r="D145" s="59"/>
      <c r="E145" s="60"/>
      <c r="F145" s="76"/>
      <c r="G145" s="76"/>
      <c r="H145" s="41" t="str">
        <f t="shared" ca="1" si="1"/>
        <v xml:space="preserve"> - </v>
      </c>
      <c r="I145" s="47"/>
      <c r="J145" s="53"/>
      <c r="M145" s="57"/>
    </row>
    <row r="146" spans="1:13" s="54" customFormat="1" x14ac:dyDescent="0.25">
      <c r="A146" s="56"/>
      <c r="B146" s="60"/>
      <c r="C146" s="58"/>
      <c r="D146" s="59"/>
      <c r="E146" s="60"/>
      <c r="F146" s="76"/>
      <c r="G146" s="76"/>
      <c r="H146" s="41" t="str">
        <f t="shared" ca="1" si="1"/>
        <v xml:space="preserve"> - </v>
      </c>
      <c r="I146" s="47"/>
      <c r="J146" s="53"/>
      <c r="M146" s="57"/>
    </row>
    <row r="147" spans="1:13" s="54" customFormat="1" x14ac:dyDescent="0.25">
      <c r="A147" s="56"/>
      <c r="B147" s="60"/>
      <c r="C147" s="58"/>
      <c r="D147" s="59"/>
      <c r="E147" s="60"/>
      <c r="F147" s="76"/>
      <c r="G147" s="76"/>
      <c r="H147" s="41" t="str">
        <f t="shared" ca="1" si="1"/>
        <v xml:space="preserve"> - </v>
      </c>
      <c r="I147" s="47"/>
      <c r="J147" s="53"/>
      <c r="M147" s="57"/>
    </row>
    <row r="148" spans="1:13" x14ac:dyDescent="0.25">
      <c r="A148" s="56"/>
      <c r="B148" s="60"/>
      <c r="C148" s="43"/>
      <c r="D148" s="44"/>
      <c r="E148" s="40"/>
      <c r="F148" s="74"/>
      <c r="G148" s="74"/>
      <c r="H148" s="41" t="str">
        <f t="shared" ca="1" si="1"/>
        <v xml:space="preserve"> - </v>
      </c>
      <c r="I148" s="47"/>
    </row>
    <row r="149" spans="1:13" x14ac:dyDescent="0.25">
      <c r="A149" s="56"/>
      <c r="B149" s="40"/>
      <c r="C149" s="43"/>
      <c r="D149" s="44"/>
      <c r="E149" s="40"/>
      <c r="F149" s="74"/>
      <c r="G149" s="74"/>
      <c r="H149" s="41" t="str">
        <f t="shared" ca="1" si="1"/>
        <v xml:space="preserve"> - </v>
      </c>
      <c r="I149" s="47"/>
    </row>
    <row r="150" spans="1:13" x14ac:dyDescent="0.25">
      <c r="A150" s="56"/>
      <c r="B150" s="40"/>
      <c r="C150" s="43"/>
      <c r="D150" s="44"/>
      <c r="E150" s="40"/>
      <c r="F150" s="74"/>
      <c r="G150" s="74"/>
      <c r="H150" s="41" t="str">
        <f t="shared" ca="1" si="1"/>
        <v xml:space="preserve"> - </v>
      </c>
      <c r="I150" s="47"/>
    </row>
    <row r="151" spans="1:13" x14ac:dyDescent="0.25">
      <c r="A151" s="56"/>
      <c r="B151" s="40"/>
      <c r="C151" s="43"/>
      <c r="D151" s="44"/>
      <c r="E151" s="40"/>
      <c r="F151" s="74"/>
      <c r="G151" s="74"/>
      <c r="H151" s="41" t="str">
        <f t="shared" ca="1" si="1"/>
        <v xml:space="preserve"> - </v>
      </c>
      <c r="I151" s="47"/>
    </row>
    <row r="152" spans="1:13" x14ac:dyDescent="0.25">
      <c r="A152" s="56"/>
      <c r="B152" s="40"/>
      <c r="C152" s="43"/>
      <c r="D152" s="44"/>
      <c r="E152" s="40"/>
      <c r="F152" s="74"/>
      <c r="G152" s="74"/>
      <c r="H152" s="41" t="str">
        <f t="shared" ref="H152:H169" ca="1" si="2">IF(AND(ISBLANK(F152),ISBLANK(G152))," - ",OFFSET(H152,-1,0,1,1)+G152-F152)</f>
        <v xml:space="preserve"> - </v>
      </c>
      <c r="I152" s="47"/>
    </row>
    <row r="153" spans="1:13" x14ac:dyDescent="0.25">
      <c r="A153" s="56"/>
      <c r="B153" s="40"/>
      <c r="C153" s="43"/>
      <c r="D153" s="44"/>
      <c r="E153" s="40"/>
      <c r="F153" s="74"/>
      <c r="G153" s="74"/>
      <c r="H153" s="41" t="str">
        <f t="shared" ca="1" si="2"/>
        <v xml:space="preserve"> - </v>
      </c>
      <c r="I153" s="47"/>
    </row>
    <row r="154" spans="1:13" x14ac:dyDescent="0.25">
      <c r="A154" s="56"/>
      <c r="B154" s="40"/>
      <c r="C154" s="43"/>
      <c r="D154" s="44"/>
      <c r="E154" s="40"/>
      <c r="F154" s="74"/>
      <c r="G154" s="74"/>
      <c r="H154" s="41" t="str">
        <f t="shared" ca="1" si="2"/>
        <v xml:space="preserve"> - </v>
      </c>
      <c r="I154" s="47"/>
    </row>
    <row r="155" spans="1:13" x14ac:dyDescent="0.25">
      <c r="A155" s="56"/>
      <c r="B155" s="40"/>
      <c r="C155" s="43"/>
      <c r="D155" s="44"/>
      <c r="E155" s="40"/>
      <c r="F155" s="74"/>
      <c r="G155" s="74"/>
      <c r="H155" s="41" t="str">
        <f t="shared" ca="1" si="2"/>
        <v xml:space="preserve"> - </v>
      </c>
      <c r="I155" s="47"/>
    </row>
    <row r="156" spans="1:13" x14ac:dyDescent="0.25">
      <c r="A156" s="56"/>
      <c r="B156" s="40"/>
      <c r="C156" s="43"/>
      <c r="D156" s="44"/>
      <c r="E156" s="40"/>
      <c r="F156" s="74"/>
      <c r="G156" s="74"/>
      <c r="H156" s="41" t="str">
        <f t="shared" ca="1" si="2"/>
        <v xml:space="preserve"> - </v>
      </c>
      <c r="I156" s="47"/>
    </row>
    <row r="157" spans="1:13" ht="12.75" x14ac:dyDescent="0.2">
      <c r="A157" s="56"/>
      <c r="B157" s="40"/>
      <c r="C157" s="43"/>
      <c r="D157" s="44"/>
      <c r="E157" s="40"/>
      <c r="F157" s="74"/>
      <c r="G157" s="74"/>
      <c r="H157" s="41" t="str">
        <f t="shared" ca="1" si="2"/>
        <v xml:space="preserve"> - </v>
      </c>
      <c r="I157" s="47"/>
      <c r="J157" s="7"/>
      <c r="M157" s="7"/>
    </row>
    <row r="158" spans="1:13" ht="12.75" x14ac:dyDescent="0.2">
      <c r="A158" s="56"/>
      <c r="B158" s="40"/>
      <c r="C158" s="43"/>
      <c r="D158" s="44"/>
      <c r="E158" s="40"/>
      <c r="F158" s="74"/>
      <c r="G158" s="74"/>
      <c r="H158" s="41" t="str">
        <f t="shared" ca="1" si="2"/>
        <v xml:space="preserve"> - </v>
      </c>
      <c r="I158" s="47"/>
      <c r="J158" s="7"/>
      <c r="M158" s="7"/>
    </row>
    <row r="159" spans="1:13" ht="12.75" x14ac:dyDescent="0.2">
      <c r="A159" s="56"/>
      <c r="B159" s="40"/>
      <c r="C159" s="43"/>
      <c r="D159" s="44"/>
      <c r="E159" s="40"/>
      <c r="F159" s="74"/>
      <c r="G159" s="74"/>
      <c r="H159" s="41" t="str">
        <f t="shared" ca="1" si="2"/>
        <v xml:space="preserve"> - </v>
      </c>
      <c r="I159" s="47"/>
      <c r="J159" s="7"/>
      <c r="M159" s="7"/>
    </row>
    <row r="160" spans="1:13" ht="12.75" x14ac:dyDescent="0.2">
      <c r="A160" s="56"/>
      <c r="B160" s="40"/>
      <c r="C160" s="43"/>
      <c r="D160" s="44"/>
      <c r="E160" s="40"/>
      <c r="F160" s="74"/>
      <c r="G160" s="74"/>
      <c r="H160" s="41" t="str">
        <f t="shared" ca="1" si="2"/>
        <v xml:space="preserve"> - </v>
      </c>
      <c r="I160" s="47"/>
      <c r="J160" s="7"/>
      <c r="M160" s="7"/>
    </row>
    <row r="161" spans="1:13" ht="12.75" x14ac:dyDescent="0.2">
      <c r="A161" s="56"/>
      <c r="B161" s="40"/>
      <c r="C161" s="43"/>
      <c r="D161" s="44"/>
      <c r="E161" s="40"/>
      <c r="F161" s="74"/>
      <c r="G161" s="74"/>
      <c r="H161" s="41" t="str">
        <f t="shared" ca="1" si="2"/>
        <v xml:space="preserve"> - </v>
      </c>
      <c r="I161" s="47"/>
      <c r="J161" s="7"/>
      <c r="M161" s="7"/>
    </row>
    <row r="162" spans="1:13" ht="12.75" x14ac:dyDescent="0.2">
      <c r="A162" s="56"/>
      <c r="B162" s="40"/>
      <c r="C162" s="43"/>
      <c r="D162" s="44"/>
      <c r="E162" s="40"/>
      <c r="F162" s="74"/>
      <c r="G162" s="74"/>
      <c r="H162" s="41" t="str">
        <f t="shared" ca="1" si="2"/>
        <v xml:space="preserve"> - </v>
      </c>
      <c r="I162" s="47"/>
      <c r="J162" s="7"/>
      <c r="M162" s="7"/>
    </row>
    <row r="163" spans="1:13" ht="12.75" x14ac:dyDescent="0.2">
      <c r="A163" s="56"/>
      <c r="B163" s="40"/>
      <c r="C163" s="43"/>
      <c r="D163" s="44"/>
      <c r="E163" s="40"/>
      <c r="F163" s="74"/>
      <c r="G163" s="74"/>
      <c r="H163" s="41" t="str">
        <f t="shared" ca="1" si="2"/>
        <v xml:space="preserve"> - </v>
      </c>
      <c r="I163" s="47"/>
      <c r="J163" s="7"/>
      <c r="M163" s="7"/>
    </row>
    <row r="164" spans="1:13" ht="12.75" x14ac:dyDescent="0.2">
      <c r="A164" s="56"/>
      <c r="B164" s="40"/>
      <c r="C164" s="43"/>
      <c r="D164" s="44"/>
      <c r="E164" s="40"/>
      <c r="F164" s="74"/>
      <c r="G164" s="74"/>
      <c r="H164" s="41" t="str">
        <f t="shared" ca="1" si="2"/>
        <v xml:space="preserve"> - </v>
      </c>
      <c r="I164" s="47"/>
      <c r="J164" s="7"/>
      <c r="M164" s="7"/>
    </row>
    <row r="165" spans="1:13" ht="12.75" x14ac:dyDescent="0.2">
      <c r="A165" s="56"/>
      <c r="B165" s="40"/>
      <c r="C165" s="43"/>
      <c r="D165" s="44"/>
      <c r="E165" s="40"/>
      <c r="F165" s="74"/>
      <c r="G165" s="74"/>
      <c r="H165" s="41" t="str">
        <f t="shared" ca="1" si="2"/>
        <v xml:space="preserve"> - </v>
      </c>
      <c r="I165" s="47"/>
      <c r="J165" s="7"/>
      <c r="M165" s="7"/>
    </row>
    <row r="166" spans="1:13" ht="12.75" x14ac:dyDescent="0.2">
      <c r="A166" s="56"/>
      <c r="B166" s="40"/>
      <c r="C166" s="43"/>
      <c r="D166" s="44"/>
      <c r="E166" s="40"/>
      <c r="F166" s="74"/>
      <c r="G166" s="74"/>
      <c r="H166" s="41" t="str">
        <f t="shared" ca="1" si="2"/>
        <v xml:space="preserve"> - </v>
      </c>
      <c r="I166" s="47"/>
      <c r="J166" s="7"/>
      <c r="M166" s="7"/>
    </row>
    <row r="167" spans="1:13" ht="12.75" x14ac:dyDescent="0.2">
      <c r="A167" s="56"/>
      <c r="B167" s="40"/>
      <c r="C167" s="43"/>
      <c r="D167" s="44"/>
      <c r="E167" s="40"/>
      <c r="F167" s="49"/>
      <c r="G167" s="49"/>
      <c r="H167" s="41" t="str">
        <f t="shared" ca="1" si="2"/>
        <v xml:space="preserve"> - </v>
      </c>
      <c r="I167" s="47"/>
      <c r="J167" s="7"/>
      <c r="M167" s="7"/>
    </row>
    <row r="168" spans="1:13" ht="12.75" x14ac:dyDescent="0.2">
      <c r="A168" s="56"/>
      <c r="B168" s="40"/>
      <c r="C168" s="43"/>
      <c r="D168" s="44"/>
      <c r="E168" s="40"/>
      <c r="F168" s="49"/>
      <c r="G168" s="49"/>
      <c r="H168" s="41" t="str">
        <f t="shared" ca="1" si="2"/>
        <v xml:space="preserve"> - </v>
      </c>
      <c r="I168" s="47"/>
      <c r="J168" s="7"/>
      <c r="M168" s="7"/>
    </row>
    <row r="169" spans="1:13" ht="12.75" x14ac:dyDescent="0.2">
      <c r="A169" s="63"/>
      <c r="B169" s="40"/>
      <c r="C169" s="43"/>
      <c r="D169" s="44"/>
      <c r="E169" s="40"/>
      <c r="F169" s="49"/>
      <c r="G169" s="49"/>
      <c r="H169" s="41" t="str">
        <f t="shared" ca="1" si="2"/>
        <v xml:space="preserve"> - </v>
      </c>
      <c r="I169" s="47"/>
      <c r="J169" s="7"/>
      <c r="M169" s="7"/>
    </row>
    <row r="170" spans="1:13" ht="14.25" x14ac:dyDescent="0.2">
      <c r="A170" s="64"/>
      <c r="B170" s="65"/>
      <c r="C170" s="66"/>
      <c r="D170" s="67"/>
      <c r="E170" s="65"/>
      <c r="F170" s="68"/>
      <c r="G170" s="68"/>
      <c r="H170" s="69"/>
      <c r="I170"/>
      <c r="J170" s="7"/>
      <c r="M170" s="7"/>
    </row>
    <row r="171" spans="1:13" ht="12.75" x14ac:dyDescent="0.2">
      <c r="F171" s="8">
        <f>SUBTOTAL(9, F9:F170)</f>
        <v>2568226.94</v>
      </c>
      <c r="G171" s="8">
        <f>SUBTOTAL(9, G9:G139)</f>
        <v>2307350</v>
      </c>
      <c r="J171" s="7"/>
      <c r="M171" s="7"/>
    </row>
    <row r="172" spans="1:13" ht="12.75" x14ac:dyDescent="0.2">
      <c r="F172" s="8">
        <f>F171-G171</f>
        <v>260876.93999999994</v>
      </c>
      <c r="J172" s="7"/>
      <c r="M172" s="7"/>
    </row>
  </sheetData>
  <conditionalFormatting sqref="H7:H169">
    <cfRule type="cellIs" dxfId="30" priority="2" stopIfTrue="1" operator="lessThan">
      <formula>0</formula>
    </cfRule>
  </conditionalFormatting>
  <conditionalFormatting sqref="H3">
    <cfRule type="cellIs" dxfId="29" priority="1" stopIfTrue="1" operator="lessThan">
      <formula>0</formula>
    </cfRule>
  </conditionalFormatting>
  <dataValidations count="5">
    <dataValidation type="list" allowBlank="1" showInputMessage="1" showErrorMessage="1" sqref="C82 B37 C31:C36 C7:C8 C101:C102 C60:C74 C38 C40:C57" xr:uid="{2BABDC2A-2E58-4807-B72A-06C0F3D2FF23}">
      <formula1>payeeList</formula1>
    </dataValidation>
    <dataValidation type="list" allowBlank="1" showInputMessage="1" showErrorMessage="1" sqref="B34:B36 B101:B102 B61:B74 B38:B58 B7:B32" xr:uid="{9E870AE0-756E-42EC-B7D5-A327C8D0BC76}">
      <formula1>numList</formula1>
    </dataValidation>
    <dataValidation type="list" allowBlank="1" showInputMessage="1" showErrorMessage="1" sqref="A134:A141 A7:A107" xr:uid="{38A82FA2-E49F-4BF1-B20D-1088675D7E7E}">
      <formula1>dateList</formula1>
    </dataValidation>
    <dataValidation type="list" allowBlank="1" showInputMessage="1" showErrorMessage="1" sqref="F37 E7:E137" xr:uid="{B213D338-B357-4DA3-8CF3-53E62A38012F}">
      <formula1>reconcileList</formula1>
    </dataValidation>
    <dataValidation type="list" allowBlank="1" showInputMessage="1" showErrorMessage="1" sqref="D82:D90 C37 D7:D8 F104 F82:F90 D101:D102 D49:D55 D104 D57:D80 F57:F80 F49:F55" xr:uid="{72EB8F24-C1E9-4AE4-9513-5991FB1113D0}">
      <formula1>categoryList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16C3526E-155A-483C-BD8C-0F02FB702809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H3</xm:sqref>
        </x14:conditionalFormatting>
        <x14:conditionalFormatting xmlns:xm="http://schemas.microsoft.com/office/excel/2006/main">
          <x14:cfRule type="iconSet" priority="5" id="{6F1D6DAB-25D3-495B-9A83-A45468769EF6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H33:H169</xm:sqref>
        </x14:conditionalFormatting>
        <x14:conditionalFormatting xmlns:xm="http://schemas.microsoft.com/office/excel/2006/main">
          <x14:cfRule type="iconSet" priority="19" id="{86F3E7D8-0A55-4EC9-9B2E-DF52887DF307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H7:H169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B471A-BB9D-4B59-BEE8-E15257CFCD24}">
  <sheetPr codeName="Sheet11">
    <pageSetUpPr fitToPage="1"/>
  </sheetPr>
  <dimension ref="A1:N174"/>
  <sheetViews>
    <sheetView showGridLines="0" zoomScale="115" zoomScaleNormal="115" workbookViewId="0">
      <pane ySplit="6" topLeftCell="A64" activePane="bottomLeft" state="frozen"/>
      <selection activeCell="B18" sqref="B18"/>
      <selection pane="bottomLeft" activeCell="D10" sqref="D10"/>
    </sheetView>
  </sheetViews>
  <sheetFormatPr defaultRowHeight="15" x14ac:dyDescent="0.25"/>
  <cols>
    <col min="1" max="1" width="9.25" style="7" customWidth="1"/>
    <col min="2" max="2" width="12.875" style="7" customWidth="1"/>
    <col min="3" max="3" width="25.75" style="7" customWidth="1"/>
    <col min="4" max="4" width="18.375" style="7" customWidth="1"/>
    <col min="5" max="5" width="4" style="7" customWidth="1"/>
    <col min="6" max="6" width="12.375" style="8" customWidth="1"/>
    <col min="7" max="7" width="11.75" style="8" customWidth="1"/>
    <col min="8" max="8" width="14" style="8" customWidth="1"/>
    <col min="9" max="9" width="15.25" style="7" customWidth="1"/>
    <col min="10" max="10" width="20.875" style="8" customWidth="1"/>
    <col min="11" max="11" width="9.625" style="7" bestFit="1" customWidth="1"/>
    <col min="12" max="12" width="9" style="7"/>
    <col min="13" max="13" width="9" style="62"/>
    <col min="14" max="16384" width="9" style="7"/>
  </cols>
  <sheetData>
    <row r="1" spans="1:14" ht="23.25" x14ac:dyDescent="0.3">
      <c r="A1" s="1" t="s">
        <v>0</v>
      </c>
      <c r="B1" s="2"/>
      <c r="C1" s="2"/>
      <c r="D1" s="2"/>
      <c r="E1" s="3"/>
      <c r="F1" s="4"/>
      <c r="G1" s="5"/>
      <c r="H1" s="6">
        <v>44136</v>
      </c>
      <c r="M1" s="9"/>
      <c r="N1" s="10" t="s">
        <v>1</v>
      </c>
    </row>
    <row r="2" spans="1:14" ht="18.75" x14ac:dyDescent="0.25">
      <c r="A2" s="1" t="s">
        <v>2</v>
      </c>
      <c r="M2" s="11"/>
    </row>
    <row r="3" spans="1:14" x14ac:dyDescent="0.25">
      <c r="G3" s="13" t="s">
        <v>3</v>
      </c>
      <c r="H3" s="14">
        <f ca="1">VLOOKUP(9E+100,Table13456789101112133456789101112133456789101112[Balance],1)</f>
        <v>42156.314225393275</v>
      </c>
      <c r="J3" s="15"/>
      <c r="M3" s="11"/>
      <c r="N3" s="10" t="s">
        <v>4</v>
      </c>
    </row>
    <row r="4" spans="1:14" x14ac:dyDescent="0.25">
      <c r="G4" s="16" t="s">
        <v>5</v>
      </c>
      <c r="H4" s="17">
        <f>SUMIF(Table13456789101112133456789101112133456789101112[R],"=r",Table13456789101112133456789101112133456789101112[Deposit,
Credit (+)])+SUMIF(Table13456789101112133456789101112133456789101112[R],"=c",Table13456789101112133456789101112133456789101112[Deposit,
Credit (+)])-SUMIF(Table13456789101112133456789101112133456789101112[R],"=R",Table13456789101112133456789101112133456789101112[Withdrawal,
Payment (-)])-SUMIF(Table13456789101112133456789101112133456789101112[R],"=C",Table13456789101112133456789101112133456789101112[Withdrawal,
Payment (-)])</f>
        <v>0</v>
      </c>
      <c r="J4" s="18"/>
      <c r="M4" s="11"/>
      <c r="N4" s="10" t="s">
        <v>6</v>
      </c>
    </row>
    <row r="5" spans="1:14" s="20" customFormat="1" ht="17.25" customHeight="1" x14ac:dyDescent="0.25">
      <c r="A5" s="19"/>
      <c r="B5" s="19"/>
      <c r="C5" s="19"/>
      <c r="E5" s="21"/>
      <c r="F5" s="22"/>
      <c r="G5" s="23" t="s">
        <v>7</v>
      </c>
      <c r="H5" s="24">
        <v>500000</v>
      </c>
      <c r="J5" s="22"/>
      <c r="M5" s="11"/>
      <c r="N5" s="10" t="s">
        <v>8</v>
      </c>
    </row>
    <row r="6" spans="1:14" ht="30" x14ac:dyDescent="0.25">
      <c r="A6" s="25" t="s">
        <v>9</v>
      </c>
      <c r="B6" s="26" t="s">
        <v>10</v>
      </c>
      <c r="C6" s="27" t="s">
        <v>11</v>
      </c>
      <c r="D6" s="27" t="s">
        <v>12</v>
      </c>
      <c r="E6" s="25" t="s">
        <v>13</v>
      </c>
      <c r="F6" s="28" t="s">
        <v>14</v>
      </c>
      <c r="G6" s="28" t="s">
        <v>15</v>
      </c>
      <c r="H6" s="29" t="s">
        <v>16</v>
      </c>
      <c r="I6" s="30" t="s">
        <v>17</v>
      </c>
      <c r="M6" s="11"/>
    </row>
    <row r="7" spans="1:14" s="20" customFormat="1" ht="12.75" x14ac:dyDescent="0.2">
      <c r="A7" s="31"/>
      <c r="B7" s="33"/>
      <c r="C7" s="34" t="s">
        <v>1001</v>
      </c>
      <c r="D7" s="35"/>
      <c r="E7" s="33"/>
      <c r="F7" s="36">
        <v>0</v>
      </c>
      <c r="G7" s="36"/>
      <c r="H7" s="41">
        <f ca="1">Oct!H75</f>
        <v>354332.49422539334</v>
      </c>
      <c r="I7" s="37"/>
      <c r="J7" s="22"/>
      <c r="M7" s="12"/>
    </row>
    <row r="8" spans="1:14" s="20" customFormat="1" ht="12.75" x14ac:dyDescent="0.2">
      <c r="A8" s="32">
        <v>44136</v>
      </c>
      <c r="B8" s="140" t="s">
        <v>1002</v>
      </c>
      <c r="C8" s="141" t="s">
        <v>18</v>
      </c>
      <c r="D8" s="146"/>
      <c r="E8" s="140"/>
      <c r="F8" s="143">
        <v>10064</v>
      </c>
      <c r="G8" s="143"/>
      <c r="H8" s="148">
        <f ca="1">IF(AND(ISBLANK(F8),ISBLANK(G8)),"",OFFSET(H8,-1,0,1,1)+G8-F8)</f>
        <v>344268.49422539334</v>
      </c>
      <c r="I8" s="145"/>
      <c r="J8" s="22"/>
      <c r="M8" s="12"/>
    </row>
    <row r="9" spans="1:14" s="20" customFormat="1" ht="12.75" x14ac:dyDescent="0.2">
      <c r="A9" s="32">
        <v>44136</v>
      </c>
      <c r="B9" s="38" t="s">
        <v>1003</v>
      </c>
      <c r="C9" s="39" t="s">
        <v>30</v>
      </c>
      <c r="D9" s="39"/>
      <c r="E9" s="40"/>
      <c r="F9" s="70">
        <v>250</v>
      </c>
      <c r="G9" s="70"/>
      <c r="H9" s="41">
        <f ca="1">IF(AND(ISBLANK(F9),ISBLANK(G9))," - ",OFFSET(H9,-1,0,1,1)+G9-F9)</f>
        <v>344018.49422539334</v>
      </c>
      <c r="I9" s="37"/>
      <c r="J9" s="22"/>
      <c r="M9" s="12"/>
    </row>
    <row r="10" spans="1:14" s="20" customFormat="1" ht="12.75" x14ac:dyDescent="0.2">
      <c r="A10" s="32">
        <v>44136</v>
      </c>
      <c r="B10" s="38" t="s">
        <v>1004</v>
      </c>
      <c r="C10" s="39" t="s">
        <v>19</v>
      </c>
      <c r="D10" s="39"/>
      <c r="E10" s="40"/>
      <c r="F10" s="70">
        <v>132</v>
      </c>
      <c r="G10" s="70"/>
      <c r="H10" s="41">
        <f t="shared" ref="H10:H89" ca="1" si="0">IF(AND(ISBLANK(F10),ISBLANK(G10))," - ",OFFSET(H10,-1,0,1,1)+G10-F10)</f>
        <v>343886.49422539334</v>
      </c>
      <c r="I10" s="37"/>
      <c r="J10" s="22"/>
      <c r="M10" s="12"/>
    </row>
    <row r="11" spans="1:14" s="20" customFormat="1" ht="12.75" x14ac:dyDescent="0.2">
      <c r="A11" s="32">
        <v>44136</v>
      </c>
      <c r="B11" s="33" t="s">
        <v>1005</v>
      </c>
      <c r="C11" s="39" t="s">
        <v>436</v>
      </c>
      <c r="D11" s="39"/>
      <c r="E11" s="33"/>
      <c r="F11" s="71">
        <v>5000</v>
      </c>
      <c r="G11" s="71"/>
      <c r="H11" s="41">
        <f t="shared" ca="1" si="0"/>
        <v>338886.49422539334</v>
      </c>
      <c r="I11" s="37"/>
      <c r="J11" s="22"/>
      <c r="M11" s="12"/>
    </row>
    <row r="12" spans="1:14" s="20" customFormat="1" ht="12.75" x14ac:dyDescent="0.2">
      <c r="A12" s="32">
        <v>44137</v>
      </c>
      <c r="B12" s="93" t="s">
        <v>1006</v>
      </c>
      <c r="C12" s="94" t="s">
        <v>720</v>
      </c>
      <c r="D12" s="95"/>
      <c r="E12" s="93"/>
      <c r="F12" s="71">
        <v>99</v>
      </c>
      <c r="G12" s="96"/>
      <c r="H12" s="41">
        <f t="shared" ca="1" si="0"/>
        <v>338787.49422539334</v>
      </c>
      <c r="I12" s="82"/>
      <c r="J12" s="22"/>
      <c r="M12" s="12"/>
    </row>
    <row r="13" spans="1:14" s="20" customFormat="1" ht="12.75" x14ac:dyDescent="0.2">
      <c r="A13" s="32">
        <v>44137</v>
      </c>
      <c r="B13" s="93" t="s">
        <v>1007</v>
      </c>
      <c r="C13" s="94" t="s">
        <v>85</v>
      </c>
      <c r="D13" s="95"/>
      <c r="E13" s="93"/>
      <c r="F13" s="71">
        <v>1092.1500000000001</v>
      </c>
      <c r="G13" s="96"/>
      <c r="H13" s="41">
        <f t="shared" ca="1" si="0"/>
        <v>337695.34422539332</v>
      </c>
      <c r="I13" s="82"/>
      <c r="J13" s="22"/>
      <c r="M13" s="12"/>
    </row>
    <row r="14" spans="1:14" s="20" customFormat="1" ht="12.75" x14ac:dyDescent="0.2">
      <c r="A14" s="32">
        <v>44137</v>
      </c>
      <c r="B14" s="40" t="s">
        <v>1008</v>
      </c>
      <c r="C14" s="43" t="s">
        <v>1009</v>
      </c>
      <c r="D14" s="44"/>
      <c r="E14" s="40"/>
      <c r="F14" s="71">
        <v>40</v>
      </c>
      <c r="G14" s="71"/>
      <c r="H14" s="41">
        <f t="shared" ca="1" si="0"/>
        <v>337655.34422539332</v>
      </c>
      <c r="I14" s="37"/>
      <c r="J14" s="22"/>
      <c r="M14" s="12"/>
    </row>
    <row r="15" spans="1:14" s="20" customFormat="1" ht="12.75" customHeight="1" x14ac:dyDescent="0.2">
      <c r="A15" s="32">
        <v>44137</v>
      </c>
      <c r="B15" s="40" t="s">
        <v>1010</v>
      </c>
      <c r="C15" s="43" t="s">
        <v>1011</v>
      </c>
      <c r="D15" s="44"/>
      <c r="E15" s="40"/>
      <c r="F15" s="71">
        <v>400</v>
      </c>
      <c r="G15" s="71"/>
      <c r="H15" s="41">
        <f t="shared" ca="1" si="0"/>
        <v>337255.34422539332</v>
      </c>
      <c r="I15" s="37"/>
      <c r="J15" s="22"/>
      <c r="M15" s="12"/>
    </row>
    <row r="16" spans="1:14" s="20" customFormat="1" ht="12.75" customHeight="1" x14ac:dyDescent="0.2">
      <c r="A16" s="32">
        <v>44137</v>
      </c>
      <c r="B16" s="93" t="s">
        <v>1012</v>
      </c>
      <c r="C16" s="94" t="s">
        <v>95</v>
      </c>
      <c r="D16" s="95"/>
      <c r="E16" s="93"/>
      <c r="F16" s="71">
        <v>168</v>
      </c>
      <c r="G16" s="96"/>
      <c r="H16" s="41">
        <f t="shared" ca="1" si="0"/>
        <v>337087.34422539332</v>
      </c>
      <c r="I16" s="82"/>
      <c r="J16" s="22"/>
      <c r="M16" s="12"/>
    </row>
    <row r="17" spans="1:13" s="20" customFormat="1" ht="12.75" customHeight="1" x14ac:dyDescent="0.2">
      <c r="A17" s="32">
        <v>44137</v>
      </c>
      <c r="B17" s="93" t="s">
        <v>1013</v>
      </c>
      <c r="C17" s="94" t="s">
        <v>208</v>
      </c>
      <c r="D17" s="95"/>
      <c r="E17" s="93"/>
      <c r="F17" s="71">
        <v>164.65</v>
      </c>
      <c r="G17" s="96"/>
      <c r="H17" s="41">
        <f t="shared" ca="1" si="0"/>
        <v>336922.69422539329</v>
      </c>
      <c r="I17" s="82"/>
      <c r="J17" s="22"/>
      <c r="M17" s="12"/>
    </row>
    <row r="18" spans="1:13" s="20" customFormat="1" ht="12.75" x14ac:dyDescent="0.2">
      <c r="A18" s="32">
        <v>44137</v>
      </c>
      <c r="B18" s="33" t="s">
        <v>1014</v>
      </c>
      <c r="C18" s="39" t="s">
        <v>208</v>
      </c>
      <c r="D18" s="39"/>
      <c r="E18" s="33"/>
      <c r="F18" s="70">
        <v>287.39999999999998</v>
      </c>
      <c r="G18" s="70"/>
      <c r="H18" s="41">
        <f t="shared" ca="1" si="0"/>
        <v>336635.29422539327</v>
      </c>
      <c r="I18" s="37"/>
      <c r="J18" s="22"/>
      <c r="M18" s="12"/>
    </row>
    <row r="19" spans="1:13" s="20" customFormat="1" ht="12.75" x14ac:dyDescent="0.2">
      <c r="A19" s="32">
        <v>44137</v>
      </c>
      <c r="B19" s="33" t="s">
        <v>22</v>
      </c>
      <c r="C19" s="39" t="s">
        <v>280</v>
      </c>
      <c r="D19" s="39"/>
      <c r="E19" s="33"/>
      <c r="F19" s="70">
        <v>77317.5</v>
      </c>
      <c r="G19" s="70"/>
      <c r="H19" s="41">
        <f t="shared" ca="1" si="0"/>
        <v>259317.79422539327</v>
      </c>
      <c r="I19" s="37"/>
      <c r="J19" s="22"/>
      <c r="M19" s="12"/>
    </row>
    <row r="20" spans="1:13" s="20" customFormat="1" ht="25.5" x14ac:dyDescent="0.2">
      <c r="A20" s="32">
        <v>44137</v>
      </c>
      <c r="B20" s="33" t="s">
        <v>1015</v>
      </c>
      <c r="C20" s="45" t="s">
        <v>35</v>
      </c>
      <c r="D20" s="39"/>
      <c r="E20" s="40"/>
      <c r="F20" s="70">
        <v>11752.39</v>
      </c>
      <c r="G20" s="71"/>
      <c r="H20" s="41">
        <f t="shared" ca="1" si="0"/>
        <v>247565.40422539326</v>
      </c>
      <c r="I20" s="37"/>
      <c r="J20" s="22"/>
      <c r="M20" s="12"/>
    </row>
    <row r="21" spans="1:13" s="20" customFormat="1" ht="12.75" x14ac:dyDescent="0.2">
      <c r="A21" s="32">
        <v>44504</v>
      </c>
      <c r="B21" s="169" t="s">
        <v>1189</v>
      </c>
      <c r="C21" s="170" t="s">
        <v>1190</v>
      </c>
      <c r="D21" s="176"/>
      <c r="E21" s="169"/>
      <c r="F21" s="172"/>
      <c r="G21" s="175">
        <v>1289</v>
      </c>
      <c r="H21" s="41">
        <f t="shared" ca="1" si="0"/>
        <v>248854.40422539326</v>
      </c>
      <c r="I21" s="167"/>
      <c r="J21" s="22"/>
      <c r="M21" s="12"/>
    </row>
    <row r="22" spans="1:13" s="20" customFormat="1" ht="12.75" x14ac:dyDescent="0.2">
      <c r="A22" s="32">
        <v>44144</v>
      </c>
      <c r="B22" s="40" t="s">
        <v>1016</v>
      </c>
      <c r="C22" s="43" t="s">
        <v>1017</v>
      </c>
      <c r="D22" s="39"/>
      <c r="E22" s="40"/>
      <c r="F22" s="71">
        <v>379</v>
      </c>
      <c r="G22" s="71"/>
      <c r="H22" s="41">
        <f t="shared" ca="1" si="0"/>
        <v>248475.40422539326</v>
      </c>
      <c r="I22" s="37"/>
      <c r="J22" s="22"/>
      <c r="M22" s="12"/>
    </row>
    <row r="23" spans="1:13" s="20" customFormat="1" ht="12.75" x14ac:dyDescent="0.2">
      <c r="A23" s="32">
        <v>44144</v>
      </c>
      <c r="B23" s="140" t="s">
        <v>1018</v>
      </c>
      <c r="C23" s="141" t="s">
        <v>1019</v>
      </c>
      <c r="D23" s="142"/>
      <c r="E23" s="140"/>
      <c r="F23" s="143">
        <v>3000</v>
      </c>
      <c r="G23" s="143"/>
      <c r="H23" s="41">
        <f t="shared" ca="1" si="0"/>
        <v>245475.40422539326</v>
      </c>
      <c r="I23" s="145"/>
      <c r="J23" s="22"/>
      <c r="M23" s="12"/>
    </row>
    <row r="24" spans="1:13" s="20" customFormat="1" ht="12.75" x14ac:dyDescent="0.2">
      <c r="A24" s="32">
        <v>44144</v>
      </c>
      <c r="B24" s="140" t="s">
        <v>1020</v>
      </c>
      <c r="C24" s="141" t="s">
        <v>1021</v>
      </c>
      <c r="D24" s="142"/>
      <c r="E24" s="140"/>
      <c r="F24" s="143">
        <v>200</v>
      </c>
      <c r="G24" s="143"/>
      <c r="H24" s="41">
        <f t="shared" ca="1" si="0"/>
        <v>245275.40422539326</v>
      </c>
      <c r="I24" s="145"/>
      <c r="J24" s="22"/>
      <c r="M24" s="12"/>
    </row>
    <row r="25" spans="1:13" s="20" customFormat="1" ht="12.75" x14ac:dyDescent="0.2">
      <c r="A25" s="32">
        <v>44144</v>
      </c>
      <c r="B25" s="140" t="s">
        <v>1022</v>
      </c>
      <c r="C25" s="141" t="s">
        <v>1023</v>
      </c>
      <c r="D25" s="142"/>
      <c r="E25" s="140"/>
      <c r="F25" s="143">
        <v>750</v>
      </c>
      <c r="G25" s="143"/>
      <c r="H25" s="41">
        <f t="shared" ca="1" si="0"/>
        <v>244525.40422539326</v>
      </c>
      <c r="I25" s="145"/>
      <c r="J25" s="22"/>
      <c r="M25" s="12"/>
    </row>
    <row r="26" spans="1:13" s="20" customFormat="1" ht="12.75" x14ac:dyDescent="0.2">
      <c r="A26" s="32">
        <v>44144</v>
      </c>
      <c r="B26" s="140" t="s">
        <v>1024</v>
      </c>
      <c r="C26" s="141" t="s">
        <v>51</v>
      </c>
      <c r="D26" s="142"/>
      <c r="E26" s="140"/>
      <c r="F26" s="143">
        <v>905.5</v>
      </c>
      <c r="G26" s="144"/>
      <c r="H26" s="41">
        <f t="shared" ca="1" si="0"/>
        <v>243619.90422539326</v>
      </c>
      <c r="I26" s="145"/>
      <c r="J26" s="22"/>
      <c r="M26" s="12"/>
    </row>
    <row r="27" spans="1:13" s="20" customFormat="1" ht="12.75" x14ac:dyDescent="0.2">
      <c r="A27" s="32">
        <v>44144</v>
      </c>
      <c r="B27" s="40" t="s">
        <v>1025</v>
      </c>
      <c r="C27" s="39" t="s">
        <v>51</v>
      </c>
      <c r="D27" s="39"/>
      <c r="E27" s="40"/>
      <c r="F27" s="71">
        <v>1074</v>
      </c>
      <c r="G27" s="71"/>
      <c r="H27" s="41">
        <f t="shared" ca="1" si="0"/>
        <v>242545.90422539326</v>
      </c>
      <c r="I27" s="37"/>
      <c r="J27" s="22"/>
      <c r="M27" s="12"/>
    </row>
    <row r="28" spans="1:13" s="20" customFormat="1" ht="12.75" x14ac:dyDescent="0.2">
      <c r="A28" s="32">
        <v>44144</v>
      </c>
      <c r="B28" s="40" t="s">
        <v>1026</v>
      </c>
      <c r="C28" s="39" t="s">
        <v>51</v>
      </c>
      <c r="D28" s="39"/>
      <c r="E28" s="40"/>
      <c r="F28" s="71">
        <v>19</v>
      </c>
      <c r="G28" s="71"/>
      <c r="H28" s="41">
        <f t="shared" ca="1" si="0"/>
        <v>242526.90422539326</v>
      </c>
      <c r="I28" s="37"/>
      <c r="J28" s="22"/>
      <c r="M28" s="12"/>
    </row>
    <row r="29" spans="1:13" s="20" customFormat="1" ht="12.75" x14ac:dyDescent="0.2">
      <c r="A29" s="32">
        <v>44144</v>
      </c>
      <c r="B29" s="40" t="s">
        <v>1027</v>
      </c>
      <c r="C29" s="43" t="s">
        <v>100</v>
      </c>
      <c r="D29" s="39"/>
      <c r="E29" s="40"/>
      <c r="F29" s="71">
        <v>177.6</v>
      </c>
      <c r="G29" s="71"/>
      <c r="H29" s="41">
        <f t="shared" ca="1" si="0"/>
        <v>242349.30422539325</v>
      </c>
      <c r="I29" s="37"/>
      <c r="J29" s="22"/>
      <c r="M29" s="12"/>
    </row>
    <row r="30" spans="1:13" s="20" customFormat="1" ht="12.75" x14ac:dyDescent="0.2">
      <c r="A30" s="32">
        <v>44144</v>
      </c>
      <c r="B30" s="40" t="s">
        <v>1028</v>
      </c>
      <c r="C30" s="45" t="s">
        <v>103</v>
      </c>
      <c r="D30" s="39"/>
      <c r="E30" s="38"/>
      <c r="F30" s="71">
        <v>650</v>
      </c>
      <c r="G30" s="70"/>
      <c r="H30" s="41">
        <f t="shared" ca="1" si="0"/>
        <v>241699.30422539325</v>
      </c>
      <c r="I30" s="37"/>
      <c r="J30" s="22"/>
      <c r="M30" s="12"/>
    </row>
    <row r="31" spans="1:13" s="20" customFormat="1" ht="12.75" x14ac:dyDescent="0.2">
      <c r="A31" s="32">
        <v>44144</v>
      </c>
      <c r="B31" s="38" t="s">
        <v>1029</v>
      </c>
      <c r="C31" s="45" t="s">
        <v>80</v>
      </c>
      <c r="D31" s="39"/>
      <c r="E31" s="38"/>
      <c r="F31" s="70">
        <v>1261.4000000000001</v>
      </c>
      <c r="G31" s="70"/>
      <c r="H31" s="41">
        <f t="shared" ca="1" si="0"/>
        <v>240437.90422539326</v>
      </c>
      <c r="I31" s="37"/>
      <c r="J31" s="22"/>
      <c r="M31" s="12"/>
    </row>
    <row r="32" spans="1:13" s="20" customFormat="1" ht="12.75" x14ac:dyDescent="0.2">
      <c r="A32" s="32">
        <v>44144</v>
      </c>
      <c r="B32" s="38" t="s">
        <v>1030</v>
      </c>
      <c r="C32" s="45" t="s">
        <v>134</v>
      </c>
      <c r="D32" s="39"/>
      <c r="E32" s="38"/>
      <c r="F32" s="70">
        <v>1142</v>
      </c>
      <c r="G32" s="70"/>
      <c r="H32" s="41">
        <f t="shared" ca="1" si="0"/>
        <v>239295.90422539326</v>
      </c>
      <c r="I32" s="37"/>
      <c r="J32" s="22"/>
      <c r="M32" s="12"/>
    </row>
    <row r="33" spans="1:13" s="20" customFormat="1" ht="12.75" x14ac:dyDescent="0.2">
      <c r="A33" s="32">
        <v>44144</v>
      </c>
      <c r="B33" s="38" t="s">
        <v>1031</v>
      </c>
      <c r="C33" s="45" t="s">
        <v>75</v>
      </c>
      <c r="D33" s="39"/>
      <c r="E33" s="38"/>
      <c r="F33" s="72">
        <v>31.2</v>
      </c>
      <c r="G33" s="70"/>
      <c r="H33" s="41">
        <f t="shared" ca="1" si="0"/>
        <v>239264.70422539324</v>
      </c>
      <c r="I33" s="37"/>
      <c r="J33" s="22"/>
      <c r="M33" s="12"/>
    </row>
    <row r="34" spans="1:13" s="20" customFormat="1" ht="12.75" x14ac:dyDescent="0.2">
      <c r="A34" s="32">
        <v>44148</v>
      </c>
      <c r="B34" s="169" t="s">
        <v>1191</v>
      </c>
      <c r="C34" s="170" t="s">
        <v>1159</v>
      </c>
      <c r="D34" s="176"/>
      <c r="E34" s="169"/>
      <c r="F34" s="177"/>
      <c r="G34" s="175">
        <v>39.07</v>
      </c>
      <c r="H34" s="41">
        <f t="shared" ca="1" si="0"/>
        <v>239303.77422539325</v>
      </c>
      <c r="I34" s="167"/>
      <c r="J34" s="22"/>
      <c r="M34" s="12"/>
    </row>
    <row r="35" spans="1:13" s="20" customFormat="1" ht="12.75" x14ac:dyDescent="0.2">
      <c r="A35" s="32">
        <v>44151</v>
      </c>
      <c r="B35" s="169" t="s">
        <v>1192</v>
      </c>
      <c r="C35" s="170" t="s">
        <v>1193</v>
      </c>
      <c r="D35" s="176"/>
      <c r="E35" s="169"/>
      <c r="F35" s="177"/>
      <c r="G35" s="175">
        <v>1589.76</v>
      </c>
      <c r="H35" s="41">
        <f t="shared" ca="1" si="0"/>
        <v>240893.53422539326</v>
      </c>
      <c r="I35" s="167"/>
      <c r="J35" s="22"/>
      <c r="M35" s="12"/>
    </row>
    <row r="36" spans="1:13" s="20" customFormat="1" ht="12.75" x14ac:dyDescent="0.2">
      <c r="A36" s="32">
        <v>44153</v>
      </c>
      <c r="B36" s="38" t="s">
        <v>1032</v>
      </c>
      <c r="C36" s="45" t="s">
        <v>118</v>
      </c>
      <c r="D36" s="39"/>
      <c r="E36" s="38"/>
      <c r="F36" s="70">
        <v>320</v>
      </c>
      <c r="G36" s="70"/>
      <c r="H36" s="41">
        <f t="shared" ca="1" si="0"/>
        <v>240573.53422539326</v>
      </c>
      <c r="I36" s="37"/>
      <c r="J36" s="22"/>
      <c r="M36" s="12"/>
    </row>
    <row r="37" spans="1:13" s="20" customFormat="1" ht="12.75" x14ac:dyDescent="0.2">
      <c r="A37" s="32">
        <v>44153</v>
      </c>
      <c r="B37" s="38" t="s">
        <v>1033</v>
      </c>
      <c r="C37" s="45" t="s">
        <v>89</v>
      </c>
      <c r="D37" s="39"/>
      <c r="E37" s="38"/>
      <c r="F37" s="70">
        <v>3710</v>
      </c>
      <c r="G37" s="70"/>
      <c r="H37" s="41">
        <f t="shared" ca="1" si="0"/>
        <v>236863.53422539326</v>
      </c>
      <c r="I37" s="37"/>
      <c r="J37" s="22"/>
      <c r="M37" s="12"/>
    </row>
    <row r="38" spans="1:13" s="20" customFormat="1" ht="12.75" x14ac:dyDescent="0.2">
      <c r="A38" s="32">
        <v>44153</v>
      </c>
      <c r="B38" s="38" t="s">
        <v>1034</v>
      </c>
      <c r="C38" s="45" t="s">
        <v>202</v>
      </c>
      <c r="D38" s="39"/>
      <c r="E38" s="33"/>
      <c r="F38" s="70">
        <v>7300</v>
      </c>
      <c r="G38" s="70"/>
      <c r="H38" s="41">
        <f t="shared" ca="1" si="0"/>
        <v>229563.53422539326</v>
      </c>
      <c r="I38" s="37"/>
      <c r="J38" s="22"/>
      <c r="M38" s="12"/>
    </row>
    <row r="39" spans="1:13" s="20" customFormat="1" ht="12.75" x14ac:dyDescent="0.2">
      <c r="A39" s="32">
        <v>44153</v>
      </c>
      <c r="B39" s="46" t="s">
        <v>1035</v>
      </c>
      <c r="C39" s="35" t="s">
        <v>62</v>
      </c>
      <c r="D39" s="39"/>
      <c r="E39" s="33"/>
      <c r="F39" s="73">
        <v>6360</v>
      </c>
      <c r="G39" s="70"/>
      <c r="H39" s="41">
        <f t="shared" ca="1" si="0"/>
        <v>223203.53422539326</v>
      </c>
      <c r="I39" s="37"/>
      <c r="J39" s="22"/>
      <c r="M39" s="7"/>
    </row>
    <row r="40" spans="1:13" s="84" customFormat="1" ht="12.75" x14ac:dyDescent="0.2">
      <c r="A40" s="77">
        <v>44153</v>
      </c>
      <c r="B40" s="78" t="s">
        <v>1036</v>
      </c>
      <c r="C40" s="79" t="s">
        <v>105</v>
      </c>
      <c r="D40" s="80"/>
      <c r="E40" s="78"/>
      <c r="F40" s="70">
        <v>64.650000000000006</v>
      </c>
      <c r="G40" s="70"/>
      <c r="H40" s="41">
        <f t="shared" ca="1" si="0"/>
        <v>223138.88422539327</v>
      </c>
      <c r="I40" s="82"/>
      <c r="J40" s="83"/>
      <c r="M40" s="85"/>
    </row>
    <row r="41" spans="1:13" s="84" customFormat="1" ht="12.75" x14ac:dyDescent="0.2">
      <c r="A41" s="77">
        <v>44160</v>
      </c>
      <c r="B41" s="93" t="s">
        <v>1037</v>
      </c>
      <c r="C41" s="94" t="s">
        <v>69</v>
      </c>
      <c r="D41" s="95"/>
      <c r="E41" s="93"/>
      <c r="F41" s="71">
        <v>268</v>
      </c>
      <c r="G41" s="96"/>
      <c r="H41" s="41">
        <f t="shared" ca="1" si="0"/>
        <v>222870.88422539327</v>
      </c>
      <c r="I41" s="82"/>
      <c r="J41" s="83"/>
      <c r="M41" s="85"/>
    </row>
    <row r="42" spans="1:13" s="20" customFormat="1" ht="12.75" x14ac:dyDescent="0.2">
      <c r="A42" s="32">
        <v>44160</v>
      </c>
      <c r="B42" s="33" t="s">
        <v>1038</v>
      </c>
      <c r="C42" s="34" t="s">
        <v>173</v>
      </c>
      <c r="D42" s="39"/>
      <c r="E42" s="33"/>
      <c r="F42" s="113">
        <v>590</v>
      </c>
      <c r="G42" s="70"/>
      <c r="H42" s="41">
        <f t="shared" ca="1" si="0"/>
        <v>222280.88422539327</v>
      </c>
      <c r="I42" s="37"/>
      <c r="J42" s="22"/>
      <c r="M42" s="7"/>
    </row>
    <row r="43" spans="1:13" s="20" customFormat="1" ht="12.75" x14ac:dyDescent="0.2">
      <c r="A43" s="32">
        <v>44160</v>
      </c>
      <c r="B43" s="33" t="s">
        <v>1039</v>
      </c>
      <c r="C43" s="34" t="s">
        <v>71</v>
      </c>
      <c r="D43" s="39"/>
      <c r="E43" s="33"/>
      <c r="F43" s="113">
        <v>199.3</v>
      </c>
      <c r="G43" s="70"/>
      <c r="H43" s="41">
        <f t="shared" ca="1" si="0"/>
        <v>222081.58422539328</v>
      </c>
      <c r="I43" s="37"/>
      <c r="J43" s="22"/>
      <c r="M43" s="7"/>
    </row>
    <row r="44" spans="1:13" s="20" customFormat="1" ht="12.75" x14ac:dyDescent="0.2">
      <c r="A44" s="32">
        <v>44160</v>
      </c>
      <c r="B44" s="33" t="s">
        <v>1040</v>
      </c>
      <c r="C44" s="34" t="s">
        <v>1041</v>
      </c>
      <c r="D44" s="39"/>
      <c r="E44" s="33"/>
      <c r="F44" s="113">
        <v>200</v>
      </c>
      <c r="G44" s="70"/>
      <c r="H44" s="41">
        <f t="shared" ca="1" si="0"/>
        <v>221881.58422539328</v>
      </c>
      <c r="I44" s="37"/>
      <c r="J44" s="22"/>
      <c r="M44" s="7"/>
    </row>
    <row r="45" spans="1:13" s="20" customFormat="1" ht="25.5" x14ac:dyDescent="0.2">
      <c r="A45" s="32">
        <v>44160</v>
      </c>
      <c r="B45" s="33" t="s">
        <v>1042</v>
      </c>
      <c r="C45" s="34" t="s">
        <v>861</v>
      </c>
      <c r="D45" s="39"/>
      <c r="E45" s="33"/>
      <c r="F45" s="113">
        <v>4250</v>
      </c>
      <c r="G45" s="70"/>
      <c r="H45" s="41">
        <f t="shared" ca="1" si="0"/>
        <v>217631.58422539328</v>
      </c>
      <c r="I45" s="37"/>
      <c r="J45" s="22"/>
      <c r="M45" s="7"/>
    </row>
    <row r="46" spans="1:13" s="20" customFormat="1" ht="12.75" x14ac:dyDescent="0.2">
      <c r="A46" s="32">
        <v>44160</v>
      </c>
      <c r="B46" s="33" t="s">
        <v>1043</v>
      </c>
      <c r="C46" s="34" t="s">
        <v>95</v>
      </c>
      <c r="D46" s="39"/>
      <c r="E46" s="33"/>
      <c r="F46" s="113">
        <v>2530</v>
      </c>
      <c r="G46" s="70"/>
      <c r="H46" s="41">
        <f t="shared" ca="1" si="0"/>
        <v>215101.58422539328</v>
      </c>
      <c r="I46" s="37"/>
      <c r="J46" s="22"/>
      <c r="M46" s="7"/>
    </row>
    <row r="47" spans="1:13" s="20" customFormat="1" ht="12.75" x14ac:dyDescent="0.2">
      <c r="A47" s="32">
        <v>44160</v>
      </c>
      <c r="B47" s="33" t="s">
        <v>1044</v>
      </c>
      <c r="C47" s="45" t="s">
        <v>208</v>
      </c>
      <c r="D47" s="39"/>
      <c r="E47" s="38"/>
      <c r="F47" s="113">
        <v>164.05</v>
      </c>
      <c r="G47" s="70"/>
      <c r="H47" s="41">
        <f t="shared" ca="1" si="0"/>
        <v>214937.53422539329</v>
      </c>
      <c r="I47" s="37"/>
      <c r="J47" s="22"/>
      <c r="M47" s="7"/>
    </row>
    <row r="48" spans="1:13" s="20" customFormat="1" ht="12.75" x14ac:dyDescent="0.2">
      <c r="A48" s="32">
        <v>44160</v>
      </c>
      <c r="B48" s="38" t="s">
        <v>1045</v>
      </c>
      <c r="C48" s="45" t="s">
        <v>208</v>
      </c>
      <c r="D48" s="39"/>
      <c r="E48" s="38"/>
      <c r="F48" s="113">
        <v>295.7</v>
      </c>
      <c r="G48" s="70"/>
      <c r="H48" s="41">
        <f t="shared" ca="1" si="0"/>
        <v>214641.83422539328</v>
      </c>
      <c r="I48" s="37"/>
      <c r="J48" s="22"/>
      <c r="M48" s="7"/>
    </row>
    <row r="49" spans="1:13" s="20" customFormat="1" ht="12.75" x14ac:dyDescent="0.2">
      <c r="A49" s="32">
        <v>44165</v>
      </c>
      <c r="B49" s="38" t="s">
        <v>125</v>
      </c>
      <c r="C49" s="34" t="s">
        <v>126</v>
      </c>
      <c r="D49" s="39"/>
      <c r="E49" s="33"/>
      <c r="F49" s="113">
        <v>72374.039999999994</v>
      </c>
      <c r="G49" s="70"/>
      <c r="H49" s="41">
        <f t="shared" ca="1" si="0"/>
        <v>142267.79422539327</v>
      </c>
      <c r="I49" s="37"/>
      <c r="J49" s="22"/>
      <c r="M49" s="7"/>
    </row>
    <row r="50" spans="1:13" s="20" customFormat="1" ht="12.75" x14ac:dyDescent="0.2">
      <c r="A50" s="32">
        <v>44165</v>
      </c>
      <c r="B50" s="40" t="s">
        <v>1046</v>
      </c>
      <c r="C50" s="43" t="s">
        <v>128</v>
      </c>
      <c r="D50" s="44"/>
      <c r="E50" s="40"/>
      <c r="F50" s="49">
        <v>19816</v>
      </c>
      <c r="G50" s="71"/>
      <c r="H50" s="41">
        <f t="shared" ca="1" si="0"/>
        <v>122451.79422539327</v>
      </c>
      <c r="I50" s="37"/>
      <c r="J50" s="22"/>
      <c r="M50" s="7"/>
    </row>
    <row r="51" spans="1:13" s="156" customFormat="1" ht="12.75" x14ac:dyDescent="0.2">
      <c r="A51" s="149">
        <v>44165</v>
      </c>
      <c r="B51" s="157" t="s">
        <v>1047</v>
      </c>
      <c r="C51" s="150" t="s">
        <v>130</v>
      </c>
      <c r="D51" s="151"/>
      <c r="E51" s="151"/>
      <c r="F51" s="152">
        <v>1305</v>
      </c>
      <c r="G51" s="153"/>
      <c r="H51" s="41">
        <f t="shared" ca="1" si="0"/>
        <v>121146.79422539327</v>
      </c>
      <c r="I51" s="154"/>
      <c r="J51" s="155"/>
    </row>
    <row r="52" spans="1:13" ht="12.75" x14ac:dyDescent="0.2">
      <c r="A52" s="149">
        <v>44165</v>
      </c>
      <c r="B52" s="33" t="s">
        <v>1048</v>
      </c>
      <c r="C52" s="34" t="s">
        <v>130</v>
      </c>
      <c r="D52" s="35"/>
      <c r="E52" s="38"/>
      <c r="F52" s="36">
        <v>228.4</v>
      </c>
      <c r="G52" s="70"/>
      <c r="H52" s="41">
        <f t="shared" ca="1" si="0"/>
        <v>120918.39422539328</v>
      </c>
      <c r="I52" s="47"/>
      <c r="M52" s="7"/>
    </row>
    <row r="53" spans="1:13" ht="12.75" x14ac:dyDescent="0.2">
      <c r="A53" s="149">
        <v>44165</v>
      </c>
      <c r="B53" s="38" t="s">
        <v>1049</v>
      </c>
      <c r="C53" s="34" t="s">
        <v>19</v>
      </c>
      <c r="D53" s="35"/>
      <c r="E53" s="33"/>
      <c r="F53" s="36">
        <v>5100.45</v>
      </c>
      <c r="G53" s="72"/>
      <c r="H53" s="41">
        <f t="shared" ca="1" si="0"/>
        <v>115817.94422539328</v>
      </c>
      <c r="I53" s="47"/>
      <c r="M53" s="7"/>
    </row>
    <row r="54" spans="1:13" ht="12.75" x14ac:dyDescent="0.2">
      <c r="A54" s="149">
        <v>44165</v>
      </c>
      <c r="B54" s="38" t="s">
        <v>1050</v>
      </c>
      <c r="C54" s="45" t="s">
        <v>134</v>
      </c>
      <c r="D54" s="35"/>
      <c r="E54" s="33"/>
      <c r="F54" s="36">
        <v>1500</v>
      </c>
      <c r="G54" s="70"/>
      <c r="H54" s="41">
        <f t="shared" ca="1" si="0"/>
        <v>114317.94422539328</v>
      </c>
      <c r="I54" s="47"/>
      <c r="M54" s="7"/>
    </row>
    <row r="55" spans="1:13" ht="12.75" x14ac:dyDescent="0.2">
      <c r="A55" s="32">
        <v>44165</v>
      </c>
      <c r="B55" s="33" t="s">
        <v>1051</v>
      </c>
      <c r="C55" s="34" t="s">
        <v>620</v>
      </c>
      <c r="D55" s="35"/>
      <c r="E55" s="33"/>
      <c r="F55" s="36">
        <v>1500</v>
      </c>
      <c r="G55" s="70"/>
      <c r="H55" s="41">
        <f t="shared" ca="1" si="0"/>
        <v>112817.94422539328</v>
      </c>
      <c r="I55" s="47"/>
      <c r="M55" s="7"/>
    </row>
    <row r="56" spans="1:13" s="20" customFormat="1" ht="12.75" x14ac:dyDescent="0.2">
      <c r="A56" s="32">
        <v>44165</v>
      </c>
      <c r="B56" s="38" t="s">
        <v>1052</v>
      </c>
      <c r="C56" s="34" t="s">
        <v>425</v>
      </c>
      <c r="D56" s="35"/>
      <c r="E56" s="33"/>
      <c r="F56" s="36">
        <v>850</v>
      </c>
      <c r="G56" s="70"/>
      <c r="H56" s="41">
        <f t="shared" ca="1" si="0"/>
        <v>111967.94422539328</v>
      </c>
      <c r="I56" s="37"/>
      <c r="J56" s="22"/>
      <c r="M56" s="7"/>
    </row>
    <row r="57" spans="1:13" ht="12.75" x14ac:dyDescent="0.2">
      <c r="A57" s="32">
        <v>44165</v>
      </c>
      <c r="B57" s="38" t="s">
        <v>1053</v>
      </c>
      <c r="C57" s="34" t="s">
        <v>160</v>
      </c>
      <c r="D57" s="35"/>
      <c r="E57" s="33"/>
      <c r="F57" s="36">
        <v>2800</v>
      </c>
      <c r="G57" s="70"/>
      <c r="H57" s="41">
        <f t="shared" ca="1" si="0"/>
        <v>109167.94422539328</v>
      </c>
      <c r="I57" s="47"/>
      <c r="M57" s="7"/>
    </row>
    <row r="58" spans="1:13" ht="12.75" x14ac:dyDescent="0.2">
      <c r="A58" s="32">
        <v>44165</v>
      </c>
      <c r="B58" s="38" t="s">
        <v>1054</v>
      </c>
      <c r="C58" s="43" t="s">
        <v>921</v>
      </c>
      <c r="D58" s="39"/>
      <c r="E58" s="40"/>
      <c r="F58" s="113">
        <v>350</v>
      </c>
      <c r="G58" s="71"/>
      <c r="H58" s="41">
        <f t="shared" ca="1" si="0"/>
        <v>108817.94422539328</v>
      </c>
      <c r="I58" s="47"/>
      <c r="M58" s="7"/>
    </row>
    <row r="59" spans="1:13" ht="12.75" x14ac:dyDescent="0.2">
      <c r="A59" s="32">
        <v>44165</v>
      </c>
      <c r="B59" s="38" t="s">
        <v>1055</v>
      </c>
      <c r="C59" s="45" t="s">
        <v>923</v>
      </c>
      <c r="D59" s="35"/>
      <c r="E59" s="38"/>
      <c r="F59" s="36">
        <v>350</v>
      </c>
      <c r="G59" s="70"/>
      <c r="H59" s="41">
        <f t="shared" ca="1" si="0"/>
        <v>108467.94422539328</v>
      </c>
      <c r="I59" s="47"/>
      <c r="M59" s="7"/>
    </row>
    <row r="60" spans="1:13" ht="12.75" x14ac:dyDescent="0.2">
      <c r="A60" s="32">
        <v>44165</v>
      </c>
      <c r="B60" s="40" t="s">
        <v>1056</v>
      </c>
      <c r="C60" s="45" t="s">
        <v>1057</v>
      </c>
      <c r="D60" s="35"/>
      <c r="E60" s="33"/>
      <c r="F60" s="36">
        <v>338.35</v>
      </c>
      <c r="G60" s="72"/>
      <c r="H60" s="41">
        <f t="shared" ca="1" si="0"/>
        <v>108129.59422539327</v>
      </c>
      <c r="I60" s="47"/>
      <c r="M60" s="7"/>
    </row>
    <row r="61" spans="1:13" ht="12.75" x14ac:dyDescent="0.2">
      <c r="A61" s="32">
        <v>44160</v>
      </c>
      <c r="B61" s="38" t="s">
        <v>1058</v>
      </c>
      <c r="C61" s="45" t="s">
        <v>308</v>
      </c>
      <c r="D61" s="35"/>
      <c r="E61" s="33"/>
      <c r="F61" s="36">
        <v>2990</v>
      </c>
      <c r="G61" s="70"/>
      <c r="H61" s="41">
        <f t="shared" ca="1" si="0"/>
        <v>105139.59422539327</v>
      </c>
      <c r="I61" s="47"/>
      <c r="K61" s="8"/>
      <c r="M61" s="7"/>
    </row>
    <row r="62" spans="1:13" ht="12.75" x14ac:dyDescent="0.2">
      <c r="A62" s="32">
        <v>44160</v>
      </c>
      <c r="B62" s="38" t="s">
        <v>1059</v>
      </c>
      <c r="C62" s="34" t="s">
        <v>118</v>
      </c>
      <c r="D62" s="35"/>
      <c r="E62" s="33"/>
      <c r="F62" s="36">
        <v>627.42999999999995</v>
      </c>
      <c r="G62" s="70"/>
      <c r="H62" s="41">
        <f t="shared" ca="1" si="0"/>
        <v>104512.16422539328</v>
      </c>
      <c r="I62" s="47"/>
      <c r="K62" s="8"/>
      <c r="M62" s="7"/>
    </row>
    <row r="63" spans="1:13" ht="12.75" x14ac:dyDescent="0.2">
      <c r="A63" s="32">
        <v>44160</v>
      </c>
      <c r="B63" s="33" t="s">
        <v>1060</v>
      </c>
      <c r="C63" s="34" t="s">
        <v>1061</v>
      </c>
      <c r="D63" s="35"/>
      <c r="E63" s="33"/>
      <c r="F63" s="36">
        <v>900</v>
      </c>
      <c r="G63" s="70"/>
      <c r="H63" s="41">
        <f t="shared" ca="1" si="0"/>
        <v>103612.16422539328</v>
      </c>
      <c r="I63" s="47"/>
      <c r="K63" s="8"/>
      <c r="M63" s="7"/>
    </row>
    <row r="64" spans="1:13" ht="12.75" x14ac:dyDescent="0.2">
      <c r="A64" s="32">
        <v>44160</v>
      </c>
      <c r="B64" s="93" t="s">
        <v>1062</v>
      </c>
      <c r="C64" s="94" t="s">
        <v>97</v>
      </c>
      <c r="D64" s="98"/>
      <c r="E64" s="93"/>
      <c r="F64" s="71">
        <v>318</v>
      </c>
      <c r="G64" s="96"/>
      <c r="H64" s="41">
        <f t="shared" ca="1" si="0"/>
        <v>103294.16422539328</v>
      </c>
      <c r="I64" s="99"/>
      <c r="K64" s="8"/>
      <c r="M64" s="7"/>
    </row>
    <row r="65" spans="1:13" ht="12.75" x14ac:dyDescent="0.2">
      <c r="A65" s="32">
        <v>44160</v>
      </c>
      <c r="B65" s="40" t="s">
        <v>22</v>
      </c>
      <c r="C65" s="43" t="s">
        <v>746</v>
      </c>
      <c r="D65" s="48"/>
      <c r="E65" s="40"/>
      <c r="F65" s="115">
        <v>7446.75</v>
      </c>
      <c r="G65" s="71"/>
      <c r="H65" s="41">
        <f t="shared" ca="1" si="0"/>
        <v>95847.414225393281</v>
      </c>
      <c r="I65" s="47"/>
      <c r="K65" s="8"/>
      <c r="M65" s="7"/>
    </row>
    <row r="66" spans="1:13" ht="12.75" x14ac:dyDescent="0.2">
      <c r="A66" s="32">
        <v>44165</v>
      </c>
      <c r="B66" s="33" t="s">
        <v>1063</v>
      </c>
      <c r="C66" s="43" t="s">
        <v>211</v>
      </c>
      <c r="D66" s="48"/>
      <c r="E66" s="40"/>
      <c r="F66" s="115">
        <v>5942.5</v>
      </c>
      <c r="G66" s="70"/>
      <c r="H66" s="41">
        <f t="shared" ca="1" si="0"/>
        <v>89904.914225393281</v>
      </c>
      <c r="I66" s="47"/>
      <c r="K66" s="8"/>
      <c r="M66" s="7"/>
    </row>
    <row r="67" spans="1:13" ht="12.75" x14ac:dyDescent="0.2">
      <c r="A67" s="32">
        <v>44165</v>
      </c>
      <c r="B67" s="40" t="s">
        <v>1064</v>
      </c>
      <c r="C67" s="34" t="s">
        <v>25</v>
      </c>
      <c r="D67" s="35"/>
      <c r="E67" s="33"/>
      <c r="F67" s="36">
        <v>243.8</v>
      </c>
      <c r="G67" s="70"/>
      <c r="H67" s="41">
        <f t="shared" ca="1" si="0"/>
        <v>89661.114225393278</v>
      </c>
      <c r="I67" s="47"/>
      <c r="M67" s="7"/>
    </row>
    <row r="68" spans="1:13" ht="12.75" x14ac:dyDescent="0.2">
      <c r="A68" s="32">
        <v>44165</v>
      </c>
      <c r="B68" s="33" t="s">
        <v>1065</v>
      </c>
      <c r="C68" s="34" t="s">
        <v>1066</v>
      </c>
      <c r="D68" s="35"/>
      <c r="E68" s="33"/>
      <c r="F68" s="36">
        <v>40000</v>
      </c>
      <c r="G68" s="70"/>
      <c r="H68" s="41">
        <f t="shared" ca="1" si="0"/>
        <v>49661.114225393278</v>
      </c>
      <c r="I68" s="47"/>
      <c r="M68" s="7"/>
    </row>
    <row r="69" spans="1:13" ht="25.5" x14ac:dyDescent="0.2">
      <c r="A69" s="32">
        <v>44165</v>
      </c>
      <c r="B69" s="33" t="s">
        <v>1067</v>
      </c>
      <c r="C69" s="34" t="s">
        <v>1068</v>
      </c>
      <c r="D69" s="35"/>
      <c r="E69" s="33"/>
      <c r="F69" s="36">
        <v>7500</v>
      </c>
      <c r="G69" s="70"/>
      <c r="H69" s="41">
        <f t="shared" ca="1" si="0"/>
        <v>42161.114225393278</v>
      </c>
      <c r="I69" s="47"/>
      <c r="M69" s="7"/>
    </row>
    <row r="70" spans="1:13" ht="12.75" x14ac:dyDescent="0.2">
      <c r="A70" s="32"/>
      <c r="B70" s="33"/>
      <c r="C70" s="34" t="s">
        <v>281</v>
      </c>
      <c r="D70" s="35"/>
      <c r="E70" s="33"/>
      <c r="F70" s="36">
        <v>4.8</v>
      </c>
      <c r="G70" s="70"/>
      <c r="H70" s="41">
        <f t="shared" ca="1" si="0"/>
        <v>42156.314225393275</v>
      </c>
      <c r="I70" s="47"/>
      <c r="M70" s="7"/>
    </row>
    <row r="71" spans="1:13" ht="12.75" x14ac:dyDescent="0.2">
      <c r="A71" s="32"/>
      <c r="B71" s="93"/>
      <c r="C71" s="94"/>
      <c r="D71" s="98"/>
      <c r="E71" s="93"/>
      <c r="F71" s="71"/>
      <c r="G71" s="96"/>
      <c r="H71" s="41" t="str">
        <f t="shared" ca="1" si="0"/>
        <v xml:space="preserve"> - </v>
      </c>
      <c r="I71" s="99"/>
      <c r="M71" s="7"/>
    </row>
    <row r="72" spans="1:13" ht="12.75" x14ac:dyDescent="0.2">
      <c r="A72" s="32"/>
      <c r="B72" s="38"/>
      <c r="C72" s="45"/>
      <c r="D72" s="35"/>
      <c r="E72" s="33"/>
      <c r="F72" s="36"/>
      <c r="G72" s="70"/>
      <c r="H72" s="41" t="str">
        <f t="shared" ref="H72:H135" ca="1" si="1">IF(AND(ISBLANK(F72),ISBLANK(G72))," - ",OFFSET(H72,-1,0,1,1)+G72-F72)</f>
        <v xml:space="preserve"> - </v>
      </c>
      <c r="I72" s="47"/>
      <c r="M72" s="7"/>
    </row>
    <row r="73" spans="1:13" ht="12.75" x14ac:dyDescent="0.2">
      <c r="A73" s="32"/>
      <c r="B73" s="33"/>
      <c r="C73" s="34"/>
      <c r="D73" s="35"/>
      <c r="E73" s="38"/>
      <c r="F73" s="36"/>
      <c r="G73" s="70"/>
      <c r="H73" s="41" t="str">
        <f t="shared" ca="1" si="1"/>
        <v xml:space="preserve"> - </v>
      </c>
      <c r="I73" s="47"/>
      <c r="M73" s="7"/>
    </row>
    <row r="74" spans="1:13" ht="12.75" x14ac:dyDescent="0.2">
      <c r="A74" s="32"/>
      <c r="B74" s="33"/>
      <c r="C74" s="34"/>
      <c r="D74" s="35"/>
      <c r="E74" s="33"/>
      <c r="F74" s="36"/>
      <c r="G74" s="70"/>
      <c r="H74" s="41" t="str">
        <f t="shared" ca="1" si="1"/>
        <v xml:space="preserve"> - </v>
      </c>
      <c r="I74" s="47"/>
      <c r="M74" s="7"/>
    </row>
    <row r="75" spans="1:13" ht="12.75" x14ac:dyDescent="0.2">
      <c r="A75" s="32"/>
      <c r="B75" s="33"/>
      <c r="C75" s="34"/>
      <c r="D75" s="35"/>
      <c r="E75" s="33"/>
      <c r="F75" s="36"/>
      <c r="G75" s="70"/>
      <c r="H75" s="41" t="str">
        <f t="shared" ca="1" si="1"/>
        <v xml:space="preserve"> - </v>
      </c>
      <c r="I75" s="47"/>
      <c r="M75" s="7"/>
    </row>
    <row r="76" spans="1:13" ht="12.75" x14ac:dyDescent="0.2">
      <c r="A76" s="32"/>
      <c r="B76" s="33"/>
      <c r="C76" s="34"/>
      <c r="D76" s="35"/>
      <c r="E76" s="33"/>
      <c r="F76" s="36"/>
      <c r="G76" s="70"/>
      <c r="H76" s="41" t="str">
        <f t="shared" ca="1" si="1"/>
        <v xml:space="preserve"> - </v>
      </c>
      <c r="I76" s="47"/>
      <c r="M76" s="7"/>
    </row>
    <row r="77" spans="1:13" ht="12.75" x14ac:dyDescent="0.2">
      <c r="A77" s="32"/>
      <c r="B77" s="38"/>
      <c r="C77" s="45"/>
      <c r="D77" s="35"/>
      <c r="E77" s="33"/>
      <c r="F77" s="36"/>
      <c r="G77" s="72"/>
      <c r="H77" s="41" t="str">
        <f t="shared" ca="1" si="1"/>
        <v xml:space="preserve"> - </v>
      </c>
      <c r="I77" s="47"/>
      <c r="M77" s="7"/>
    </row>
    <row r="78" spans="1:13" ht="12.75" x14ac:dyDescent="0.2">
      <c r="A78" s="32"/>
      <c r="B78" s="38"/>
      <c r="C78" s="45"/>
      <c r="D78" s="35"/>
      <c r="E78" s="33"/>
      <c r="F78" s="36"/>
      <c r="G78" s="72"/>
      <c r="H78" s="41" t="str">
        <f t="shared" ca="1" si="1"/>
        <v xml:space="preserve"> - </v>
      </c>
      <c r="I78" s="47"/>
      <c r="M78" s="7"/>
    </row>
    <row r="79" spans="1:13" ht="12.75" x14ac:dyDescent="0.2">
      <c r="A79" s="32"/>
      <c r="B79" s="38"/>
      <c r="C79" s="45"/>
      <c r="D79" s="35"/>
      <c r="E79" s="33"/>
      <c r="F79" s="36"/>
      <c r="G79" s="72"/>
      <c r="H79" s="41" t="str">
        <f t="shared" ca="1" si="1"/>
        <v xml:space="preserve"> - </v>
      </c>
      <c r="I79" s="47"/>
      <c r="M79" s="7"/>
    </row>
    <row r="80" spans="1:13" ht="12.75" x14ac:dyDescent="0.2">
      <c r="A80" s="32"/>
      <c r="B80" s="38"/>
      <c r="C80" s="45"/>
      <c r="D80" s="35"/>
      <c r="E80" s="33"/>
      <c r="F80" s="36"/>
      <c r="G80" s="72"/>
      <c r="H80" s="41" t="str">
        <f t="shared" ca="1" si="1"/>
        <v xml:space="preserve"> - </v>
      </c>
      <c r="I80" s="47"/>
      <c r="M80" s="7"/>
    </row>
    <row r="81" spans="1:13" ht="12.75" x14ac:dyDescent="0.2">
      <c r="A81" s="32"/>
      <c r="B81" s="86"/>
      <c r="C81" s="87"/>
      <c r="D81" s="88"/>
      <c r="E81" s="86"/>
      <c r="F81" s="89"/>
      <c r="G81" s="90"/>
      <c r="H81" s="41" t="str">
        <f t="shared" ca="1" si="1"/>
        <v xml:space="preserve"> - </v>
      </c>
      <c r="I81" s="91"/>
      <c r="M81" s="7"/>
    </row>
    <row r="82" spans="1:13" ht="12.75" x14ac:dyDescent="0.2">
      <c r="A82" s="32"/>
      <c r="B82" s="40"/>
      <c r="C82" s="43"/>
      <c r="D82" s="48"/>
      <c r="E82" s="40"/>
      <c r="F82" s="71"/>
      <c r="G82" s="74"/>
      <c r="H82" s="41" t="str">
        <f t="shared" ca="1" si="1"/>
        <v xml:space="preserve"> - </v>
      </c>
      <c r="I82" s="47"/>
      <c r="M82" s="7"/>
    </row>
    <row r="83" spans="1:13" ht="12.75" x14ac:dyDescent="0.2">
      <c r="A83" s="32"/>
      <c r="B83" s="38"/>
      <c r="C83" s="45"/>
      <c r="D83" s="39"/>
      <c r="E83" s="33"/>
      <c r="F83" s="72"/>
      <c r="G83" s="72"/>
      <c r="H83" s="41" t="str">
        <f t="shared" ca="1" si="1"/>
        <v xml:space="preserve"> - </v>
      </c>
      <c r="I83" s="47"/>
      <c r="M83" s="7"/>
    </row>
    <row r="84" spans="1:13" ht="12.75" x14ac:dyDescent="0.2">
      <c r="A84" s="32"/>
      <c r="B84" s="38"/>
      <c r="C84" s="45"/>
      <c r="D84" s="35"/>
      <c r="E84" s="33"/>
      <c r="F84" s="70"/>
      <c r="G84" s="72"/>
      <c r="H84" s="41" t="str">
        <f t="shared" ca="1" si="1"/>
        <v xml:space="preserve"> - </v>
      </c>
      <c r="I84" s="47"/>
      <c r="M84" s="7"/>
    </row>
    <row r="85" spans="1:13" ht="12.75" x14ac:dyDescent="0.2">
      <c r="A85" s="32"/>
      <c r="B85" s="38"/>
      <c r="C85" s="45"/>
      <c r="D85" s="35"/>
      <c r="E85" s="38"/>
      <c r="F85" s="70"/>
      <c r="G85" s="72"/>
      <c r="H85" s="41" t="str">
        <f t="shared" ca="1" si="1"/>
        <v xml:space="preserve"> - </v>
      </c>
      <c r="I85" s="47"/>
      <c r="M85" s="7"/>
    </row>
    <row r="86" spans="1:13" ht="12.75" x14ac:dyDescent="0.2">
      <c r="A86" s="32"/>
      <c r="B86" s="38"/>
      <c r="C86" s="45"/>
      <c r="D86" s="35"/>
      <c r="E86" s="33"/>
      <c r="F86" s="70"/>
      <c r="G86" s="72"/>
      <c r="H86" s="41" t="str">
        <f t="shared" ca="1" si="1"/>
        <v xml:space="preserve"> - </v>
      </c>
      <c r="I86" s="47"/>
      <c r="M86" s="7"/>
    </row>
    <row r="87" spans="1:13" ht="12.75" x14ac:dyDescent="0.2">
      <c r="A87" s="32"/>
      <c r="B87" s="38"/>
      <c r="C87" s="45"/>
      <c r="D87" s="35"/>
      <c r="E87" s="33"/>
      <c r="F87" s="70"/>
      <c r="G87" s="72"/>
      <c r="H87" s="41" t="str">
        <f t="shared" ca="1" si="1"/>
        <v xml:space="preserve"> - </v>
      </c>
      <c r="I87" s="47"/>
      <c r="M87" s="7"/>
    </row>
    <row r="88" spans="1:13" ht="12.75" x14ac:dyDescent="0.2">
      <c r="A88" s="32"/>
      <c r="B88" s="38"/>
      <c r="C88" s="45"/>
      <c r="D88" s="35"/>
      <c r="E88" s="33"/>
      <c r="F88" s="70"/>
      <c r="G88" s="72"/>
      <c r="H88" s="41" t="str">
        <f t="shared" ca="1" si="1"/>
        <v xml:space="preserve"> - </v>
      </c>
      <c r="I88" s="47"/>
      <c r="M88" s="7"/>
    </row>
    <row r="89" spans="1:13" ht="12.75" x14ac:dyDescent="0.2">
      <c r="A89" s="32"/>
      <c r="B89" s="38"/>
      <c r="C89" s="45"/>
      <c r="D89" s="35"/>
      <c r="E89" s="33"/>
      <c r="F89" s="70"/>
      <c r="G89" s="72"/>
      <c r="H89" s="41" t="str">
        <f t="shared" ca="1" si="1"/>
        <v xml:space="preserve"> - </v>
      </c>
      <c r="I89" s="47"/>
      <c r="M89" s="7"/>
    </row>
    <row r="90" spans="1:13" ht="12.75" x14ac:dyDescent="0.2">
      <c r="A90" s="32"/>
      <c r="B90" s="38"/>
      <c r="C90" s="45"/>
      <c r="D90" s="35"/>
      <c r="E90" s="33"/>
      <c r="F90" s="70"/>
      <c r="G90" s="72"/>
      <c r="H90" s="41" t="str">
        <f t="shared" ca="1" si="1"/>
        <v xml:space="preserve"> - </v>
      </c>
      <c r="I90" s="47"/>
      <c r="M90" s="7"/>
    </row>
    <row r="91" spans="1:13" ht="12.75" x14ac:dyDescent="0.2">
      <c r="A91" s="32"/>
      <c r="B91" s="38"/>
      <c r="C91" s="45"/>
      <c r="D91" s="35"/>
      <c r="E91" s="38"/>
      <c r="F91" s="70"/>
      <c r="G91" s="72"/>
      <c r="H91" s="41" t="str">
        <f t="shared" ca="1" si="1"/>
        <v xml:space="preserve"> - </v>
      </c>
      <c r="I91" s="47"/>
      <c r="M91" s="7"/>
    </row>
    <row r="92" spans="1:13" ht="12.75" x14ac:dyDescent="0.2">
      <c r="A92" s="32"/>
      <c r="B92" s="38"/>
      <c r="C92" s="45"/>
      <c r="D92" s="35"/>
      <c r="E92" s="33"/>
      <c r="F92" s="70"/>
      <c r="G92" s="72"/>
      <c r="H92" s="41" t="str">
        <f t="shared" ca="1" si="1"/>
        <v xml:space="preserve"> - </v>
      </c>
      <c r="I92" s="47"/>
      <c r="M92" s="7"/>
    </row>
    <row r="93" spans="1:13" ht="12.75" x14ac:dyDescent="0.2">
      <c r="A93" s="32"/>
      <c r="B93" s="38"/>
      <c r="C93" s="45"/>
      <c r="D93" s="39"/>
      <c r="E93" s="33"/>
      <c r="F93" s="72"/>
      <c r="G93" s="72"/>
      <c r="H93" s="41" t="str">
        <f t="shared" ca="1" si="1"/>
        <v xml:space="preserve"> - </v>
      </c>
      <c r="I93" s="101"/>
      <c r="K93" s="8"/>
      <c r="M93" s="7"/>
    </row>
    <row r="94" spans="1:13" ht="12.75" x14ac:dyDescent="0.2">
      <c r="A94" s="32"/>
      <c r="B94" s="93"/>
      <c r="C94" s="94"/>
      <c r="D94" s="95"/>
      <c r="E94" s="93"/>
      <c r="F94" s="74"/>
      <c r="G94" s="100"/>
      <c r="H94" s="41" t="str">
        <f t="shared" ca="1" si="1"/>
        <v xml:space="preserve"> - </v>
      </c>
      <c r="I94" s="102"/>
      <c r="K94" s="8"/>
      <c r="M94" s="7"/>
    </row>
    <row r="95" spans="1:13" ht="12.75" x14ac:dyDescent="0.2">
      <c r="A95" s="32"/>
      <c r="B95" s="38"/>
      <c r="C95" s="45"/>
      <c r="D95" s="39"/>
      <c r="E95" s="33"/>
      <c r="F95" s="72"/>
      <c r="G95" s="72"/>
      <c r="H95" s="41" t="str">
        <f t="shared" ca="1" si="1"/>
        <v xml:space="preserve"> - </v>
      </c>
      <c r="I95" s="47"/>
      <c r="M95" s="7"/>
    </row>
    <row r="96" spans="1:13" ht="12.75" x14ac:dyDescent="0.2">
      <c r="A96" s="32"/>
      <c r="B96" s="38"/>
      <c r="C96" s="45"/>
      <c r="D96" s="39"/>
      <c r="E96" s="33"/>
      <c r="F96" s="72"/>
      <c r="G96" s="72"/>
      <c r="H96" s="41" t="str">
        <f t="shared" ca="1" si="1"/>
        <v xml:space="preserve"> - </v>
      </c>
      <c r="I96" s="47"/>
      <c r="M96" s="7"/>
    </row>
    <row r="97" spans="1:13" ht="12.75" x14ac:dyDescent="0.2">
      <c r="A97" s="32"/>
      <c r="B97" s="38"/>
      <c r="C97" s="45"/>
      <c r="D97" s="39"/>
      <c r="E97" s="33"/>
      <c r="F97" s="72"/>
      <c r="G97" s="72"/>
      <c r="H97" s="41" t="str">
        <f t="shared" ca="1" si="1"/>
        <v xml:space="preserve"> - </v>
      </c>
      <c r="I97" s="47"/>
      <c r="M97" s="7"/>
    </row>
    <row r="98" spans="1:13" ht="12.75" x14ac:dyDescent="0.2">
      <c r="A98" s="32"/>
      <c r="B98" s="40"/>
      <c r="C98" s="43"/>
      <c r="D98" s="44"/>
      <c r="E98" s="40"/>
      <c r="F98" s="74"/>
      <c r="G98" s="74"/>
      <c r="H98" s="41" t="str">
        <f t="shared" ca="1" si="1"/>
        <v xml:space="preserve"> - </v>
      </c>
      <c r="I98" s="47"/>
      <c r="M98" s="7"/>
    </row>
    <row r="99" spans="1:13" ht="12.75" x14ac:dyDescent="0.2">
      <c r="A99" s="32"/>
      <c r="B99" s="93"/>
      <c r="C99" s="94"/>
      <c r="D99" s="95"/>
      <c r="E99" s="93"/>
      <c r="F99" s="74"/>
      <c r="G99" s="100"/>
      <c r="H99" s="41" t="str">
        <f t="shared" ca="1" si="1"/>
        <v xml:space="preserve"> - </v>
      </c>
      <c r="I99" s="99"/>
      <c r="M99" s="7"/>
    </row>
    <row r="100" spans="1:13" ht="12.75" x14ac:dyDescent="0.2">
      <c r="A100" s="32"/>
      <c r="B100" s="93"/>
      <c r="C100" s="94"/>
      <c r="D100" s="95"/>
      <c r="E100" s="93"/>
      <c r="F100" s="74"/>
      <c r="G100" s="100"/>
      <c r="H100" s="41" t="str">
        <f t="shared" ca="1" si="1"/>
        <v xml:space="preserve"> - </v>
      </c>
      <c r="I100" s="99"/>
      <c r="M100" s="7"/>
    </row>
    <row r="101" spans="1:13" ht="12.75" x14ac:dyDescent="0.2">
      <c r="A101" s="32"/>
      <c r="B101" s="103"/>
      <c r="C101" s="104"/>
      <c r="D101" s="105"/>
      <c r="E101" s="103"/>
      <c r="F101" s="106"/>
      <c r="G101" s="107"/>
      <c r="H101" s="41" t="str">
        <f t="shared" ca="1" si="1"/>
        <v xml:space="preserve"> - </v>
      </c>
      <c r="I101" s="108"/>
      <c r="M101" s="7"/>
    </row>
    <row r="102" spans="1:13" ht="12.75" x14ac:dyDescent="0.2">
      <c r="A102" s="32"/>
      <c r="B102" s="38"/>
      <c r="C102" s="45"/>
      <c r="D102" s="39"/>
      <c r="E102" s="33"/>
      <c r="F102" s="72"/>
      <c r="G102" s="72"/>
      <c r="H102" s="41" t="str">
        <f t="shared" ca="1" si="1"/>
        <v xml:space="preserve"> - </v>
      </c>
      <c r="I102" s="47"/>
      <c r="M102" s="7"/>
    </row>
    <row r="103" spans="1:13" ht="12.75" x14ac:dyDescent="0.2">
      <c r="A103" s="32"/>
      <c r="B103" s="33"/>
      <c r="C103" s="34"/>
      <c r="D103" s="35"/>
      <c r="E103" s="33"/>
      <c r="F103" s="70"/>
      <c r="G103" s="70"/>
      <c r="H103" s="41" t="str">
        <f t="shared" ca="1" si="1"/>
        <v xml:space="preserve"> - </v>
      </c>
      <c r="I103" s="47"/>
      <c r="M103" s="7"/>
    </row>
    <row r="104" spans="1:13" ht="12.75" x14ac:dyDescent="0.2">
      <c r="A104" s="32"/>
      <c r="B104" s="33"/>
      <c r="C104" s="34"/>
      <c r="D104" s="35"/>
      <c r="E104" s="33"/>
      <c r="F104" s="70"/>
      <c r="G104" s="70"/>
      <c r="H104" s="41" t="str">
        <f t="shared" ca="1" si="1"/>
        <v xml:space="preserve"> - </v>
      </c>
      <c r="I104" s="47"/>
      <c r="M104" s="7"/>
    </row>
    <row r="105" spans="1:13" ht="12.75" x14ac:dyDescent="0.2">
      <c r="A105" s="32"/>
      <c r="B105" s="38"/>
      <c r="C105" s="45"/>
      <c r="D105" s="39"/>
      <c r="E105" s="33"/>
      <c r="F105" s="72"/>
      <c r="G105" s="72"/>
      <c r="H105" s="41" t="str">
        <f t="shared" ca="1" si="1"/>
        <v xml:space="preserve"> - </v>
      </c>
      <c r="I105" s="47"/>
      <c r="M105" s="7"/>
    </row>
    <row r="106" spans="1:13" ht="12.75" x14ac:dyDescent="0.2">
      <c r="A106" s="32"/>
      <c r="B106" s="38"/>
      <c r="C106" s="45"/>
      <c r="D106" s="35"/>
      <c r="E106" s="33"/>
      <c r="F106" s="70"/>
      <c r="G106" s="72"/>
      <c r="H106" s="41" t="str">
        <f t="shared" ca="1" si="1"/>
        <v xml:space="preserve"> - </v>
      </c>
      <c r="I106" s="47"/>
      <c r="M106" s="7"/>
    </row>
    <row r="107" spans="1:13" ht="12.75" x14ac:dyDescent="0.2">
      <c r="A107" s="32"/>
      <c r="B107" s="38"/>
      <c r="C107" s="45"/>
      <c r="D107" s="39"/>
      <c r="E107" s="33"/>
      <c r="F107" s="72"/>
      <c r="G107" s="72"/>
      <c r="H107" s="41" t="str">
        <f t="shared" ca="1" si="1"/>
        <v xml:space="preserve"> - </v>
      </c>
      <c r="I107" s="47"/>
      <c r="M107" s="7"/>
    </row>
    <row r="108" spans="1:13" ht="12.75" x14ac:dyDescent="0.2">
      <c r="A108" s="32"/>
      <c r="B108" s="38"/>
      <c r="C108" s="45"/>
      <c r="D108" s="39"/>
      <c r="E108" s="33"/>
      <c r="F108" s="72"/>
      <c r="G108" s="72"/>
      <c r="H108" s="41" t="str">
        <f t="shared" ca="1" si="1"/>
        <v xml:space="preserve"> - </v>
      </c>
      <c r="I108" s="47"/>
      <c r="M108" s="7"/>
    </row>
    <row r="109" spans="1:13" ht="12.75" x14ac:dyDescent="0.2">
      <c r="A109" s="32"/>
      <c r="B109" s="38"/>
      <c r="C109" s="45"/>
      <c r="D109" s="39"/>
      <c r="E109" s="33"/>
      <c r="F109" s="72"/>
      <c r="G109" s="72"/>
      <c r="H109" s="41" t="str">
        <f t="shared" ca="1" si="1"/>
        <v xml:space="preserve"> - </v>
      </c>
      <c r="I109" s="47"/>
      <c r="M109" s="7"/>
    </row>
    <row r="110" spans="1:13" ht="12.75" x14ac:dyDescent="0.2">
      <c r="A110" s="42"/>
      <c r="B110" s="38"/>
      <c r="C110" s="45"/>
      <c r="D110" s="39"/>
      <c r="E110" s="33"/>
      <c r="F110" s="72"/>
      <c r="G110" s="72"/>
      <c r="H110" s="41" t="str">
        <f t="shared" ca="1" si="1"/>
        <v xml:space="preserve"> - </v>
      </c>
      <c r="I110" s="47"/>
      <c r="M110" s="7"/>
    </row>
    <row r="111" spans="1:13" ht="12.75" x14ac:dyDescent="0.2">
      <c r="A111" s="42"/>
      <c r="B111" s="103"/>
      <c r="C111" s="104"/>
      <c r="D111" s="105"/>
      <c r="E111" s="103"/>
      <c r="F111" s="106"/>
      <c r="G111" s="107"/>
      <c r="H111" s="41" t="str">
        <f t="shared" ca="1" si="1"/>
        <v xml:space="preserve"> - </v>
      </c>
      <c r="I111" s="108"/>
      <c r="M111" s="7"/>
    </row>
    <row r="112" spans="1:13" ht="12.75" x14ac:dyDescent="0.2">
      <c r="A112" s="42"/>
      <c r="B112" s="38"/>
      <c r="C112" s="45"/>
      <c r="D112" s="39"/>
      <c r="E112" s="33"/>
      <c r="F112" s="72"/>
      <c r="G112" s="72"/>
      <c r="H112" s="41" t="str">
        <f t="shared" ca="1" si="1"/>
        <v xml:space="preserve"> - </v>
      </c>
      <c r="I112" s="47"/>
      <c r="M112" s="7"/>
    </row>
    <row r="113" spans="1:13" ht="12.75" x14ac:dyDescent="0.2">
      <c r="A113" s="42"/>
      <c r="B113" s="38"/>
      <c r="C113" s="45"/>
      <c r="D113" s="39"/>
      <c r="E113" s="33"/>
      <c r="F113" s="72"/>
      <c r="G113" s="72"/>
      <c r="H113" s="41" t="str">
        <f t="shared" ca="1" si="1"/>
        <v xml:space="preserve"> - </v>
      </c>
      <c r="I113" s="47"/>
      <c r="M113" s="7"/>
    </row>
    <row r="114" spans="1:13" ht="12.75" x14ac:dyDescent="0.2">
      <c r="A114" s="42"/>
      <c r="B114" s="40"/>
      <c r="C114" s="43"/>
      <c r="D114" s="44"/>
      <c r="E114" s="40"/>
      <c r="F114" s="74"/>
      <c r="G114" s="74"/>
      <c r="H114" s="41" t="str">
        <f t="shared" ca="1" si="1"/>
        <v xml:space="preserve"> - </v>
      </c>
      <c r="I114" s="47"/>
      <c r="M114" s="7"/>
    </row>
    <row r="115" spans="1:13" ht="12.75" x14ac:dyDescent="0.2">
      <c r="A115" s="42"/>
      <c r="B115" s="40"/>
      <c r="C115" s="43"/>
      <c r="D115" s="44"/>
      <c r="E115" s="40"/>
      <c r="F115" s="74"/>
      <c r="G115" s="74"/>
      <c r="H115" s="41" t="str">
        <f t="shared" ca="1" si="1"/>
        <v xml:space="preserve"> - </v>
      </c>
      <c r="I115" s="47"/>
      <c r="M115" s="7"/>
    </row>
    <row r="116" spans="1:13" ht="12.75" x14ac:dyDescent="0.2">
      <c r="A116" s="42"/>
      <c r="B116" s="40"/>
      <c r="C116" s="43"/>
      <c r="D116" s="44"/>
      <c r="E116" s="40"/>
      <c r="F116" s="74"/>
      <c r="G116" s="74"/>
      <c r="H116" s="41" t="str">
        <f t="shared" ca="1" si="1"/>
        <v xml:space="preserve"> - </v>
      </c>
      <c r="I116" s="47"/>
      <c r="M116" s="7"/>
    </row>
    <row r="117" spans="1:13" ht="12.75" x14ac:dyDescent="0.2">
      <c r="A117" s="42"/>
      <c r="B117" s="40"/>
      <c r="C117" s="43"/>
      <c r="D117" s="44"/>
      <c r="E117" s="40"/>
      <c r="F117" s="74"/>
      <c r="G117" s="74"/>
      <c r="H117" s="41" t="str">
        <f t="shared" ca="1" si="1"/>
        <v xml:space="preserve"> - </v>
      </c>
      <c r="I117" s="47"/>
      <c r="M117" s="7"/>
    </row>
    <row r="118" spans="1:13" ht="12.75" x14ac:dyDescent="0.2">
      <c r="A118" s="42"/>
      <c r="B118" s="40"/>
      <c r="C118" s="43"/>
      <c r="D118" s="44"/>
      <c r="E118" s="40"/>
      <c r="F118" s="74"/>
      <c r="G118" s="74"/>
      <c r="H118" s="41" t="str">
        <f t="shared" ca="1" si="1"/>
        <v xml:space="preserve"> - </v>
      </c>
      <c r="I118" s="47"/>
      <c r="M118" s="7"/>
    </row>
    <row r="119" spans="1:13" ht="12.75" x14ac:dyDescent="0.2">
      <c r="A119" s="42"/>
      <c r="B119" s="40"/>
      <c r="C119" s="43"/>
      <c r="D119" s="44"/>
      <c r="E119" s="40"/>
      <c r="F119" s="74"/>
      <c r="G119" s="74"/>
      <c r="H119" s="41" t="str">
        <f t="shared" ca="1" si="1"/>
        <v xml:space="preserve"> - </v>
      </c>
      <c r="I119" s="47"/>
      <c r="M119" s="7"/>
    </row>
    <row r="120" spans="1:13" ht="12.75" x14ac:dyDescent="0.2">
      <c r="A120" s="42"/>
      <c r="B120" s="38"/>
      <c r="C120" s="43"/>
      <c r="D120" s="44"/>
      <c r="E120" s="40"/>
      <c r="F120" s="74"/>
      <c r="G120" s="74"/>
      <c r="H120" s="41" t="str">
        <f t="shared" ca="1" si="1"/>
        <v xml:space="preserve"> - </v>
      </c>
      <c r="I120" s="47"/>
      <c r="M120" s="7"/>
    </row>
    <row r="121" spans="1:13" ht="12.75" x14ac:dyDescent="0.2">
      <c r="A121" s="42"/>
      <c r="B121" s="40"/>
      <c r="C121" s="43"/>
      <c r="D121" s="44"/>
      <c r="E121" s="40"/>
      <c r="F121" s="74"/>
      <c r="G121" s="74"/>
      <c r="H121" s="41" t="str">
        <f t="shared" ca="1" si="1"/>
        <v xml:space="preserve"> - </v>
      </c>
      <c r="I121" s="47"/>
      <c r="M121" s="7"/>
    </row>
    <row r="122" spans="1:13" ht="12.75" x14ac:dyDescent="0.2">
      <c r="A122" s="42"/>
      <c r="B122" s="40"/>
      <c r="C122" s="43"/>
      <c r="D122" s="44"/>
      <c r="E122" s="40"/>
      <c r="F122" s="74"/>
      <c r="G122" s="74"/>
      <c r="H122" s="41" t="str">
        <f t="shared" ca="1" si="1"/>
        <v xml:space="preserve"> - </v>
      </c>
      <c r="I122" s="47"/>
      <c r="M122" s="7"/>
    </row>
    <row r="123" spans="1:13" ht="12.75" x14ac:dyDescent="0.2">
      <c r="A123" s="42"/>
      <c r="B123" s="40"/>
      <c r="C123" s="43"/>
      <c r="D123" s="44"/>
      <c r="E123" s="40"/>
      <c r="F123" s="74"/>
      <c r="G123" s="74"/>
      <c r="H123" s="41" t="str">
        <f t="shared" ca="1" si="1"/>
        <v xml:space="preserve"> - </v>
      </c>
      <c r="I123" s="47"/>
      <c r="M123" s="7"/>
    </row>
    <row r="124" spans="1:13" ht="12.75" x14ac:dyDescent="0.2">
      <c r="A124" s="42"/>
      <c r="B124" s="40"/>
      <c r="C124" s="43"/>
      <c r="D124" s="44"/>
      <c r="E124" s="40"/>
      <c r="F124" s="74"/>
      <c r="G124" s="74"/>
      <c r="H124" s="41" t="str">
        <f t="shared" ca="1" si="1"/>
        <v xml:space="preserve"> - </v>
      </c>
      <c r="I124" s="47"/>
      <c r="M124" s="7"/>
    </row>
    <row r="125" spans="1:13" ht="12.75" x14ac:dyDescent="0.2">
      <c r="A125" s="42"/>
      <c r="B125" s="40"/>
      <c r="C125" s="43"/>
      <c r="D125" s="44"/>
      <c r="E125" s="40"/>
      <c r="F125" s="74"/>
      <c r="G125" s="74"/>
      <c r="H125" s="41" t="str">
        <f t="shared" ca="1" si="1"/>
        <v xml:space="preserve"> - </v>
      </c>
      <c r="I125" s="47"/>
      <c r="J125" s="50"/>
      <c r="M125" s="7"/>
    </row>
    <row r="126" spans="1:13" ht="12.75" x14ac:dyDescent="0.2">
      <c r="A126" s="42"/>
      <c r="B126" s="40"/>
      <c r="C126" s="43"/>
      <c r="D126" s="44"/>
      <c r="E126" s="40"/>
      <c r="F126" s="74"/>
      <c r="G126" s="74"/>
      <c r="H126" s="41" t="str">
        <f t="shared" ca="1" si="1"/>
        <v xml:space="preserve"> - </v>
      </c>
      <c r="I126" s="47"/>
      <c r="M126" s="7"/>
    </row>
    <row r="127" spans="1:13" ht="12.75" x14ac:dyDescent="0.2">
      <c r="A127" s="42"/>
      <c r="B127" s="40"/>
      <c r="C127" s="43"/>
      <c r="D127" s="44"/>
      <c r="E127" s="40"/>
      <c r="F127" s="74"/>
      <c r="G127" s="74"/>
      <c r="H127" s="41" t="str">
        <f t="shared" ca="1" si="1"/>
        <v xml:space="preserve"> - </v>
      </c>
      <c r="I127" s="47"/>
      <c r="M127" s="7"/>
    </row>
    <row r="128" spans="1:13" ht="12.75" x14ac:dyDescent="0.2">
      <c r="A128" s="42"/>
      <c r="B128" s="40"/>
      <c r="C128" s="43"/>
      <c r="D128" s="44"/>
      <c r="E128" s="40"/>
      <c r="F128" s="74"/>
      <c r="G128" s="74"/>
      <c r="H128" s="41" t="str">
        <f t="shared" ca="1" si="1"/>
        <v xml:space="preserve"> - </v>
      </c>
      <c r="I128" s="47"/>
      <c r="M128" s="7"/>
    </row>
    <row r="129" spans="1:13" ht="12.75" x14ac:dyDescent="0.2">
      <c r="A129" s="42"/>
      <c r="B129" s="40"/>
      <c r="C129" s="43"/>
      <c r="D129" s="44"/>
      <c r="E129" s="40"/>
      <c r="F129" s="74"/>
      <c r="G129" s="74"/>
      <c r="H129" s="41" t="str">
        <f t="shared" ca="1" si="1"/>
        <v xml:space="preserve"> - </v>
      </c>
      <c r="I129" s="47"/>
      <c r="M129" s="7"/>
    </row>
    <row r="130" spans="1:13" ht="12.75" x14ac:dyDescent="0.2">
      <c r="A130" s="42"/>
      <c r="B130" s="40"/>
      <c r="C130" s="43"/>
      <c r="D130" s="44"/>
      <c r="E130" s="40"/>
      <c r="F130" s="74"/>
      <c r="G130" s="74"/>
      <c r="H130" s="41" t="str">
        <f t="shared" ca="1" si="1"/>
        <v xml:space="preserve"> - </v>
      </c>
      <c r="I130" s="47"/>
      <c r="M130" s="7"/>
    </row>
    <row r="131" spans="1:13" ht="12.75" x14ac:dyDescent="0.2">
      <c r="A131" s="42"/>
      <c r="B131" s="40"/>
      <c r="C131" s="43"/>
      <c r="D131" s="44"/>
      <c r="E131" s="40"/>
      <c r="F131" s="74"/>
      <c r="G131" s="74"/>
      <c r="H131" s="41" t="str">
        <f t="shared" ca="1" si="1"/>
        <v xml:space="preserve"> - </v>
      </c>
      <c r="I131" s="47"/>
      <c r="M131" s="7"/>
    </row>
    <row r="132" spans="1:13" ht="12.75" x14ac:dyDescent="0.2">
      <c r="A132" s="42"/>
      <c r="B132" s="40"/>
      <c r="C132" s="43"/>
      <c r="D132" s="44"/>
      <c r="E132" s="40"/>
      <c r="F132" s="74"/>
      <c r="G132" s="74"/>
      <c r="H132" s="41" t="str">
        <f t="shared" ca="1" si="1"/>
        <v xml:space="preserve"> - </v>
      </c>
      <c r="I132" s="47"/>
      <c r="M132" s="7"/>
    </row>
    <row r="133" spans="1:13" ht="12.75" x14ac:dyDescent="0.2">
      <c r="A133" s="42"/>
      <c r="B133" s="38"/>
      <c r="C133" s="45"/>
      <c r="D133" s="39"/>
      <c r="E133" s="33"/>
      <c r="F133" s="72"/>
      <c r="G133" s="72"/>
      <c r="H133" s="41" t="str">
        <f t="shared" ca="1" si="1"/>
        <v xml:space="preserve"> - </v>
      </c>
      <c r="I133" s="47"/>
      <c r="M133" s="7"/>
    </row>
    <row r="134" spans="1:13" ht="12.75" x14ac:dyDescent="0.2">
      <c r="A134" s="42"/>
      <c r="B134" s="40"/>
      <c r="C134" s="43"/>
      <c r="D134" s="44"/>
      <c r="E134" s="40"/>
      <c r="F134" s="74"/>
      <c r="G134" s="74"/>
      <c r="H134" s="41" t="str">
        <f t="shared" ca="1" si="1"/>
        <v xml:space="preserve"> - </v>
      </c>
      <c r="I134" s="47"/>
      <c r="M134" s="7"/>
    </row>
    <row r="135" spans="1:13" ht="12.75" x14ac:dyDescent="0.2">
      <c r="A135" s="42"/>
      <c r="B135" s="40"/>
      <c r="C135" s="43"/>
      <c r="D135" s="44"/>
      <c r="E135" s="40"/>
      <c r="F135" s="74"/>
      <c r="G135" s="74"/>
      <c r="H135" s="41" t="str">
        <f t="shared" ca="1" si="1"/>
        <v xml:space="preserve"> - </v>
      </c>
      <c r="I135" s="47"/>
      <c r="M135" s="7"/>
    </row>
    <row r="136" spans="1:13" ht="12.75" x14ac:dyDescent="0.2">
      <c r="A136" s="32"/>
      <c r="B136" s="38"/>
      <c r="C136" s="45"/>
      <c r="D136" s="39"/>
      <c r="E136" s="33"/>
      <c r="F136" s="72"/>
      <c r="G136" s="72"/>
      <c r="H136" s="41" t="str">
        <f t="shared" ref="H136:H171" ca="1" si="2">IF(AND(ISBLANK(F136),ISBLANK(G136))," - ",OFFSET(H136,-1,0,1,1)+G136-F136)</f>
        <v xml:space="preserve"> - </v>
      </c>
      <c r="I136" s="47"/>
      <c r="M136" s="7"/>
    </row>
    <row r="137" spans="1:13" ht="12.75" x14ac:dyDescent="0.2">
      <c r="A137" s="32"/>
      <c r="B137" s="38"/>
      <c r="C137" s="45"/>
      <c r="D137" s="39"/>
      <c r="E137" s="33"/>
      <c r="F137" s="72"/>
      <c r="G137" s="72"/>
      <c r="H137" s="41" t="str">
        <f t="shared" ca="1" si="2"/>
        <v xml:space="preserve"> - </v>
      </c>
      <c r="I137" s="47"/>
      <c r="M137" s="7"/>
    </row>
    <row r="138" spans="1:13" ht="12.75" x14ac:dyDescent="0.2">
      <c r="A138" s="32"/>
      <c r="B138" s="38"/>
      <c r="C138" s="45"/>
      <c r="D138" s="39"/>
      <c r="E138" s="33"/>
      <c r="F138" s="72"/>
      <c r="G138" s="72"/>
      <c r="H138" s="41" t="str">
        <f t="shared" ca="1" si="2"/>
        <v xml:space="preserve"> - </v>
      </c>
      <c r="I138" s="47"/>
      <c r="M138" s="7"/>
    </row>
    <row r="139" spans="1:13" ht="12.75" x14ac:dyDescent="0.2">
      <c r="A139" s="32"/>
      <c r="B139" s="38"/>
      <c r="C139" s="45"/>
      <c r="D139" s="39"/>
      <c r="E139" s="33"/>
      <c r="F139" s="72"/>
      <c r="G139" s="72"/>
      <c r="H139" s="41" t="str">
        <f t="shared" ca="1" si="2"/>
        <v xml:space="preserve"> - </v>
      </c>
      <c r="I139" s="47"/>
      <c r="M139" s="7"/>
    </row>
    <row r="140" spans="1:13" s="54" customFormat="1" ht="12.75" x14ac:dyDescent="0.2">
      <c r="A140" s="32"/>
      <c r="B140" s="51"/>
      <c r="C140" s="52"/>
      <c r="D140" s="44"/>
      <c r="E140" s="51"/>
      <c r="F140" s="75"/>
      <c r="G140" s="75"/>
      <c r="H140" s="41" t="str">
        <f t="shared" ca="1" si="2"/>
        <v xml:space="preserve"> - </v>
      </c>
      <c r="I140" s="47"/>
      <c r="J140" s="53"/>
    </row>
    <row r="141" spans="1:13" s="54" customFormat="1" ht="12.75" x14ac:dyDescent="0.2">
      <c r="A141" s="32"/>
      <c r="B141" s="38"/>
      <c r="C141" s="52"/>
      <c r="D141" s="55"/>
      <c r="E141" s="51"/>
      <c r="F141" s="75"/>
      <c r="G141" s="75"/>
      <c r="H141" s="41" t="str">
        <f t="shared" ca="1" si="2"/>
        <v xml:space="preserve"> - </v>
      </c>
      <c r="I141" s="47"/>
      <c r="J141" s="53"/>
    </row>
    <row r="142" spans="1:13" s="54" customFormat="1" x14ac:dyDescent="0.25">
      <c r="A142" s="32"/>
      <c r="B142" s="51"/>
      <c r="C142" s="52"/>
      <c r="D142" s="55"/>
      <c r="E142" s="51"/>
      <c r="F142" s="75"/>
      <c r="G142" s="75"/>
      <c r="H142" s="41" t="str">
        <f t="shared" ca="1" si="2"/>
        <v xml:space="preserve"> - </v>
      </c>
      <c r="I142" s="47"/>
      <c r="J142" s="53"/>
      <c r="M142" s="57"/>
    </row>
    <row r="143" spans="1:13" s="54" customFormat="1" x14ac:dyDescent="0.25">
      <c r="A143" s="32"/>
      <c r="B143" s="51"/>
      <c r="C143" s="52"/>
      <c r="D143" s="55"/>
      <c r="E143" s="51"/>
      <c r="F143" s="75"/>
      <c r="G143" s="75"/>
      <c r="H143" s="41" t="str">
        <f t="shared" ca="1" si="2"/>
        <v xml:space="preserve"> - </v>
      </c>
      <c r="I143" s="47"/>
      <c r="J143" s="53"/>
      <c r="M143" s="57"/>
    </row>
    <row r="144" spans="1:13" s="54" customFormat="1" x14ac:dyDescent="0.25">
      <c r="A144" s="56"/>
      <c r="B144" s="51"/>
      <c r="C144" s="58"/>
      <c r="D144" s="59"/>
      <c r="E144" s="60"/>
      <c r="F144" s="76"/>
      <c r="G144" s="76"/>
      <c r="H144" s="41" t="str">
        <f t="shared" ca="1" si="2"/>
        <v xml:space="preserve"> - </v>
      </c>
      <c r="I144" s="61"/>
      <c r="J144" s="53"/>
      <c r="M144" s="57"/>
    </row>
    <row r="145" spans="1:13" s="54" customFormat="1" x14ac:dyDescent="0.25">
      <c r="A145" s="56"/>
      <c r="B145" s="60"/>
      <c r="C145" s="58"/>
      <c r="D145" s="59"/>
      <c r="E145" s="60"/>
      <c r="F145" s="76"/>
      <c r="G145" s="76"/>
      <c r="H145" s="41" t="str">
        <f t="shared" ca="1" si="2"/>
        <v xml:space="preserve"> - </v>
      </c>
      <c r="I145" s="47"/>
      <c r="J145" s="53"/>
      <c r="M145" s="57"/>
    </row>
    <row r="146" spans="1:13" s="54" customFormat="1" ht="12.75" x14ac:dyDescent="0.2">
      <c r="A146" s="56"/>
      <c r="B146" s="60"/>
      <c r="C146" s="52"/>
      <c r="D146" s="55"/>
      <c r="E146" s="51"/>
      <c r="F146" s="75"/>
      <c r="G146" s="75"/>
      <c r="H146" s="41" t="str">
        <f t="shared" ca="1" si="2"/>
        <v xml:space="preserve"> - </v>
      </c>
      <c r="I146" s="47"/>
      <c r="J146" s="53"/>
    </row>
    <row r="147" spans="1:13" s="54" customFormat="1" x14ac:dyDescent="0.25">
      <c r="A147" s="56"/>
      <c r="B147" s="51"/>
      <c r="C147" s="58"/>
      <c r="D147" s="59"/>
      <c r="E147" s="60"/>
      <c r="F147" s="76"/>
      <c r="G147" s="76"/>
      <c r="H147" s="41" t="str">
        <f t="shared" ca="1" si="2"/>
        <v xml:space="preserve"> - </v>
      </c>
      <c r="I147" s="47"/>
      <c r="J147" s="53"/>
      <c r="M147" s="57"/>
    </row>
    <row r="148" spans="1:13" s="54" customFormat="1" x14ac:dyDescent="0.25">
      <c r="A148" s="56"/>
      <c r="B148" s="60"/>
      <c r="C148" s="58"/>
      <c r="D148" s="59"/>
      <c r="E148" s="60"/>
      <c r="F148" s="76"/>
      <c r="G148" s="76"/>
      <c r="H148" s="41" t="str">
        <f t="shared" ca="1" si="2"/>
        <v xml:space="preserve"> - </v>
      </c>
      <c r="I148" s="47"/>
      <c r="J148" s="53"/>
      <c r="M148" s="57"/>
    </row>
    <row r="149" spans="1:13" s="54" customFormat="1" x14ac:dyDescent="0.25">
      <c r="A149" s="56"/>
      <c r="B149" s="60"/>
      <c r="C149" s="58"/>
      <c r="D149" s="59"/>
      <c r="E149" s="60"/>
      <c r="F149" s="76"/>
      <c r="G149" s="76"/>
      <c r="H149" s="41" t="str">
        <f t="shared" ca="1" si="2"/>
        <v xml:space="preserve"> - </v>
      </c>
      <c r="I149" s="47"/>
      <c r="J149" s="53"/>
      <c r="M149" s="57"/>
    </row>
    <row r="150" spans="1:13" x14ac:dyDescent="0.25">
      <c r="A150" s="56"/>
      <c r="B150" s="60"/>
      <c r="C150" s="43"/>
      <c r="D150" s="44"/>
      <c r="E150" s="40"/>
      <c r="F150" s="74"/>
      <c r="G150" s="74"/>
      <c r="H150" s="41" t="str">
        <f t="shared" ca="1" si="2"/>
        <v xml:space="preserve"> - </v>
      </c>
      <c r="I150" s="47"/>
    </row>
    <row r="151" spans="1:13" x14ac:dyDescent="0.25">
      <c r="A151" s="56"/>
      <c r="B151" s="40"/>
      <c r="C151" s="43"/>
      <c r="D151" s="44"/>
      <c r="E151" s="40"/>
      <c r="F151" s="74"/>
      <c r="G151" s="74"/>
      <c r="H151" s="41" t="str">
        <f t="shared" ca="1" si="2"/>
        <v xml:space="preserve"> - </v>
      </c>
      <c r="I151" s="47"/>
    </row>
    <row r="152" spans="1:13" x14ac:dyDescent="0.25">
      <c r="A152" s="56"/>
      <c r="B152" s="40"/>
      <c r="C152" s="43"/>
      <c r="D152" s="44"/>
      <c r="E152" s="40"/>
      <c r="F152" s="74"/>
      <c r="G152" s="74"/>
      <c r="H152" s="41" t="str">
        <f t="shared" ca="1" si="2"/>
        <v xml:space="preserve"> - </v>
      </c>
      <c r="I152" s="47"/>
    </row>
    <row r="153" spans="1:13" x14ac:dyDescent="0.25">
      <c r="A153" s="56"/>
      <c r="B153" s="40"/>
      <c r="C153" s="43"/>
      <c r="D153" s="44"/>
      <c r="E153" s="40"/>
      <c r="F153" s="74"/>
      <c r="G153" s="74"/>
      <c r="H153" s="41" t="str">
        <f t="shared" ca="1" si="2"/>
        <v xml:space="preserve"> - </v>
      </c>
      <c r="I153" s="47"/>
    </row>
    <row r="154" spans="1:13" x14ac:dyDescent="0.25">
      <c r="A154" s="56"/>
      <c r="B154" s="40"/>
      <c r="C154" s="43"/>
      <c r="D154" s="44"/>
      <c r="E154" s="40"/>
      <c r="F154" s="74"/>
      <c r="G154" s="74"/>
      <c r="H154" s="41" t="str">
        <f t="shared" ca="1" si="2"/>
        <v xml:space="preserve"> - </v>
      </c>
      <c r="I154" s="47"/>
    </row>
    <row r="155" spans="1:13" x14ac:dyDescent="0.25">
      <c r="A155" s="56"/>
      <c r="B155" s="40"/>
      <c r="C155" s="43"/>
      <c r="D155" s="44"/>
      <c r="E155" s="40"/>
      <c r="F155" s="74"/>
      <c r="G155" s="74"/>
      <c r="H155" s="41" t="str">
        <f t="shared" ca="1" si="2"/>
        <v xml:space="preserve"> - </v>
      </c>
      <c r="I155" s="47"/>
    </row>
    <row r="156" spans="1:13" x14ac:dyDescent="0.25">
      <c r="A156" s="56"/>
      <c r="B156" s="40"/>
      <c r="C156" s="43"/>
      <c r="D156" s="44"/>
      <c r="E156" s="40"/>
      <c r="F156" s="74"/>
      <c r="G156" s="74"/>
      <c r="H156" s="41" t="str">
        <f t="shared" ca="1" si="2"/>
        <v xml:space="preserve"> - </v>
      </c>
      <c r="I156" s="47"/>
    </row>
    <row r="157" spans="1:13" x14ac:dyDescent="0.25">
      <c r="A157" s="56"/>
      <c r="B157" s="40"/>
      <c r="C157" s="43"/>
      <c r="D157" s="44"/>
      <c r="E157" s="40"/>
      <c r="F157" s="74"/>
      <c r="G157" s="74"/>
      <c r="H157" s="41" t="str">
        <f t="shared" ca="1" si="2"/>
        <v xml:space="preserve"> - </v>
      </c>
      <c r="I157" s="47"/>
    </row>
    <row r="158" spans="1:13" x14ac:dyDescent="0.25">
      <c r="A158" s="56"/>
      <c r="B158" s="40"/>
      <c r="C158" s="43"/>
      <c r="D158" s="44"/>
      <c r="E158" s="40"/>
      <c r="F158" s="74"/>
      <c r="G158" s="74"/>
      <c r="H158" s="41" t="str">
        <f t="shared" ca="1" si="2"/>
        <v xml:space="preserve"> - </v>
      </c>
      <c r="I158" s="47"/>
    </row>
    <row r="159" spans="1:13" ht="12.75" x14ac:dyDescent="0.2">
      <c r="A159" s="56"/>
      <c r="B159" s="40"/>
      <c r="C159" s="43"/>
      <c r="D159" s="44"/>
      <c r="E159" s="40"/>
      <c r="F159" s="74"/>
      <c r="G159" s="74"/>
      <c r="H159" s="41" t="str">
        <f t="shared" ca="1" si="2"/>
        <v xml:space="preserve"> - </v>
      </c>
      <c r="I159" s="47"/>
      <c r="J159" s="7"/>
      <c r="M159" s="7"/>
    </row>
    <row r="160" spans="1:13" ht="12.75" x14ac:dyDescent="0.2">
      <c r="A160" s="56"/>
      <c r="B160" s="40"/>
      <c r="C160" s="43"/>
      <c r="D160" s="44"/>
      <c r="E160" s="40"/>
      <c r="F160" s="74"/>
      <c r="G160" s="74"/>
      <c r="H160" s="41" t="str">
        <f t="shared" ca="1" si="2"/>
        <v xml:space="preserve"> - </v>
      </c>
      <c r="I160" s="47"/>
      <c r="J160" s="7"/>
      <c r="M160" s="7"/>
    </row>
    <row r="161" spans="1:13" ht="12.75" x14ac:dyDescent="0.2">
      <c r="A161" s="56"/>
      <c r="B161" s="40"/>
      <c r="C161" s="43"/>
      <c r="D161" s="44"/>
      <c r="E161" s="40"/>
      <c r="F161" s="74"/>
      <c r="G161" s="74"/>
      <c r="H161" s="41" t="str">
        <f t="shared" ca="1" si="2"/>
        <v xml:space="preserve"> - </v>
      </c>
      <c r="I161" s="47"/>
      <c r="J161" s="7"/>
      <c r="M161" s="7"/>
    </row>
    <row r="162" spans="1:13" ht="12.75" x14ac:dyDescent="0.2">
      <c r="A162" s="56"/>
      <c r="B162" s="40"/>
      <c r="C162" s="43"/>
      <c r="D162" s="44"/>
      <c r="E162" s="40"/>
      <c r="F162" s="74"/>
      <c r="G162" s="74"/>
      <c r="H162" s="41" t="str">
        <f t="shared" ca="1" si="2"/>
        <v xml:space="preserve"> - </v>
      </c>
      <c r="I162" s="47"/>
      <c r="J162" s="7"/>
      <c r="M162" s="7"/>
    </row>
    <row r="163" spans="1:13" ht="12.75" x14ac:dyDescent="0.2">
      <c r="A163" s="56"/>
      <c r="B163" s="40"/>
      <c r="C163" s="43"/>
      <c r="D163" s="44"/>
      <c r="E163" s="40"/>
      <c r="F163" s="74"/>
      <c r="G163" s="74"/>
      <c r="H163" s="41" t="str">
        <f t="shared" ca="1" si="2"/>
        <v xml:space="preserve"> - </v>
      </c>
      <c r="I163" s="47"/>
      <c r="J163" s="7"/>
      <c r="M163" s="7"/>
    </row>
    <row r="164" spans="1:13" ht="12.75" x14ac:dyDescent="0.2">
      <c r="A164" s="56"/>
      <c r="B164" s="40"/>
      <c r="C164" s="43"/>
      <c r="D164" s="44"/>
      <c r="E164" s="40"/>
      <c r="F164" s="74"/>
      <c r="G164" s="74"/>
      <c r="H164" s="41" t="str">
        <f t="shared" ca="1" si="2"/>
        <v xml:space="preserve"> - </v>
      </c>
      <c r="I164" s="47"/>
      <c r="J164" s="7"/>
      <c r="M164" s="7"/>
    </row>
    <row r="165" spans="1:13" ht="12.75" x14ac:dyDescent="0.2">
      <c r="A165" s="56"/>
      <c r="B165" s="40"/>
      <c r="C165" s="43"/>
      <c r="D165" s="44"/>
      <c r="E165" s="40"/>
      <c r="F165" s="74"/>
      <c r="G165" s="74"/>
      <c r="H165" s="41" t="str">
        <f t="shared" ca="1" si="2"/>
        <v xml:space="preserve"> - </v>
      </c>
      <c r="I165" s="47"/>
      <c r="J165" s="7"/>
      <c r="M165" s="7"/>
    </row>
    <row r="166" spans="1:13" ht="12.75" x14ac:dyDescent="0.2">
      <c r="A166" s="56"/>
      <c r="B166" s="40"/>
      <c r="C166" s="43"/>
      <c r="D166" s="44"/>
      <c r="E166" s="40"/>
      <c r="F166" s="74"/>
      <c r="G166" s="74"/>
      <c r="H166" s="41" t="str">
        <f t="shared" ca="1" si="2"/>
        <v xml:space="preserve"> - </v>
      </c>
      <c r="I166" s="47"/>
      <c r="J166" s="7"/>
      <c r="M166" s="7"/>
    </row>
    <row r="167" spans="1:13" ht="12.75" x14ac:dyDescent="0.2">
      <c r="A167" s="56"/>
      <c r="B167" s="40"/>
      <c r="C167" s="43"/>
      <c r="D167" s="44"/>
      <c r="E167" s="40"/>
      <c r="F167" s="74"/>
      <c r="G167" s="74"/>
      <c r="H167" s="41" t="str">
        <f t="shared" ca="1" si="2"/>
        <v xml:space="preserve"> - </v>
      </c>
      <c r="I167" s="47"/>
      <c r="J167" s="7"/>
      <c r="M167" s="7"/>
    </row>
    <row r="168" spans="1:13" ht="12.75" x14ac:dyDescent="0.2">
      <c r="A168" s="56"/>
      <c r="B168" s="40"/>
      <c r="C168" s="43"/>
      <c r="D168" s="44"/>
      <c r="E168" s="40"/>
      <c r="F168" s="74"/>
      <c r="G168" s="74"/>
      <c r="H168" s="41" t="str">
        <f t="shared" ca="1" si="2"/>
        <v xml:space="preserve"> - </v>
      </c>
      <c r="I168" s="47"/>
      <c r="J168" s="7"/>
      <c r="M168" s="7"/>
    </row>
    <row r="169" spans="1:13" ht="12.75" x14ac:dyDescent="0.2">
      <c r="A169" s="56"/>
      <c r="B169" s="40"/>
      <c r="C169" s="43"/>
      <c r="D169" s="44"/>
      <c r="E169" s="40"/>
      <c r="F169" s="49"/>
      <c r="G169" s="49"/>
      <c r="H169" s="41" t="str">
        <f t="shared" ca="1" si="2"/>
        <v xml:space="preserve"> - </v>
      </c>
      <c r="I169" s="47"/>
      <c r="J169" s="7"/>
      <c r="M169" s="7"/>
    </row>
    <row r="170" spans="1:13" ht="12.75" x14ac:dyDescent="0.2">
      <c r="A170" s="56"/>
      <c r="B170" s="40"/>
      <c r="C170" s="43"/>
      <c r="D170" s="44"/>
      <c r="E170" s="40"/>
      <c r="F170" s="49"/>
      <c r="G170" s="49"/>
      <c r="H170" s="41" t="str">
        <f t="shared" ca="1" si="2"/>
        <v xml:space="preserve"> - </v>
      </c>
      <c r="I170" s="47"/>
      <c r="J170" s="7"/>
      <c r="M170" s="7"/>
    </row>
    <row r="171" spans="1:13" ht="12.75" x14ac:dyDescent="0.2">
      <c r="A171" s="63"/>
      <c r="B171" s="40"/>
      <c r="C171" s="43"/>
      <c r="D171" s="44"/>
      <c r="E171" s="40"/>
      <c r="F171" s="49"/>
      <c r="G171" s="49"/>
      <c r="H171" s="41" t="str">
        <f t="shared" ca="1" si="2"/>
        <v xml:space="preserve"> - </v>
      </c>
      <c r="I171" s="47"/>
      <c r="J171" s="7"/>
      <c r="M171" s="7"/>
    </row>
    <row r="172" spans="1:13" ht="14.25" x14ac:dyDescent="0.2">
      <c r="A172" s="64"/>
      <c r="B172" s="65"/>
      <c r="C172" s="66"/>
      <c r="D172" s="67"/>
      <c r="E172" s="65"/>
      <c r="F172" s="68"/>
      <c r="G172" s="68"/>
      <c r="H172" s="69"/>
      <c r="I172"/>
      <c r="J172" s="7"/>
      <c r="M172" s="7"/>
    </row>
    <row r="173" spans="1:13" ht="12.75" x14ac:dyDescent="0.2">
      <c r="F173" s="8">
        <f>SUBTOTAL(9, F9:F172)</f>
        <v>305030.00999999995</v>
      </c>
      <c r="G173" s="8">
        <f>SUBTOTAL(9, G9:G141)</f>
        <v>2917.83</v>
      </c>
      <c r="J173" s="7"/>
      <c r="M173" s="7"/>
    </row>
    <row r="174" spans="1:13" ht="12.75" x14ac:dyDescent="0.2">
      <c r="F174" s="8">
        <f>F173-G173</f>
        <v>302112.17999999993</v>
      </c>
      <c r="J174" s="7"/>
      <c r="M174" s="7"/>
    </row>
  </sheetData>
  <conditionalFormatting sqref="H7:H171">
    <cfRule type="cellIs" dxfId="28" priority="2" stopIfTrue="1" operator="lessThan">
      <formula>0</formula>
    </cfRule>
  </conditionalFormatting>
  <conditionalFormatting sqref="H3">
    <cfRule type="cellIs" dxfId="27" priority="1" stopIfTrue="1" operator="lessThan">
      <formula>0</formula>
    </cfRule>
  </conditionalFormatting>
  <dataValidations count="5">
    <dataValidation type="list" allowBlank="1" showInputMessage="1" showErrorMessage="1" sqref="D84:D92 C39 D7:D8 F106 F84:F92 D103:D104 D51:D57 D106 D59:D82 F59:F82 F51:F57" xr:uid="{97899B06-2DF1-4CA4-B78C-1F72B1FDCB72}">
      <formula1>categoryList</formula1>
    </dataValidation>
    <dataValidation type="list" allowBlank="1" showInputMessage="1" showErrorMessage="1" sqref="F39 E7:E139" xr:uid="{26DD3357-AAE9-44C0-8C3E-1D16E815194F}">
      <formula1>reconcileList</formula1>
    </dataValidation>
    <dataValidation type="list" allowBlank="1" showInputMessage="1" showErrorMessage="1" sqref="A136:A143 A7:A109" xr:uid="{CE3338C9-2202-47AC-AF5D-15C48530A82F}">
      <formula1>dateList</formula1>
    </dataValidation>
    <dataValidation type="list" allowBlank="1" showInputMessage="1" showErrorMessage="1" sqref="B7:B32 B36:B38 B103:B104 B63:B76 B40:B60" xr:uid="{07CC4EBD-CE32-46B6-8B85-14741A7D6BEC}">
      <formula1>numList</formula1>
    </dataValidation>
    <dataValidation type="list" allowBlank="1" showInputMessage="1" showErrorMessage="1" sqref="C84 B39 C31:C38 C7:C8 C103:C104 C62:C76 C40 C42:C59" xr:uid="{B259A05B-EEA8-4BC5-8FDB-8964E082486C}">
      <formula1>payeeList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66FE7A4A-8861-446D-9524-82F3433707C5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H7:H171</xm:sqref>
        </x14:conditionalFormatting>
        <x14:conditionalFormatting xmlns:xm="http://schemas.microsoft.com/office/excel/2006/main">
          <x14:cfRule type="iconSet" priority="4" id="{7829D225-D585-4632-927C-2C28BEF9B44F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H3</xm:sqref>
        </x14:conditionalFormatting>
        <x14:conditionalFormatting xmlns:xm="http://schemas.microsoft.com/office/excel/2006/main">
          <x14:cfRule type="iconSet" priority="5" id="{8B900407-B786-4020-BDEA-694C422A86E7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H33:H171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F5C72-581D-4441-BF70-C5B3C4F6A638}">
  <sheetPr codeName="Sheet12">
    <pageSetUpPr fitToPage="1"/>
  </sheetPr>
  <dimension ref="A1:L172"/>
  <sheetViews>
    <sheetView showGridLines="0" tabSelected="1" zoomScale="115" zoomScaleNormal="115" workbookViewId="0">
      <pane ySplit="6" topLeftCell="A82" activePane="bottomLeft" state="frozen"/>
      <selection activeCell="B18" sqref="B18"/>
      <selection pane="bottomLeft" activeCell="H83" sqref="H83"/>
    </sheetView>
  </sheetViews>
  <sheetFormatPr defaultRowHeight="15" x14ac:dyDescent="0.25"/>
  <cols>
    <col min="1" max="1" width="9.25" style="7" customWidth="1"/>
    <col min="2" max="2" width="12.875" style="7" customWidth="1"/>
    <col min="3" max="3" width="25.75" style="7" customWidth="1"/>
    <col min="4" max="4" width="18.375" style="7" customWidth="1"/>
    <col min="5" max="5" width="4" style="7" customWidth="1"/>
    <col min="6" max="6" width="12.375" style="8" customWidth="1"/>
    <col min="7" max="7" width="11.75" style="8" customWidth="1"/>
    <col min="8" max="8" width="14" style="8" customWidth="1"/>
    <col min="9" max="9" width="15.25" style="7" customWidth="1"/>
    <col min="10" max="10" width="9" style="7"/>
    <col min="11" max="11" width="9" style="62"/>
    <col min="12" max="16384" width="9" style="7"/>
  </cols>
  <sheetData>
    <row r="1" spans="1:12" ht="23.25" hidden="1" x14ac:dyDescent="0.3">
      <c r="A1" s="1" t="s">
        <v>0</v>
      </c>
      <c r="B1" s="2"/>
      <c r="C1" s="2"/>
      <c r="D1" s="2"/>
      <c r="E1" s="3"/>
      <c r="F1" s="4"/>
      <c r="G1" s="5"/>
      <c r="H1" s="6">
        <v>44166</v>
      </c>
      <c r="K1" s="9"/>
      <c r="L1" s="10" t="s">
        <v>1</v>
      </c>
    </row>
    <row r="2" spans="1:12" ht="18.75" hidden="1" x14ac:dyDescent="0.25">
      <c r="A2" s="1" t="s">
        <v>2</v>
      </c>
      <c r="K2" s="11"/>
    </row>
    <row r="3" spans="1:12" hidden="1" x14ac:dyDescent="0.25">
      <c r="G3" s="13" t="s">
        <v>3</v>
      </c>
      <c r="H3" s="14">
        <f ca="1">VLOOKUP(9E+100,Table1345678910111213345678910111213345678910111213[Balance],1)</f>
        <v>1271630.5842253934</v>
      </c>
      <c r="K3" s="11"/>
      <c r="L3" s="10" t="s">
        <v>4</v>
      </c>
    </row>
    <row r="4" spans="1:12" hidden="1" x14ac:dyDescent="0.25">
      <c r="G4" s="16" t="s">
        <v>5</v>
      </c>
      <c r="H4" s="17">
        <f>SUMIF(Table1345678910111213345678910111213345678910111213[R],"=r",Table1345678910111213345678910111213345678910111213[Deposit,
Credit (+)])+SUMIF(Table1345678910111213345678910111213345678910111213[R],"=c",Table1345678910111213345678910111213345678910111213[Deposit,
Credit (+)])-SUMIF(Table1345678910111213345678910111213345678910111213[R],"=R",Table1345678910111213345678910111213345678910111213[Withdrawal,
Payment (-)])-SUMIF(Table1345678910111213345678910111213345678910111213[R],"=C",Table1345678910111213345678910111213345678910111213[Withdrawal,
Payment (-)])</f>
        <v>0</v>
      </c>
      <c r="K4" s="11"/>
      <c r="L4" s="10" t="s">
        <v>6</v>
      </c>
    </row>
    <row r="5" spans="1:12" s="20" customFormat="1" ht="17.25" customHeight="1" x14ac:dyDescent="0.25">
      <c r="A5" s="19"/>
      <c r="B5" s="19"/>
      <c r="C5" s="19"/>
      <c r="E5" s="21"/>
      <c r="F5" s="22"/>
      <c r="G5" s="23" t="s">
        <v>7</v>
      </c>
      <c r="H5" s="24">
        <v>500000</v>
      </c>
      <c r="K5" s="11"/>
      <c r="L5" s="10" t="s">
        <v>8</v>
      </c>
    </row>
    <row r="6" spans="1:12" ht="30" x14ac:dyDescent="0.25">
      <c r="A6" s="25" t="s">
        <v>9</v>
      </c>
      <c r="B6" s="26" t="s">
        <v>10</v>
      </c>
      <c r="C6" s="27" t="s">
        <v>11</v>
      </c>
      <c r="D6" s="27" t="s">
        <v>12</v>
      </c>
      <c r="E6" s="25" t="s">
        <v>13</v>
      </c>
      <c r="F6" s="28" t="s">
        <v>14</v>
      </c>
      <c r="G6" s="28" t="s">
        <v>15</v>
      </c>
      <c r="H6" s="29" t="s">
        <v>16</v>
      </c>
      <c r="I6" s="30" t="s">
        <v>17</v>
      </c>
      <c r="K6" s="11"/>
    </row>
    <row r="7" spans="1:12" s="20" customFormat="1" ht="12.75" x14ac:dyDescent="0.2">
      <c r="A7" s="31"/>
      <c r="B7" s="33"/>
      <c r="C7" s="34" t="s">
        <v>1069</v>
      </c>
      <c r="D7" s="35"/>
      <c r="E7" s="33"/>
      <c r="F7" s="36">
        <v>0</v>
      </c>
      <c r="G7" s="36"/>
      <c r="H7" s="41">
        <f ca="1">Nov!H70</f>
        <v>42156.314225393275</v>
      </c>
      <c r="I7" s="37"/>
      <c r="K7" s="12"/>
    </row>
    <row r="8" spans="1:12" s="20" customFormat="1" ht="12.75" x14ac:dyDescent="0.2">
      <c r="A8" s="32">
        <v>44166</v>
      </c>
      <c r="B8" s="140" t="s">
        <v>1070</v>
      </c>
      <c r="C8" s="141" t="s">
        <v>18</v>
      </c>
      <c r="D8" s="146"/>
      <c r="E8" s="140"/>
      <c r="F8" s="143">
        <v>10064</v>
      </c>
      <c r="G8" s="143"/>
      <c r="H8" s="148">
        <f ca="1">IF(AND(ISBLANK(F8),ISBLANK(G8)),"",OFFSET(H8,-1,0,1,1)+G8-F8)</f>
        <v>32092.314225393275</v>
      </c>
      <c r="I8" s="145"/>
      <c r="K8" s="12"/>
    </row>
    <row r="9" spans="1:12" s="20" customFormat="1" ht="12.75" x14ac:dyDescent="0.2">
      <c r="A9" s="32">
        <v>44166</v>
      </c>
      <c r="B9" s="38" t="s">
        <v>1071</v>
      </c>
      <c r="C9" s="39" t="s">
        <v>30</v>
      </c>
      <c r="D9" s="39"/>
      <c r="E9" s="40"/>
      <c r="F9" s="113">
        <v>250</v>
      </c>
      <c r="G9" s="70"/>
      <c r="H9" s="41">
        <f ca="1">IF(AND(ISBLANK(F9),ISBLANK(G9))," - ",OFFSET(H9,-1,0,1,1)+G9-F9)</f>
        <v>31842.314225393275</v>
      </c>
      <c r="I9" s="37"/>
      <c r="K9" s="12"/>
    </row>
    <row r="10" spans="1:12" s="20" customFormat="1" ht="12.75" x14ac:dyDescent="0.2">
      <c r="A10" s="32">
        <v>44166</v>
      </c>
      <c r="B10" s="38" t="s">
        <v>1072</v>
      </c>
      <c r="C10" s="39" t="s">
        <v>19</v>
      </c>
      <c r="D10" s="39"/>
      <c r="E10" s="40"/>
      <c r="F10" s="113">
        <v>132</v>
      </c>
      <c r="G10" s="70"/>
      <c r="H10" s="41">
        <f t="shared" ref="H10:H87" ca="1" si="0">IF(AND(ISBLANK(F10),ISBLANK(G10))," - ",OFFSET(H10,-1,0,1,1)+G10-F10)</f>
        <v>31710.314225393275</v>
      </c>
      <c r="I10" s="37"/>
      <c r="K10" s="12"/>
    </row>
    <row r="11" spans="1:12" s="20" customFormat="1" ht="12.75" x14ac:dyDescent="0.2">
      <c r="A11" s="32">
        <v>44166</v>
      </c>
      <c r="B11" s="93" t="s">
        <v>1073</v>
      </c>
      <c r="C11" s="94" t="s">
        <v>436</v>
      </c>
      <c r="D11" s="95"/>
      <c r="E11" s="93"/>
      <c r="F11" s="71">
        <v>5000</v>
      </c>
      <c r="G11" s="96"/>
      <c r="H11" s="41">
        <f t="shared" ca="1" si="0"/>
        <v>26710.314225393275</v>
      </c>
      <c r="I11" s="82"/>
      <c r="K11" s="12"/>
    </row>
    <row r="12" spans="1:12" s="20" customFormat="1" ht="12.75" x14ac:dyDescent="0.2">
      <c r="A12" s="32">
        <v>44176</v>
      </c>
      <c r="B12" s="159" t="s">
        <v>67</v>
      </c>
      <c r="C12" s="160" t="s">
        <v>23</v>
      </c>
      <c r="D12" s="161"/>
      <c r="E12" s="159"/>
      <c r="F12" s="162"/>
      <c r="G12" s="96">
        <v>1500000</v>
      </c>
      <c r="H12" s="41">
        <f t="shared" ca="1" si="0"/>
        <v>1526710.3142253933</v>
      </c>
      <c r="I12" s="164"/>
      <c r="K12" s="12"/>
    </row>
    <row r="13" spans="1:12" s="20" customFormat="1" ht="12.75" x14ac:dyDescent="0.2">
      <c r="A13" s="32">
        <v>44173</v>
      </c>
      <c r="B13" s="93" t="s">
        <v>1074</v>
      </c>
      <c r="C13" s="94" t="s">
        <v>33</v>
      </c>
      <c r="D13" s="95"/>
      <c r="E13" s="93"/>
      <c r="F13" s="71">
        <v>150</v>
      </c>
      <c r="G13" s="96"/>
      <c r="H13" s="41">
        <f t="shared" ca="1" si="0"/>
        <v>1526560.3142253933</v>
      </c>
      <c r="I13" s="82"/>
      <c r="K13" s="12"/>
    </row>
    <row r="14" spans="1:12" s="20" customFormat="1" ht="24" x14ac:dyDescent="0.2">
      <c r="A14" s="32">
        <v>44173</v>
      </c>
      <c r="B14" s="40" t="s">
        <v>1075</v>
      </c>
      <c r="C14" s="43" t="s">
        <v>35</v>
      </c>
      <c r="D14" s="44"/>
      <c r="E14" s="40"/>
      <c r="F14" s="71">
        <v>5647.95</v>
      </c>
      <c r="G14" s="71"/>
      <c r="H14" s="41">
        <f t="shared" ca="1" si="0"/>
        <v>1520912.3642253934</v>
      </c>
      <c r="I14" s="37"/>
      <c r="K14" s="12"/>
    </row>
    <row r="15" spans="1:12" s="20" customFormat="1" ht="12.75" customHeight="1" x14ac:dyDescent="0.2">
      <c r="A15" s="32">
        <v>44173</v>
      </c>
      <c r="B15" s="40" t="s">
        <v>1076</v>
      </c>
      <c r="C15" s="43" t="s">
        <v>173</v>
      </c>
      <c r="D15" s="44"/>
      <c r="E15" s="40"/>
      <c r="F15" s="71">
        <v>590</v>
      </c>
      <c r="G15" s="71"/>
      <c r="H15" s="41">
        <f t="shared" ca="1" si="0"/>
        <v>1520322.3642253934</v>
      </c>
      <c r="I15" s="37"/>
      <c r="K15" s="12"/>
    </row>
    <row r="16" spans="1:12" s="20" customFormat="1" ht="12.75" customHeight="1" x14ac:dyDescent="0.2">
      <c r="A16" s="32">
        <v>44173</v>
      </c>
      <c r="B16" s="93" t="s">
        <v>1077</v>
      </c>
      <c r="C16" s="94" t="s">
        <v>1078</v>
      </c>
      <c r="D16" s="95"/>
      <c r="E16" s="93"/>
      <c r="F16" s="71">
        <v>1500</v>
      </c>
      <c r="G16" s="96"/>
      <c r="H16" s="41">
        <f t="shared" ca="1" si="0"/>
        <v>1518822.3642253934</v>
      </c>
      <c r="I16" s="82"/>
      <c r="K16" s="12"/>
    </row>
    <row r="17" spans="1:11" s="20" customFormat="1" ht="12.75" customHeight="1" x14ac:dyDescent="0.2">
      <c r="A17" s="32">
        <v>44173</v>
      </c>
      <c r="B17" s="93" t="s">
        <v>1079</v>
      </c>
      <c r="C17" s="94" t="s">
        <v>80</v>
      </c>
      <c r="D17" s="95"/>
      <c r="E17" s="93"/>
      <c r="F17" s="71">
        <v>1261.4000000000001</v>
      </c>
      <c r="G17" s="96"/>
      <c r="H17" s="41">
        <f t="shared" ca="1" si="0"/>
        <v>1517560.9642253935</v>
      </c>
      <c r="I17" s="82"/>
      <c r="K17" s="12"/>
    </row>
    <row r="18" spans="1:11" s="20" customFormat="1" ht="12.75" x14ac:dyDescent="0.2">
      <c r="A18" s="32">
        <v>44173</v>
      </c>
      <c r="B18" s="33" t="s">
        <v>1080</v>
      </c>
      <c r="C18" s="39" t="s">
        <v>1081</v>
      </c>
      <c r="D18" s="39"/>
      <c r="E18" s="33"/>
      <c r="F18" s="70">
        <v>3250</v>
      </c>
      <c r="G18" s="70"/>
      <c r="H18" s="41">
        <f t="shared" ca="1" si="0"/>
        <v>1514310.9642253935</v>
      </c>
      <c r="I18" s="37"/>
      <c r="K18" s="12"/>
    </row>
    <row r="19" spans="1:11" s="20" customFormat="1" ht="12.75" x14ac:dyDescent="0.2">
      <c r="A19" s="32">
        <v>44173</v>
      </c>
      <c r="B19" s="33" t="s">
        <v>1082</v>
      </c>
      <c r="C19" s="39" t="s">
        <v>1083</v>
      </c>
      <c r="D19" s="39"/>
      <c r="E19" s="33"/>
      <c r="F19" s="70">
        <v>1000</v>
      </c>
      <c r="G19" s="70"/>
      <c r="H19" s="41">
        <f t="shared" ca="1" si="0"/>
        <v>1513310.9642253935</v>
      </c>
      <c r="I19" s="37"/>
      <c r="K19" s="12"/>
    </row>
    <row r="20" spans="1:11" s="20" customFormat="1" ht="12.75" x14ac:dyDescent="0.2">
      <c r="A20" s="32">
        <v>44173</v>
      </c>
      <c r="B20" s="33" t="s">
        <v>1084</v>
      </c>
      <c r="C20" s="45" t="s">
        <v>95</v>
      </c>
      <c r="D20" s="39"/>
      <c r="E20" s="40"/>
      <c r="F20" s="70">
        <v>545</v>
      </c>
      <c r="G20" s="71"/>
      <c r="H20" s="41">
        <f t="shared" ca="1" si="0"/>
        <v>1512765.9642253935</v>
      </c>
      <c r="I20" s="37"/>
      <c r="K20" s="12"/>
    </row>
    <row r="21" spans="1:11" s="20" customFormat="1" ht="12.75" x14ac:dyDescent="0.2">
      <c r="A21" s="32">
        <v>44173</v>
      </c>
      <c r="B21" s="40" t="s">
        <v>1085</v>
      </c>
      <c r="C21" s="43" t="s">
        <v>477</v>
      </c>
      <c r="D21" s="39"/>
      <c r="E21" s="40"/>
      <c r="F21" s="71">
        <v>319.5</v>
      </c>
      <c r="G21" s="71"/>
      <c r="H21" s="41">
        <f t="shared" ca="1" si="0"/>
        <v>1512446.4642253935</v>
      </c>
      <c r="I21" s="37"/>
      <c r="K21" s="12"/>
    </row>
    <row r="22" spans="1:11" s="20" customFormat="1" ht="12.75" x14ac:dyDescent="0.2">
      <c r="A22" s="32">
        <v>44173</v>
      </c>
      <c r="B22" s="140" t="s">
        <v>1086</v>
      </c>
      <c r="C22" s="141" t="s">
        <v>51</v>
      </c>
      <c r="D22" s="142"/>
      <c r="E22" s="140"/>
      <c r="F22" s="143">
        <v>607.1</v>
      </c>
      <c r="G22" s="143"/>
      <c r="H22" s="41">
        <f t="shared" ca="1" si="0"/>
        <v>1511839.3642253934</v>
      </c>
      <c r="I22" s="145"/>
      <c r="K22" s="12"/>
    </row>
    <row r="23" spans="1:11" s="20" customFormat="1" ht="12.75" x14ac:dyDescent="0.2">
      <c r="A23" s="32">
        <v>44173</v>
      </c>
      <c r="B23" s="140" t="s">
        <v>1087</v>
      </c>
      <c r="C23" s="141" t="s">
        <v>51</v>
      </c>
      <c r="D23" s="142"/>
      <c r="E23" s="140"/>
      <c r="F23" s="143">
        <v>1035.3</v>
      </c>
      <c r="G23" s="143"/>
      <c r="H23" s="41">
        <f t="shared" ca="1" si="0"/>
        <v>1510804.0642253933</v>
      </c>
      <c r="I23" s="145"/>
      <c r="K23" s="12"/>
    </row>
    <row r="24" spans="1:11" s="20" customFormat="1" ht="12.75" x14ac:dyDescent="0.2">
      <c r="A24" s="32">
        <v>44173</v>
      </c>
      <c r="B24" s="140" t="s">
        <v>1088</v>
      </c>
      <c r="C24" s="141" t="s">
        <v>51</v>
      </c>
      <c r="D24" s="142"/>
      <c r="E24" s="140"/>
      <c r="F24" s="143">
        <v>7.3</v>
      </c>
      <c r="G24" s="143"/>
      <c r="H24" s="41">
        <f t="shared" ca="1" si="0"/>
        <v>1510796.7642253933</v>
      </c>
      <c r="I24" s="145"/>
      <c r="K24" s="12"/>
    </row>
    <row r="25" spans="1:11" s="20" customFormat="1" ht="12.75" x14ac:dyDescent="0.2">
      <c r="A25" s="32">
        <v>44173</v>
      </c>
      <c r="B25" s="140" t="s">
        <v>1089</v>
      </c>
      <c r="C25" s="141" t="s">
        <v>1090</v>
      </c>
      <c r="D25" s="142"/>
      <c r="E25" s="140"/>
      <c r="F25" s="143">
        <v>10500</v>
      </c>
      <c r="G25" s="144"/>
      <c r="H25" s="41">
        <f t="shared" ca="1" si="0"/>
        <v>1500296.7642253933</v>
      </c>
      <c r="I25" s="145"/>
      <c r="K25" s="12"/>
    </row>
    <row r="26" spans="1:11" s="20" customFormat="1" ht="12.75" x14ac:dyDescent="0.2">
      <c r="A26" s="32">
        <v>44173</v>
      </c>
      <c r="B26" s="40" t="s">
        <v>1091</v>
      </c>
      <c r="C26" s="39" t="s">
        <v>1092</v>
      </c>
      <c r="D26" s="39"/>
      <c r="E26" s="40"/>
      <c r="F26" s="71">
        <v>250000</v>
      </c>
      <c r="G26" s="71"/>
      <c r="H26" s="41">
        <f t="shared" ca="1" si="0"/>
        <v>1250296.7642253933</v>
      </c>
      <c r="I26" s="37"/>
      <c r="K26" s="12"/>
    </row>
    <row r="27" spans="1:11" s="20" customFormat="1" ht="12.75" x14ac:dyDescent="0.2">
      <c r="A27" s="32">
        <v>44173</v>
      </c>
      <c r="B27" s="40" t="s">
        <v>1093</v>
      </c>
      <c r="C27" s="39" t="s">
        <v>1094</v>
      </c>
      <c r="D27" s="39"/>
      <c r="E27" s="40"/>
      <c r="F27" s="71">
        <v>28635.9</v>
      </c>
      <c r="G27" s="71"/>
      <c r="H27" s="41">
        <f t="shared" ca="1" si="0"/>
        <v>1221660.8642253934</v>
      </c>
      <c r="I27" s="37"/>
      <c r="K27" s="12"/>
    </row>
    <row r="28" spans="1:11" s="20" customFormat="1" ht="24" x14ac:dyDescent="0.2">
      <c r="A28" s="32">
        <v>44173</v>
      </c>
      <c r="B28" s="40" t="s">
        <v>22</v>
      </c>
      <c r="C28" s="43" t="s">
        <v>1095</v>
      </c>
      <c r="D28" s="39"/>
      <c r="E28" s="40"/>
      <c r="F28" s="71">
        <v>73968.600000000006</v>
      </c>
      <c r="G28" s="71"/>
      <c r="H28" s="41">
        <f t="shared" ca="1" si="0"/>
        <v>1147692.2642253933</v>
      </c>
      <c r="I28" s="37"/>
      <c r="K28" s="12"/>
    </row>
    <row r="29" spans="1:11" s="20" customFormat="1" ht="25.5" x14ac:dyDescent="0.2">
      <c r="A29" s="32">
        <v>44173</v>
      </c>
      <c r="B29" s="40" t="s">
        <v>22</v>
      </c>
      <c r="C29" s="45" t="s">
        <v>1096</v>
      </c>
      <c r="D29" s="39"/>
      <c r="E29" s="38"/>
      <c r="F29" s="71">
        <v>90466.94</v>
      </c>
      <c r="G29" s="70"/>
      <c r="H29" s="41">
        <f t="shared" ca="1" si="0"/>
        <v>1057225.3242253934</v>
      </c>
      <c r="I29" s="37"/>
      <c r="K29" s="12"/>
    </row>
    <row r="30" spans="1:11" s="20" customFormat="1" ht="12.75" x14ac:dyDescent="0.2">
      <c r="A30" s="32">
        <v>44175</v>
      </c>
      <c r="B30" s="38" t="s">
        <v>1097</v>
      </c>
      <c r="C30" s="45" t="s">
        <v>118</v>
      </c>
      <c r="D30" s="39"/>
      <c r="E30" s="38"/>
      <c r="F30" s="70">
        <v>320</v>
      </c>
      <c r="G30" s="70"/>
      <c r="H30" s="41">
        <f t="shared" ca="1" si="0"/>
        <v>1056905.3242253934</v>
      </c>
      <c r="I30" s="37"/>
      <c r="K30" s="12"/>
    </row>
    <row r="31" spans="1:11" s="20" customFormat="1" ht="12.75" x14ac:dyDescent="0.2">
      <c r="A31" s="32">
        <v>44175</v>
      </c>
      <c r="B31" s="38" t="s">
        <v>1098</v>
      </c>
      <c r="C31" s="45" t="s">
        <v>193</v>
      </c>
      <c r="D31" s="39"/>
      <c r="E31" s="38"/>
      <c r="F31" s="70">
        <v>1166.55</v>
      </c>
      <c r="G31" s="70"/>
      <c r="H31" s="41">
        <f t="shared" ca="1" si="0"/>
        <v>1055738.7742253933</v>
      </c>
      <c r="I31" s="37"/>
      <c r="K31" s="12"/>
    </row>
    <row r="32" spans="1:11" s="20" customFormat="1" ht="12.75" x14ac:dyDescent="0.2">
      <c r="A32" s="32">
        <v>44175</v>
      </c>
      <c r="B32" s="38" t="s">
        <v>1099</v>
      </c>
      <c r="C32" s="45" t="s">
        <v>105</v>
      </c>
      <c r="D32" s="39"/>
      <c r="E32" s="38"/>
      <c r="F32" s="72">
        <v>39.200000000000003</v>
      </c>
      <c r="G32" s="70"/>
      <c r="H32" s="41">
        <f t="shared" ca="1" si="0"/>
        <v>1055699.5742253934</v>
      </c>
      <c r="I32" s="37"/>
      <c r="K32" s="12"/>
    </row>
    <row r="33" spans="1:11" s="20" customFormat="1" ht="12.75" x14ac:dyDescent="0.2">
      <c r="A33" s="32">
        <v>44175</v>
      </c>
      <c r="B33" s="38" t="s">
        <v>1100</v>
      </c>
      <c r="C33" s="45" t="s">
        <v>1101</v>
      </c>
      <c r="D33" s="39"/>
      <c r="E33" s="38"/>
      <c r="F33" s="70">
        <v>330</v>
      </c>
      <c r="G33" s="70"/>
      <c r="H33" s="41">
        <f t="shared" ca="1" si="0"/>
        <v>1055369.5742253934</v>
      </c>
      <c r="I33" s="37"/>
      <c r="K33" s="12"/>
    </row>
    <row r="34" spans="1:11" s="20" customFormat="1" ht="12.75" x14ac:dyDescent="0.2">
      <c r="A34" s="32">
        <v>44189</v>
      </c>
      <c r="B34" s="38" t="s">
        <v>125</v>
      </c>
      <c r="C34" s="45" t="s">
        <v>490</v>
      </c>
      <c r="D34" s="39"/>
      <c r="E34" s="38"/>
      <c r="F34" s="70">
        <v>39731.08</v>
      </c>
      <c r="G34" s="70"/>
      <c r="H34" s="41">
        <f t="shared" ca="1" si="0"/>
        <v>1015638.4942253934</v>
      </c>
      <c r="I34" s="37"/>
      <c r="K34" s="12"/>
    </row>
    <row r="35" spans="1:11" s="20" customFormat="1" ht="12.75" x14ac:dyDescent="0.2">
      <c r="A35" s="32">
        <v>44181</v>
      </c>
      <c r="B35" s="38" t="s">
        <v>1102</v>
      </c>
      <c r="C35" s="45" t="s">
        <v>1017</v>
      </c>
      <c r="D35" s="39"/>
      <c r="E35" s="33"/>
      <c r="F35" s="70">
        <v>568.25</v>
      </c>
      <c r="G35" s="70"/>
      <c r="H35" s="41">
        <f t="shared" ca="1" si="0"/>
        <v>1015070.2442253934</v>
      </c>
      <c r="I35" s="37"/>
      <c r="K35" s="12"/>
    </row>
    <row r="36" spans="1:11" s="20" customFormat="1" ht="12.75" x14ac:dyDescent="0.2">
      <c r="A36" s="32">
        <v>44181</v>
      </c>
      <c r="B36" s="46" t="s">
        <v>1103</v>
      </c>
      <c r="C36" s="35" t="s">
        <v>142</v>
      </c>
      <c r="D36" s="39"/>
      <c r="E36" s="33"/>
      <c r="F36" s="73">
        <v>9500</v>
      </c>
      <c r="G36" s="70"/>
      <c r="H36" s="41">
        <f t="shared" ca="1" si="0"/>
        <v>1005570.2442253934</v>
      </c>
      <c r="I36" s="37"/>
      <c r="K36" s="7"/>
    </row>
    <row r="37" spans="1:11" s="84" customFormat="1" ht="12.75" x14ac:dyDescent="0.2">
      <c r="A37" s="77">
        <v>44181</v>
      </c>
      <c r="B37" s="78" t="s">
        <v>1104</v>
      </c>
      <c r="C37" s="79" t="s">
        <v>1105</v>
      </c>
      <c r="D37" s="80"/>
      <c r="E37" s="78"/>
      <c r="F37" s="70">
        <v>120000</v>
      </c>
      <c r="G37" s="70"/>
      <c r="H37" s="41">
        <f t="shared" ca="1" si="0"/>
        <v>885570.2442253934</v>
      </c>
      <c r="I37" s="82"/>
      <c r="K37" s="85"/>
    </row>
    <row r="38" spans="1:11" s="84" customFormat="1" ht="12.75" x14ac:dyDescent="0.2">
      <c r="A38" s="77">
        <v>44181</v>
      </c>
      <c r="B38" s="93" t="s">
        <v>1106</v>
      </c>
      <c r="C38" s="94" t="s">
        <v>118</v>
      </c>
      <c r="D38" s="95"/>
      <c r="E38" s="93"/>
      <c r="F38" s="71">
        <v>949.65</v>
      </c>
      <c r="G38" s="96"/>
      <c r="H38" s="41">
        <f t="shared" ca="1" si="0"/>
        <v>884620.59422539338</v>
      </c>
      <c r="I38" s="82"/>
      <c r="K38" s="85"/>
    </row>
    <row r="39" spans="1:11" s="20" customFormat="1" ht="12.75" x14ac:dyDescent="0.2">
      <c r="A39" s="32">
        <v>44181</v>
      </c>
      <c r="B39" s="33" t="s">
        <v>1107</v>
      </c>
      <c r="C39" s="34" t="s">
        <v>1108</v>
      </c>
      <c r="D39" s="39"/>
      <c r="E39" s="33"/>
      <c r="F39" s="113">
        <v>8525</v>
      </c>
      <c r="G39" s="70"/>
      <c r="H39" s="41">
        <f t="shared" ca="1" si="0"/>
        <v>876095.59422539338</v>
      </c>
      <c r="I39" s="37"/>
      <c r="K39" s="7"/>
    </row>
    <row r="40" spans="1:11" s="20" customFormat="1" ht="12.75" x14ac:dyDescent="0.2">
      <c r="A40" s="32">
        <v>44181</v>
      </c>
      <c r="B40" s="33" t="s">
        <v>1109</v>
      </c>
      <c r="C40" s="34" t="s">
        <v>89</v>
      </c>
      <c r="D40" s="39"/>
      <c r="E40" s="33"/>
      <c r="F40" s="113">
        <v>3710</v>
      </c>
      <c r="G40" s="70"/>
      <c r="H40" s="41">
        <f t="shared" ca="1" si="0"/>
        <v>872385.59422539338</v>
      </c>
      <c r="I40" s="37"/>
      <c r="K40" s="7"/>
    </row>
    <row r="41" spans="1:11" s="20" customFormat="1" ht="12.75" x14ac:dyDescent="0.2">
      <c r="A41" s="32">
        <v>44181</v>
      </c>
      <c r="B41" s="33" t="s">
        <v>1110</v>
      </c>
      <c r="C41" s="34" t="s">
        <v>202</v>
      </c>
      <c r="D41" s="39"/>
      <c r="E41" s="33"/>
      <c r="F41" s="113">
        <v>7300</v>
      </c>
      <c r="G41" s="70"/>
      <c r="H41" s="41">
        <f t="shared" ca="1" si="0"/>
        <v>865085.59422539338</v>
      </c>
      <c r="I41" s="37"/>
      <c r="K41" s="7"/>
    </row>
    <row r="42" spans="1:11" s="20" customFormat="1" ht="12.75" x14ac:dyDescent="0.2">
      <c r="A42" s="32">
        <v>44181</v>
      </c>
      <c r="B42" s="33" t="s">
        <v>1111</v>
      </c>
      <c r="C42" s="34" t="s">
        <v>97</v>
      </c>
      <c r="D42" s="39"/>
      <c r="E42" s="33"/>
      <c r="F42" s="113">
        <v>530</v>
      </c>
      <c r="G42" s="70"/>
      <c r="H42" s="41">
        <f t="shared" ca="1" si="0"/>
        <v>864555.59422539338</v>
      </c>
      <c r="I42" s="37"/>
      <c r="K42" s="7"/>
    </row>
    <row r="43" spans="1:11" s="20" customFormat="1" ht="12.75" x14ac:dyDescent="0.2">
      <c r="A43" s="32">
        <v>44181</v>
      </c>
      <c r="B43" s="33" t="s">
        <v>1112</v>
      </c>
      <c r="C43" s="34" t="s">
        <v>100</v>
      </c>
      <c r="D43" s="39"/>
      <c r="E43" s="33"/>
      <c r="F43" s="113">
        <v>161.19999999999999</v>
      </c>
      <c r="G43" s="70"/>
      <c r="H43" s="41">
        <f t="shared" ca="1" si="0"/>
        <v>864394.39422539342</v>
      </c>
      <c r="I43" s="37"/>
      <c r="K43" s="7"/>
    </row>
    <row r="44" spans="1:11" s="20" customFormat="1" ht="12.75" x14ac:dyDescent="0.2">
      <c r="A44" s="32">
        <v>44181</v>
      </c>
      <c r="B44" s="33" t="s">
        <v>1113</v>
      </c>
      <c r="C44" s="45" t="s">
        <v>961</v>
      </c>
      <c r="D44" s="39"/>
      <c r="E44" s="38"/>
      <c r="F44" s="113">
        <v>40000</v>
      </c>
      <c r="G44" s="70"/>
      <c r="H44" s="41">
        <f t="shared" ca="1" si="0"/>
        <v>824394.39422539342</v>
      </c>
      <c r="I44" s="37"/>
      <c r="K44" s="7"/>
    </row>
    <row r="45" spans="1:11" s="20" customFormat="1" ht="12.75" x14ac:dyDescent="0.2">
      <c r="A45" s="32">
        <v>44181</v>
      </c>
      <c r="B45" s="38" t="s">
        <v>1114</v>
      </c>
      <c r="C45" s="45" t="s">
        <v>33</v>
      </c>
      <c r="D45" s="39"/>
      <c r="E45" s="38"/>
      <c r="F45" s="113">
        <v>15800</v>
      </c>
      <c r="G45" s="70"/>
      <c r="H45" s="41">
        <f t="shared" ca="1" si="0"/>
        <v>808594.39422539342</v>
      </c>
      <c r="I45" s="37"/>
      <c r="K45" s="7"/>
    </row>
    <row r="46" spans="1:11" s="20" customFormat="1" ht="12.75" x14ac:dyDescent="0.2">
      <c r="A46" s="32">
        <v>44181</v>
      </c>
      <c r="B46" s="38" t="s">
        <v>1115</v>
      </c>
      <c r="C46" s="34" t="s">
        <v>1116</v>
      </c>
      <c r="D46" s="39"/>
      <c r="E46" s="33"/>
      <c r="F46" s="113">
        <v>320</v>
      </c>
      <c r="G46" s="70"/>
      <c r="H46" s="41">
        <f t="shared" ca="1" si="0"/>
        <v>808274.39422539342</v>
      </c>
      <c r="I46" s="37"/>
      <c r="K46" s="7"/>
    </row>
    <row r="47" spans="1:11" s="20" customFormat="1" ht="12.75" x14ac:dyDescent="0.2">
      <c r="A47" s="32">
        <v>44181</v>
      </c>
      <c r="B47" s="40" t="s">
        <v>1117</v>
      </c>
      <c r="C47" s="43" t="s">
        <v>19</v>
      </c>
      <c r="D47" s="44"/>
      <c r="E47" s="40"/>
      <c r="F47" s="49">
        <v>2.78</v>
      </c>
      <c r="G47" s="71"/>
      <c r="H47" s="41">
        <f t="shared" ca="1" si="0"/>
        <v>808271.61422539339</v>
      </c>
      <c r="I47" s="37"/>
      <c r="K47" s="7"/>
    </row>
    <row r="48" spans="1:11" s="20" customFormat="1" ht="12.75" x14ac:dyDescent="0.2">
      <c r="A48" s="158"/>
      <c r="B48" s="159"/>
      <c r="C48" s="160" t="s">
        <v>1141</v>
      </c>
      <c r="D48" s="161"/>
      <c r="E48" s="159"/>
      <c r="F48" s="166"/>
      <c r="G48" s="163">
        <v>2150000</v>
      </c>
      <c r="H48" s="41">
        <f t="shared" ca="1" si="0"/>
        <v>2958271.6142253932</v>
      </c>
      <c r="I48" s="164"/>
      <c r="K48" s="7"/>
    </row>
    <row r="49" spans="1:11" s="156" customFormat="1" ht="12.75" x14ac:dyDescent="0.2">
      <c r="A49" s="165">
        <v>44196</v>
      </c>
      <c r="B49" s="157" t="s">
        <v>125</v>
      </c>
      <c r="C49" s="150" t="s">
        <v>126</v>
      </c>
      <c r="D49" s="151"/>
      <c r="E49" s="151"/>
      <c r="F49" s="152">
        <v>72632.14</v>
      </c>
      <c r="G49" s="153"/>
      <c r="H49" s="41">
        <f t="shared" ca="1" si="0"/>
        <v>2885639.474225393</v>
      </c>
      <c r="I49" s="154"/>
    </row>
    <row r="50" spans="1:11" ht="12.75" x14ac:dyDescent="0.2">
      <c r="A50" s="165">
        <v>44196</v>
      </c>
      <c r="B50" s="33" t="s">
        <v>1118</v>
      </c>
      <c r="C50" s="34" t="s">
        <v>128</v>
      </c>
      <c r="D50" s="35"/>
      <c r="E50" s="38"/>
      <c r="F50" s="36">
        <v>19864</v>
      </c>
      <c r="G50" s="70"/>
      <c r="H50" s="41">
        <f t="shared" ca="1" si="0"/>
        <v>2865775.474225393</v>
      </c>
      <c r="I50" s="47"/>
      <c r="K50" s="7"/>
    </row>
    <row r="51" spans="1:11" ht="12.75" x14ac:dyDescent="0.2">
      <c r="A51" s="165">
        <v>44196</v>
      </c>
      <c r="B51" s="38" t="s">
        <v>1119</v>
      </c>
      <c r="C51" s="34" t="s">
        <v>130</v>
      </c>
      <c r="D51" s="35"/>
      <c r="E51" s="33"/>
      <c r="F51" s="36">
        <v>1311.8</v>
      </c>
      <c r="G51" s="72"/>
      <c r="H51" s="41">
        <f t="shared" ca="1" si="0"/>
        <v>2864463.6742253932</v>
      </c>
      <c r="I51" s="47"/>
      <c r="K51" s="7"/>
    </row>
    <row r="52" spans="1:11" ht="12.75" x14ac:dyDescent="0.2">
      <c r="A52" s="165">
        <v>44196</v>
      </c>
      <c r="B52" s="38" t="s">
        <v>1120</v>
      </c>
      <c r="C52" s="45" t="s">
        <v>130</v>
      </c>
      <c r="D52" s="35"/>
      <c r="E52" s="33"/>
      <c r="F52" s="36">
        <v>229.6</v>
      </c>
      <c r="G52" s="70"/>
      <c r="H52" s="41">
        <f t="shared" ca="1" si="0"/>
        <v>2864234.0742253931</v>
      </c>
      <c r="I52" s="47"/>
      <c r="K52" s="7"/>
    </row>
    <row r="53" spans="1:11" ht="12.75" x14ac:dyDescent="0.2">
      <c r="A53" s="32">
        <v>44196</v>
      </c>
      <c r="B53" s="33" t="s">
        <v>1121</v>
      </c>
      <c r="C53" s="34" t="s">
        <v>19</v>
      </c>
      <c r="D53" s="35"/>
      <c r="E53" s="33"/>
      <c r="F53" s="36">
        <v>5108.3999999999996</v>
      </c>
      <c r="G53" s="70"/>
      <c r="H53" s="41">
        <f t="shared" ca="1" si="0"/>
        <v>2859125.6742253932</v>
      </c>
      <c r="I53" s="47"/>
      <c r="K53" s="7"/>
    </row>
    <row r="54" spans="1:11" s="20" customFormat="1" ht="12.75" x14ac:dyDescent="0.2">
      <c r="A54" s="32">
        <v>44196</v>
      </c>
      <c r="B54" s="38" t="s">
        <v>1122</v>
      </c>
      <c r="C54" s="34" t="s">
        <v>134</v>
      </c>
      <c r="D54" s="35"/>
      <c r="E54" s="33"/>
      <c r="F54" s="36">
        <v>1500</v>
      </c>
      <c r="G54" s="70"/>
      <c r="H54" s="41">
        <f t="shared" ca="1" si="0"/>
        <v>2857625.6742253932</v>
      </c>
      <c r="I54" s="37"/>
      <c r="K54" s="7"/>
    </row>
    <row r="55" spans="1:11" ht="12.75" x14ac:dyDescent="0.2">
      <c r="A55" s="32">
        <v>44196</v>
      </c>
      <c r="B55" s="38" t="s">
        <v>1123</v>
      </c>
      <c r="C55" s="34" t="s">
        <v>620</v>
      </c>
      <c r="D55" s="35"/>
      <c r="E55" s="33"/>
      <c r="F55" s="36">
        <v>1500</v>
      </c>
      <c r="G55" s="70"/>
      <c r="H55" s="41">
        <f t="shared" ca="1" si="0"/>
        <v>2856125.6742253932</v>
      </c>
      <c r="I55" s="47"/>
      <c r="K55" s="7"/>
    </row>
    <row r="56" spans="1:11" ht="12.75" x14ac:dyDescent="0.2">
      <c r="A56" s="32">
        <v>44196</v>
      </c>
      <c r="B56" s="38" t="s">
        <v>1124</v>
      </c>
      <c r="C56" s="43" t="s">
        <v>425</v>
      </c>
      <c r="D56" s="39"/>
      <c r="E56" s="40"/>
      <c r="F56" s="113">
        <v>850</v>
      </c>
      <c r="G56" s="71"/>
      <c r="H56" s="41">
        <f t="shared" ca="1" si="0"/>
        <v>2855275.6742253932</v>
      </c>
      <c r="I56" s="47"/>
      <c r="K56" s="7"/>
    </row>
    <row r="57" spans="1:11" ht="12.75" x14ac:dyDescent="0.2">
      <c r="A57" s="32">
        <v>44196</v>
      </c>
      <c r="B57" s="38" t="s">
        <v>1125</v>
      </c>
      <c r="C57" s="45" t="s">
        <v>160</v>
      </c>
      <c r="D57" s="35"/>
      <c r="E57" s="38"/>
      <c r="F57" s="36">
        <v>2800</v>
      </c>
      <c r="G57" s="70"/>
      <c r="H57" s="41">
        <f t="shared" ca="1" si="0"/>
        <v>2852475.6742253932</v>
      </c>
      <c r="I57" s="47"/>
      <c r="K57" s="7"/>
    </row>
    <row r="58" spans="1:11" ht="12.75" x14ac:dyDescent="0.2">
      <c r="A58" s="32">
        <v>44196</v>
      </c>
      <c r="B58" s="40" t="s">
        <v>1126</v>
      </c>
      <c r="C58" s="45" t="s">
        <v>921</v>
      </c>
      <c r="D58" s="35"/>
      <c r="E58" s="33"/>
      <c r="F58" s="36">
        <v>67.75</v>
      </c>
      <c r="G58" s="72"/>
      <c r="H58" s="41">
        <f t="shared" ca="1" si="0"/>
        <v>2852407.9242253932</v>
      </c>
      <c r="I58" s="47"/>
      <c r="K58" s="7"/>
    </row>
    <row r="59" spans="1:11" ht="12.75" x14ac:dyDescent="0.2">
      <c r="A59" s="32">
        <v>44196</v>
      </c>
      <c r="B59" s="38" t="s">
        <v>1127</v>
      </c>
      <c r="C59" s="45" t="s">
        <v>923</v>
      </c>
      <c r="D59" s="35"/>
      <c r="E59" s="33"/>
      <c r="F59" s="36">
        <v>350</v>
      </c>
      <c r="G59" s="70"/>
      <c r="H59" s="41">
        <f t="shared" ca="1" si="0"/>
        <v>2852057.9242253932</v>
      </c>
      <c r="I59" s="47"/>
      <c r="K59" s="7"/>
    </row>
    <row r="60" spans="1:11" ht="12.75" x14ac:dyDescent="0.2">
      <c r="A60" s="32">
        <v>44196</v>
      </c>
      <c r="B60" s="38" t="s">
        <v>1128</v>
      </c>
      <c r="C60" s="34" t="s">
        <v>1057</v>
      </c>
      <c r="D60" s="35"/>
      <c r="E60" s="33"/>
      <c r="F60" s="36">
        <v>350</v>
      </c>
      <c r="G60" s="70"/>
      <c r="H60" s="41">
        <f t="shared" ca="1" si="0"/>
        <v>2851707.9242253932</v>
      </c>
      <c r="I60" s="47"/>
      <c r="K60" s="7"/>
    </row>
    <row r="61" spans="1:11" ht="12.75" x14ac:dyDescent="0.2">
      <c r="A61" s="32">
        <v>44186</v>
      </c>
      <c r="B61" s="33" t="s">
        <v>1129</v>
      </c>
      <c r="C61" s="34" t="s">
        <v>33</v>
      </c>
      <c r="D61" s="35"/>
      <c r="E61" s="33"/>
      <c r="F61" s="36">
        <v>10000</v>
      </c>
      <c r="G61" s="70"/>
      <c r="H61" s="41">
        <f t="shared" ca="1" si="0"/>
        <v>2841707.9242253932</v>
      </c>
      <c r="I61" s="47"/>
      <c r="K61" s="7"/>
    </row>
    <row r="62" spans="1:11" ht="12.75" x14ac:dyDescent="0.2">
      <c r="A62" s="32">
        <v>44186</v>
      </c>
      <c r="B62" s="93" t="s">
        <v>1130</v>
      </c>
      <c r="C62" s="94" t="s">
        <v>308</v>
      </c>
      <c r="D62" s="98"/>
      <c r="E62" s="93"/>
      <c r="F62" s="71">
        <v>19000</v>
      </c>
      <c r="G62" s="96"/>
      <c r="H62" s="41">
        <f t="shared" ca="1" si="0"/>
        <v>2822707.9242253932</v>
      </c>
      <c r="I62" s="99"/>
      <c r="K62" s="7"/>
    </row>
    <row r="63" spans="1:11" ht="12.75" x14ac:dyDescent="0.2">
      <c r="A63" s="32">
        <v>44186</v>
      </c>
      <c r="B63" s="40" t="s">
        <v>1131</v>
      </c>
      <c r="C63" s="43" t="s">
        <v>1132</v>
      </c>
      <c r="D63" s="48"/>
      <c r="E63" s="40"/>
      <c r="F63" s="115">
        <v>100</v>
      </c>
      <c r="G63" s="71"/>
      <c r="H63" s="41">
        <f t="shared" ca="1" si="0"/>
        <v>2822607.9242253932</v>
      </c>
      <c r="I63" s="47"/>
      <c r="K63" s="7"/>
    </row>
    <row r="64" spans="1:11" ht="12.75" x14ac:dyDescent="0.2">
      <c r="A64" s="32">
        <v>44186</v>
      </c>
      <c r="B64" s="33" t="s">
        <v>1133</v>
      </c>
      <c r="C64" s="43" t="s">
        <v>315</v>
      </c>
      <c r="D64" s="48"/>
      <c r="E64" s="40"/>
      <c r="F64" s="115">
        <v>330</v>
      </c>
      <c r="G64" s="70"/>
      <c r="H64" s="41">
        <f t="shared" ca="1" si="0"/>
        <v>2822277.9242253932</v>
      </c>
      <c r="I64" s="47"/>
      <c r="K64" s="7"/>
    </row>
    <row r="65" spans="1:11" ht="12.75" x14ac:dyDescent="0.2">
      <c r="A65" s="32">
        <v>44186</v>
      </c>
      <c r="B65" s="40" t="s">
        <v>1134</v>
      </c>
      <c r="C65" s="34" t="s">
        <v>95</v>
      </c>
      <c r="D65" s="35"/>
      <c r="E65" s="33"/>
      <c r="F65" s="36">
        <v>900</v>
      </c>
      <c r="G65" s="70"/>
      <c r="H65" s="41">
        <f t="shared" ca="1" si="0"/>
        <v>2821377.9242253932</v>
      </c>
      <c r="I65" s="47"/>
      <c r="K65" s="7"/>
    </row>
    <row r="66" spans="1:11" ht="12.75" x14ac:dyDescent="0.2">
      <c r="A66" s="32">
        <v>44186</v>
      </c>
      <c r="B66" s="33" t="s">
        <v>1135</v>
      </c>
      <c r="C66" s="34" t="s">
        <v>97</v>
      </c>
      <c r="D66" s="35"/>
      <c r="E66" s="33"/>
      <c r="F66" s="36">
        <v>508.8</v>
      </c>
      <c r="G66" s="70"/>
      <c r="H66" s="41">
        <f t="shared" ca="1" si="0"/>
        <v>2820869.1242253934</v>
      </c>
      <c r="I66" s="47"/>
      <c r="K66" s="7"/>
    </row>
    <row r="67" spans="1:11" ht="12.75" x14ac:dyDescent="0.2">
      <c r="A67" s="32">
        <v>44186</v>
      </c>
      <c r="B67" s="33" t="s">
        <v>1136</v>
      </c>
      <c r="C67" s="34" t="s">
        <v>1137</v>
      </c>
      <c r="D67" s="35"/>
      <c r="E67" s="33"/>
      <c r="F67" s="36">
        <v>3300</v>
      </c>
      <c r="G67" s="70"/>
      <c r="H67" s="41">
        <f t="shared" ca="1" si="0"/>
        <v>2817569.1242253934</v>
      </c>
      <c r="I67" s="47"/>
      <c r="K67" s="7"/>
    </row>
    <row r="68" spans="1:11" ht="12.75" x14ac:dyDescent="0.2">
      <c r="A68" s="32">
        <v>44186</v>
      </c>
      <c r="B68" s="33" t="s">
        <v>1138</v>
      </c>
      <c r="C68" s="34" t="s">
        <v>1139</v>
      </c>
      <c r="D68" s="35"/>
      <c r="E68" s="33"/>
      <c r="F68" s="36">
        <v>1969.25</v>
      </c>
      <c r="G68" s="70"/>
      <c r="H68" s="41">
        <f t="shared" ca="1" si="0"/>
        <v>2815599.8742253934</v>
      </c>
      <c r="I68" s="47"/>
      <c r="K68" s="7"/>
    </row>
    <row r="69" spans="1:11" ht="12.75" x14ac:dyDescent="0.2">
      <c r="A69" s="32">
        <v>44186</v>
      </c>
      <c r="B69" s="93" t="s">
        <v>1140</v>
      </c>
      <c r="C69" s="94" t="s">
        <v>644</v>
      </c>
      <c r="D69" s="98"/>
      <c r="E69" s="93"/>
      <c r="F69" s="71">
        <v>23320</v>
      </c>
      <c r="G69" s="96"/>
      <c r="H69" s="41">
        <f t="shared" ca="1" si="0"/>
        <v>2792279.8742253934</v>
      </c>
      <c r="I69" s="99"/>
      <c r="K69" s="7"/>
    </row>
    <row r="70" spans="1:11" ht="25.5" x14ac:dyDescent="0.2">
      <c r="A70" s="32">
        <v>44187</v>
      </c>
      <c r="B70" s="38" t="s">
        <v>1142</v>
      </c>
      <c r="C70" s="45" t="s">
        <v>1000</v>
      </c>
      <c r="D70" s="35"/>
      <c r="E70" s="33"/>
      <c r="F70" s="36">
        <v>1500000</v>
      </c>
      <c r="G70" s="70"/>
      <c r="H70" s="41">
        <f t="shared" ca="1" si="0"/>
        <v>1292279.8742253934</v>
      </c>
      <c r="I70" s="47"/>
      <c r="K70" s="7"/>
    </row>
    <row r="71" spans="1:11" ht="12.75" x14ac:dyDescent="0.2">
      <c r="A71" s="32">
        <v>44187</v>
      </c>
      <c r="B71" s="33" t="s">
        <v>1143</v>
      </c>
      <c r="C71" s="34" t="s">
        <v>1144</v>
      </c>
      <c r="D71" s="35"/>
      <c r="E71" s="38"/>
      <c r="F71" s="36">
        <v>300</v>
      </c>
      <c r="G71" s="70"/>
      <c r="H71" s="41">
        <f t="shared" ca="1" si="0"/>
        <v>1291979.8742253934</v>
      </c>
      <c r="I71" s="47"/>
      <c r="K71" s="7"/>
    </row>
    <row r="72" spans="1:11" ht="12.75" x14ac:dyDescent="0.2">
      <c r="A72" s="32">
        <v>44187</v>
      </c>
      <c r="B72" s="33" t="s">
        <v>1145</v>
      </c>
      <c r="C72" s="34" t="s">
        <v>134</v>
      </c>
      <c r="D72" s="35"/>
      <c r="E72" s="33"/>
      <c r="F72" s="36">
        <v>265.60000000000002</v>
      </c>
      <c r="G72" s="70"/>
      <c r="H72" s="41">
        <f t="shared" ca="1" si="0"/>
        <v>1291714.2742253933</v>
      </c>
      <c r="I72" s="47"/>
      <c r="K72" s="7"/>
    </row>
    <row r="73" spans="1:11" ht="12.75" x14ac:dyDescent="0.2">
      <c r="A73" s="32">
        <v>44187</v>
      </c>
      <c r="B73" s="33" t="s">
        <v>1146</v>
      </c>
      <c r="C73" s="34" t="s">
        <v>1011</v>
      </c>
      <c r="D73" s="35"/>
      <c r="E73" s="33"/>
      <c r="F73" s="36">
        <v>3050</v>
      </c>
      <c r="G73" s="70"/>
      <c r="H73" s="41">
        <f t="shared" ca="1" si="0"/>
        <v>1288664.2742253933</v>
      </c>
      <c r="I73" s="47"/>
      <c r="K73" s="7"/>
    </row>
    <row r="74" spans="1:11" ht="12.75" x14ac:dyDescent="0.2">
      <c r="A74" s="32">
        <v>44187</v>
      </c>
      <c r="B74" s="33" t="s">
        <v>1147</v>
      </c>
      <c r="C74" s="34" t="s">
        <v>477</v>
      </c>
      <c r="D74" s="35"/>
      <c r="E74" s="33"/>
      <c r="F74" s="36">
        <v>398.95</v>
      </c>
      <c r="G74" s="70"/>
      <c r="H74" s="41">
        <f t="shared" ca="1" si="0"/>
        <v>1288265.3242253934</v>
      </c>
      <c r="I74" s="47"/>
      <c r="K74" s="7"/>
    </row>
    <row r="75" spans="1:11" ht="12.75" x14ac:dyDescent="0.2">
      <c r="A75" s="32">
        <v>44187</v>
      </c>
      <c r="B75" s="38" t="s">
        <v>1148</v>
      </c>
      <c r="C75" s="45" t="s">
        <v>24</v>
      </c>
      <c r="D75" s="35"/>
      <c r="E75" s="33"/>
      <c r="F75" s="36">
        <v>1115</v>
      </c>
      <c r="G75" s="72"/>
      <c r="H75" s="41">
        <f t="shared" ca="1" si="0"/>
        <v>1287150.3242253934</v>
      </c>
      <c r="I75" s="47"/>
      <c r="K75" s="7"/>
    </row>
    <row r="76" spans="1:11" ht="25.5" x14ac:dyDescent="0.2">
      <c r="A76" s="32">
        <v>44196</v>
      </c>
      <c r="B76" s="38" t="s">
        <v>1149</v>
      </c>
      <c r="C76" s="45" t="s">
        <v>1150</v>
      </c>
      <c r="D76" s="35"/>
      <c r="E76" s="33"/>
      <c r="F76" s="36">
        <v>788.24</v>
      </c>
      <c r="G76" s="72"/>
      <c r="H76" s="41">
        <f t="shared" ca="1" si="0"/>
        <v>1286362.0842253934</v>
      </c>
      <c r="I76" s="47"/>
      <c r="K76" s="7"/>
    </row>
    <row r="77" spans="1:11" ht="12.75" x14ac:dyDescent="0.2">
      <c r="A77" s="32">
        <v>44193</v>
      </c>
      <c r="B77" s="38" t="s">
        <v>1151</v>
      </c>
      <c r="C77" s="45" t="s">
        <v>553</v>
      </c>
      <c r="D77" s="35"/>
      <c r="E77" s="33"/>
      <c r="F77" s="36">
        <v>616</v>
      </c>
      <c r="G77" s="72"/>
      <c r="H77" s="41">
        <f t="shared" ca="1" si="0"/>
        <v>1285746.0842253934</v>
      </c>
      <c r="I77" s="47"/>
      <c r="K77" s="7"/>
    </row>
    <row r="78" spans="1:11" ht="12.75" x14ac:dyDescent="0.2">
      <c r="A78" s="32">
        <v>44193</v>
      </c>
      <c r="B78" s="38" t="s">
        <v>1152</v>
      </c>
      <c r="C78" s="45" t="s">
        <v>237</v>
      </c>
      <c r="D78" s="35"/>
      <c r="E78" s="33"/>
      <c r="F78" s="36">
        <v>265</v>
      </c>
      <c r="G78" s="72"/>
      <c r="H78" s="41">
        <f t="shared" ca="1" si="0"/>
        <v>1285481.0842253934</v>
      </c>
      <c r="I78" s="47"/>
      <c r="K78" s="7"/>
    </row>
    <row r="79" spans="1:11" ht="12.75" x14ac:dyDescent="0.2">
      <c r="A79" s="32">
        <v>44193</v>
      </c>
      <c r="B79" s="86" t="s">
        <v>1153</v>
      </c>
      <c r="C79" s="87" t="s">
        <v>1154</v>
      </c>
      <c r="D79" s="88"/>
      <c r="E79" s="86"/>
      <c r="F79" s="89">
        <v>4610</v>
      </c>
      <c r="G79" s="90"/>
      <c r="H79" s="41">
        <f t="shared" ca="1" si="0"/>
        <v>1280871.0842253934</v>
      </c>
      <c r="I79" s="91"/>
      <c r="K79" s="7"/>
    </row>
    <row r="80" spans="1:11" ht="12.75" x14ac:dyDescent="0.2">
      <c r="A80" s="32">
        <v>44193</v>
      </c>
      <c r="B80" s="40" t="s">
        <v>1155</v>
      </c>
      <c r="C80" s="43" t="s">
        <v>193</v>
      </c>
      <c r="D80" s="48"/>
      <c r="E80" s="40"/>
      <c r="F80" s="71">
        <v>840.6</v>
      </c>
      <c r="G80" s="74"/>
      <c r="H80" s="41">
        <f t="shared" ca="1" si="0"/>
        <v>1280030.4842253933</v>
      </c>
      <c r="I80" s="47"/>
      <c r="K80" s="7"/>
    </row>
    <row r="81" spans="1:11" ht="12.75" x14ac:dyDescent="0.2">
      <c r="A81" s="32">
        <v>44193</v>
      </c>
      <c r="B81" s="38" t="s">
        <v>1156</v>
      </c>
      <c r="C81" s="45" t="s">
        <v>95</v>
      </c>
      <c r="D81" s="39"/>
      <c r="E81" s="33"/>
      <c r="F81" s="72">
        <v>230</v>
      </c>
      <c r="G81" s="72"/>
      <c r="H81" s="41">
        <f t="shared" ca="1" si="0"/>
        <v>1279800.4842253933</v>
      </c>
      <c r="I81" s="47"/>
      <c r="K81" s="7"/>
    </row>
    <row r="82" spans="1:11" ht="12.75" x14ac:dyDescent="0.2">
      <c r="A82" s="32">
        <v>44193</v>
      </c>
      <c r="B82" s="38" t="s">
        <v>1157</v>
      </c>
      <c r="C82" s="45" t="s">
        <v>25</v>
      </c>
      <c r="D82" s="35"/>
      <c r="E82" s="33"/>
      <c r="F82" s="70">
        <v>8162</v>
      </c>
      <c r="G82" s="72"/>
      <c r="H82" s="41">
        <f t="shared" ca="1" si="0"/>
        <v>1271638.4842253933</v>
      </c>
      <c r="I82" s="47"/>
      <c r="K82" s="7"/>
    </row>
    <row r="83" spans="1:11" ht="12.75" x14ac:dyDescent="0.2">
      <c r="A83" s="32"/>
      <c r="B83" s="38"/>
      <c r="C83" s="45" t="s">
        <v>281</v>
      </c>
      <c r="D83" s="35"/>
      <c r="E83" s="38"/>
      <c r="F83" s="70">
        <v>7.9</v>
      </c>
      <c r="G83" s="72"/>
      <c r="H83" s="41">
        <f t="shared" ca="1" si="0"/>
        <v>1271630.5842253934</v>
      </c>
      <c r="I83" s="47"/>
      <c r="K83" s="7"/>
    </row>
    <row r="84" spans="1:11" ht="12.75" x14ac:dyDescent="0.2">
      <c r="A84" s="32"/>
      <c r="B84" s="38"/>
      <c r="C84" s="45"/>
      <c r="D84" s="35"/>
      <c r="E84" s="33"/>
      <c r="F84" s="70"/>
      <c r="G84" s="72"/>
      <c r="H84" s="41" t="str">
        <f t="shared" ca="1" si="0"/>
        <v xml:space="preserve"> - </v>
      </c>
      <c r="I84" s="47"/>
      <c r="K84" s="7"/>
    </row>
    <row r="85" spans="1:11" ht="12.75" x14ac:dyDescent="0.2">
      <c r="A85" s="32"/>
      <c r="B85" s="38"/>
      <c r="C85" s="45"/>
      <c r="D85" s="35"/>
      <c r="E85" s="33"/>
      <c r="F85" s="70"/>
      <c r="G85" s="72"/>
      <c r="H85" s="41" t="str">
        <f t="shared" ca="1" si="0"/>
        <v xml:space="preserve"> - </v>
      </c>
      <c r="I85" s="61"/>
      <c r="K85" s="7"/>
    </row>
    <row r="86" spans="1:11" ht="12.75" x14ac:dyDescent="0.2">
      <c r="A86" s="32"/>
      <c r="B86" s="38"/>
      <c r="C86" s="45"/>
      <c r="D86" s="35"/>
      <c r="E86" s="33"/>
      <c r="F86" s="70"/>
      <c r="G86" s="72"/>
      <c r="H86" s="41" t="str">
        <f t="shared" ca="1" si="0"/>
        <v xml:space="preserve"> - </v>
      </c>
      <c r="I86" s="47"/>
      <c r="K86" s="7"/>
    </row>
    <row r="87" spans="1:11" ht="12.75" x14ac:dyDescent="0.2">
      <c r="A87" s="32"/>
      <c r="B87" s="38"/>
      <c r="C87" s="45"/>
      <c r="D87" s="35"/>
      <c r="E87" s="33"/>
      <c r="F87" s="70"/>
      <c r="G87" s="72"/>
      <c r="H87" s="41" t="str">
        <f t="shared" ca="1" si="0"/>
        <v xml:space="preserve"> - </v>
      </c>
      <c r="I87" s="47"/>
      <c r="K87" s="7"/>
    </row>
    <row r="88" spans="1:11" ht="12.75" x14ac:dyDescent="0.2">
      <c r="A88" s="32"/>
      <c r="B88" s="38"/>
      <c r="C88" s="45"/>
      <c r="D88" s="35"/>
      <c r="E88" s="33"/>
      <c r="F88" s="70"/>
      <c r="G88" s="72"/>
      <c r="H88" s="41" t="str">
        <f t="shared" ref="H88:H151" ca="1" si="1">IF(AND(ISBLANK(F88),ISBLANK(G88))," - ",OFFSET(H88,-1,0,1,1)+G88-F88)</f>
        <v xml:space="preserve"> - </v>
      </c>
      <c r="I88" s="47"/>
      <c r="K88" s="7"/>
    </row>
    <row r="89" spans="1:11" ht="12.75" x14ac:dyDescent="0.2">
      <c r="A89" s="32"/>
      <c r="B89" s="38"/>
      <c r="C89" s="45"/>
      <c r="D89" s="35"/>
      <c r="E89" s="38"/>
      <c r="F89" s="70"/>
      <c r="G89" s="72"/>
      <c r="H89" s="41" t="str">
        <f t="shared" ca="1" si="1"/>
        <v xml:space="preserve"> - </v>
      </c>
      <c r="I89" s="47"/>
      <c r="K89" s="7"/>
    </row>
    <row r="90" spans="1:11" ht="12.75" x14ac:dyDescent="0.2">
      <c r="A90" s="32"/>
      <c r="B90" s="38"/>
      <c r="C90" s="45"/>
      <c r="D90" s="35"/>
      <c r="E90" s="33"/>
      <c r="F90" s="70"/>
      <c r="G90" s="72"/>
      <c r="H90" s="41" t="str">
        <f t="shared" ca="1" si="1"/>
        <v xml:space="preserve"> - </v>
      </c>
      <c r="I90" s="47"/>
      <c r="K90" s="7"/>
    </row>
    <row r="91" spans="1:11" ht="12.75" x14ac:dyDescent="0.2">
      <c r="A91" s="32"/>
      <c r="B91" s="38"/>
      <c r="C91" s="45"/>
      <c r="D91" s="39"/>
      <c r="E91" s="33"/>
      <c r="F91" s="72"/>
      <c r="G91" s="72"/>
      <c r="H91" s="41" t="str">
        <f t="shared" ca="1" si="1"/>
        <v xml:space="preserve"> - </v>
      </c>
      <c r="I91" s="101"/>
      <c r="K91" s="7"/>
    </row>
    <row r="92" spans="1:11" ht="12.75" x14ac:dyDescent="0.2">
      <c r="A92" s="32"/>
      <c r="B92" s="93"/>
      <c r="C92" s="94"/>
      <c r="D92" s="95"/>
      <c r="E92" s="93"/>
      <c r="F92" s="74"/>
      <c r="G92" s="100"/>
      <c r="H92" s="41" t="str">
        <f t="shared" ca="1" si="1"/>
        <v xml:space="preserve"> - </v>
      </c>
      <c r="I92" s="102"/>
      <c r="K92" s="7"/>
    </row>
    <row r="93" spans="1:11" ht="12.75" x14ac:dyDescent="0.2">
      <c r="A93" s="32"/>
      <c r="B93" s="38"/>
      <c r="C93" s="45"/>
      <c r="D93" s="39"/>
      <c r="E93" s="33"/>
      <c r="F93" s="72"/>
      <c r="G93" s="72"/>
      <c r="H93" s="41" t="str">
        <f t="shared" ca="1" si="1"/>
        <v xml:space="preserve"> - </v>
      </c>
      <c r="I93" s="47"/>
      <c r="K93" s="7"/>
    </row>
    <row r="94" spans="1:11" ht="12.75" x14ac:dyDescent="0.2">
      <c r="A94" s="32"/>
      <c r="B94" s="38"/>
      <c r="C94" s="45"/>
      <c r="D94" s="39"/>
      <c r="E94" s="33"/>
      <c r="F94" s="72"/>
      <c r="G94" s="72"/>
      <c r="H94" s="41" t="str">
        <f t="shared" ca="1" si="1"/>
        <v xml:space="preserve"> - </v>
      </c>
      <c r="I94" s="47"/>
      <c r="K94" s="7"/>
    </row>
    <row r="95" spans="1:11" ht="12.75" x14ac:dyDescent="0.2">
      <c r="A95" s="32"/>
      <c r="B95" s="38"/>
      <c r="C95" s="45"/>
      <c r="D95" s="39"/>
      <c r="E95" s="33"/>
      <c r="F95" s="72"/>
      <c r="G95" s="72"/>
      <c r="H95" s="41" t="str">
        <f t="shared" ca="1" si="1"/>
        <v xml:space="preserve"> - </v>
      </c>
      <c r="I95" s="47"/>
      <c r="K95" s="7"/>
    </row>
    <row r="96" spans="1:11" ht="12.75" x14ac:dyDescent="0.2">
      <c r="A96" s="32"/>
      <c r="B96" s="40"/>
      <c r="C96" s="43"/>
      <c r="D96" s="44"/>
      <c r="E96" s="40"/>
      <c r="F96" s="74"/>
      <c r="G96" s="74"/>
      <c r="H96" s="41" t="str">
        <f t="shared" ca="1" si="1"/>
        <v xml:space="preserve"> - </v>
      </c>
      <c r="I96" s="47"/>
      <c r="K96" s="7"/>
    </row>
    <row r="97" spans="1:11" ht="12.75" x14ac:dyDescent="0.2">
      <c r="A97" s="32"/>
      <c r="B97" s="93"/>
      <c r="C97" s="94"/>
      <c r="D97" s="95"/>
      <c r="E97" s="93"/>
      <c r="F97" s="74"/>
      <c r="G97" s="100"/>
      <c r="H97" s="41" t="str">
        <f t="shared" ca="1" si="1"/>
        <v xml:space="preserve"> - </v>
      </c>
      <c r="I97" s="99"/>
      <c r="K97" s="7"/>
    </row>
    <row r="98" spans="1:11" ht="12.75" x14ac:dyDescent="0.2">
      <c r="A98" s="32"/>
      <c r="B98" s="93"/>
      <c r="C98" s="94"/>
      <c r="D98" s="95"/>
      <c r="E98" s="93"/>
      <c r="F98" s="74"/>
      <c r="G98" s="100"/>
      <c r="H98" s="41" t="str">
        <f t="shared" ca="1" si="1"/>
        <v xml:space="preserve"> - </v>
      </c>
      <c r="I98" s="99"/>
      <c r="K98" s="7"/>
    </row>
    <row r="99" spans="1:11" ht="12.75" x14ac:dyDescent="0.2">
      <c r="A99" s="32"/>
      <c r="B99" s="103"/>
      <c r="C99" s="104"/>
      <c r="D99" s="105"/>
      <c r="E99" s="103"/>
      <c r="F99" s="106"/>
      <c r="G99" s="107"/>
      <c r="H99" s="41" t="str">
        <f t="shared" ca="1" si="1"/>
        <v xml:space="preserve"> - </v>
      </c>
      <c r="I99" s="108"/>
      <c r="K99" s="7"/>
    </row>
    <row r="100" spans="1:11" ht="12.75" x14ac:dyDescent="0.2">
      <c r="A100" s="32"/>
      <c r="B100" s="38"/>
      <c r="C100" s="45"/>
      <c r="D100" s="39"/>
      <c r="E100" s="33"/>
      <c r="F100" s="72"/>
      <c r="G100" s="72"/>
      <c r="H100" s="41" t="str">
        <f t="shared" ca="1" si="1"/>
        <v xml:space="preserve"> - </v>
      </c>
      <c r="I100" s="47"/>
      <c r="K100" s="7"/>
    </row>
    <row r="101" spans="1:11" ht="12.75" x14ac:dyDescent="0.2">
      <c r="A101" s="32"/>
      <c r="B101" s="33"/>
      <c r="C101" s="34"/>
      <c r="D101" s="35"/>
      <c r="E101" s="33"/>
      <c r="F101" s="70"/>
      <c r="G101" s="70"/>
      <c r="H101" s="41" t="str">
        <f t="shared" ca="1" si="1"/>
        <v xml:space="preserve"> - </v>
      </c>
      <c r="I101" s="47"/>
      <c r="K101" s="7"/>
    </row>
    <row r="102" spans="1:11" ht="12.75" x14ac:dyDescent="0.2">
      <c r="A102" s="32"/>
      <c r="B102" s="33"/>
      <c r="C102" s="34"/>
      <c r="D102" s="35"/>
      <c r="E102" s="33"/>
      <c r="F102" s="70"/>
      <c r="G102" s="70"/>
      <c r="H102" s="41" t="str">
        <f t="shared" ca="1" si="1"/>
        <v xml:space="preserve"> - </v>
      </c>
      <c r="I102" s="47"/>
      <c r="K102" s="7"/>
    </row>
    <row r="103" spans="1:11" ht="12.75" x14ac:dyDescent="0.2">
      <c r="A103" s="32"/>
      <c r="B103" s="38"/>
      <c r="C103" s="45"/>
      <c r="D103" s="39"/>
      <c r="E103" s="33"/>
      <c r="F103" s="72"/>
      <c r="G103" s="72"/>
      <c r="H103" s="41" t="str">
        <f t="shared" ca="1" si="1"/>
        <v xml:space="preserve"> - </v>
      </c>
      <c r="I103" s="47"/>
      <c r="K103" s="7"/>
    </row>
    <row r="104" spans="1:11" ht="12.75" x14ac:dyDescent="0.2">
      <c r="A104" s="32"/>
      <c r="B104" s="38"/>
      <c r="C104" s="45"/>
      <c r="D104" s="35"/>
      <c r="E104" s="33"/>
      <c r="F104" s="70"/>
      <c r="G104" s="72"/>
      <c r="H104" s="41" t="str">
        <f t="shared" ca="1" si="1"/>
        <v xml:space="preserve"> - </v>
      </c>
      <c r="I104" s="47"/>
      <c r="K104" s="7"/>
    </row>
    <row r="105" spans="1:11" ht="12.75" x14ac:dyDescent="0.2">
      <c r="A105" s="32"/>
      <c r="B105" s="38"/>
      <c r="C105" s="45"/>
      <c r="D105" s="39"/>
      <c r="E105" s="33"/>
      <c r="F105" s="72"/>
      <c r="G105" s="72"/>
      <c r="H105" s="41" t="str">
        <f t="shared" ca="1" si="1"/>
        <v xml:space="preserve"> - </v>
      </c>
      <c r="I105" s="47"/>
      <c r="K105" s="7"/>
    </row>
    <row r="106" spans="1:11" ht="12.75" x14ac:dyDescent="0.2">
      <c r="A106" s="32"/>
      <c r="B106" s="38"/>
      <c r="C106" s="45"/>
      <c r="D106" s="39"/>
      <c r="E106" s="33"/>
      <c r="F106" s="72"/>
      <c r="G106" s="72"/>
      <c r="H106" s="41" t="str">
        <f t="shared" ca="1" si="1"/>
        <v xml:space="preserve"> - </v>
      </c>
      <c r="I106" s="47"/>
      <c r="K106" s="7"/>
    </row>
    <row r="107" spans="1:11" ht="12.75" x14ac:dyDescent="0.2">
      <c r="A107" s="32"/>
      <c r="B107" s="38"/>
      <c r="C107" s="45"/>
      <c r="D107" s="39"/>
      <c r="E107" s="33"/>
      <c r="F107" s="72"/>
      <c r="G107" s="72"/>
      <c r="H107" s="41" t="str">
        <f t="shared" ca="1" si="1"/>
        <v xml:space="preserve"> - </v>
      </c>
      <c r="I107" s="47"/>
      <c r="K107" s="7"/>
    </row>
    <row r="108" spans="1:11" ht="12.75" x14ac:dyDescent="0.2">
      <c r="A108" s="42"/>
      <c r="B108" s="38"/>
      <c r="C108" s="45"/>
      <c r="D108" s="39"/>
      <c r="E108" s="33"/>
      <c r="F108" s="72"/>
      <c r="G108" s="72"/>
      <c r="H108" s="41" t="str">
        <f t="shared" ca="1" si="1"/>
        <v xml:space="preserve"> - </v>
      </c>
      <c r="I108" s="47"/>
      <c r="K108" s="7"/>
    </row>
    <row r="109" spans="1:11" ht="12.75" x14ac:dyDescent="0.2">
      <c r="A109" s="42"/>
      <c r="B109" s="103"/>
      <c r="C109" s="104"/>
      <c r="D109" s="105"/>
      <c r="E109" s="103"/>
      <c r="F109" s="106"/>
      <c r="G109" s="107"/>
      <c r="H109" s="41" t="str">
        <f t="shared" ca="1" si="1"/>
        <v xml:space="preserve"> - </v>
      </c>
      <c r="I109" s="108"/>
      <c r="K109" s="7"/>
    </row>
    <row r="110" spans="1:11" ht="12.75" x14ac:dyDescent="0.2">
      <c r="A110" s="42"/>
      <c r="B110" s="38"/>
      <c r="C110" s="45"/>
      <c r="D110" s="39"/>
      <c r="E110" s="33"/>
      <c r="F110" s="72"/>
      <c r="G110" s="72"/>
      <c r="H110" s="41" t="str">
        <f t="shared" ca="1" si="1"/>
        <v xml:space="preserve"> - </v>
      </c>
      <c r="I110" s="47"/>
      <c r="K110" s="7"/>
    </row>
    <row r="111" spans="1:11" ht="12.75" x14ac:dyDescent="0.2">
      <c r="A111" s="42"/>
      <c r="B111" s="38"/>
      <c r="C111" s="45"/>
      <c r="D111" s="39"/>
      <c r="E111" s="33"/>
      <c r="F111" s="72"/>
      <c r="G111" s="72"/>
      <c r="H111" s="41" t="str">
        <f t="shared" ca="1" si="1"/>
        <v xml:space="preserve"> - </v>
      </c>
      <c r="I111" s="47"/>
      <c r="K111" s="7"/>
    </row>
    <row r="112" spans="1:11" ht="12.75" x14ac:dyDescent="0.2">
      <c r="A112" s="42"/>
      <c r="B112" s="40"/>
      <c r="C112" s="43"/>
      <c r="D112" s="44"/>
      <c r="E112" s="40"/>
      <c r="F112" s="74"/>
      <c r="G112" s="74"/>
      <c r="H112" s="41" t="str">
        <f t="shared" ca="1" si="1"/>
        <v xml:space="preserve"> - </v>
      </c>
      <c r="I112" s="47"/>
      <c r="K112" s="7"/>
    </row>
    <row r="113" spans="1:11" ht="12.75" x14ac:dyDescent="0.2">
      <c r="A113" s="42"/>
      <c r="B113" s="40"/>
      <c r="C113" s="43"/>
      <c r="D113" s="44"/>
      <c r="E113" s="40"/>
      <c r="F113" s="74"/>
      <c r="G113" s="74"/>
      <c r="H113" s="41" t="str">
        <f t="shared" ca="1" si="1"/>
        <v xml:space="preserve"> - </v>
      </c>
      <c r="I113" s="47"/>
      <c r="K113" s="7"/>
    </row>
    <row r="114" spans="1:11" ht="12.75" x14ac:dyDescent="0.2">
      <c r="A114" s="42"/>
      <c r="B114" s="40"/>
      <c r="C114" s="43"/>
      <c r="D114" s="44"/>
      <c r="E114" s="40"/>
      <c r="F114" s="74"/>
      <c r="G114" s="74"/>
      <c r="H114" s="41" t="str">
        <f t="shared" ca="1" si="1"/>
        <v xml:space="preserve"> - </v>
      </c>
      <c r="I114" s="47"/>
      <c r="K114" s="7"/>
    </row>
    <row r="115" spans="1:11" ht="12.75" x14ac:dyDescent="0.2">
      <c r="A115" s="42"/>
      <c r="B115" s="40"/>
      <c r="C115" s="43"/>
      <c r="D115" s="44"/>
      <c r="E115" s="40"/>
      <c r="F115" s="74"/>
      <c r="G115" s="74"/>
      <c r="H115" s="41" t="str">
        <f t="shared" ca="1" si="1"/>
        <v xml:space="preserve"> - </v>
      </c>
      <c r="I115" s="47"/>
      <c r="K115" s="7"/>
    </row>
    <row r="116" spans="1:11" ht="12.75" x14ac:dyDescent="0.2">
      <c r="A116" s="42"/>
      <c r="B116" s="40"/>
      <c r="C116" s="43"/>
      <c r="D116" s="44"/>
      <c r="E116" s="40"/>
      <c r="F116" s="74"/>
      <c r="G116" s="74"/>
      <c r="H116" s="41" t="str">
        <f t="shared" ca="1" si="1"/>
        <v xml:space="preserve"> - </v>
      </c>
      <c r="I116" s="47"/>
      <c r="K116" s="7"/>
    </row>
    <row r="117" spans="1:11" ht="12.75" x14ac:dyDescent="0.2">
      <c r="A117" s="42"/>
      <c r="B117" s="40"/>
      <c r="C117" s="43"/>
      <c r="D117" s="44"/>
      <c r="E117" s="40"/>
      <c r="F117" s="74"/>
      <c r="G117" s="74"/>
      <c r="H117" s="41" t="str">
        <f t="shared" ca="1" si="1"/>
        <v xml:space="preserve"> - </v>
      </c>
      <c r="I117" s="47"/>
      <c r="K117" s="7"/>
    </row>
    <row r="118" spans="1:11" ht="12.75" x14ac:dyDescent="0.2">
      <c r="A118" s="42"/>
      <c r="B118" s="38"/>
      <c r="C118" s="43"/>
      <c r="D118" s="44"/>
      <c r="E118" s="40"/>
      <c r="F118" s="74"/>
      <c r="G118" s="74"/>
      <c r="H118" s="41" t="str">
        <f t="shared" ca="1" si="1"/>
        <v xml:space="preserve"> - </v>
      </c>
      <c r="I118" s="47"/>
      <c r="K118" s="7"/>
    </row>
    <row r="119" spans="1:11" ht="12.75" x14ac:dyDescent="0.2">
      <c r="A119" s="42"/>
      <c r="B119" s="40"/>
      <c r="C119" s="43"/>
      <c r="D119" s="44"/>
      <c r="E119" s="40"/>
      <c r="F119" s="74"/>
      <c r="G119" s="74"/>
      <c r="H119" s="41" t="str">
        <f t="shared" ca="1" si="1"/>
        <v xml:space="preserve"> - </v>
      </c>
      <c r="I119" s="47"/>
      <c r="K119" s="7"/>
    </row>
    <row r="120" spans="1:11" ht="12.75" x14ac:dyDescent="0.2">
      <c r="A120" s="42"/>
      <c r="B120" s="40"/>
      <c r="C120" s="43"/>
      <c r="D120" s="44"/>
      <c r="E120" s="40"/>
      <c r="F120" s="74"/>
      <c r="G120" s="74"/>
      <c r="H120" s="41" t="str">
        <f t="shared" ca="1" si="1"/>
        <v xml:space="preserve"> - </v>
      </c>
      <c r="I120" s="47"/>
      <c r="K120" s="7"/>
    </row>
    <row r="121" spans="1:11" ht="12.75" x14ac:dyDescent="0.2">
      <c r="A121" s="42"/>
      <c r="B121" s="40"/>
      <c r="C121" s="43"/>
      <c r="D121" s="44"/>
      <c r="E121" s="40"/>
      <c r="F121" s="74"/>
      <c r="G121" s="74"/>
      <c r="H121" s="41" t="str">
        <f t="shared" ca="1" si="1"/>
        <v xml:space="preserve"> - </v>
      </c>
      <c r="I121" s="47"/>
      <c r="K121" s="7"/>
    </row>
    <row r="122" spans="1:11" ht="12.75" x14ac:dyDescent="0.2">
      <c r="A122" s="42"/>
      <c r="B122" s="40"/>
      <c r="C122" s="43"/>
      <c r="D122" s="44"/>
      <c r="E122" s="40"/>
      <c r="F122" s="74"/>
      <c r="G122" s="74"/>
      <c r="H122" s="41" t="str">
        <f t="shared" ca="1" si="1"/>
        <v xml:space="preserve"> - </v>
      </c>
      <c r="I122" s="47"/>
      <c r="K122" s="7"/>
    </row>
    <row r="123" spans="1:11" ht="12.75" x14ac:dyDescent="0.2">
      <c r="A123" s="42"/>
      <c r="B123" s="40"/>
      <c r="C123" s="43"/>
      <c r="D123" s="44"/>
      <c r="E123" s="40"/>
      <c r="F123" s="74"/>
      <c r="G123" s="74"/>
      <c r="H123" s="41" t="str">
        <f t="shared" ca="1" si="1"/>
        <v xml:space="preserve"> - </v>
      </c>
      <c r="I123" s="47"/>
      <c r="K123" s="7"/>
    </row>
    <row r="124" spans="1:11" ht="12.75" x14ac:dyDescent="0.2">
      <c r="A124" s="42"/>
      <c r="B124" s="40"/>
      <c r="C124" s="43"/>
      <c r="D124" s="44"/>
      <c r="E124" s="40"/>
      <c r="F124" s="74"/>
      <c r="G124" s="74"/>
      <c r="H124" s="41" t="str">
        <f t="shared" ca="1" si="1"/>
        <v xml:space="preserve"> - </v>
      </c>
      <c r="I124" s="47"/>
      <c r="K124" s="7"/>
    </row>
    <row r="125" spans="1:11" ht="12.75" x14ac:dyDescent="0.2">
      <c r="A125" s="42"/>
      <c r="B125" s="40"/>
      <c r="C125" s="43"/>
      <c r="D125" s="44"/>
      <c r="E125" s="40"/>
      <c r="F125" s="74"/>
      <c r="G125" s="74"/>
      <c r="H125" s="41" t="str">
        <f t="shared" ca="1" si="1"/>
        <v xml:space="preserve"> - </v>
      </c>
      <c r="I125" s="47"/>
      <c r="K125" s="7"/>
    </row>
    <row r="126" spans="1:11" ht="12.75" x14ac:dyDescent="0.2">
      <c r="A126" s="42"/>
      <c r="B126" s="40"/>
      <c r="C126" s="43"/>
      <c r="D126" s="44"/>
      <c r="E126" s="40"/>
      <c r="F126" s="74"/>
      <c r="G126" s="74"/>
      <c r="H126" s="41" t="str">
        <f t="shared" ca="1" si="1"/>
        <v xml:space="preserve"> - </v>
      </c>
      <c r="I126" s="47"/>
      <c r="K126" s="7"/>
    </row>
    <row r="127" spans="1:11" ht="12.75" x14ac:dyDescent="0.2">
      <c r="A127" s="42"/>
      <c r="B127" s="40"/>
      <c r="C127" s="43"/>
      <c r="D127" s="44"/>
      <c r="E127" s="40"/>
      <c r="F127" s="74"/>
      <c r="G127" s="74"/>
      <c r="H127" s="41" t="str">
        <f t="shared" ca="1" si="1"/>
        <v xml:space="preserve"> - </v>
      </c>
      <c r="I127" s="47"/>
      <c r="K127" s="7"/>
    </row>
    <row r="128" spans="1:11" ht="12.75" x14ac:dyDescent="0.2">
      <c r="A128" s="42"/>
      <c r="B128" s="40"/>
      <c r="C128" s="43"/>
      <c r="D128" s="44"/>
      <c r="E128" s="40"/>
      <c r="F128" s="74"/>
      <c r="G128" s="74"/>
      <c r="H128" s="41" t="str">
        <f t="shared" ca="1" si="1"/>
        <v xml:space="preserve"> - </v>
      </c>
      <c r="I128" s="47"/>
      <c r="K128" s="7"/>
    </row>
    <row r="129" spans="1:11" ht="12.75" x14ac:dyDescent="0.2">
      <c r="A129" s="42"/>
      <c r="B129" s="40"/>
      <c r="C129" s="43"/>
      <c r="D129" s="44"/>
      <c r="E129" s="40"/>
      <c r="F129" s="74"/>
      <c r="G129" s="74"/>
      <c r="H129" s="41" t="str">
        <f t="shared" ca="1" si="1"/>
        <v xml:space="preserve"> - </v>
      </c>
      <c r="I129" s="47"/>
      <c r="K129" s="7"/>
    </row>
    <row r="130" spans="1:11" ht="12.75" x14ac:dyDescent="0.2">
      <c r="A130" s="42"/>
      <c r="B130" s="40"/>
      <c r="C130" s="43"/>
      <c r="D130" s="44"/>
      <c r="E130" s="40"/>
      <c r="F130" s="74"/>
      <c r="G130" s="74"/>
      <c r="H130" s="41" t="str">
        <f t="shared" ca="1" si="1"/>
        <v xml:space="preserve"> - </v>
      </c>
      <c r="I130" s="47"/>
      <c r="K130" s="7"/>
    </row>
    <row r="131" spans="1:11" ht="12.75" x14ac:dyDescent="0.2">
      <c r="A131" s="42"/>
      <c r="B131" s="38"/>
      <c r="C131" s="45"/>
      <c r="D131" s="39"/>
      <c r="E131" s="33"/>
      <c r="F131" s="72"/>
      <c r="G131" s="72"/>
      <c r="H131" s="41" t="str">
        <f t="shared" ca="1" si="1"/>
        <v xml:space="preserve"> - </v>
      </c>
      <c r="I131" s="47"/>
      <c r="K131" s="7"/>
    </row>
    <row r="132" spans="1:11" ht="12.75" x14ac:dyDescent="0.2">
      <c r="A132" s="42"/>
      <c r="B132" s="40"/>
      <c r="C132" s="43"/>
      <c r="D132" s="44"/>
      <c r="E132" s="40"/>
      <c r="F132" s="74"/>
      <c r="G132" s="74"/>
      <c r="H132" s="41" t="str">
        <f t="shared" ca="1" si="1"/>
        <v xml:space="preserve"> - </v>
      </c>
      <c r="I132" s="47"/>
      <c r="K132" s="7"/>
    </row>
    <row r="133" spans="1:11" ht="12.75" x14ac:dyDescent="0.2">
      <c r="A133" s="42"/>
      <c r="B133" s="40"/>
      <c r="C133" s="43"/>
      <c r="D133" s="44"/>
      <c r="E133" s="40"/>
      <c r="F133" s="74"/>
      <c r="G133" s="74"/>
      <c r="H133" s="41" t="str">
        <f t="shared" ca="1" si="1"/>
        <v xml:space="preserve"> - </v>
      </c>
      <c r="I133" s="47"/>
      <c r="K133" s="7"/>
    </row>
    <row r="134" spans="1:11" ht="12.75" x14ac:dyDescent="0.2">
      <c r="A134" s="32"/>
      <c r="B134" s="38"/>
      <c r="C134" s="45"/>
      <c r="D134" s="39"/>
      <c r="E134" s="33"/>
      <c r="F134" s="72"/>
      <c r="G134" s="72"/>
      <c r="H134" s="41" t="str">
        <f t="shared" ca="1" si="1"/>
        <v xml:space="preserve"> - </v>
      </c>
      <c r="I134" s="47"/>
      <c r="K134" s="7"/>
    </row>
    <row r="135" spans="1:11" ht="12.75" x14ac:dyDescent="0.2">
      <c r="A135" s="32"/>
      <c r="B135" s="38"/>
      <c r="C135" s="45"/>
      <c r="D135" s="39"/>
      <c r="E135" s="33"/>
      <c r="F135" s="72"/>
      <c r="G135" s="72"/>
      <c r="H135" s="41" t="str">
        <f t="shared" ca="1" si="1"/>
        <v xml:space="preserve"> - </v>
      </c>
      <c r="I135" s="47"/>
      <c r="K135" s="7"/>
    </row>
    <row r="136" spans="1:11" ht="12.75" x14ac:dyDescent="0.2">
      <c r="A136" s="32"/>
      <c r="B136" s="38"/>
      <c r="C136" s="45"/>
      <c r="D136" s="39"/>
      <c r="E136" s="33"/>
      <c r="F136" s="72"/>
      <c r="G136" s="72"/>
      <c r="H136" s="41" t="str">
        <f t="shared" ca="1" si="1"/>
        <v xml:space="preserve"> - </v>
      </c>
      <c r="I136" s="47"/>
      <c r="K136" s="7"/>
    </row>
    <row r="137" spans="1:11" ht="12.75" x14ac:dyDescent="0.2">
      <c r="A137" s="32"/>
      <c r="B137" s="38"/>
      <c r="C137" s="45"/>
      <c r="D137" s="39"/>
      <c r="E137" s="33"/>
      <c r="F137" s="72"/>
      <c r="G137" s="72"/>
      <c r="H137" s="41" t="str">
        <f t="shared" ca="1" si="1"/>
        <v xml:space="preserve"> - </v>
      </c>
      <c r="I137" s="47"/>
      <c r="K137" s="7"/>
    </row>
    <row r="138" spans="1:11" s="54" customFormat="1" ht="12.75" x14ac:dyDescent="0.2">
      <c r="A138" s="32"/>
      <c r="B138" s="51"/>
      <c r="C138" s="52"/>
      <c r="D138" s="44"/>
      <c r="E138" s="51"/>
      <c r="F138" s="75"/>
      <c r="G138" s="75"/>
      <c r="H138" s="41" t="str">
        <f t="shared" ca="1" si="1"/>
        <v xml:space="preserve"> - </v>
      </c>
      <c r="I138" s="47"/>
    </row>
    <row r="139" spans="1:11" s="54" customFormat="1" ht="12.75" x14ac:dyDescent="0.2">
      <c r="A139" s="32"/>
      <c r="B139" s="38"/>
      <c r="C139" s="52"/>
      <c r="D139" s="55"/>
      <c r="E139" s="51"/>
      <c r="F139" s="75"/>
      <c r="G139" s="75"/>
      <c r="H139" s="41" t="str">
        <f t="shared" ca="1" si="1"/>
        <v xml:space="preserve"> - </v>
      </c>
      <c r="I139" s="47"/>
    </row>
    <row r="140" spans="1:11" s="54" customFormat="1" x14ac:dyDescent="0.25">
      <c r="A140" s="32"/>
      <c r="B140" s="51"/>
      <c r="C140" s="52"/>
      <c r="D140" s="55"/>
      <c r="E140" s="51"/>
      <c r="F140" s="75"/>
      <c r="G140" s="75"/>
      <c r="H140" s="41" t="str">
        <f t="shared" ca="1" si="1"/>
        <v xml:space="preserve"> - </v>
      </c>
      <c r="I140" s="47"/>
      <c r="K140" s="57"/>
    </row>
    <row r="141" spans="1:11" s="54" customFormat="1" x14ac:dyDescent="0.25">
      <c r="A141" s="32"/>
      <c r="B141" s="51"/>
      <c r="C141" s="52"/>
      <c r="D141" s="55"/>
      <c r="E141" s="51"/>
      <c r="F141" s="75"/>
      <c r="G141" s="75"/>
      <c r="H141" s="41" t="str">
        <f t="shared" ca="1" si="1"/>
        <v xml:space="preserve"> - </v>
      </c>
      <c r="I141" s="47"/>
      <c r="K141" s="57"/>
    </row>
    <row r="142" spans="1:11" s="54" customFormat="1" x14ac:dyDescent="0.25">
      <c r="A142" s="56"/>
      <c r="B142" s="51"/>
      <c r="C142" s="58"/>
      <c r="D142" s="59"/>
      <c r="E142" s="60"/>
      <c r="F142" s="76"/>
      <c r="G142" s="76"/>
      <c r="H142" s="41" t="str">
        <f t="shared" ca="1" si="1"/>
        <v xml:space="preserve"> - </v>
      </c>
      <c r="I142" s="61"/>
      <c r="K142" s="57"/>
    </row>
    <row r="143" spans="1:11" s="54" customFormat="1" x14ac:dyDescent="0.25">
      <c r="A143" s="56"/>
      <c r="B143" s="60"/>
      <c r="C143" s="58"/>
      <c r="D143" s="59"/>
      <c r="E143" s="60"/>
      <c r="F143" s="76"/>
      <c r="G143" s="76"/>
      <c r="H143" s="41" t="str">
        <f t="shared" ca="1" si="1"/>
        <v xml:space="preserve"> - </v>
      </c>
      <c r="I143" s="47"/>
      <c r="K143" s="57"/>
    </row>
    <row r="144" spans="1:11" s="54" customFormat="1" ht="12.75" x14ac:dyDescent="0.2">
      <c r="A144" s="56"/>
      <c r="B144" s="60"/>
      <c r="C144" s="52"/>
      <c r="D144" s="55"/>
      <c r="E144" s="51"/>
      <c r="F144" s="75"/>
      <c r="G144" s="75"/>
      <c r="H144" s="41" t="str">
        <f t="shared" ca="1" si="1"/>
        <v xml:space="preserve"> - </v>
      </c>
      <c r="I144" s="47"/>
    </row>
    <row r="145" spans="1:11" s="54" customFormat="1" x14ac:dyDescent="0.25">
      <c r="A145" s="56"/>
      <c r="B145" s="51"/>
      <c r="C145" s="58"/>
      <c r="D145" s="59"/>
      <c r="E145" s="60"/>
      <c r="F145" s="76"/>
      <c r="G145" s="76"/>
      <c r="H145" s="41" t="str">
        <f t="shared" ca="1" si="1"/>
        <v xml:space="preserve"> - </v>
      </c>
      <c r="I145" s="47"/>
      <c r="K145" s="57"/>
    </row>
    <row r="146" spans="1:11" s="54" customFormat="1" x14ac:dyDescent="0.25">
      <c r="A146" s="56"/>
      <c r="B146" s="60"/>
      <c r="C146" s="58"/>
      <c r="D146" s="59"/>
      <c r="E146" s="60"/>
      <c r="F146" s="76"/>
      <c r="G146" s="76"/>
      <c r="H146" s="41" t="str">
        <f t="shared" ca="1" si="1"/>
        <v xml:space="preserve"> - </v>
      </c>
      <c r="I146" s="47"/>
      <c r="K146" s="57"/>
    </row>
    <row r="147" spans="1:11" s="54" customFormat="1" x14ac:dyDescent="0.25">
      <c r="A147" s="56"/>
      <c r="B147" s="60"/>
      <c r="C147" s="58"/>
      <c r="D147" s="59"/>
      <c r="E147" s="60"/>
      <c r="F147" s="76"/>
      <c r="G147" s="76"/>
      <c r="H147" s="41" t="str">
        <f t="shared" ca="1" si="1"/>
        <v xml:space="preserve"> - </v>
      </c>
      <c r="I147" s="47"/>
      <c r="K147" s="57"/>
    </row>
    <row r="148" spans="1:11" x14ac:dyDescent="0.25">
      <c r="A148" s="56"/>
      <c r="B148" s="60"/>
      <c r="C148" s="43"/>
      <c r="D148" s="44"/>
      <c r="E148" s="40"/>
      <c r="F148" s="74"/>
      <c r="G148" s="74"/>
      <c r="H148" s="41" t="str">
        <f t="shared" ca="1" si="1"/>
        <v xml:space="preserve"> - </v>
      </c>
      <c r="I148" s="47"/>
    </row>
    <row r="149" spans="1:11" x14ac:dyDescent="0.25">
      <c r="A149" s="56"/>
      <c r="B149" s="40"/>
      <c r="C149" s="43"/>
      <c r="D149" s="44"/>
      <c r="E149" s="40"/>
      <c r="F149" s="74"/>
      <c r="G149" s="74"/>
      <c r="H149" s="41" t="str">
        <f t="shared" ca="1" si="1"/>
        <v xml:space="preserve"> - </v>
      </c>
      <c r="I149" s="47"/>
    </row>
    <row r="150" spans="1:11" x14ac:dyDescent="0.25">
      <c r="A150" s="56"/>
      <c r="B150" s="40"/>
      <c r="C150" s="43"/>
      <c r="D150" s="44"/>
      <c r="E150" s="40"/>
      <c r="F150" s="74"/>
      <c r="G150" s="74"/>
      <c r="H150" s="41" t="str">
        <f t="shared" ca="1" si="1"/>
        <v xml:space="preserve"> - </v>
      </c>
      <c r="I150" s="47"/>
    </row>
    <row r="151" spans="1:11" x14ac:dyDescent="0.25">
      <c r="A151" s="56"/>
      <c r="B151" s="40"/>
      <c r="C151" s="43"/>
      <c r="D151" s="44"/>
      <c r="E151" s="40"/>
      <c r="F151" s="74"/>
      <c r="G151" s="74"/>
      <c r="H151" s="41" t="str">
        <f t="shared" ca="1" si="1"/>
        <v xml:space="preserve"> - </v>
      </c>
      <c r="I151" s="47"/>
    </row>
    <row r="152" spans="1:11" x14ac:dyDescent="0.25">
      <c r="A152" s="56"/>
      <c r="B152" s="40"/>
      <c r="C152" s="43"/>
      <c r="D152" s="44"/>
      <c r="E152" s="40"/>
      <c r="F152" s="74"/>
      <c r="G152" s="74"/>
      <c r="H152" s="41" t="str">
        <f t="shared" ref="H152:H169" ca="1" si="2">IF(AND(ISBLANK(F152),ISBLANK(G152))," - ",OFFSET(H152,-1,0,1,1)+G152-F152)</f>
        <v xml:space="preserve"> - </v>
      </c>
      <c r="I152" s="47"/>
    </row>
    <row r="153" spans="1:11" x14ac:dyDescent="0.25">
      <c r="A153" s="56"/>
      <c r="B153" s="40"/>
      <c r="C153" s="43"/>
      <c r="D153" s="44"/>
      <c r="E153" s="40"/>
      <c r="F153" s="74"/>
      <c r="G153" s="74"/>
      <c r="H153" s="41" t="str">
        <f t="shared" ca="1" si="2"/>
        <v xml:space="preserve"> - </v>
      </c>
      <c r="I153" s="47"/>
    </row>
    <row r="154" spans="1:11" x14ac:dyDescent="0.25">
      <c r="A154" s="56"/>
      <c r="B154" s="40"/>
      <c r="C154" s="43"/>
      <c r="D154" s="44"/>
      <c r="E154" s="40"/>
      <c r="F154" s="74"/>
      <c r="G154" s="74"/>
      <c r="H154" s="41" t="str">
        <f t="shared" ca="1" si="2"/>
        <v xml:space="preserve"> - </v>
      </c>
      <c r="I154" s="47"/>
    </row>
    <row r="155" spans="1:11" x14ac:dyDescent="0.25">
      <c r="A155" s="56"/>
      <c r="B155" s="40"/>
      <c r="C155" s="43"/>
      <c r="D155" s="44"/>
      <c r="E155" s="40"/>
      <c r="F155" s="74"/>
      <c r="G155" s="74"/>
      <c r="H155" s="41" t="str">
        <f t="shared" ca="1" si="2"/>
        <v xml:space="preserve"> - </v>
      </c>
      <c r="I155" s="47"/>
    </row>
    <row r="156" spans="1:11" x14ac:dyDescent="0.25">
      <c r="A156" s="56"/>
      <c r="B156" s="40"/>
      <c r="C156" s="43"/>
      <c r="D156" s="44"/>
      <c r="E156" s="40"/>
      <c r="F156" s="74"/>
      <c r="G156" s="74"/>
      <c r="H156" s="41" t="str">
        <f t="shared" ca="1" si="2"/>
        <v xml:space="preserve"> - </v>
      </c>
      <c r="I156" s="47"/>
    </row>
    <row r="157" spans="1:11" ht="12.75" x14ac:dyDescent="0.2">
      <c r="A157" s="56"/>
      <c r="B157" s="40"/>
      <c r="C157" s="43"/>
      <c r="D157" s="44"/>
      <c r="E157" s="40"/>
      <c r="F157" s="74"/>
      <c r="G157" s="74"/>
      <c r="H157" s="41" t="str">
        <f t="shared" ca="1" si="2"/>
        <v xml:space="preserve"> - </v>
      </c>
      <c r="I157" s="47"/>
      <c r="K157" s="7"/>
    </row>
    <row r="158" spans="1:11" ht="12.75" x14ac:dyDescent="0.2">
      <c r="A158" s="56"/>
      <c r="B158" s="40"/>
      <c r="C158" s="43"/>
      <c r="D158" s="44"/>
      <c r="E158" s="40"/>
      <c r="F158" s="74"/>
      <c r="G158" s="74"/>
      <c r="H158" s="41" t="str">
        <f t="shared" ca="1" si="2"/>
        <v xml:space="preserve"> - </v>
      </c>
      <c r="I158" s="47"/>
      <c r="K158" s="7"/>
    </row>
    <row r="159" spans="1:11" ht="12.75" x14ac:dyDescent="0.2">
      <c r="A159" s="56"/>
      <c r="B159" s="40"/>
      <c r="C159" s="43"/>
      <c r="D159" s="44"/>
      <c r="E159" s="40"/>
      <c r="F159" s="74"/>
      <c r="G159" s="74"/>
      <c r="H159" s="41" t="str">
        <f t="shared" ca="1" si="2"/>
        <v xml:space="preserve"> - </v>
      </c>
      <c r="I159" s="47"/>
      <c r="K159" s="7"/>
    </row>
    <row r="160" spans="1:11" ht="12.75" x14ac:dyDescent="0.2">
      <c r="A160" s="56"/>
      <c r="B160" s="40"/>
      <c r="C160" s="43"/>
      <c r="D160" s="44"/>
      <c r="E160" s="40"/>
      <c r="F160" s="74"/>
      <c r="G160" s="74"/>
      <c r="H160" s="41" t="str">
        <f t="shared" ca="1" si="2"/>
        <v xml:space="preserve"> - </v>
      </c>
      <c r="I160" s="47"/>
      <c r="K160" s="7"/>
    </row>
    <row r="161" spans="1:11" ht="12.75" x14ac:dyDescent="0.2">
      <c r="A161" s="56"/>
      <c r="B161" s="40"/>
      <c r="C161" s="43"/>
      <c r="D161" s="44"/>
      <c r="E161" s="40"/>
      <c r="F161" s="74"/>
      <c r="G161" s="74"/>
      <c r="H161" s="41" t="str">
        <f t="shared" ca="1" si="2"/>
        <v xml:space="preserve"> - </v>
      </c>
      <c r="I161" s="47"/>
      <c r="K161" s="7"/>
    </row>
    <row r="162" spans="1:11" ht="12.75" x14ac:dyDescent="0.2">
      <c r="A162" s="56"/>
      <c r="B162" s="40"/>
      <c r="C162" s="43"/>
      <c r="D162" s="44"/>
      <c r="E162" s="40"/>
      <c r="F162" s="74"/>
      <c r="G162" s="74"/>
      <c r="H162" s="41" t="str">
        <f t="shared" ca="1" si="2"/>
        <v xml:space="preserve"> - </v>
      </c>
      <c r="I162" s="47"/>
      <c r="K162" s="7"/>
    </row>
    <row r="163" spans="1:11" ht="12.75" x14ac:dyDescent="0.2">
      <c r="A163" s="56"/>
      <c r="B163" s="40"/>
      <c r="C163" s="43"/>
      <c r="D163" s="44"/>
      <c r="E163" s="40"/>
      <c r="F163" s="74"/>
      <c r="G163" s="74"/>
      <c r="H163" s="41" t="str">
        <f t="shared" ca="1" si="2"/>
        <v xml:space="preserve"> - </v>
      </c>
      <c r="I163" s="47"/>
      <c r="K163" s="7"/>
    </row>
    <row r="164" spans="1:11" ht="12.75" x14ac:dyDescent="0.2">
      <c r="A164" s="56"/>
      <c r="B164" s="40"/>
      <c r="C164" s="43"/>
      <c r="D164" s="44"/>
      <c r="E164" s="40"/>
      <c r="F164" s="74"/>
      <c r="G164" s="74"/>
      <c r="H164" s="41" t="str">
        <f t="shared" ca="1" si="2"/>
        <v xml:space="preserve"> - </v>
      </c>
      <c r="I164" s="47"/>
      <c r="K164" s="7"/>
    </row>
    <row r="165" spans="1:11" ht="12.75" x14ac:dyDescent="0.2">
      <c r="A165" s="56"/>
      <c r="B165" s="40"/>
      <c r="C165" s="43"/>
      <c r="D165" s="44"/>
      <c r="E165" s="40"/>
      <c r="F165" s="74"/>
      <c r="G165" s="74"/>
      <c r="H165" s="41" t="str">
        <f t="shared" ca="1" si="2"/>
        <v xml:space="preserve"> - </v>
      </c>
      <c r="I165" s="47"/>
      <c r="K165" s="7"/>
    </row>
    <row r="166" spans="1:11" ht="12.75" x14ac:dyDescent="0.2">
      <c r="A166" s="56"/>
      <c r="B166" s="40"/>
      <c r="C166" s="43"/>
      <c r="D166" s="44"/>
      <c r="E166" s="40"/>
      <c r="F166" s="74"/>
      <c r="G166" s="74"/>
      <c r="H166" s="41" t="str">
        <f t="shared" ca="1" si="2"/>
        <v xml:space="preserve"> - </v>
      </c>
      <c r="I166" s="47"/>
      <c r="K166" s="7"/>
    </row>
    <row r="167" spans="1:11" ht="12.75" x14ac:dyDescent="0.2">
      <c r="A167" s="56"/>
      <c r="B167" s="40"/>
      <c r="C167" s="43"/>
      <c r="D167" s="44"/>
      <c r="E167" s="40"/>
      <c r="F167" s="49"/>
      <c r="G167" s="49"/>
      <c r="H167" s="41" t="str">
        <f t="shared" ca="1" si="2"/>
        <v xml:space="preserve"> - </v>
      </c>
      <c r="I167" s="47"/>
      <c r="K167" s="7"/>
    </row>
    <row r="168" spans="1:11" ht="12.75" x14ac:dyDescent="0.2">
      <c r="A168" s="56"/>
      <c r="B168" s="40"/>
      <c r="C168" s="43"/>
      <c r="D168" s="44"/>
      <c r="E168" s="40"/>
      <c r="F168" s="49"/>
      <c r="G168" s="49"/>
      <c r="H168" s="41" t="str">
        <f t="shared" ca="1" si="2"/>
        <v xml:space="preserve"> - </v>
      </c>
      <c r="I168" s="47"/>
      <c r="K168" s="7"/>
    </row>
    <row r="169" spans="1:11" ht="12.75" x14ac:dyDescent="0.2">
      <c r="A169" s="63"/>
      <c r="B169" s="40"/>
      <c r="C169" s="43"/>
      <c r="D169" s="44"/>
      <c r="E169" s="40"/>
      <c r="F169" s="49"/>
      <c r="G169" s="49"/>
      <c r="H169" s="41" t="str">
        <f t="shared" ca="1" si="2"/>
        <v xml:space="preserve"> - </v>
      </c>
      <c r="I169" s="47"/>
      <c r="K169" s="7"/>
    </row>
    <row r="170" spans="1:11" ht="14.25" x14ac:dyDescent="0.2">
      <c r="A170" s="64"/>
      <c r="B170" s="65"/>
      <c r="C170" s="66"/>
      <c r="D170" s="67"/>
      <c r="E170" s="65"/>
      <c r="F170" s="68"/>
      <c r="G170" s="68"/>
      <c r="H170" s="69"/>
      <c r="I170"/>
      <c r="K170" s="7"/>
    </row>
    <row r="171" spans="1:11" ht="12.75" x14ac:dyDescent="0.2">
      <c r="F171" s="8">
        <f>SUBTOTAL(9, F9:F170)</f>
        <v>2410461.7300000009</v>
      </c>
      <c r="G171" s="8">
        <f>SUBTOTAL(9, G9:G139)</f>
        <v>3650000</v>
      </c>
      <c r="K171" s="7"/>
    </row>
    <row r="172" spans="1:11" ht="12.75" x14ac:dyDescent="0.2">
      <c r="F172" s="8">
        <f>F171-G171</f>
        <v>-1239538.2699999991</v>
      </c>
      <c r="K172" s="7"/>
    </row>
  </sheetData>
  <conditionalFormatting sqref="H7:H169">
    <cfRule type="cellIs" dxfId="26" priority="2" stopIfTrue="1" operator="lessThan">
      <formula>0</formula>
    </cfRule>
  </conditionalFormatting>
  <conditionalFormatting sqref="H3">
    <cfRule type="cellIs" dxfId="25" priority="1" stopIfTrue="1" operator="lessThan">
      <formula>0</formula>
    </cfRule>
  </conditionalFormatting>
  <dataValidations count="5">
    <dataValidation type="list" allowBlank="1" showInputMessage="1" showErrorMessage="1" sqref="C82 B36 C30:C35 C7:C8 C101:C102 C60:C74 C37 C39:C57" xr:uid="{C519E96B-5C78-4E4B-91AC-13DDA4144B08}">
      <formula1>payeeList</formula1>
    </dataValidation>
    <dataValidation type="list" allowBlank="1" showInputMessage="1" showErrorMessage="1" sqref="B33:B35 B101:B102 B61:B74 B37:B58 B7:B31" xr:uid="{9102A2DE-7D92-480E-B8C9-0104A0A9938B}">
      <formula1>numList</formula1>
    </dataValidation>
    <dataValidation type="list" allowBlank="1" showInputMessage="1" showErrorMessage="1" sqref="A134:A141 A7:A107" xr:uid="{E967E60C-F38D-4D56-A16D-0CD7DB4CC6A9}">
      <formula1>dateList</formula1>
    </dataValidation>
    <dataValidation type="list" allowBlank="1" showInputMessage="1" showErrorMessage="1" sqref="F36 E7:E137" xr:uid="{1ECF775F-996E-48F5-AF37-07B6EE71521D}">
      <formula1>reconcileList</formula1>
    </dataValidation>
    <dataValidation type="list" allowBlank="1" showInputMessage="1" showErrorMessage="1" sqref="D82:D90 C36 D7:D8 F104 F82:F90 D101:D102 D49:D55 D104 D57:D80 F57:F80 F49:F55 F8" xr:uid="{2F928179-F04F-4B67-8941-6B3ABC3BAAE1}">
      <formula1>categoryList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2CB94125-0504-4F0E-B48F-B9D535ABE333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H3</xm:sqref>
        </x14:conditionalFormatting>
        <x14:conditionalFormatting xmlns:xm="http://schemas.microsoft.com/office/excel/2006/main">
          <x14:cfRule type="iconSet" priority="5" id="{CECF3DFB-5625-4CCA-841D-6E1F7080E44F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H32:H169</xm:sqref>
        </x14:conditionalFormatting>
        <x14:conditionalFormatting xmlns:xm="http://schemas.microsoft.com/office/excel/2006/main">
          <x14:cfRule type="iconSet" priority="13" id="{BC1C86C4-7443-466E-BC89-EE2866BF34DF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H7:H169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6B4E5-CA2F-49CB-94F9-827C74015EB1}">
  <sheetPr codeName="Sheet2">
    <pageSetUpPr fitToPage="1"/>
  </sheetPr>
  <dimension ref="A1:N164"/>
  <sheetViews>
    <sheetView showGridLines="0" zoomScale="115" zoomScaleNormal="115" workbookViewId="0">
      <pane ySplit="6" topLeftCell="A124" activePane="bottomLeft" state="frozen"/>
      <selection activeCell="B18" sqref="B18"/>
      <selection pane="bottomLeft" activeCell="H133" sqref="H133"/>
    </sheetView>
  </sheetViews>
  <sheetFormatPr defaultRowHeight="15" x14ac:dyDescent="0.25"/>
  <cols>
    <col min="1" max="1" width="9.25" style="7" customWidth="1"/>
    <col min="2" max="2" width="12.875" style="7" customWidth="1"/>
    <col min="3" max="3" width="25.75" style="7" customWidth="1"/>
    <col min="4" max="4" width="18.375" style="7" customWidth="1"/>
    <col min="5" max="5" width="4" style="7" customWidth="1"/>
    <col min="6" max="6" width="12.375" style="8" customWidth="1"/>
    <col min="7" max="7" width="11.75" style="8" customWidth="1"/>
    <col min="8" max="8" width="14" style="8" customWidth="1"/>
    <col min="9" max="9" width="15.25" style="7" customWidth="1"/>
    <col min="10" max="10" width="20.875" style="8" customWidth="1"/>
    <col min="11" max="11" width="9.625" style="7" bestFit="1" customWidth="1"/>
    <col min="12" max="12" width="9" style="7"/>
    <col min="13" max="13" width="9" style="62"/>
    <col min="14" max="16384" width="9" style="7"/>
  </cols>
  <sheetData>
    <row r="1" spans="1:14" ht="23.25" hidden="1" x14ac:dyDescent="0.3">
      <c r="A1" s="1" t="s">
        <v>0</v>
      </c>
      <c r="B1" s="2"/>
      <c r="C1" s="2"/>
      <c r="D1" s="2"/>
      <c r="E1" s="3"/>
      <c r="F1" s="4"/>
      <c r="G1" s="5"/>
      <c r="H1" s="6">
        <v>43862</v>
      </c>
      <c r="M1" s="9"/>
      <c r="N1" s="10" t="s">
        <v>1</v>
      </c>
    </row>
    <row r="2" spans="1:14" ht="18.75" hidden="1" x14ac:dyDescent="0.25">
      <c r="A2" s="1" t="s">
        <v>2</v>
      </c>
      <c r="M2" s="11"/>
    </row>
    <row r="3" spans="1:14" x14ac:dyDescent="0.25">
      <c r="G3" s="13" t="s">
        <v>3</v>
      </c>
      <c r="H3" s="14">
        <f ca="1">VLOOKUP(9E+100,Table13456789101112133456789101112133[Balance],1)</f>
        <v>645211.14499636134</v>
      </c>
      <c r="J3" s="15"/>
      <c r="M3" s="11"/>
      <c r="N3" s="10" t="s">
        <v>4</v>
      </c>
    </row>
    <row r="4" spans="1:14" x14ac:dyDescent="0.25">
      <c r="G4" s="16" t="s">
        <v>5</v>
      </c>
      <c r="H4" s="17">
        <f>SUMIF(Table13456789101112133456789101112133[R],"=r",Table13456789101112133456789101112133[Deposit,
Credit (+)])+SUMIF(Table13456789101112133456789101112133[R],"=c",Table13456789101112133456789101112133[Deposit,
Credit (+)])-SUMIF(Table13456789101112133456789101112133[R],"=R",Table13456789101112133456789101112133[Withdrawal,
Payment (-)])-SUMIF(Table13456789101112133456789101112133[R],"=C",Table13456789101112133456789101112133[Withdrawal,
Payment (-)])</f>
        <v>0</v>
      </c>
      <c r="J4" s="18"/>
      <c r="M4" s="11"/>
      <c r="N4" s="10" t="s">
        <v>6</v>
      </c>
    </row>
    <row r="5" spans="1:14" s="20" customFormat="1" ht="17.25" customHeight="1" x14ac:dyDescent="0.25">
      <c r="A5" s="19"/>
      <c r="B5" s="19"/>
      <c r="C5" s="19"/>
      <c r="E5" s="21"/>
      <c r="F5" s="22"/>
      <c r="G5" s="23" t="s">
        <v>7</v>
      </c>
      <c r="H5" s="24">
        <v>500000</v>
      </c>
      <c r="J5" s="22"/>
      <c r="M5" s="11"/>
      <c r="N5" s="10" t="s">
        <v>8</v>
      </c>
    </row>
    <row r="6" spans="1:14" ht="30" x14ac:dyDescent="0.25">
      <c r="A6" s="25" t="s">
        <v>9</v>
      </c>
      <c r="B6" s="26" t="s">
        <v>10</v>
      </c>
      <c r="C6" s="27" t="s">
        <v>11</v>
      </c>
      <c r="D6" s="27" t="s">
        <v>12</v>
      </c>
      <c r="E6" s="25" t="s">
        <v>13</v>
      </c>
      <c r="F6" s="28" t="s">
        <v>14</v>
      </c>
      <c r="G6" s="28" t="s">
        <v>15</v>
      </c>
      <c r="H6" s="29" t="s">
        <v>16</v>
      </c>
      <c r="I6" s="30" t="s">
        <v>17</v>
      </c>
      <c r="J6" s="112" t="s">
        <v>369</v>
      </c>
      <c r="M6" s="11"/>
    </row>
    <row r="7" spans="1:14" s="20" customFormat="1" ht="12.75" x14ac:dyDescent="0.2">
      <c r="A7" s="31"/>
      <c r="B7" s="33"/>
      <c r="C7" s="34" t="s">
        <v>139</v>
      </c>
      <c r="D7" s="35"/>
      <c r="E7" s="33"/>
      <c r="F7" s="36">
        <v>0</v>
      </c>
      <c r="G7" s="36"/>
      <c r="H7" s="41">
        <f ca="1">Jan!H103</f>
        <v>658126.91478596162</v>
      </c>
      <c r="I7" s="37"/>
      <c r="J7" s="109"/>
      <c r="M7" s="12"/>
    </row>
    <row r="8" spans="1:14" s="20" customFormat="1" ht="12.75" x14ac:dyDescent="0.2">
      <c r="A8" s="32">
        <v>43862</v>
      </c>
      <c r="B8" s="38" t="s">
        <v>161</v>
      </c>
      <c r="C8" s="39" t="s">
        <v>18</v>
      </c>
      <c r="D8" s="39"/>
      <c r="E8" s="40"/>
      <c r="F8" s="70">
        <v>10064</v>
      </c>
      <c r="G8" s="70"/>
      <c r="H8" s="41">
        <f ca="1">IF(AND(ISBLANK(F8),ISBLANK(G8))," - ",OFFSET(H8,-1,0,1,1)+G8-F8)</f>
        <v>648062.91478596162</v>
      </c>
      <c r="I8" s="37"/>
      <c r="J8" s="109"/>
      <c r="M8" s="12"/>
    </row>
    <row r="9" spans="1:14" s="20" customFormat="1" ht="12.75" x14ac:dyDescent="0.2">
      <c r="A9" s="32">
        <v>43862</v>
      </c>
      <c r="B9" s="38" t="s">
        <v>162</v>
      </c>
      <c r="C9" s="39" t="s">
        <v>30</v>
      </c>
      <c r="D9" s="39"/>
      <c r="E9" s="40"/>
      <c r="F9" s="70">
        <v>250</v>
      </c>
      <c r="G9" s="70"/>
      <c r="H9" s="41">
        <f t="shared" ref="H9:H79" ca="1" si="0">IF(AND(ISBLANK(F9),ISBLANK(G9))," - ",OFFSET(H9,-1,0,1,1)+G9-F9)</f>
        <v>647812.91478596162</v>
      </c>
      <c r="I9" s="37"/>
      <c r="J9" s="109"/>
      <c r="M9" s="12"/>
    </row>
    <row r="10" spans="1:14" s="20" customFormat="1" ht="12.75" x14ac:dyDescent="0.2">
      <c r="A10" s="32">
        <v>43862</v>
      </c>
      <c r="B10" s="33" t="s">
        <v>163</v>
      </c>
      <c r="C10" s="39" t="s">
        <v>19</v>
      </c>
      <c r="D10" s="39"/>
      <c r="E10" s="33"/>
      <c r="F10" s="71">
        <v>132</v>
      </c>
      <c r="G10" s="71"/>
      <c r="H10" s="41">
        <f t="shared" ca="1" si="0"/>
        <v>647680.91478596162</v>
      </c>
      <c r="I10" s="37"/>
      <c r="J10" s="109"/>
      <c r="M10" s="12"/>
    </row>
    <row r="11" spans="1:14" s="20" customFormat="1" ht="12.75" x14ac:dyDescent="0.2">
      <c r="A11" s="32">
        <v>43864</v>
      </c>
      <c r="B11" s="93" t="s">
        <v>353</v>
      </c>
      <c r="C11" s="94" t="s">
        <v>276</v>
      </c>
      <c r="D11" s="95"/>
      <c r="E11" s="93"/>
      <c r="F11" s="71"/>
      <c r="G11" s="96">
        <v>2000</v>
      </c>
      <c r="H11" s="41">
        <f t="shared" ca="1" si="0"/>
        <v>649680.91478596162</v>
      </c>
      <c r="I11" s="82"/>
      <c r="J11" s="109"/>
      <c r="M11" s="12"/>
    </row>
    <row r="12" spans="1:14" s="20" customFormat="1" ht="12.75" x14ac:dyDescent="0.2">
      <c r="A12" s="32">
        <v>43864</v>
      </c>
      <c r="B12" s="40" t="s">
        <v>164</v>
      </c>
      <c r="C12" s="43" t="s">
        <v>109</v>
      </c>
      <c r="D12" s="44"/>
      <c r="E12" s="40"/>
      <c r="F12" s="71">
        <v>190</v>
      </c>
      <c r="G12" s="71"/>
      <c r="H12" s="41">
        <f t="shared" ca="1" si="0"/>
        <v>649490.91478596162</v>
      </c>
      <c r="I12" s="37"/>
      <c r="J12" s="109"/>
      <c r="M12" s="12"/>
    </row>
    <row r="13" spans="1:14" s="20" customFormat="1" ht="12.75" customHeight="1" x14ac:dyDescent="0.2">
      <c r="A13" s="32">
        <v>43864</v>
      </c>
      <c r="B13" s="40" t="s">
        <v>165</v>
      </c>
      <c r="C13" s="43" t="s">
        <v>166</v>
      </c>
      <c r="D13" s="44"/>
      <c r="E13" s="40"/>
      <c r="F13" s="71">
        <v>3000</v>
      </c>
      <c r="G13" s="71"/>
      <c r="H13" s="41">
        <f t="shared" ca="1" si="0"/>
        <v>646490.91478596162</v>
      </c>
      <c r="I13" s="37"/>
      <c r="J13" s="109"/>
      <c r="M13" s="12"/>
    </row>
    <row r="14" spans="1:14" s="20" customFormat="1" ht="12.75" customHeight="1" x14ac:dyDescent="0.2">
      <c r="A14" s="32">
        <v>43865</v>
      </c>
      <c r="B14" s="93" t="s">
        <v>354</v>
      </c>
      <c r="C14" s="94" t="s">
        <v>277</v>
      </c>
      <c r="D14" s="95"/>
      <c r="E14" s="93"/>
      <c r="F14" s="71"/>
      <c r="G14" s="96">
        <v>1000</v>
      </c>
      <c r="H14" s="41">
        <f t="shared" ca="1" si="0"/>
        <v>647490.91478596162</v>
      </c>
      <c r="I14" s="82"/>
      <c r="J14" s="109"/>
      <c r="M14" s="12"/>
    </row>
    <row r="15" spans="1:14" s="20" customFormat="1" ht="12.75" customHeight="1" x14ac:dyDescent="0.2">
      <c r="A15" s="32">
        <v>43866</v>
      </c>
      <c r="B15" s="93" t="s">
        <v>355</v>
      </c>
      <c r="C15" s="94" t="s">
        <v>336</v>
      </c>
      <c r="D15" s="95"/>
      <c r="E15" s="93"/>
      <c r="F15" s="71"/>
      <c r="G15" s="96">
        <v>800</v>
      </c>
      <c r="H15" s="41">
        <f t="shared" ca="1" si="0"/>
        <v>648290.91478596162</v>
      </c>
      <c r="I15" s="82"/>
      <c r="J15" s="109"/>
      <c r="M15" s="12"/>
    </row>
    <row r="16" spans="1:14" s="20" customFormat="1" ht="12.75" x14ac:dyDescent="0.2">
      <c r="A16" s="32">
        <v>43868</v>
      </c>
      <c r="B16" s="33" t="s">
        <v>167</v>
      </c>
      <c r="C16" s="39" t="s">
        <v>168</v>
      </c>
      <c r="D16" s="39"/>
      <c r="E16" s="33"/>
      <c r="F16" s="70">
        <v>1800</v>
      </c>
      <c r="G16" s="70"/>
      <c r="H16" s="41">
        <f t="shared" ca="1" si="0"/>
        <v>646490.91478596162</v>
      </c>
      <c r="I16" s="37"/>
      <c r="J16" s="109"/>
      <c r="M16" s="12"/>
    </row>
    <row r="17" spans="1:13" s="20" customFormat="1" ht="12.75" x14ac:dyDescent="0.2">
      <c r="A17" s="32">
        <v>43868</v>
      </c>
      <c r="B17" s="33" t="s">
        <v>169</v>
      </c>
      <c r="C17" s="39" t="s">
        <v>170</v>
      </c>
      <c r="D17" s="39"/>
      <c r="E17" s="33"/>
      <c r="F17" s="70">
        <v>1740.6</v>
      </c>
      <c r="G17" s="70"/>
      <c r="H17" s="41">
        <f t="shared" ca="1" si="0"/>
        <v>644750.31478596164</v>
      </c>
      <c r="I17" s="37"/>
      <c r="J17" s="109"/>
      <c r="M17" s="12"/>
    </row>
    <row r="18" spans="1:13" s="20" customFormat="1" ht="12.75" x14ac:dyDescent="0.2">
      <c r="A18" s="32">
        <v>43868</v>
      </c>
      <c r="B18" s="33" t="s">
        <v>171</v>
      </c>
      <c r="C18" s="45" t="s">
        <v>142</v>
      </c>
      <c r="D18" s="39"/>
      <c r="E18" s="40"/>
      <c r="F18" s="70">
        <v>9250</v>
      </c>
      <c r="G18" s="71"/>
      <c r="H18" s="41">
        <f t="shared" ca="1" si="0"/>
        <v>635500.31478596164</v>
      </c>
      <c r="I18" s="37"/>
      <c r="J18" s="109"/>
      <c r="M18" s="12"/>
    </row>
    <row r="19" spans="1:13" s="20" customFormat="1" ht="12.75" x14ac:dyDescent="0.2">
      <c r="A19" s="32">
        <v>43868</v>
      </c>
      <c r="B19" s="40" t="s">
        <v>172</v>
      </c>
      <c r="C19" s="43" t="s">
        <v>173</v>
      </c>
      <c r="D19" s="39"/>
      <c r="E19" s="40"/>
      <c r="F19" s="71">
        <v>590</v>
      </c>
      <c r="G19" s="71"/>
      <c r="H19" s="41">
        <f t="shared" ca="1" si="0"/>
        <v>634910.31478596164</v>
      </c>
      <c r="I19" s="37"/>
      <c r="J19" s="109"/>
      <c r="M19" s="12"/>
    </row>
    <row r="20" spans="1:13" s="20" customFormat="1" ht="12.75" x14ac:dyDescent="0.2">
      <c r="A20" s="32">
        <v>43868</v>
      </c>
      <c r="B20" s="40" t="s">
        <v>174</v>
      </c>
      <c r="C20" s="39" t="s">
        <v>175</v>
      </c>
      <c r="D20" s="39"/>
      <c r="E20" s="40"/>
      <c r="F20" s="71">
        <v>1600</v>
      </c>
      <c r="G20" s="71"/>
      <c r="H20" s="41">
        <f t="shared" ca="1" si="0"/>
        <v>633310.31478596164</v>
      </c>
      <c r="I20" s="37"/>
      <c r="J20" s="109"/>
      <c r="M20" s="12"/>
    </row>
    <row r="21" spans="1:13" s="20" customFormat="1" ht="12.75" x14ac:dyDescent="0.2">
      <c r="A21" s="32">
        <v>43868</v>
      </c>
      <c r="B21" s="40" t="s">
        <v>176</v>
      </c>
      <c r="C21" s="39" t="s">
        <v>177</v>
      </c>
      <c r="D21" s="39"/>
      <c r="E21" s="40"/>
      <c r="F21" s="71">
        <v>3180</v>
      </c>
      <c r="G21" s="71"/>
      <c r="H21" s="41">
        <f t="shared" ca="1" si="0"/>
        <v>630130.31478596164</v>
      </c>
      <c r="I21" s="37"/>
      <c r="J21" s="109"/>
      <c r="M21" s="12"/>
    </row>
    <row r="22" spans="1:13" s="20" customFormat="1" ht="12.75" x14ac:dyDescent="0.2">
      <c r="A22" s="32">
        <v>43868</v>
      </c>
      <c r="B22" s="40" t="s">
        <v>178</v>
      </c>
      <c r="C22" s="43" t="s">
        <v>179</v>
      </c>
      <c r="D22" s="39"/>
      <c r="E22" s="40"/>
      <c r="F22" s="71">
        <v>3045.31</v>
      </c>
      <c r="G22" s="71"/>
      <c r="H22" s="41">
        <f t="shared" ca="1" si="0"/>
        <v>627085.00478596159</v>
      </c>
      <c r="I22" s="37"/>
      <c r="J22" s="109"/>
      <c r="M22" s="12"/>
    </row>
    <row r="23" spans="1:13" s="20" customFormat="1" ht="12.75" x14ac:dyDescent="0.2">
      <c r="A23" s="32">
        <v>43868</v>
      </c>
      <c r="B23" s="40" t="s">
        <v>180</v>
      </c>
      <c r="C23" s="45" t="s">
        <v>181</v>
      </c>
      <c r="D23" s="39"/>
      <c r="E23" s="38"/>
      <c r="F23" s="71">
        <v>800</v>
      </c>
      <c r="G23" s="70"/>
      <c r="H23" s="41">
        <f t="shared" ca="1" si="0"/>
        <v>626285.00478596159</v>
      </c>
      <c r="I23" s="37"/>
      <c r="J23" s="109"/>
      <c r="M23" s="12"/>
    </row>
    <row r="24" spans="1:13" s="20" customFormat="1" ht="12.75" x14ac:dyDescent="0.2">
      <c r="A24" s="32">
        <v>43868</v>
      </c>
      <c r="B24" s="38" t="s">
        <v>182</v>
      </c>
      <c r="C24" s="45" t="s">
        <v>183</v>
      </c>
      <c r="D24" s="39"/>
      <c r="E24" s="38"/>
      <c r="F24" s="70">
        <v>7910</v>
      </c>
      <c r="G24" s="70"/>
      <c r="H24" s="41">
        <f t="shared" ca="1" si="0"/>
        <v>618375.00478596159</v>
      </c>
      <c r="I24" s="37"/>
      <c r="J24" s="109"/>
      <c r="M24" s="12"/>
    </row>
    <row r="25" spans="1:13" s="20" customFormat="1" ht="12.75" x14ac:dyDescent="0.2">
      <c r="A25" s="32">
        <v>43868</v>
      </c>
      <c r="B25" s="38" t="s">
        <v>184</v>
      </c>
      <c r="C25" s="45" t="s">
        <v>26</v>
      </c>
      <c r="D25" s="39"/>
      <c r="E25" s="38"/>
      <c r="F25" s="70">
        <v>1070</v>
      </c>
      <c r="G25" s="70"/>
      <c r="H25" s="41">
        <f t="shared" ca="1" si="0"/>
        <v>617305.00478596159</v>
      </c>
      <c r="I25" s="37"/>
      <c r="J25" s="109"/>
      <c r="M25" s="12"/>
    </row>
    <row r="26" spans="1:13" s="20" customFormat="1" ht="12.75" x14ac:dyDescent="0.2">
      <c r="A26" s="32">
        <v>43868</v>
      </c>
      <c r="B26" s="38" t="s">
        <v>185</v>
      </c>
      <c r="C26" s="45" t="s">
        <v>186</v>
      </c>
      <c r="D26" s="39"/>
      <c r="E26" s="38"/>
      <c r="F26" s="72">
        <v>3800</v>
      </c>
      <c r="G26" s="70"/>
      <c r="H26" s="41">
        <f t="shared" ca="1" si="0"/>
        <v>613505.00478596159</v>
      </c>
      <c r="I26" s="37"/>
      <c r="J26" s="109"/>
      <c r="M26" s="12"/>
    </row>
    <row r="27" spans="1:13" s="20" customFormat="1" ht="12.75" x14ac:dyDescent="0.2">
      <c r="A27" s="32">
        <v>43868</v>
      </c>
      <c r="B27" s="38" t="s">
        <v>187</v>
      </c>
      <c r="C27" s="45" t="s">
        <v>188</v>
      </c>
      <c r="D27" s="39"/>
      <c r="E27" s="38"/>
      <c r="F27" s="70">
        <v>850</v>
      </c>
      <c r="G27" s="70"/>
      <c r="H27" s="41">
        <f t="shared" ca="1" si="0"/>
        <v>612655.00478596159</v>
      </c>
      <c r="I27" s="37"/>
      <c r="J27" s="109"/>
      <c r="M27" s="12"/>
    </row>
    <row r="28" spans="1:13" s="20" customFormat="1" ht="12.75" x14ac:dyDescent="0.2">
      <c r="A28" s="32">
        <v>43868</v>
      </c>
      <c r="B28" s="38" t="s">
        <v>189</v>
      </c>
      <c r="C28" s="45" t="s">
        <v>80</v>
      </c>
      <c r="D28" s="39"/>
      <c r="E28" s="38"/>
      <c r="F28" s="70">
        <v>1261.4000000000001</v>
      </c>
      <c r="G28" s="70"/>
      <c r="H28" s="41">
        <f t="shared" ca="1" si="0"/>
        <v>611393.60478596156</v>
      </c>
      <c r="I28" s="37"/>
      <c r="J28" s="109"/>
      <c r="M28" s="12"/>
    </row>
    <row r="29" spans="1:13" s="20" customFormat="1" ht="12.75" x14ac:dyDescent="0.2">
      <c r="A29" s="32">
        <v>43868</v>
      </c>
      <c r="B29" s="38" t="s">
        <v>190</v>
      </c>
      <c r="C29" s="45" t="s">
        <v>191</v>
      </c>
      <c r="D29" s="39"/>
      <c r="E29" s="33"/>
      <c r="F29" s="70">
        <v>6766</v>
      </c>
      <c r="G29" s="70"/>
      <c r="H29" s="41">
        <f t="shared" ca="1" si="0"/>
        <v>604627.60478596156</v>
      </c>
      <c r="I29" s="37"/>
      <c r="J29" s="109"/>
      <c r="M29" s="12"/>
    </row>
    <row r="30" spans="1:13" s="20" customFormat="1" ht="12.75" x14ac:dyDescent="0.2">
      <c r="A30" s="32">
        <v>43868</v>
      </c>
      <c r="B30" s="46" t="s">
        <v>192</v>
      </c>
      <c r="C30" s="35" t="s">
        <v>193</v>
      </c>
      <c r="D30" s="39"/>
      <c r="E30" s="33"/>
      <c r="F30" s="73">
        <v>674.8</v>
      </c>
      <c r="G30" s="70"/>
      <c r="H30" s="41">
        <f t="shared" ca="1" si="0"/>
        <v>603952.80478596152</v>
      </c>
      <c r="I30" s="37"/>
      <c r="J30" s="109"/>
      <c r="M30" s="7"/>
    </row>
    <row r="31" spans="1:13" s="84" customFormat="1" ht="25.5" x14ac:dyDescent="0.2">
      <c r="A31" s="77">
        <v>43868</v>
      </c>
      <c r="B31" s="78" t="s">
        <v>194</v>
      </c>
      <c r="C31" s="79" t="s">
        <v>195</v>
      </c>
      <c r="D31" s="80"/>
      <c r="E31" s="78"/>
      <c r="F31" s="70">
        <v>6000</v>
      </c>
      <c r="G31" s="70"/>
      <c r="H31" s="81">
        <f t="shared" ca="1" si="0"/>
        <v>597952.80478596152</v>
      </c>
      <c r="I31" s="82"/>
      <c r="J31" s="109"/>
      <c r="M31" s="85"/>
    </row>
    <row r="32" spans="1:13" s="20" customFormat="1" ht="25.5" x14ac:dyDescent="0.2">
      <c r="A32" s="32">
        <v>43868</v>
      </c>
      <c r="B32" s="33" t="s">
        <v>196</v>
      </c>
      <c r="C32" s="34" t="s">
        <v>197</v>
      </c>
      <c r="D32" s="39"/>
      <c r="E32" s="33"/>
      <c r="F32" s="70">
        <v>2000</v>
      </c>
      <c r="G32" s="70"/>
      <c r="H32" s="41">
        <f t="shared" ca="1" si="0"/>
        <v>595952.80478596152</v>
      </c>
      <c r="I32" s="37"/>
      <c r="J32" s="109"/>
      <c r="M32" s="7"/>
    </row>
    <row r="33" spans="1:13" s="20" customFormat="1" ht="25.5" x14ac:dyDescent="0.2">
      <c r="A33" s="32">
        <v>43868</v>
      </c>
      <c r="B33" s="33" t="s">
        <v>198</v>
      </c>
      <c r="C33" s="34" t="s">
        <v>199</v>
      </c>
      <c r="D33" s="39"/>
      <c r="E33" s="33"/>
      <c r="F33" s="70">
        <v>480</v>
      </c>
      <c r="G33" s="70"/>
      <c r="H33" s="41">
        <f t="shared" ca="1" si="0"/>
        <v>595472.80478596152</v>
      </c>
      <c r="I33" s="37"/>
      <c r="J33" s="109"/>
      <c r="M33" s="7"/>
    </row>
    <row r="34" spans="1:13" s="20" customFormat="1" ht="12.75" x14ac:dyDescent="0.2">
      <c r="A34" s="32">
        <v>43868</v>
      </c>
      <c r="B34" s="33" t="s">
        <v>200</v>
      </c>
      <c r="C34" s="34" t="s">
        <v>87</v>
      </c>
      <c r="D34" s="39"/>
      <c r="E34" s="33"/>
      <c r="F34" s="70">
        <v>2250</v>
      </c>
      <c r="G34" s="70"/>
      <c r="H34" s="41">
        <f t="shared" ca="1" si="0"/>
        <v>593222.80478596152</v>
      </c>
      <c r="I34" s="37"/>
      <c r="J34" s="109"/>
      <c r="M34" s="7"/>
    </row>
    <row r="35" spans="1:13" s="20" customFormat="1" ht="12.75" x14ac:dyDescent="0.2">
      <c r="A35" s="32">
        <v>43868</v>
      </c>
      <c r="B35" s="33" t="s">
        <v>201</v>
      </c>
      <c r="C35" s="34" t="s">
        <v>202</v>
      </c>
      <c r="D35" s="39"/>
      <c r="E35" s="33"/>
      <c r="F35" s="70">
        <v>7300</v>
      </c>
      <c r="G35" s="70"/>
      <c r="H35" s="41">
        <f t="shared" ca="1" si="0"/>
        <v>585922.80478596152</v>
      </c>
      <c r="I35" s="37"/>
      <c r="J35" s="109"/>
      <c r="M35" s="7"/>
    </row>
    <row r="36" spans="1:13" s="20" customFormat="1" ht="12.75" x14ac:dyDescent="0.2">
      <c r="A36" s="32">
        <v>43868</v>
      </c>
      <c r="B36" s="33" t="s">
        <v>203</v>
      </c>
      <c r="C36" s="34" t="s">
        <v>95</v>
      </c>
      <c r="D36" s="39"/>
      <c r="E36" s="33"/>
      <c r="F36" s="70">
        <v>280</v>
      </c>
      <c r="G36" s="70"/>
      <c r="H36" s="41">
        <f t="shared" ca="1" si="0"/>
        <v>585642.80478596152</v>
      </c>
      <c r="I36" s="37"/>
      <c r="J36" s="109"/>
      <c r="M36" s="7"/>
    </row>
    <row r="37" spans="1:13" s="20" customFormat="1" ht="12.75" x14ac:dyDescent="0.2">
      <c r="A37" s="32">
        <v>43868</v>
      </c>
      <c r="B37" s="33" t="s">
        <v>204</v>
      </c>
      <c r="C37" s="45" t="s">
        <v>205</v>
      </c>
      <c r="D37" s="39"/>
      <c r="E37" s="38"/>
      <c r="F37" s="70">
        <v>6266</v>
      </c>
      <c r="G37" s="70"/>
      <c r="H37" s="41">
        <f t="shared" ca="1" si="0"/>
        <v>579376.80478596152</v>
      </c>
      <c r="I37" s="37"/>
      <c r="J37" s="109"/>
      <c r="M37" s="7"/>
    </row>
    <row r="38" spans="1:13" s="20" customFormat="1" ht="12.75" x14ac:dyDescent="0.2">
      <c r="A38" s="32">
        <v>43868</v>
      </c>
      <c r="B38" s="38" t="s">
        <v>206</v>
      </c>
      <c r="C38" s="45" t="s">
        <v>24</v>
      </c>
      <c r="D38" s="39"/>
      <c r="E38" s="38"/>
      <c r="F38" s="70">
        <v>1480</v>
      </c>
      <c r="G38" s="70"/>
      <c r="H38" s="41">
        <f t="shared" ca="1" si="0"/>
        <v>577896.80478596152</v>
      </c>
      <c r="I38" s="37"/>
      <c r="J38" s="109"/>
      <c r="M38" s="7"/>
    </row>
    <row r="39" spans="1:13" s="20" customFormat="1" ht="12.75" x14ac:dyDescent="0.2">
      <c r="A39" s="32">
        <v>43868</v>
      </c>
      <c r="B39" s="38" t="s">
        <v>207</v>
      </c>
      <c r="C39" s="34" t="s">
        <v>208</v>
      </c>
      <c r="D39" s="39"/>
      <c r="E39" s="33"/>
      <c r="F39" s="70">
        <v>165.25</v>
      </c>
      <c r="G39" s="70"/>
      <c r="H39" s="41">
        <f t="shared" ca="1" si="0"/>
        <v>577731.55478596152</v>
      </c>
      <c r="I39" s="37"/>
      <c r="J39" s="109"/>
      <c r="M39" s="7"/>
    </row>
    <row r="40" spans="1:13" s="20" customFormat="1" ht="12.75" x14ac:dyDescent="0.2">
      <c r="A40" s="32">
        <v>43868</v>
      </c>
      <c r="B40" s="40" t="s">
        <v>209</v>
      </c>
      <c r="C40" s="43" t="s">
        <v>208</v>
      </c>
      <c r="D40" s="44"/>
      <c r="E40" s="40"/>
      <c r="F40" s="71">
        <v>313.3</v>
      </c>
      <c r="G40" s="71"/>
      <c r="H40" s="41">
        <f t="shared" ca="1" si="0"/>
        <v>577418.25478596147</v>
      </c>
      <c r="I40" s="37"/>
      <c r="J40" s="109"/>
      <c r="M40" s="7"/>
    </row>
    <row r="41" spans="1:13" ht="12.75" x14ac:dyDescent="0.2">
      <c r="A41" s="32">
        <v>43868</v>
      </c>
      <c r="B41" s="40" t="s">
        <v>210</v>
      </c>
      <c r="C41" s="34" t="s">
        <v>211</v>
      </c>
      <c r="D41" s="35"/>
      <c r="E41" s="38"/>
      <c r="F41" s="70">
        <v>1900</v>
      </c>
      <c r="G41" s="70"/>
      <c r="H41" s="41">
        <f t="shared" ca="1" si="0"/>
        <v>575518.25478596147</v>
      </c>
      <c r="I41" s="47"/>
      <c r="J41" s="110"/>
      <c r="M41" s="7"/>
    </row>
    <row r="42" spans="1:13" ht="12.75" x14ac:dyDescent="0.2">
      <c r="A42" s="32">
        <v>43868</v>
      </c>
      <c r="B42" s="33" t="s">
        <v>212</v>
      </c>
      <c r="C42" s="34" t="s">
        <v>213</v>
      </c>
      <c r="D42" s="35"/>
      <c r="E42" s="38"/>
      <c r="F42" s="70">
        <v>9000</v>
      </c>
      <c r="G42" s="70"/>
      <c r="H42" s="41">
        <f t="shared" ca="1" si="0"/>
        <v>566518.25478596147</v>
      </c>
      <c r="I42" s="47"/>
      <c r="J42" s="110"/>
      <c r="M42" s="7"/>
    </row>
    <row r="43" spans="1:13" ht="12.75" x14ac:dyDescent="0.2">
      <c r="A43" s="42">
        <v>43868</v>
      </c>
      <c r="B43" s="38" t="s">
        <v>214</v>
      </c>
      <c r="C43" s="34" t="s">
        <v>51</v>
      </c>
      <c r="D43" s="35"/>
      <c r="E43" s="33"/>
      <c r="F43" s="72">
        <v>878.75</v>
      </c>
      <c r="G43" s="72"/>
      <c r="H43" s="41">
        <f t="shared" ca="1" si="0"/>
        <v>565639.50478596147</v>
      </c>
      <c r="I43" s="47"/>
      <c r="J43" s="110"/>
      <c r="M43" s="7"/>
    </row>
    <row r="44" spans="1:13" ht="12.75" x14ac:dyDescent="0.2">
      <c r="A44" s="32">
        <v>43868</v>
      </c>
      <c r="B44" s="38" t="s">
        <v>215</v>
      </c>
      <c r="C44" s="45" t="s">
        <v>51</v>
      </c>
      <c r="D44" s="35"/>
      <c r="E44" s="33"/>
      <c r="F44" s="70">
        <v>1260.7</v>
      </c>
      <c r="G44" s="70"/>
      <c r="H44" s="41">
        <f t="shared" ca="1" si="0"/>
        <v>564378.80478596152</v>
      </c>
      <c r="I44" s="47"/>
      <c r="J44" s="110"/>
      <c r="M44" s="7"/>
    </row>
    <row r="45" spans="1:13" ht="12.75" x14ac:dyDescent="0.2">
      <c r="A45" s="32">
        <v>43868</v>
      </c>
      <c r="B45" s="33" t="s">
        <v>216</v>
      </c>
      <c r="C45" s="34" t="s">
        <v>51</v>
      </c>
      <c r="D45" s="35"/>
      <c r="E45" s="33"/>
      <c r="F45" s="70">
        <v>20.8</v>
      </c>
      <c r="G45" s="70"/>
      <c r="H45" s="41">
        <f t="shared" ca="1" si="0"/>
        <v>564358.00478596147</v>
      </c>
      <c r="I45" s="47"/>
      <c r="J45" s="110"/>
      <c r="M45" s="7"/>
    </row>
    <row r="46" spans="1:13" s="20" customFormat="1" ht="12.75" x14ac:dyDescent="0.2">
      <c r="A46" s="32">
        <v>43868</v>
      </c>
      <c r="B46" s="38" t="s">
        <v>217</v>
      </c>
      <c r="C46" s="34" t="s">
        <v>51</v>
      </c>
      <c r="D46" s="35"/>
      <c r="E46" s="33"/>
      <c r="F46" s="70">
        <v>16.7</v>
      </c>
      <c r="G46" s="70"/>
      <c r="H46" s="41">
        <f t="shared" ca="1" si="0"/>
        <v>564341.30478596152</v>
      </c>
      <c r="I46" s="37"/>
      <c r="J46" s="109"/>
      <c r="M46" s="7"/>
    </row>
    <row r="47" spans="1:13" ht="12.75" x14ac:dyDescent="0.2">
      <c r="A47" s="32">
        <v>43868</v>
      </c>
      <c r="B47" s="38" t="s">
        <v>218</v>
      </c>
      <c r="C47" s="34" t="s">
        <v>20</v>
      </c>
      <c r="D47" s="35"/>
      <c r="E47" s="33"/>
      <c r="F47" s="70">
        <v>270</v>
      </c>
      <c r="G47" s="70"/>
      <c r="H47" s="41">
        <f t="shared" ca="1" si="0"/>
        <v>564071.30478596152</v>
      </c>
      <c r="I47" s="47"/>
      <c r="J47" s="110"/>
      <c r="M47" s="7"/>
    </row>
    <row r="48" spans="1:13" ht="12.75" x14ac:dyDescent="0.2">
      <c r="A48" s="32">
        <v>43868</v>
      </c>
      <c r="B48" s="38" t="s">
        <v>219</v>
      </c>
      <c r="C48" s="43" t="s">
        <v>100</v>
      </c>
      <c r="D48" s="39"/>
      <c r="E48" s="40"/>
      <c r="F48" s="70">
        <v>35</v>
      </c>
      <c r="G48" s="71"/>
      <c r="H48" s="41">
        <f t="shared" ca="1" si="0"/>
        <v>564036.30478596152</v>
      </c>
      <c r="I48" s="47"/>
      <c r="J48" s="110"/>
      <c r="M48" s="7"/>
    </row>
    <row r="49" spans="1:13" ht="12.75" x14ac:dyDescent="0.2">
      <c r="A49" s="32">
        <v>43868</v>
      </c>
      <c r="B49" s="38" t="s">
        <v>220</v>
      </c>
      <c r="C49" s="45" t="s">
        <v>25</v>
      </c>
      <c r="D49" s="35"/>
      <c r="E49" s="38"/>
      <c r="F49" s="70">
        <v>1802</v>
      </c>
      <c r="G49" s="70"/>
      <c r="H49" s="41">
        <f t="shared" ca="1" si="0"/>
        <v>562234.30478596152</v>
      </c>
      <c r="I49" s="47"/>
      <c r="J49" s="110"/>
      <c r="M49" s="7"/>
    </row>
    <row r="50" spans="1:13" ht="12.75" x14ac:dyDescent="0.2">
      <c r="A50" s="32">
        <v>43868</v>
      </c>
      <c r="B50" s="40" t="s">
        <v>221</v>
      </c>
      <c r="C50" s="45" t="s">
        <v>120</v>
      </c>
      <c r="D50" s="35"/>
      <c r="E50" s="33"/>
      <c r="F50" s="70">
        <v>240</v>
      </c>
      <c r="G50" s="72"/>
      <c r="H50" s="41">
        <f t="shared" ca="1" si="0"/>
        <v>561994.30478596152</v>
      </c>
      <c r="I50" s="47"/>
      <c r="J50" s="110"/>
      <c r="M50" s="7"/>
    </row>
    <row r="51" spans="1:13" ht="25.5" x14ac:dyDescent="0.2">
      <c r="A51" s="32">
        <v>43868</v>
      </c>
      <c r="B51" s="38" t="s">
        <v>222</v>
      </c>
      <c r="C51" s="45" t="s">
        <v>35</v>
      </c>
      <c r="D51" s="35"/>
      <c r="E51" s="33"/>
      <c r="F51" s="70">
        <v>12926.95</v>
      </c>
      <c r="G51" s="70"/>
      <c r="H51" s="41">
        <f ca="1">IF(AND(ISBLANK(F51),ISBLANK(G51))," - ",OFFSET(H51,-1,0,1,1)+G51-F51)</f>
        <v>549067.35478596156</v>
      </c>
      <c r="I51" s="47"/>
      <c r="J51" s="110"/>
      <c r="K51" s="8"/>
      <c r="M51" s="7"/>
    </row>
    <row r="52" spans="1:13" ht="12.75" x14ac:dyDescent="0.2">
      <c r="A52" s="32">
        <v>43868</v>
      </c>
      <c r="B52" s="38" t="s">
        <v>223</v>
      </c>
      <c r="C52" s="34" t="s">
        <v>224</v>
      </c>
      <c r="D52" s="35"/>
      <c r="E52" s="33"/>
      <c r="F52" s="70">
        <v>20140</v>
      </c>
      <c r="G52" s="70"/>
      <c r="H52" s="41">
        <f t="shared" ca="1" si="0"/>
        <v>528927.35478596156</v>
      </c>
      <c r="I52" s="47"/>
      <c r="J52" s="110"/>
      <c r="K52" s="8"/>
      <c r="M52" s="7"/>
    </row>
    <row r="53" spans="1:13" ht="25.5" x14ac:dyDescent="0.2">
      <c r="A53" s="32">
        <v>43868</v>
      </c>
      <c r="B53" s="33" t="s">
        <v>225</v>
      </c>
      <c r="C53" s="34" t="s">
        <v>226</v>
      </c>
      <c r="D53" s="35"/>
      <c r="E53" s="33"/>
      <c r="F53" s="70">
        <v>18000</v>
      </c>
      <c r="G53" s="70"/>
      <c r="H53" s="41">
        <f t="shared" ca="1" si="0"/>
        <v>510927.35478596156</v>
      </c>
      <c r="I53" s="47"/>
      <c r="J53" s="110"/>
      <c r="K53" s="8"/>
      <c r="M53" s="7"/>
    </row>
    <row r="54" spans="1:13" ht="12.75" x14ac:dyDescent="0.2">
      <c r="A54" s="32">
        <v>43872</v>
      </c>
      <c r="B54" s="93" t="s">
        <v>356</v>
      </c>
      <c r="C54" s="94" t="s">
        <v>278</v>
      </c>
      <c r="D54" s="98"/>
      <c r="E54" s="93"/>
      <c r="F54" s="71"/>
      <c r="G54" s="96">
        <v>800</v>
      </c>
      <c r="H54" s="41">
        <f t="shared" ca="1" si="0"/>
        <v>511727.35478596156</v>
      </c>
      <c r="I54" s="99"/>
      <c r="J54" s="110"/>
      <c r="K54" s="8"/>
      <c r="M54" s="7"/>
    </row>
    <row r="55" spans="1:13" ht="12.75" x14ac:dyDescent="0.2">
      <c r="A55" s="32">
        <v>43872</v>
      </c>
      <c r="B55" s="40" t="s">
        <v>227</v>
      </c>
      <c r="C55" s="43" t="s">
        <v>69</v>
      </c>
      <c r="D55" s="48"/>
      <c r="E55" s="40"/>
      <c r="F55" s="71">
        <v>2030</v>
      </c>
      <c r="G55" s="71"/>
      <c r="H55" s="41">
        <f t="shared" ca="1" si="0"/>
        <v>509697.35478596156</v>
      </c>
      <c r="I55" s="47"/>
      <c r="J55" s="110"/>
      <c r="K55" s="8"/>
      <c r="M55" s="7"/>
    </row>
    <row r="56" spans="1:13" ht="12.75" x14ac:dyDescent="0.2">
      <c r="A56" s="92"/>
      <c r="B56" s="33" t="s">
        <v>228</v>
      </c>
      <c r="C56" s="43" t="s">
        <v>71</v>
      </c>
      <c r="D56" s="48"/>
      <c r="E56" s="40"/>
      <c r="F56" s="71">
        <v>398.55</v>
      </c>
      <c r="G56" s="70"/>
      <c r="H56" s="41">
        <f t="shared" ca="1" si="0"/>
        <v>509298.80478596158</v>
      </c>
      <c r="I56" s="47"/>
      <c r="J56" s="110"/>
      <c r="K56" s="8"/>
      <c r="M56" s="7"/>
    </row>
    <row r="57" spans="1:13" ht="12.75" x14ac:dyDescent="0.2">
      <c r="A57" s="32">
        <v>43872</v>
      </c>
      <c r="B57" s="40" t="s">
        <v>229</v>
      </c>
      <c r="C57" s="34" t="s">
        <v>230</v>
      </c>
      <c r="D57" s="35"/>
      <c r="E57" s="33"/>
      <c r="F57" s="70">
        <v>340</v>
      </c>
      <c r="G57" s="70"/>
      <c r="H57" s="41">
        <f t="shared" ca="1" si="0"/>
        <v>508958.80478596158</v>
      </c>
      <c r="I57" s="47"/>
      <c r="J57" s="110"/>
      <c r="M57" s="7"/>
    </row>
    <row r="58" spans="1:13" ht="12.75" x14ac:dyDescent="0.2">
      <c r="A58" s="32">
        <v>43872</v>
      </c>
      <c r="B58" s="33" t="s">
        <v>231</v>
      </c>
      <c r="C58" s="34" t="s">
        <v>85</v>
      </c>
      <c r="D58" s="35"/>
      <c r="E58" s="33"/>
      <c r="F58" s="70">
        <v>3863.25</v>
      </c>
      <c r="G58" s="70"/>
      <c r="H58" s="41">
        <f t="shared" ca="1" si="0"/>
        <v>505095.55478596158</v>
      </c>
      <c r="I58" s="47"/>
      <c r="J58" s="110"/>
      <c r="M58" s="7"/>
    </row>
    <row r="59" spans="1:13" ht="12.75" x14ac:dyDescent="0.2">
      <c r="A59" s="32">
        <v>43872</v>
      </c>
      <c r="B59" s="33" t="s">
        <v>232</v>
      </c>
      <c r="C59" s="34" t="s">
        <v>87</v>
      </c>
      <c r="D59" s="35"/>
      <c r="E59" s="33"/>
      <c r="F59" s="70">
        <v>1400</v>
      </c>
      <c r="G59" s="70"/>
      <c r="H59" s="41">
        <f t="shared" ca="1" si="0"/>
        <v>503695.55478596158</v>
      </c>
      <c r="I59" s="47"/>
      <c r="J59" s="110"/>
      <c r="M59" s="7"/>
    </row>
    <row r="60" spans="1:13" ht="12.75" x14ac:dyDescent="0.2">
      <c r="A60" s="32">
        <v>43872</v>
      </c>
      <c r="B60" s="33" t="s">
        <v>233</v>
      </c>
      <c r="C60" s="34" t="s">
        <v>107</v>
      </c>
      <c r="D60" s="35"/>
      <c r="E60" s="33"/>
      <c r="F60" s="70">
        <v>7072.06</v>
      </c>
      <c r="G60" s="70"/>
      <c r="H60" s="41">
        <f t="shared" ca="1" si="0"/>
        <v>496623.49478596158</v>
      </c>
      <c r="I60" s="47"/>
      <c r="J60" s="110"/>
      <c r="M60" s="7"/>
    </row>
    <row r="61" spans="1:13" ht="12.75" x14ac:dyDescent="0.2">
      <c r="A61" s="32">
        <v>43873</v>
      </c>
      <c r="B61" s="93" t="s">
        <v>357</v>
      </c>
      <c r="C61" s="94" t="s">
        <v>358</v>
      </c>
      <c r="D61" s="98"/>
      <c r="E61" s="93"/>
      <c r="F61" s="71"/>
      <c r="G61" s="96">
        <v>800</v>
      </c>
      <c r="H61" s="41">
        <f t="shared" ca="1" si="0"/>
        <v>497423.49478596158</v>
      </c>
      <c r="I61" s="99"/>
      <c r="J61" s="110"/>
      <c r="M61" s="7"/>
    </row>
    <row r="62" spans="1:13" ht="12.75" x14ac:dyDescent="0.2">
      <c r="A62" s="32">
        <v>43878</v>
      </c>
      <c r="B62" s="38" t="s">
        <v>234</v>
      </c>
      <c r="C62" s="45" t="s">
        <v>33</v>
      </c>
      <c r="D62" s="35"/>
      <c r="E62" s="33"/>
      <c r="F62" s="70">
        <v>2200</v>
      </c>
      <c r="G62" s="70"/>
      <c r="H62" s="41">
        <f t="shared" ca="1" si="0"/>
        <v>495223.49478596158</v>
      </c>
      <c r="I62" s="47"/>
      <c r="J62" s="110"/>
      <c r="M62" s="7"/>
    </row>
    <row r="63" spans="1:13" ht="12.75" x14ac:dyDescent="0.2">
      <c r="A63" s="32">
        <v>43878</v>
      </c>
      <c r="B63" s="33" t="s">
        <v>235</v>
      </c>
      <c r="C63" s="34" t="s">
        <v>170</v>
      </c>
      <c r="D63" s="35"/>
      <c r="E63" s="38"/>
      <c r="F63" s="70">
        <v>300</v>
      </c>
      <c r="G63" s="70"/>
      <c r="H63" s="41">
        <f t="shared" ca="1" si="0"/>
        <v>494923.49478596158</v>
      </c>
      <c r="I63" s="47"/>
      <c r="J63" s="110"/>
      <c r="M63" s="7"/>
    </row>
    <row r="64" spans="1:13" ht="12.75" x14ac:dyDescent="0.2">
      <c r="A64" s="32">
        <v>43878</v>
      </c>
      <c r="B64" s="33" t="s">
        <v>236</v>
      </c>
      <c r="C64" s="34" t="s">
        <v>237</v>
      </c>
      <c r="D64" s="35"/>
      <c r="E64" s="33"/>
      <c r="F64" s="70">
        <v>150</v>
      </c>
      <c r="G64" s="70"/>
      <c r="H64" s="41">
        <f t="shared" ca="1" si="0"/>
        <v>494773.49478596158</v>
      </c>
      <c r="I64" s="47"/>
      <c r="J64" s="110"/>
      <c r="M64" s="7"/>
    </row>
    <row r="65" spans="1:13" ht="12.75" x14ac:dyDescent="0.2">
      <c r="A65" s="32">
        <v>43878</v>
      </c>
      <c r="B65" s="33" t="s">
        <v>238</v>
      </c>
      <c r="C65" s="34" t="s">
        <v>239</v>
      </c>
      <c r="D65" s="35"/>
      <c r="E65" s="33"/>
      <c r="F65" s="70">
        <v>3535.4</v>
      </c>
      <c r="G65" s="70"/>
      <c r="H65" s="41">
        <f t="shared" ca="1" si="0"/>
        <v>491238.09478596156</v>
      </c>
      <c r="I65" s="47"/>
      <c r="J65" s="110"/>
      <c r="M65" s="7"/>
    </row>
    <row r="66" spans="1:13" ht="12.75" x14ac:dyDescent="0.2">
      <c r="A66" s="32">
        <v>43878</v>
      </c>
      <c r="B66" s="33" t="s">
        <v>240</v>
      </c>
      <c r="C66" s="34" t="s">
        <v>118</v>
      </c>
      <c r="D66" s="35"/>
      <c r="E66" s="33"/>
      <c r="F66" s="70">
        <v>1329.52</v>
      </c>
      <c r="G66" s="70"/>
      <c r="H66" s="41">
        <f t="shared" ca="1" si="0"/>
        <v>489908.57478596154</v>
      </c>
      <c r="I66" s="47"/>
      <c r="J66" s="110"/>
      <c r="M66" s="7"/>
    </row>
    <row r="67" spans="1:13" ht="12.75" x14ac:dyDescent="0.2">
      <c r="A67" s="32">
        <v>43878</v>
      </c>
      <c r="B67" s="38" t="s">
        <v>241</v>
      </c>
      <c r="C67" s="45" t="s">
        <v>242</v>
      </c>
      <c r="D67" s="35"/>
      <c r="E67" s="33"/>
      <c r="F67" s="70">
        <v>500</v>
      </c>
      <c r="G67" s="72"/>
      <c r="H67" s="41">
        <f t="shared" ca="1" si="0"/>
        <v>489408.57478596154</v>
      </c>
      <c r="I67" s="47"/>
      <c r="J67" s="110"/>
      <c r="M67" s="7"/>
    </row>
    <row r="68" spans="1:13" ht="25.5" x14ac:dyDescent="0.2">
      <c r="A68" s="32">
        <v>43878</v>
      </c>
      <c r="B68" s="38" t="s">
        <v>243</v>
      </c>
      <c r="C68" s="45" t="s">
        <v>244</v>
      </c>
      <c r="D68" s="35"/>
      <c r="E68" s="33"/>
      <c r="F68" s="70">
        <v>1500</v>
      </c>
      <c r="G68" s="72"/>
      <c r="H68" s="41">
        <f t="shared" ca="1" si="0"/>
        <v>487908.57478596154</v>
      </c>
      <c r="I68" s="47"/>
      <c r="J68" s="110"/>
      <c r="M68" s="7"/>
    </row>
    <row r="69" spans="1:13" ht="12.75" x14ac:dyDescent="0.2">
      <c r="A69" s="32">
        <v>43878</v>
      </c>
      <c r="B69" s="38" t="s">
        <v>245</v>
      </c>
      <c r="C69" s="45" t="s">
        <v>21</v>
      </c>
      <c r="D69" s="35"/>
      <c r="E69" s="33"/>
      <c r="F69" s="70">
        <v>810</v>
      </c>
      <c r="G69" s="72"/>
      <c r="H69" s="41">
        <f t="shared" ca="1" si="0"/>
        <v>487098.57478596154</v>
      </c>
      <c r="I69" s="47"/>
      <c r="J69" s="110"/>
      <c r="M69" s="7"/>
    </row>
    <row r="70" spans="1:13" ht="25.5" x14ac:dyDescent="0.2">
      <c r="A70" s="32">
        <v>43878</v>
      </c>
      <c r="B70" s="38" t="s">
        <v>246</v>
      </c>
      <c r="C70" s="45" t="s">
        <v>199</v>
      </c>
      <c r="D70" s="35"/>
      <c r="E70" s="33"/>
      <c r="F70" s="70">
        <v>320</v>
      </c>
      <c r="G70" s="72"/>
      <c r="H70" s="41">
        <f t="shared" ca="1" si="0"/>
        <v>486778.57478596154</v>
      </c>
      <c r="I70" s="47"/>
      <c r="J70" s="110"/>
      <c r="M70" s="7"/>
    </row>
    <row r="71" spans="1:13" ht="12.75" x14ac:dyDescent="0.2">
      <c r="A71" s="32">
        <v>43878</v>
      </c>
      <c r="B71" s="86" t="s">
        <v>247</v>
      </c>
      <c r="C71" s="87" t="s">
        <v>248</v>
      </c>
      <c r="D71" s="88"/>
      <c r="E71" s="86"/>
      <c r="F71" s="89">
        <v>600</v>
      </c>
      <c r="G71" s="90"/>
      <c r="H71" s="41">
        <f t="shared" ca="1" si="0"/>
        <v>486178.57478596154</v>
      </c>
      <c r="I71" s="91"/>
      <c r="J71" s="110"/>
      <c r="M71" s="7"/>
    </row>
    <row r="72" spans="1:13" ht="12.75" x14ac:dyDescent="0.2">
      <c r="A72" s="32">
        <v>43878</v>
      </c>
      <c r="B72" s="40" t="s">
        <v>249</v>
      </c>
      <c r="C72" s="43" t="s">
        <v>89</v>
      </c>
      <c r="D72" s="48"/>
      <c r="E72" s="40"/>
      <c r="F72" s="71">
        <v>3710</v>
      </c>
      <c r="G72" s="74"/>
      <c r="H72" s="41">
        <f t="shared" ca="1" si="0"/>
        <v>482468.57478596154</v>
      </c>
      <c r="I72" s="47"/>
      <c r="J72" s="110"/>
      <c r="M72" s="7"/>
    </row>
    <row r="73" spans="1:13" ht="12.75" x14ac:dyDescent="0.2">
      <c r="A73" s="32">
        <v>43878</v>
      </c>
      <c r="B73" s="38" t="s">
        <v>250</v>
      </c>
      <c r="C73" s="45" t="s">
        <v>95</v>
      </c>
      <c r="D73" s="39"/>
      <c r="E73" s="33"/>
      <c r="F73" s="72">
        <v>540</v>
      </c>
      <c r="G73" s="72"/>
      <c r="H73" s="41">
        <f t="shared" ca="1" si="0"/>
        <v>481928.57478596154</v>
      </c>
      <c r="I73" s="47"/>
      <c r="J73" s="110"/>
      <c r="M73" s="7"/>
    </row>
    <row r="74" spans="1:13" ht="12.75" x14ac:dyDescent="0.2">
      <c r="A74" s="32">
        <v>43878</v>
      </c>
      <c r="B74" s="38" t="s">
        <v>251</v>
      </c>
      <c r="C74" s="45" t="s">
        <v>211</v>
      </c>
      <c r="D74" s="35"/>
      <c r="E74" s="33"/>
      <c r="F74" s="70">
        <v>1948</v>
      </c>
      <c r="G74" s="72"/>
      <c r="H74" s="41">
        <f t="shared" ca="1" si="0"/>
        <v>479980.57478596154</v>
      </c>
      <c r="I74" s="47"/>
      <c r="J74" s="110"/>
      <c r="M74" s="7"/>
    </row>
    <row r="75" spans="1:13" ht="12.75" x14ac:dyDescent="0.2">
      <c r="A75" s="32">
        <v>43878</v>
      </c>
      <c r="B75" s="38" t="s">
        <v>252</v>
      </c>
      <c r="C75" s="45" t="s">
        <v>100</v>
      </c>
      <c r="D75" s="35"/>
      <c r="E75" s="38"/>
      <c r="F75" s="70">
        <v>146.5</v>
      </c>
      <c r="G75" s="72"/>
      <c r="H75" s="41">
        <f t="shared" ca="1" si="0"/>
        <v>479834.07478596154</v>
      </c>
      <c r="I75" s="47"/>
      <c r="J75" s="110"/>
      <c r="M75" s="7"/>
    </row>
    <row r="76" spans="1:13" ht="12.75" x14ac:dyDescent="0.2">
      <c r="A76" s="32">
        <v>43878</v>
      </c>
      <c r="B76" s="38" t="s">
        <v>253</v>
      </c>
      <c r="C76" s="45" t="s">
        <v>20</v>
      </c>
      <c r="D76" s="35"/>
      <c r="E76" s="33"/>
      <c r="F76" s="70">
        <v>180</v>
      </c>
      <c r="G76" s="72"/>
      <c r="H76" s="41">
        <f t="shared" ca="1" si="0"/>
        <v>479654.07478596154</v>
      </c>
      <c r="I76" s="47"/>
      <c r="J76" s="110"/>
      <c r="M76" s="7"/>
    </row>
    <row r="77" spans="1:13" ht="12.75" x14ac:dyDescent="0.2">
      <c r="A77" s="32">
        <v>43878</v>
      </c>
      <c r="B77" s="38" t="s">
        <v>254</v>
      </c>
      <c r="C77" s="45" t="s">
        <v>255</v>
      </c>
      <c r="D77" s="35"/>
      <c r="E77" s="33"/>
      <c r="F77" s="70">
        <v>3200</v>
      </c>
      <c r="G77" s="72"/>
      <c r="H77" s="41">
        <f t="shared" ca="1" si="0"/>
        <v>476454.07478596154</v>
      </c>
      <c r="I77" s="47"/>
      <c r="J77" s="110"/>
      <c r="M77" s="7"/>
    </row>
    <row r="78" spans="1:13" ht="12.75" x14ac:dyDescent="0.2">
      <c r="A78" s="32">
        <v>43878</v>
      </c>
      <c r="B78" s="38" t="s">
        <v>256</v>
      </c>
      <c r="C78" s="45" t="s">
        <v>24</v>
      </c>
      <c r="D78" s="35"/>
      <c r="E78" s="33"/>
      <c r="F78" s="70">
        <v>130</v>
      </c>
      <c r="G78" s="72"/>
      <c r="H78" s="41">
        <f t="shared" ca="1" si="0"/>
        <v>476324.07478596154</v>
      </c>
      <c r="I78" s="47"/>
      <c r="J78" s="110"/>
      <c r="M78" s="7"/>
    </row>
    <row r="79" spans="1:13" ht="12.75" x14ac:dyDescent="0.2">
      <c r="A79" s="32">
        <v>43878</v>
      </c>
      <c r="B79" s="38" t="s">
        <v>257</v>
      </c>
      <c r="C79" s="45" t="s">
        <v>113</v>
      </c>
      <c r="D79" s="35"/>
      <c r="E79" s="33"/>
      <c r="F79" s="70">
        <v>210</v>
      </c>
      <c r="G79" s="72"/>
      <c r="H79" s="41">
        <f t="shared" ca="1" si="0"/>
        <v>476114.07478596154</v>
      </c>
      <c r="I79" s="47"/>
      <c r="J79" s="110"/>
      <c r="M79" s="7"/>
    </row>
    <row r="80" spans="1:13" ht="12.75" x14ac:dyDescent="0.2">
      <c r="A80" s="32">
        <v>43878</v>
      </c>
      <c r="B80" s="38" t="s">
        <v>258</v>
      </c>
      <c r="C80" s="45" t="s">
        <v>105</v>
      </c>
      <c r="D80" s="35"/>
      <c r="E80" s="33"/>
      <c r="F80" s="70">
        <v>72.7</v>
      </c>
      <c r="G80" s="72"/>
      <c r="H80" s="41">
        <f t="shared" ref="H80:H157" ca="1" si="1">IF(AND(ISBLANK(F80),ISBLANK(G80))," - ",OFFSET(H80,-1,0,1,1)+G80-F80)</f>
        <v>476041.37478596153</v>
      </c>
      <c r="I80" s="47"/>
      <c r="J80" s="110"/>
      <c r="M80" s="7"/>
    </row>
    <row r="81" spans="1:13" ht="12.75" x14ac:dyDescent="0.2">
      <c r="A81" s="32">
        <v>43878</v>
      </c>
      <c r="B81" s="38" t="s">
        <v>259</v>
      </c>
      <c r="C81" s="45" t="s">
        <v>122</v>
      </c>
      <c r="D81" s="35"/>
      <c r="E81" s="38"/>
      <c r="F81" s="70">
        <v>13152</v>
      </c>
      <c r="G81" s="72"/>
      <c r="H81" s="41">
        <f t="shared" ca="1" si="1"/>
        <v>462889.37478596153</v>
      </c>
      <c r="I81" s="47"/>
      <c r="J81" s="110"/>
      <c r="M81" s="7"/>
    </row>
    <row r="82" spans="1:13" ht="12.75" x14ac:dyDescent="0.2">
      <c r="A82" s="32">
        <v>43878</v>
      </c>
      <c r="B82" s="38" t="s">
        <v>260</v>
      </c>
      <c r="C82" s="45" t="s">
        <v>261</v>
      </c>
      <c r="D82" s="35"/>
      <c r="E82" s="33"/>
      <c r="F82" s="70">
        <v>10740</v>
      </c>
      <c r="G82" s="72"/>
      <c r="H82" s="41">
        <f t="shared" ca="1" si="1"/>
        <v>452149.37478596153</v>
      </c>
      <c r="I82" s="47"/>
      <c r="J82" s="110"/>
      <c r="M82" s="7"/>
    </row>
    <row r="83" spans="1:13" ht="12.75" x14ac:dyDescent="0.2">
      <c r="A83" s="32">
        <v>43878</v>
      </c>
      <c r="B83" s="38" t="s">
        <v>262</v>
      </c>
      <c r="C83" s="45" t="s">
        <v>103</v>
      </c>
      <c r="D83" s="39"/>
      <c r="E83" s="33"/>
      <c r="F83" s="72">
        <v>700000</v>
      </c>
      <c r="G83" s="72"/>
      <c r="H83" s="41">
        <f t="shared" ca="1" si="1"/>
        <v>-247850.62521403847</v>
      </c>
      <c r="I83" s="101"/>
      <c r="J83" s="110"/>
      <c r="K83" s="8"/>
      <c r="M83" s="7"/>
    </row>
    <row r="84" spans="1:13" ht="12.75" x14ac:dyDescent="0.2">
      <c r="A84" s="32">
        <v>43879</v>
      </c>
      <c r="B84" s="93" t="s">
        <v>362</v>
      </c>
      <c r="C84" s="94" t="s">
        <v>361</v>
      </c>
      <c r="D84" s="95"/>
      <c r="E84" s="93"/>
      <c r="F84" s="74"/>
      <c r="G84" s="100">
        <v>1000</v>
      </c>
      <c r="H84" s="41">
        <f t="shared" ca="1" si="1"/>
        <v>-246850.62521403847</v>
      </c>
      <c r="I84" s="102"/>
      <c r="J84" s="110"/>
      <c r="K84" s="8"/>
      <c r="M84" s="7"/>
    </row>
    <row r="85" spans="1:13" ht="12.75" x14ac:dyDescent="0.2">
      <c r="A85" s="32">
        <v>43879</v>
      </c>
      <c r="B85" s="38" t="s">
        <v>22</v>
      </c>
      <c r="C85" s="45" t="s">
        <v>279</v>
      </c>
      <c r="D85" s="39"/>
      <c r="E85" s="33"/>
      <c r="F85" s="72">
        <v>2253.5697895999997</v>
      </c>
      <c r="G85" s="72"/>
      <c r="H85" s="41">
        <f t="shared" ca="1" si="1"/>
        <v>-249104.19500363848</v>
      </c>
      <c r="I85" s="47"/>
      <c r="J85" s="110"/>
      <c r="M85" s="7"/>
    </row>
    <row r="86" spans="1:13" ht="12.75" x14ac:dyDescent="0.2">
      <c r="A86" s="32">
        <v>43879</v>
      </c>
      <c r="B86" s="38" t="s">
        <v>22</v>
      </c>
      <c r="C86" s="45" t="s">
        <v>114</v>
      </c>
      <c r="D86" s="39"/>
      <c r="E86" s="33"/>
      <c r="F86" s="72">
        <v>53237.96</v>
      </c>
      <c r="G86" s="72"/>
      <c r="H86" s="41">
        <f t="shared" ca="1" si="1"/>
        <v>-302342.15500363847</v>
      </c>
      <c r="I86" s="47"/>
      <c r="J86" s="110"/>
      <c r="M86" s="7"/>
    </row>
    <row r="87" spans="1:13" ht="12.75" x14ac:dyDescent="0.2">
      <c r="A87" s="32">
        <v>43879</v>
      </c>
      <c r="B87" s="38" t="s">
        <v>22</v>
      </c>
      <c r="C87" s="45" t="s">
        <v>114</v>
      </c>
      <c r="D87" s="39"/>
      <c r="E87" s="33"/>
      <c r="F87" s="72">
        <v>35766.44</v>
      </c>
      <c r="G87" s="72"/>
      <c r="H87" s="41">
        <f t="shared" ca="1" si="1"/>
        <v>-338108.59500363847</v>
      </c>
      <c r="I87" s="47"/>
      <c r="J87" s="110"/>
      <c r="M87" s="7"/>
    </row>
    <row r="88" spans="1:13" ht="12.75" x14ac:dyDescent="0.2">
      <c r="A88" s="32">
        <v>43879</v>
      </c>
      <c r="B88" s="40" t="s">
        <v>22</v>
      </c>
      <c r="C88" s="43" t="s">
        <v>280</v>
      </c>
      <c r="D88" s="44"/>
      <c r="E88" s="40"/>
      <c r="F88" s="74">
        <v>64118.8</v>
      </c>
      <c r="G88" s="74"/>
      <c r="H88" s="41">
        <f t="shared" ca="1" si="1"/>
        <v>-402227.39500363846</v>
      </c>
      <c r="I88" s="47"/>
      <c r="J88" s="110"/>
      <c r="M88" s="7"/>
    </row>
    <row r="89" spans="1:13" ht="12.75" x14ac:dyDescent="0.2">
      <c r="A89" s="32">
        <v>43880</v>
      </c>
      <c r="B89" s="93" t="s">
        <v>359</v>
      </c>
      <c r="C89" s="94" t="s">
        <v>333</v>
      </c>
      <c r="D89" s="95"/>
      <c r="E89" s="93"/>
      <c r="F89" s="74"/>
      <c r="G89" s="100">
        <v>1200000</v>
      </c>
      <c r="H89" s="41">
        <f t="shared" ca="1" si="1"/>
        <v>797772.60499636154</v>
      </c>
      <c r="I89" s="99"/>
      <c r="J89" s="110"/>
      <c r="M89" s="7"/>
    </row>
    <row r="90" spans="1:13" ht="12.75" x14ac:dyDescent="0.2">
      <c r="A90" s="32">
        <v>43880</v>
      </c>
      <c r="B90" s="93" t="s">
        <v>360</v>
      </c>
      <c r="C90" s="94" t="s">
        <v>334</v>
      </c>
      <c r="D90" s="95"/>
      <c r="E90" s="93"/>
      <c r="F90" s="74"/>
      <c r="G90" s="100">
        <v>2736350</v>
      </c>
      <c r="H90" s="41">
        <f t="shared" ca="1" si="1"/>
        <v>3534122.6049963618</v>
      </c>
      <c r="I90" s="99"/>
      <c r="J90" s="110"/>
      <c r="M90" s="7"/>
    </row>
    <row r="91" spans="1:13" ht="12.75" x14ac:dyDescent="0.2">
      <c r="A91" s="32">
        <v>43880</v>
      </c>
      <c r="B91" s="103" t="s">
        <v>363</v>
      </c>
      <c r="C91" s="104" t="s">
        <v>364</v>
      </c>
      <c r="D91" s="105"/>
      <c r="E91" s="103"/>
      <c r="F91" s="106"/>
      <c r="G91" s="107">
        <v>1752.5</v>
      </c>
      <c r="H91" s="41">
        <f t="shared" ca="1" si="1"/>
        <v>3535875.1049963618</v>
      </c>
      <c r="I91" s="108"/>
      <c r="J91" s="110"/>
      <c r="M91" s="7"/>
    </row>
    <row r="92" spans="1:13" ht="12.75" x14ac:dyDescent="0.2">
      <c r="A92" s="32">
        <v>43882</v>
      </c>
      <c r="B92" s="38" t="s">
        <v>282</v>
      </c>
      <c r="C92" s="45" t="s">
        <v>57</v>
      </c>
      <c r="D92" s="39"/>
      <c r="E92" s="33"/>
      <c r="F92" s="72">
        <v>198100.5</v>
      </c>
      <c r="G92" s="72"/>
      <c r="H92" s="41">
        <f t="shared" ca="1" si="1"/>
        <v>3337774.6049963618</v>
      </c>
      <c r="I92" s="47"/>
      <c r="J92" s="110"/>
      <c r="M92" s="7"/>
    </row>
    <row r="93" spans="1:13" ht="25.5" x14ac:dyDescent="0.2">
      <c r="A93" s="32">
        <v>43882</v>
      </c>
      <c r="B93" s="33" t="s">
        <v>22</v>
      </c>
      <c r="C93" s="34" t="s">
        <v>283</v>
      </c>
      <c r="D93" s="35"/>
      <c r="E93" s="33"/>
      <c r="F93" s="70">
        <v>350030</v>
      </c>
      <c r="G93" s="70"/>
      <c r="H93" s="41">
        <f t="shared" ca="1" si="1"/>
        <v>2987744.6049963618</v>
      </c>
      <c r="I93" s="47"/>
      <c r="J93" s="110"/>
      <c r="M93" s="7"/>
    </row>
    <row r="94" spans="1:13" ht="12.75" x14ac:dyDescent="0.2">
      <c r="A94" s="32">
        <v>43885</v>
      </c>
      <c r="B94" s="33" t="s">
        <v>284</v>
      </c>
      <c r="C94" s="34" t="s">
        <v>173</v>
      </c>
      <c r="D94" s="35"/>
      <c r="E94" s="33"/>
      <c r="F94" s="70">
        <v>466.4</v>
      </c>
      <c r="G94" s="70"/>
      <c r="H94" s="41">
        <f t="shared" ca="1" si="1"/>
        <v>2987278.2049963619</v>
      </c>
      <c r="I94" s="47"/>
      <c r="J94" s="110"/>
      <c r="M94" s="7"/>
    </row>
    <row r="95" spans="1:13" ht="12.75" x14ac:dyDescent="0.2">
      <c r="A95" s="32">
        <v>43885</v>
      </c>
      <c r="B95" s="38" t="s">
        <v>285</v>
      </c>
      <c r="C95" s="45" t="s">
        <v>286</v>
      </c>
      <c r="D95" s="39"/>
      <c r="E95" s="33"/>
      <c r="F95" s="72">
        <v>1200</v>
      </c>
      <c r="G95" s="72"/>
      <c r="H95" s="41">
        <f t="shared" ca="1" si="1"/>
        <v>2986078.2049963619</v>
      </c>
      <c r="I95" s="47"/>
      <c r="J95" s="110"/>
      <c r="M95" s="7"/>
    </row>
    <row r="96" spans="1:13" ht="12.75" x14ac:dyDescent="0.2">
      <c r="A96" s="32">
        <v>43885</v>
      </c>
      <c r="B96" s="38" t="s">
        <v>287</v>
      </c>
      <c r="C96" s="45" t="s">
        <v>191</v>
      </c>
      <c r="D96" s="35"/>
      <c r="E96" s="33"/>
      <c r="F96" s="70">
        <v>860</v>
      </c>
      <c r="G96" s="72"/>
      <c r="H96" s="41">
        <f t="shared" ca="1" si="1"/>
        <v>2985218.2049963619</v>
      </c>
      <c r="I96" s="47"/>
      <c r="J96" s="110"/>
      <c r="M96" s="7"/>
    </row>
    <row r="97" spans="1:13" ht="12.75" x14ac:dyDescent="0.2">
      <c r="A97" s="32">
        <v>43885</v>
      </c>
      <c r="B97" s="38" t="s">
        <v>288</v>
      </c>
      <c r="C97" s="45" t="s">
        <v>289</v>
      </c>
      <c r="D97" s="39"/>
      <c r="E97" s="33"/>
      <c r="F97" s="72">
        <v>1100</v>
      </c>
      <c r="G97" s="72"/>
      <c r="H97" s="41">
        <f t="shared" ca="1" si="1"/>
        <v>2984118.2049963619</v>
      </c>
      <c r="I97" s="47"/>
      <c r="J97" s="110"/>
      <c r="M97" s="7"/>
    </row>
    <row r="98" spans="1:13" ht="12.75" x14ac:dyDescent="0.2">
      <c r="A98" s="32">
        <v>43885</v>
      </c>
      <c r="B98" s="38" t="s">
        <v>290</v>
      </c>
      <c r="C98" s="45" t="s">
        <v>291</v>
      </c>
      <c r="D98" s="39"/>
      <c r="E98" s="33"/>
      <c r="F98" s="72">
        <v>1800</v>
      </c>
      <c r="G98" s="72"/>
      <c r="H98" s="41">
        <f t="shared" ca="1" si="1"/>
        <v>2982318.2049963619</v>
      </c>
      <c r="I98" s="47"/>
      <c r="J98" s="110"/>
      <c r="M98" s="7"/>
    </row>
    <row r="99" spans="1:13" ht="12.75" x14ac:dyDescent="0.2">
      <c r="A99" s="32">
        <v>43885</v>
      </c>
      <c r="B99" s="38" t="s">
        <v>292</v>
      </c>
      <c r="C99" s="45" t="s">
        <v>144</v>
      </c>
      <c r="D99" s="39"/>
      <c r="E99" s="33"/>
      <c r="F99" s="72">
        <v>1400</v>
      </c>
      <c r="G99" s="72"/>
      <c r="H99" s="41">
        <f t="shared" ca="1" si="1"/>
        <v>2980918.2049963619</v>
      </c>
      <c r="I99" s="47"/>
      <c r="J99" s="110"/>
      <c r="M99" s="7"/>
    </row>
    <row r="100" spans="1:13" ht="25.5" x14ac:dyDescent="0.2">
      <c r="A100" s="42">
        <v>43885</v>
      </c>
      <c r="B100" s="38" t="s">
        <v>293</v>
      </c>
      <c r="C100" s="45" t="s">
        <v>294</v>
      </c>
      <c r="D100" s="39"/>
      <c r="E100" s="33"/>
      <c r="F100" s="72">
        <v>84688</v>
      </c>
      <c r="G100" s="72"/>
      <c r="H100" s="41">
        <f t="shared" ca="1" si="1"/>
        <v>2896230.2049963619</v>
      </c>
      <c r="I100" s="47"/>
      <c r="J100" s="110"/>
      <c r="M100" s="7"/>
    </row>
    <row r="101" spans="1:13" ht="12.75" x14ac:dyDescent="0.2">
      <c r="A101" s="42">
        <v>43885</v>
      </c>
      <c r="B101" s="103" t="s">
        <v>365</v>
      </c>
      <c r="C101" s="104" t="s">
        <v>366</v>
      </c>
      <c r="D101" s="105"/>
      <c r="E101" s="103"/>
      <c r="F101" s="106"/>
      <c r="G101" s="107">
        <v>800</v>
      </c>
      <c r="H101" s="41">
        <f t="shared" ca="1" si="1"/>
        <v>2897030.2049963619</v>
      </c>
      <c r="I101" s="108"/>
      <c r="J101" s="110"/>
      <c r="M101" s="7"/>
    </row>
    <row r="102" spans="1:13" ht="12.75" x14ac:dyDescent="0.2">
      <c r="A102" s="42">
        <v>43890</v>
      </c>
      <c r="B102" s="38" t="s">
        <v>295</v>
      </c>
      <c r="C102" s="45" t="s">
        <v>160</v>
      </c>
      <c r="D102" s="39"/>
      <c r="E102" s="33"/>
      <c r="F102" s="72">
        <v>2800</v>
      </c>
      <c r="G102" s="72"/>
      <c r="H102" s="41">
        <f t="shared" ca="1" si="1"/>
        <v>2894230.2049963619</v>
      </c>
      <c r="I102" s="47"/>
      <c r="J102" s="110"/>
      <c r="M102" s="7"/>
    </row>
    <row r="103" spans="1:13" ht="12.75" x14ac:dyDescent="0.2">
      <c r="A103" s="42">
        <v>43890</v>
      </c>
      <c r="B103" s="38" t="s">
        <v>296</v>
      </c>
      <c r="C103" s="45" t="s">
        <v>188</v>
      </c>
      <c r="D103" s="39"/>
      <c r="E103" s="33"/>
      <c r="F103" s="72">
        <v>850</v>
      </c>
      <c r="G103" s="72"/>
      <c r="H103" s="41">
        <f t="shared" ca="1" si="1"/>
        <v>2893380.2049963619</v>
      </c>
      <c r="I103" s="47"/>
      <c r="J103" s="110"/>
      <c r="M103" s="7"/>
    </row>
    <row r="104" spans="1:13" ht="12.75" x14ac:dyDescent="0.2">
      <c r="A104" s="42">
        <v>43890</v>
      </c>
      <c r="B104" s="40" t="s">
        <v>125</v>
      </c>
      <c r="C104" s="43" t="s">
        <v>126</v>
      </c>
      <c r="D104" s="44"/>
      <c r="E104" s="40"/>
      <c r="F104" s="74">
        <v>76848.760000000009</v>
      </c>
      <c r="G104" s="74"/>
      <c r="H104" s="41">
        <f t="shared" ca="1" si="1"/>
        <v>2816531.4449963616</v>
      </c>
      <c r="I104" s="47"/>
      <c r="J104" s="110"/>
      <c r="M104" s="7"/>
    </row>
    <row r="105" spans="1:13" ht="12.75" x14ac:dyDescent="0.2">
      <c r="A105" s="42">
        <v>43890</v>
      </c>
      <c r="B105" s="40" t="s">
        <v>297</v>
      </c>
      <c r="C105" s="43" t="s">
        <v>128</v>
      </c>
      <c r="D105" s="44"/>
      <c r="E105" s="40"/>
      <c r="F105" s="74">
        <v>20423</v>
      </c>
      <c r="G105" s="74"/>
      <c r="H105" s="41">
        <f t="shared" ca="1" si="1"/>
        <v>2796108.4449963616</v>
      </c>
      <c r="I105" s="47"/>
      <c r="J105" s="110"/>
      <c r="M105" s="7"/>
    </row>
    <row r="106" spans="1:13" ht="12.75" x14ac:dyDescent="0.2">
      <c r="A106" s="42">
        <v>43890</v>
      </c>
      <c r="B106" s="40" t="s">
        <v>298</v>
      </c>
      <c r="C106" s="43" t="s">
        <v>130</v>
      </c>
      <c r="D106" s="44"/>
      <c r="E106" s="40"/>
      <c r="F106" s="74">
        <v>1357.3</v>
      </c>
      <c r="G106" s="74"/>
      <c r="H106" s="41">
        <f t="shared" ca="1" si="1"/>
        <v>2794751.1449963618</v>
      </c>
      <c r="I106" s="47"/>
      <c r="J106" s="110"/>
      <c r="M106" s="7"/>
    </row>
    <row r="107" spans="1:13" ht="12.75" x14ac:dyDescent="0.2">
      <c r="A107" s="42">
        <v>43890</v>
      </c>
      <c r="B107" s="40" t="s">
        <v>299</v>
      </c>
      <c r="C107" s="43" t="s">
        <v>130</v>
      </c>
      <c r="D107" s="44"/>
      <c r="E107" s="40"/>
      <c r="F107" s="74">
        <v>231.6</v>
      </c>
      <c r="G107" s="74"/>
      <c r="H107" s="41">
        <f t="shared" ca="1" si="1"/>
        <v>2794519.5449963617</v>
      </c>
      <c r="I107" s="47"/>
      <c r="J107" s="110"/>
      <c r="M107" s="7"/>
    </row>
    <row r="108" spans="1:13" ht="12.75" x14ac:dyDescent="0.2">
      <c r="A108" s="42">
        <v>43890</v>
      </c>
      <c r="B108" s="40" t="s">
        <v>300</v>
      </c>
      <c r="C108" s="43" t="s">
        <v>19</v>
      </c>
      <c r="D108" s="44"/>
      <c r="E108" s="40"/>
      <c r="F108" s="74">
        <v>5090.8500000000004</v>
      </c>
      <c r="G108" s="74"/>
      <c r="H108" s="41">
        <f t="shared" ca="1" si="1"/>
        <v>2789428.6949963616</v>
      </c>
      <c r="I108" s="47"/>
      <c r="J108" s="110"/>
      <c r="M108" s="7"/>
    </row>
    <row r="109" spans="1:13" ht="12.75" x14ac:dyDescent="0.2">
      <c r="A109" s="42">
        <v>43890</v>
      </c>
      <c r="B109" s="40" t="s">
        <v>301</v>
      </c>
      <c r="C109" s="43" t="s">
        <v>134</v>
      </c>
      <c r="D109" s="44"/>
      <c r="E109" s="40"/>
      <c r="F109" s="74">
        <v>1500</v>
      </c>
      <c r="G109" s="74"/>
      <c r="H109" s="41">
        <f t="shared" ca="1" si="1"/>
        <v>2787928.6949963616</v>
      </c>
      <c r="I109" s="47"/>
      <c r="J109" s="110"/>
      <c r="M109" s="7"/>
    </row>
    <row r="110" spans="1:13" ht="12.75" x14ac:dyDescent="0.2">
      <c r="A110" s="42">
        <v>43890</v>
      </c>
      <c r="B110" s="38" t="s">
        <v>302</v>
      </c>
      <c r="C110" s="43" t="s">
        <v>138</v>
      </c>
      <c r="D110" s="44"/>
      <c r="E110" s="40"/>
      <c r="F110" s="74">
        <v>350</v>
      </c>
      <c r="G110" s="74"/>
      <c r="H110" s="41">
        <f t="shared" ca="1" si="1"/>
        <v>2787578.6949963616</v>
      </c>
      <c r="I110" s="47"/>
      <c r="J110" s="110"/>
      <c r="M110" s="7"/>
    </row>
    <row r="111" spans="1:13" ht="12.75" x14ac:dyDescent="0.2">
      <c r="A111" s="42">
        <v>43890</v>
      </c>
      <c r="B111" s="40" t="s">
        <v>303</v>
      </c>
      <c r="C111" s="43" t="s">
        <v>136</v>
      </c>
      <c r="D111" s="44"/>
      <c r="E111" s="40"/>
      <c r="F111" s="74">
        <v>350</v>
      </c>
      <c r="G111" s="74"/>
      <c r="H111" s="41">
        <f t="shared" ca="1" si="1"/>
        <v>2787228.6949963616</v>
      </c>
      <c r="I111" s="47"/>
      <c r="J111" s="110"/>
      <c r="M111" s="7"/>
    </row>
    <row r="112" spans="1:13" ht="12.75" x14ac:dyDescent="0.2">
      <c r="A112" s="42">
        <v>43890</v>
      </c>
      <c r="B112" s="40" t="s">
        <v>304</v>
      </c>
      <c r="C112" s="43" t="s">
        <v>305</v>
      </c>
      <c r="D112" s="44"/>
      <c r="E112" s="40"/>
      <c r="F112" s="74">
        <v>96.55</v>
      </c>
      <c r="G112" s="74"/>
      <c r="H112" s="41">
        <f t="shared" ca="1" si="1"/>
        <v>2787132.1449963618</v>
      </c>
      <c r="I112" s="47"/>
      <c r="J112" s="110"/>
      <c r="M112" s="7"/>
    </row>
    <row r="113" spans="1:13" ht="12.75" x14ac:dyDescent="0.2">
      <c r="A113" s="42">
        <v>43888</v>
      </c>
      <c r="B113" s="40" t="s">
        <v>306</v>
      </c>
      <c r="C113" s="43" t="s">
        <v>75</v>
      </c>
      <c r="D113" s="44"/>
      <c r="E113" s="40"/>
      <c r="F113" s="74">
        <v>134.4</v>
      </c>
      <c r="G113" s="74"/>
      <c r="H113" s="41">
        <f t="shared" ca="1" si="1"/>
        <v>2786997.7449963619</v>
      </c>
      <c r="I113" s="47"/>
      <c r="J113" s="110"/>
      <c r="M113" s="7"/>
    </row>
    <row r="114" spans="1:13" ht="12.75" x14ac:dyDescent="0.2">
      <c r="A114" s="42">
        <v>43888</v>
      </c>
      <c r="B114" s="40" t="s">
        <v>307</v>
      </c>
      <c r="C114" s="43" t="s">
        <v>308</v>
      </c>
      <c r="D114" s="44"/>
      <c r="E114" s="40"/>
      <c r="F114" s="74">
        <v>308</v>
      </c>
      <c r="G114" s="74"/>
      <c r="H114" s="41">
        <f t="shared" ca="1" si="1"/>
        <v>2786689.7449963619</v>
      </c>
      <c r="I114" s="47"/>
      <c r="J114" s="110"/>
      <c r="M114" s="7"/>
    </row>
    <row r="115" spans="1:13" ht="12.75" x14ac:dyDescent="0.2">
      <c r="A115" s="42">
        <v>43888</v>
      </c>
      <c r="B115" s="40" t="s">
        <v>309</v>
      </c>
      <c r="C115" s="43" t="s">
        <v>193</v>
      </c>
      <c r="D115" s="44"/>
      <c r="E115" s="40"/>
      <c r="F115" s="74">
        <v>253.35</v>
      </c>
      <c r="G115" s="74"/>
      <c r="H115" s="41">
        <f t="shared" ca="1" si="1"/>
        <v>2786436.3949963618</v>
      </c>
      <c r="I115" s="47"/>
      <c r="J115" s="111"/>
      <c r="M115" s="7"/>
    </row>
    <row r="116" spans="1:13" ht="12.75" x14ac:dyDescent="0.2">
      <c r="A116" s="42">
        <v>43888</v>
      </c>
      <c r="B116" s="40" t="s">
        <v>310</v>
      </c>
      <c r="C116" s="43" t="s">
        <v>21</v>
      </c>
      <c r="D116" s="44"/>
      <c r="E116" s="40"/>
      <c r="F116" s="74">
        <v>90</v>
      </c>
      <c r="G116" s="74"/>
      <c r="H116" s="41">
        <f t="shared" ca="1" si="1"/>
        <v>2786346.3949963618</v>
      </c>
      <c r="I116" s="47"/>
      <c r="J116" s="110"/>
      <c r="M116" s="7"/>
    </row>
    <row r="117" spans="1:13" ht="12.75" x14ac:dyDescent="0.2">
      <c r="A117" s="42">
        <v>43888</v>
      </c>
      <c r="B117" s="40" t="s">
        <v>311</v>
      </c>
      <c r="C117" s="43" t="s">
        <v>312</v>
      </c>
      <c r="D117" s="44"/>
      <c r="E117" s="40"/>
      <c r="F117" s="74">
        <v>2305.87</v>
      </c>
      <c r="G117" s="74"/>
      <c r="H117" s="41">
        <f t="shared" ca="1" si="1"/>
        <v>2784040.5249963617</v>
      </c>
      <c r="I117" s="47"/>
      <c r="J117" s="110"/>
      <c r="M117" s="7"/>
    </row>
    <row r="118" spans="1:13" ht="12.75" x14ac:dyDescent="0.2">
      <c r="A118" s="42">
        <v>43888</v>
      </c>
      <c r="B118" s="40" t="s">
        <v>313</v>
      </c>
      <c r="C118" s="43" t="s">
        <v>289</v>
      </c>
      <c r="D118" s="44"/>
      <c r="E118" s="40"/>
      <c r="F118" s="74">
        <v>1100</v>
      </c>
      <c r="G118" s="74"/>
      <c r="H118" s="41">
        <f t="shared" ca="1" si="1"/>
        <v>2782940.5249963617</v>
      </c>
      <c r="I118" s="47"/>
      <c r="J118" s="110"/>
      <c r="M118" s="7"/>
    </row>
    <row r="119" spans="1:13" ht="12.75" x14ac:dyDescent="0.2">
      <c r="A119" s="42">
        <v>43888</v>
      </c>
      <c r="B119" s="40" t="s">
        <v>314</v>
      </c>
      <c r="C119" s="43" t="s">
        <v>315</v>
      </c>
      <c r="D119" s="44"/>
      <c r="E119" s="40"/>
      <c r="F119" s="74">
        <v>50</v>
      </c>
      <c r="G119" s="74"/>
      <c r="H119" s="41">
        <f t="shared" ca="1" si="1"/>
        <v>2782890.5249963617</v>
      </c>
      <c r="I119" s="47"/>
      <c r="J119" s="110"/>
      <c r="M119" s="7"/>
    </row>
    <row r="120" spans="1:13" ht="12.75" x14ac:dyDescent="0.2">
      <c r="A120" s="42">
        <v>43888</v>
      </c>
      <c r="B120" s="40" t="s">
        <v>316</v>
      </c>
      <c r="C120" s="43" t="s">
        <v>317</v>
      </c>
      <c r="D120" s="44"/>
      <c r="E120" s="40"/>
      <c r="F120" s="74">
        <v>11.2</v>
      </c>
      <c r="G120" s="74"/>
      <c r="H120" s="41">
        <f t="shared" ca="1" si="1"/>
        <v>2782879.3249963615</v>
      </c>
      <c r="I120" s="47"/>
      <c r="J120" s="110"/>
      <c r="M120" s="7"/>
    </row>
    <row r="121" spans="1:13" ht="12.75" x14ac:dyDescent="0.2">
      <c r="A121" s="42">
        <v>43888</v>
      </c>
      <c r="B121" s="40" t="s">
        <v>318</v>
      </c>
      <c r="C121" s="43" t="s">
        <v>319</v>
      </c>
      <c r="D121" s="44"/>
      <c r="E121" s="40"/>
      <c r="F121" s="74">
        <v>40.6</v>
      </c>
      <c r="G121" s="74"/>
      <c r="H121" s="41">
        <f t="shared" ca="1" si="1"/>
        <v>2782838.7249963614</v>
      </c>
      <c r="I121" s="47"/>
      <c r="J121" s="110"/>
      <c r="M121" s="7"/>
    </row>
    <row r="122" spans="1:13" ht="12.75" x14ac:dyDescent="0.2">
      <c r="A122" s="42">
        <v>43888</v>
      </c>
      <c r="B122" s="40" t="s">
        <v>320</v>
      </c>
      <c r="C122" s="43" t="s">
        <v>20</v>
      </c>
      <c r="D122" s="44"/>
      <c r="E122" s="40"/>
      <c r="F122" s="74">
        <v>270</v>
      </c>
      <c r="G122" s="74"/>
      <c r="H122" s="41">
        <f t="shared" ca="1" si="1"/>
        <v>2782568.7249963614</v>
      </c>
      <c r="I122" s="47"/>
      <c r="J122" s="110"/>
      <c r="M122" s="7"/>
    </row>
    <row r="123" spans="1:13" ht="25.5" x14ac:dyDescent="0.2">
      <c r="A123" s="42">
        <v>43888</v>
      </c>
      <c r="B123" s="38" t="s">
        <v>321</v>
      </c>
      <c r="C123" s="45" t="s">
        <v>322</v>
      </c>
      <c r="D123" s="39"/>
      <c r="E123" s="33"/>
      <c r="F123" s="72">
        <v>761.25</v>
      </c>
      <c r="G123" s="72"/>
      <c r="H123" s="41">
        <f t="shared" ca="1" si="1"/>
        <v>2781807.4749963614</v>
      </c>
      <c r="I123" s="47"/>
      <c r="J123" s="110"/>
      <c r="M123" s="7"/>
    </row>
    <row r="124" spans="1:13" ht="12.75" x14ac:dyDescent="0.2">
      <c r="A124" s="42">
        <v>43888</v>
      </c>
      <c r="B124" s="40" t="s">
        <v>323</v>
      </c>
      <c r="C124" s="43" t="s">
        <v>208</v>
      </c>
      <c r="D124" s="44"/>
      <c r="E124" s="40"/>
      <c r="F124" s="74">
        <v>166.15</v>
      </c>
      <c r="G124" s="74"/>
      <c r="H124" s="41">
        <f t="shared" ca="1" si="1"/>
        <v>2781641.3249963615</v>
      </c>
      <c r="I124" s="47"/>
      <c r="J124" s="110"/>
      <c r="M124" s="7"/>
    </row>
    <row r="125" spans="1:13" ht="12.75" x14ac:dyDescent="0.2">
      <c r="A125" s="42">
        <v>43888</v>
      </c>
      <c r="B125" s="40" t="s">
        <v>324</v>
      </c>
      <c r="C125" s="43" t="s">
        <v>208</v>
      </c>
      <c r="D125" s="44"/>
      <c r="E125" s="40"/>
      <c r="F125" s="74">
        <v>328.7</v>
      </c>
      <c r="G125" s="74"/>
      <c r="H125" s="41">
        <f t="shared" ca="1" si="1"/>
        <v>2781312.6249963613</v>
      </c>
      <c r="I125" s="47"/>
      <c r="J125" s="110"/>
      <c r="M125" s="7"/>
    </row>
    <row r="126" spans="1:13" ht="12.75" x14ac:dyDescent="0.2">
      <c r="A126" s="32">
        <v>43888</v>
      </c>
      <c r="B126" s="38" t="s">
        <v>325</v>
      </c>
      <c r="C126" s="45" t="s">
        <v>38</v>
      </c>
      <c r="D126" s="39"/>
      <c r="E126" s="33"/>
      <c r="F126" s="72">
        <v>52826.8</v>
      </c>
      <c r="G126" s="72"/>
      <c r="H126" s="41">
        <f t="shared" ca="1" si="1"/>
        <v>2728485.8249963615</v>
      </c>
      <c r="I126" s="47"/>
      <c r="J126" s="110"/>
      <c r="M126" s="7"/>
    </row>
    <row r="127" spans="1:13" ht="12.75" x14ac:dyDescent="0.2">
      <c r="A127" s="32">
        <v>43888</v>
      </c>
      <c r="B127" s="38" t="s">
        <v>326</v>
      </c>
      <c r="C127" s="45" t="s">
        <v>327</v>
      </c>
      <c r="D127" s="39"/>
      <c r="E127" s="33"/>
      <c r="F127" s="72">
        <v>74509.5</v>
      </c>
      <c r="G127" s="72"/>
      <c r="H127" s="41">
        <f t="shared" ca="1" si="1"/>
        <v>2653976.3249963615</v>
      </c>
      <c r="I127" s="47"/>
      <c r="J127" s="110"/>
      <c r="M127" s="7"/>
    </row>
    <row r="128" spans="1:13" ht="12.75" x14ac:dyDescent="0.2">
      <c r="A128" s="32">
        <v>43888</v>
      </c>
      <c r="B128" s="38" t="s">
        <v>22</v>
      </c>
      <c r="C128" s="45" t="s">
        <v>328</v>
      </c>
      <c r="D128" s="39"/>
      <c r="E128" s="33"/>
      <c r="F128" s="72">
        <v>9410</v>
      </c>
      <c r="G128" s="72"/>
      <c r="H128" s="41">
        <f t="shared" ca="1" si="1"/>
        <v>2644566.3249963615</v>
      </c>
      <c r="I128" s="47"/>
      <c r="J128" s="110"/>
      <c r="M128" s="7"/>
    </row>
    <row r="129" spans="1:13" ht="12.75" x14ac:dyDescent="0.2">
      <c r="A129" s="32">
        <v>43890</v>
      </c>
      <c r="B129" s="38" t="s">
        <v>329</v>
      </c>
      <c r="C129" s="45" t="s">
        <v>330</v>
      </c>
      <c r="D129" s="39"/>
      <c r="E129" s="33"/>
      <c r="F129" s="72">
        <v>72.45</v>
      </c>
      <c r="G129" s="72"/>
      <c r="H129" s="41">
        <f t="shared" ca="1" si="1"/>
        <v>2644493.8749963613</v>
      </c>
      <c r="I129" s="47"/>
      <c r="J129" s="110"/>
      <c r="M129" s="7"/>
    </row>
    <row r="130" spans="1:13" s="54" customFormat="1" ht="12.75" x14ac:dyDescent="0.2">
      <c r="A130" s="32">
        <v>43890</v>
      </c>
      <c r="B130" s="51" t="s">
        <v>331</v>
      </c>
      <c r="C130" s="52" t="s">
        <v>332</v>
      </c>
      <c r="D130" s="44"/>
      <c r="E130" s="51"/>
      <c r="F130" s="75">
        <v>76.73</v>
      </c>
      <c r="G130" s="75"/>
      <c r="H130" s="41">
        <f t="shared" ca="1" si="1"/>
        <v>2644417.1449963613</v>
      </c>
      <c r="I130" s="47"/>
      <c r="J130" s="110"/>
    </row>
    <row r="131" spans="1:13" s="54" customFormat="1" ht="12.75" x14ac:dyDescent="0.2">
      <c r="A131" s="32">
        <v>43890</v>
      </c>
      <c r="B131" s="38">
        <v>688525</v>
      </c>
      <c r="C131" s="52" t="s">
        <v>335</v>
      </c>
      <c r="D131" s="55"/>
      <c r="E131" s="51"/>
      <c r="F131" s="75">
        <v>2000000</v>
      </c>
      <c r="G131" s="75"/>
      <c r="H131" s="41">
        <f t="shared" ca="1" si="1"/>
        <v>644417.14499636134</v>
      </c>
      <c r="I131" s="47"/>
      <c r="J131" s="110"/>
    </row>
    <row r="132" spans="1:13" s="54" customFormat="1" x14ac:dyDescent="0.25">
      <c r="A132" s="32">
        <v>43890</v>
      </c>
      <c r="B132" s="51" t="s">
        <v>365</v>
      </c>
      <c r="C132" s="52" t="s">
        <v>367</v>
      </c>
      <c r="D132" s="55"/>
      <c r="E132" s="51"/>
      <c r="F132" s="75"/>
      <c r="G132" s="75">
        <v>800</v>
      </c>
      <c r="H132" s="41">
        <f t="shared" ca="1" si="1"/>
        <v>645217.14499636134</v>
      </c>
      <c r="I132" s="47"/>
      <c r="J132" s="110"/>
      <c r="M132" s="57"/>
    </row>
    <row r="133" spans="1:13" s="54" customFormat="1" x14ac:dyDescent="0.25">
      <c r="A133" s="32"/>
      <c r="B133" s="51"/>
      <c r="C133" s="52" t="s">
        <v>281</v>
      </c>
      <c r="D133" s="55"/>
      <c r="E133" s="51"/>
      <c r="F133" s="75">
        <v>5.9999999999999964</v>
      </c>
      <c r="G133" s="75"/>
      <c r="H133" s="41">
        <f t="shared" ca="1" si="1"/>
        <v>645211.14499636134</v>
      </c>
      <c r="I133" s="47"/>
      <c r="J133" s="110"/>
      <c r="M133" s="57"/>
    </row>
    <row r="134" spans="1:13" s="54" customFormat="1" x14ac:dyDescent="0.25">
      <c r="A134" s="56"/>
      <c r="B134" s="51"/>
      <c r="C134" s="58"/>
      <c r="D134" s="59"/>
      <c r="E134" s="60"/>
      <c r="F134" s="76"/>
      <c r="G134" s="76"/>
      <c r="H134" s="41" t="str">
        <f t="shared" ca="1" si="1"/>
        <v xml:space="preserve"> - </v>
      </c>
      <c r="I134" s="61"/>
      <c r="J134" s="110"/>
      <c r="M134" s="57"/>
    </row>
    <row r="135" spans="1:13" s="54" customFormat="1" x14ac:dyDescent="0.25">
      <c r="A135" s="56"/>
      <c r="B135" s="60"/>
      <c r="C135" s="58"/>
      <c r="D135" s="59"/>
      <c r="E135" s="60"/>
      <c r="F135" s="76"/>
      <c r="G135" s="76"/>
      <c r="H135" s="41" t="str">
        <f t="shared" ca="1" si="1"/>
        <v xml:space="preserve"> - </v>
      </c>
      <c r="I135" s="47"/>
      <c r="J135" s="110"/>
      <c r="M135" s="57"/>
    </row>
    <row r="136" spans="1:13" s="54" customFormat="1" ht="12.75" x14ac:dyDescent="0.2">
      <c r="A136" s="56"/>
      <c r="B136" s="60"/>
      <c r="C136" s="52"/>
      <c r="D136" s="55"/>
      <c r="E136" s="51"/>
      <c r="F136" s="75"/>
      <c r="G136" s="75"/>
      <c r="H136" s="41" t="str">
        <f t="shared" ca="1" si="1"/>
        <v xml:space="preserve"> - </v>
      </c>
      <c r="I136" s="47"/>
      <c r="J136" s="110"/>
    </row>
    <row r="137" spans="1:13" s="54" customFormat="1" x14ac:dyDescent="0.25">
      <c r="A137" s="56"/>
      <c r="B137" s="51"/>
      <c r="C137" s="58"/>
      <c r="D137" s="59"/>
      <c r="E137" s="60"/>
      <c r="F137" s="76"/>
      <c r="G137" s="76"/>
      <c r="H137" s="41" t="str">
        <f t="shared" ca="1" si="1"/>
        <v xml:space="preserve"> - </v>
      </c>
      <c r="I137" s="47"/>
      <c r="J137" s="110"/>
      <c r="M137" s="57"/>
    </row>
    <row r="138" spans="1:13" s="54" customFormat="1" x14ac:dyDescent="0.25">
      <c r="A138" s="56"/>
      <c r="B138" s="60"/>
      <c r="C138" s="58"/>
      <c r="D138" s="59"/>
      <c r="E138" s="60"/>
      <c r="F138" s="76"/>
      <c r="G138" s="76"/>
      <c r="H138" s="41" t="str">
        <f t="shared" ca="1" si="1"/>
        <v xml:space="preserve"> - </v>
      </c>
      <c r="I138" s="47"/>
      <c r="J138" s="110"/>
      <c r="M138" s="57"/>
    </row>
    <row r="139" spans="1:13" s="54" customFormat="1" x14ac:dyDescent="0.25">
      <c r="A139" s="56"/>
      <c r="B139" s="60"/>
      <c r="C139" s="58"/>
      <c r="D139" s="59"/>
      <c r="E139" s="60"/>
      <c r="F139" s="76"/>
      <c r="G139" s="76"/>
      <c r="H139" s="41" t="str">
        <f t="shared" ca="1" si="1"/>
        <v xml:space="preserve"> - </v>
      </c>
      <c r="I139" s="47"/>
      <c r="J139" s="110"/>
      <c r="M139" s="57"/>
    </row>
    <row r="140" spans="1:13" x14ac:dyDescent="0.25">
      <c r="A140" s="56"/>
      <c r="B140" s="60"/>
      <c r="C140" s="43"/>
      <c r="D140" s="44"/>
      <c r="E140" s="40"/>
      <c r="F140" s="74"/>
      <c r="G140" s="74"/>
      <c r="H140" s="41" t="str">
        <f t="shared" ca="1" si="1"/>
        <v xml:space="preserve"> - </v>
      </c>
      <c r="I140" s="47"/>
      <c r="J140" s="110"/>
    </row>
    <row r="141" spans="1:13" x14ac:dyDescent="0.25">
      <c r="A141" s="56"/>
      <c r="B141" s="40"/>
      <c r="C141" s="43"/>
      <c r="D141" s="44"/>
      <c r="E141" s="40"/>
      <c r="F141" s="74"/>
      <c r="G141" s="74"/>
      <c r="H141" s="41" t="str">
        <f t="shared" ca="1" si="1"/>
        <v xml:space="preserve"> - </v>
      </c>
      <c r="I141" s="47"/>
      <c r="J141" s="110"/>
    </row>
    <row r="142" spans="1:13" x14ac:dyDescent="0.25">
      <c r="A142" s="56"/>
      <c r="B142" s="40"/>
      <c r="C142" s="43"/>
      <c r="D142" s="44"/>
      <c r="E142" s="40"/>
      <c r="F142" s="74"/>
      <c r="G142" s="74"/>
      <c r="H142" s="41" t="str">
        <f t="shared" ca="1" si="1"/>
        <v xml:space="preserve"> - </v>
      </c>
      <c r="I142" s="47"/>
      <c r="J142" s="110"/>
    </row>
    <row r="143" spans="1:13" x14ac:dyDescent="0.25">
      <c r="A143" s="56"/>
      <c r="B143" s="40"/>
      <c r="C143" s="43"/>
      <c r="D143" s="44"/>
      <c r="E143" s="40"/>
      <c r="F143" s="74"/>
      <c r="G143" s="74"/>
      <c r="H143" s="41" t="str">
        <f t="shared" ca="1" si="1"/>
        <v xml:space="preserve"> - </v>
      </c>
      <c r="I143" s="47"/>
      <c r="J143" s="110"/>
    </row>
    <row r="144" spans="1:13" x14ac:dyDescent="0.25">
      <c r="A144" s="56"/>
      <c r="B144" s="40"/>
      <c r="C144" s="43"/>
      <c r="D144" s="44"/>
      <c r="E144" s="40"/>
      <c r="F144" s="74"/>
      <c r="G144" s="74"/>
      <c r="H144" s="41" t="str">
        <f t="shared" ca="1" si="1"/>
        <v xml:space="preserve"> - </v>
      </c>
      <c r="I144" s="47"/>
      <c r="J144" s="110"/>
    </row>
    <row r="145" spans="1:13" x14ac:dyDescent="0.25">
      <c r="A145" s="56"/>
      <c r="B145" s="40"/>
      <c r="C145" s="43"/>
      <c r="D145" s="44"/>
      <c r="E145" s="40"/>
      <c r="F145" s="74"/>
      <c r="G145" s="74"/>
      <c r="H145" s="41" t="str">
        <f t="shared" ca="1" si="1"/>
        <v xml:space="preserve"> - </v>
      </c>
      <c r="I145" s="47"/>
      <c r="J145" s="110"/>
    </row>
    <row r="146" spans="1:13" x14ac:dyDescent="0.25">
      <c r="A146" s="56"/>
      <c r="B146" s="40"/>
      <c r="C146" s="43"/>
      <c r="D146" s="44"/>
      <c r="E146" s="40"/>
      <c r="F146" s="74"/>
      <c r="G146" s="74"/>
      <c r="H146" s="41" t="str">
        <f t="shared" ca="1" si="1"/>
        <v xml:space="preserve"> - </v>
      </c>
      <c r="I146" s="47"/>
      <c r="J146" s="110"/>
    </row>
    <row r="147" spans="1:13" x14ac:dyDescent="0.25">
      <c r="A147" s="56"/>
      <c r="B147" s="40"/>
      <c r="C147" s="43"/>
      <c r="D147" s="44"/>
      <c r="E147" s="40"/>
      <c r="F147" s="74"/>
      <c r="G147" s="74"/>
      <c r="H147" s="41" t="str">
        <f t="shared" ca="1" si="1"/>
        <v xml:space="preserve"> - </v>
      </c>
      <c r="I147" s="47"/>
      <c r="J147" s="110"/>
    </row>
    <row r="148" spans="1:13" x14ac:dyDescent="0.25">
      <c r="A148" s="56"/>
      <c r="B148" s="40"/>
      <c r="C148" s="43"/>
      <c r="D148" s="44"/>
      <c r="E148" s="40"/>
      <c r="F148" s="74"/>
      <c r="G148" s="74"/>
      <c r="H148" s="41" t="str">
        <f t="shared" ca="1" si="1"/>
        <v xml:space="preserve"> - </v>
      </c>
      <c r="I148" s="47"/>
      <c r="J148" s="110"/>
    </row>
    <row r="149" spans="1:13" ht="12.75" x14ac:dyDescent="0.2">
      <c r="A149" s="56"/>
      <c r="B149" s="40"/>
      <c r="C149" s="43"/>
      <c r="D149" s="44"/>
      <c r="E149" s="40"/>
      <c r="F149" s="74"/>
      <c r="G149" s="74"/>
      <c r="H149" s="41" t="str">
        <f t="shared" ca="1" si="1"/>
        <v xml:space="preserve"> - </v>
      </c>
      <c r="I149" s="47"/>
      <c r="J149" s="108"/>
      <c r="M149" s="7"/>
    </row>
    <row r="150" spans="1:13" ht="12.75" x14ac:dyDescent="0.2">
      <c r="A150" s="56"/>
      <c r="B150" s="40"/>
      <c r="C150" s="43"/>
      <c r="D150" s="44"/>
      <c r="E150" s="40"/>
      <c r="F150" s="74"/>
      <c r="G150" s="74"/>
      <c r="H150" s="41" t="str">
        <f t="shared" ca="1" si="1"/>
        <v xml:space="preserve"> - </v>
      </c>
      <c r="I150" s="47"/>
      <c r="J150" s="108"/>
      <c r="M150" s="7"/>
    </row>
    <row r="151" spans="1:13" ht="12.75" x14ac:dyDescent="0.2">
      <c r="A151" s="56"/>
      <c r="B151" s="40"/>
      <c r="C151" s="43"/>
      <c r="D151" s="44"/>
      <c r="E151" s="40"/>
      <c r="F151" s="74"/>
      <c r="G151" s="74"/>
      <c r="H151" s="41" t="str">
        <f t="shared" ca="1" si="1"/>
        <v xml:space="preserve"> - </v>
      </c>
      <c r="I151" s="47"/>
      <c r="J151" s="108"/>
      <c r="M151" s="7"/>
    </row>
    <row r="152" spans="1:13" ht="12.75" x14ac:dyDescent="0.2">
      <c r="A152" s="56"/>
      <c r="B152" s="40"/>
      <c r="C152" s="43"/>
      <c r="D152" s="44"/>
      <c r="E152" s="40"/>
      <c r="F152" s="74"/>
      <c r="G152" s="74"/>
      <c r="H152" s="41" t="str">
        <f t="shared" ca="1" si="1"/>
        <v xml:space="preserve"> - </v>
      </c>
      <c r="I152" s="47"/>
      <c r="J152" s="108"/>
      <c r="M152" s="7"/>
    </row>
    <row r="153" spans="1:13" ht="12.75" x14ac:dyDescent="0.2">
      <c r="A153" s="56"/>
      <c r="B153" s="40"/>
      <c r="C153" s="43"/>
      <c r="D153" s="44"/>
      <c r="E153" s="40"/>
      <c r="F153" s="74"/>
      <c r="G153" s="74"/>
      <c r="H153" s="41" t="str">
        <f t="shared" ca="1" si="1"/>
        <v xml:space="preserve"> - </v>
      </c>
      <c r="I153" s="47"/>
      <c r="J153" s="108"/>
      <c r="M153" s="7"/>
    </row>
    <row r="154" spans="1:13" ht="12.75" x14ac:dyDescent="0.2">
      <c r="A154" s="56"/>
      <c r="B154" s="40"/>
      <c r="C154" s="43"/>
      <c r="D154" s="44"/>
      <c r="E154" s="40"/>
      <c r="F154" s="74"/>
      <c r="G154" s="74"/>
      <c r="H154" s="41" t="str">
        <f t="shared" ca="1" si="1"/>
        <v xml:space="preserve"> - </v>
      </c>
      <c r="I154" s="47"/>
      <c r="J154" s="108"/>
      <c r="M154" s="7"/>
    </row>
    <row r="155" spans="1:13" ht="12.75" x14ac:dyDescent="0.2">
      <c r="A155" s="56"/>
      <c r="B155" s="40"/>
      <c r="C155" s="43"/>
      <c r="D155" s="44"/>
      <c r="E155" s="40"/>
      <c r="F155" s="74"/>
      <c r="G155" s="74"/>
      <c r="H155" s="41" t="str">
        <f t="shared" ca="1" si="1"/>
        <v xml:space="preserve"> - </v>
      </c>
      <c r="I155" s="47"/>
      <c r="J155" s="108"/>
      <c r="M155" s="7"/>
    </row>
    <row r="156" spans="1:13" ht="12.75" x14ac:dyDescent="0.2">
      <c r="A156" s="56"/>
      <c r="B156" s="40"/>
      <c r="C156" s="43"/>
      <c r="D156" s="44"/>
      <c r="E156" s="40"/>
      <c r="F156" s="74"/>
      <c r="G156" s="74"/>
      <c r="H156" s="41" t="str">
        <f t="shared" ca="1" si="1"/>
        <v xml:space="preserve"> - </v>
      </c>
      <c r="I156" s="47"/>
      <c r="J156" s="108"/>
      <c r="M156" s="7"/>
    </row>
    <row r="157" spans="1:13" ht="12.75" x14ac:dyDescent="0.2">
      <c r="A157" s="56"/>
      <c r="B157" s="40"/>
      <c r="C157" s="43"/>
      <c r="D157" s="44"/>
      <c r="E157" s="40"/>
      <c r="F157" s="74"/>
      <c r="G157" s="74"/>
      <c r="H157" s="41" t="str">
        <f t="shared" ca="1" si="1"/>
        <v xml:space="preserve"> - </v>
      </c>
      <c r="I157" s="47"/>
      <c r="J157" s="108"/>
      <c r="M157" s="7"/>
    </row>
    <row r="158" spans="1:13" ht="12.75" x14ac:dyDescent="0.2">
      <c r="A158" s="56"/>
      <c r="B158" s="40"/>
      <c r="C158" s="43"/>
      <c r="D158" s="44"/>
      <c r="E158" s="40"/>
      <c r="F158" s="74"/>
      <c r="G158" s="74"/>
      <c r="H158" s="41" t="str">
        <f t="shared" ref="H158:H161" ca="1" si="2">IF(AND(ISBLANK(F158),ISBLANK(G158))," - ",OFFSET(H158,-1,0,1,1)+G158-F158)</f>
        <v xml:space="preserve"> - </v>
      </c>
      <c r="I158" s="47"/>
      <c r="J158" s="108"/>
      <c r="M158" s="7"/>
    </row>
    <row r="159" spans="1:13" ht="12.75" x14ac:dyDescent="0.2">
      <c r="A159" s="56"/>
      <c r="B159" s="40"/>
      <c r="C159" s="43"/>
      <c r="D159" s="44"/>
      <c r="E159" s="40"/>
      <c r="F159" s="49"/>
      <c r="G159" s="49"/>
      <c r="H159" s="41" t="str">
        <f t="shared" ca="1" si="2"/>
        <v xml:space="preserve"> - </v>
      </c>
      <c r="I159" s="47"/>
      <c r="J159" s="108"/>
      <c r="M159" s="7"/>
    </row>
    <row r="160" spans="1:13" ht="12.75" x14ac:dyDescent="0.2">
      <c r="A160" s="56"/>
      <c r="B160" s="40"/>
      <c r="C160" s="43"/>
      <c r="D160" s="44"/>
      <c r="E160" s="40"/>
      <c r="F160" s="49"/>
      <c r="G160" s="49"/>
      <c r="H160" s="41" t="str">
        <f t="shared" ca="1" si="2"/>
        <v xml:space="preserve"> - </v>
      </c>
      <c r="I160" s="47"/>
      <c r="J160" s="108"/>
      <c r="M160" s="7"/>
    </row>
    <row r="161" spans="1:13" ht="12.75" x14ac:dyDescent="0.2">
      <c r="A161" s="63"/>
      <c r="B161" s="40"/>
      <c r="C161" s="43"/>
      <c r="D161" s="44"/>
      <c r="E161" s="40"/>
      <c r="F161" s="49"/>
      <c r="G161" s="49"/>
      <c r="H161" s="41" t="str">
        <f t="shared" ca="1" si="2"/>
        <v xml:space="preserve"> - </v>
      </c>
      <c r="I161" s="47"/>
      <c r="J161" s="108"/>
      <c r="M161" s="7"/>
    </row>
    <row r="162" spans="1:13" ht="14.25" x14ac:dyDescent="0.2">
      <c r="A162" s="64"/>
      <c r="B162" s="65"/>
      <c r="C162" s="66"/>
      <c r="D162" s="67"/>
      <c r="E162" s="65"/>
      <c r="F162" s="68"/>
      <c r="G162" s="68"/>
      <c r="H162" s="69"/>
      <c r="I162"/>
      <c r="J162"/>
      <c r="M162" s="7"/>
    </row>
    <row r="163" spans="1:13" ht="12.75" x14ac:dyDescent="0.2">
      <c r="F163" s="8">
        <f>SUBTOTAL(9, F8:F162)</f>
        <v>3959018.2697896003</v>
      </c>
      <c r="G163" s="8">
        <f>SUBTOTAL(9, G8:G131)</f>
        <v>3945302.5</v>
      </c>
      <c r="J163" s="7"/>
      <c r="M163" s="7"/>
    </row>
    <row r="164" spans="1:13" ht="12.75" x14ac:dyDescent="0.2">
      <c r="F164" s="8">
        <f>F163-G163</f>
        <v>13715.769789600279</v>
      </c>
      <c r="J164" s="7"/>
      <c r="M164" s="7"/>
    </row>
  </sheetData>
  <conditionalFormatting sqref="H7:H161">
    <cfRule type="cellIs" dxfId="46" priority="2" stopIfTrue="1" operator="lessThan">
      <formula>0</formula>
    </cfRule>
  </conditionalFormatting>
  <conditionalFormatting sqref="H3">
    <cfRule type="cellIs" dxfId="45" priority="1" stopIfTrue="1" operator="lessThan">
      <formula>0</formula>
    </cfRule>
  </conditionalFormatting>
  <dataValidations count="5">
    <dataValidation type="list" allowBlank="1" showInputMessage="1" showErrorMessage="1" sqref="C74 B30 C24:C29 C7 C93:C94 C52:C66 C31:C49" xr:uid="{1B15F8FC-5EFA-4D28-8200-2B8C213C8292}">
      <formula1>payeeList</formula1>
    </dataValidation>
    <dataValidation type="list" allowBlank="1" showInputMessage="1" showErrorMessage="1" sqref="B7:B25 B27:B29 B93:B94 B53:B66 B31:B50" xr:uid="{FFD80DF6-E43F-4CE5-97CC-B0D69AA3C661}">
      <formula1>numList</formula1>
    </dataValidation>
    <dataValidation type="list" allowBlank="1" showInputMessage="1" showErrorMessage="1" sqref="A57:A99 A7:A42 A44:A55 A126:A133" xr:uid="{24F0707C-96B2-40AE-99DC-E9F478C685C0}">
      <formula1>dateList</formula1>
    </dataValidation>
    <dataValidation type="list" allowBlank="1" showInputMessage="1" showErrorMessage="1" sqref="F30 E7:E129" xr:uid="{FE419A46-1E26-4D63-ABB6-90D74C94CAB1}">
      <formula1>reconcileList</formula1>
    </dataValidation>
    <dataValidation type="list" allowBlank="1" showInputMessage="1" showErrorMessage="1" sqref="D74:D82 C30 D7 F96 F74:F82 D93:D94 D41:D47 D96 D49:D72 F57:F72" xr:uid="{FDBB8ABF-938E-45D4-BE56-6AA48D45F58F}">
      <formula1>categoryList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FB7B754-7813-4541-9EF4-B972EFA3BF24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H7:H25</xm:sqref>
        </x14:conditionalFormatting>
        <x14:conditionalFormatting xmlns:xm="http://schemas.microsoft.com/office/excel/2006/main">
          <x14:cfRule type="iconSet" priority="4" id="{A1407751-6AED-4685-854B-38103C0F06D2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H3</xm:sqref>
        </x14:conditionalFormatting>
        <x14:conditionalFormatting xmlns:xm="http://schemas.microsoft.com/office/excel/2006/main">
          <x14:cfRule type="iconSet" priority="5" id="{FF8C8E29-7A73-40CB-B7D8-31AA592E9875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H26:H161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4EBFA-633A-4128-A7E2-709E2144CE85}">
  <sheetPr codeName="Sheet3">
    <pageSetUpPr fitToPage="1"/>
  </sheetPr>
  <dimension ref="A1:N182"/>
  <sheetViews>
    <sheetView showGridLines="0" zoomScale="115" zoomScaleNormal="115" workbookViewId="0">
      <pane ySplit="6" topLeftCell="A61" activePane="bottomLeft" state="frozen"/>
      <selection activeCell="B18" sqref="B18"/>
      <selection pane="bottomLeft" activeCell="I78" sqref="I78"/>
    </sheetView>
  </sheetViews>
  <sheetFormatPr defaultRowHeight="15" x14ac:dyDescent="0.25"/>
  <cols>
    <col min="1" max="1" width="9.25" style="7" customWidth="1"/>
    <col min="2" max="2" width="12.875" style="7" customWidth="1"/>
    <col min="3" max="3" width="25.75" style="7" customWidth="1"/>
    <col min="4" max="4" width="18.375" style="7" customWidth="1"/>
    <col min="5" max="5" width="4" style="7" customWidth="1"/>
    <col min="6" max="6" width="12.375" style="8" customWidth="1"/>
    <col min="7" max="7" width="11.75" style="8" customWidth="1"/>
    <col min="8" max="8" width="14" style="8" customWidth="1"/>
    <col min="9" max="9" width="15.25" style="7" customWidth="1"/>
    <col min="10" max="10" width="20.875" style="8" customWidth="1"/>
    <col min="11" max="11" width="9.625" style="7" bestFit="1" customWidth="1"/>
    <col min="12" max="12" width="9" style="7"/>
    <col min="13" max="13" width="9" style="62"/>
    <col min="14" max="16384" width="9" style="7"/>
  </cols>
  <sheetData>
    <row r="1" spans="1:14" ht="23.25" hidden="1" x14ac:dyDescent="0.3">
      <c r="A1" s="1" t="s">
        <v>0</v>
      </c>
      <c r="B1" s="2"/>
      <c r="C1" s="2"/>
      <c r="D1" s="2"/>
      <c r="E1" s="3"/>
      <c r="F1" s="4"/>
      <c r="G1" s="5"/>
      <c r="H1" s="6">
        <v>43891</v>
      </c>
      <c r="M1" s="9"/>
      <c r="N1" s="10" t="s">
        <v>1</v>
      </c>
    </row>
    <row r="2" spans="1:14" ht="18.75" hidden="1" x14ac:dyDescent="0.25">
      <c r="A2" s="1" t="s">
        <v>2</v>
      </c>
      <c r="M2" s="11"/>
    </row>
    <row r="3" spans="1:14" hidden="1" x14ac:dyDescent="0.25">
      <c r="G3" s="13" t="s">
        <v>3</v>
      </c>
      <c r="H3" s="14">
        <f ca="1">VLOOKUP(9E+100,Table134567891011121334567891011121334[Balance],1)</f>
        <v>-164912.60500363869</v>
      </c>
      <c r="J3" s="15"/>
      <c r="M3" s="11"/>
      <c r="N3" s="10" t="s">
        <v>4</v>
      </c>
    </row>
    <row r="4" spans="1:14" hidden="1" x14ac:dyDescent="0.25">
      <c r="G4" s="16" t="s">
        <v>5</v>
      </c>
      <c r="H4" s="17">
        <f>SUMIF(Table134567891011121334567891011121334[R],"=r",Table134567891011121334567891011121334[Deposit,
Credit (+)])+SUMIF(Table134567891011121334567891011121334[R],"=c",Table134567891011121334567891011121334[Deposit,
Credit (+)])-SUMIF(Table134567891011121334567891011121334[R],"=R",Table134567891011121334567891011121334[Withdrawal,
Payment (-)])-SUMIF(Table134567891011121334567891011121334[R],"=C",Table134567891011121334567891011121334[Withdrawal,
Payment (-)])</f>
        <v>0</v>
      </c>
      <c r="J4" s="18"/>
      <c r="M4" s="11"/>
      <c r="N4" s="10" t="s">
        <v>6</v>
      </c>
    </row>
    <row r="5" spans="1:14" s="20" customFormat="1" ht="17.25" customHeight="1" x14ac:dyDescent="0.25">
      <c r="A5" s="19"/>
      <c r="B5" s="19"/>
      <c r="C5" s="19"/>
      <c r="E5" s="21"/>
      <c r="F5" s="22"/>
      <c r="G5" s="23" t="s">
        <v>7</v>
      </c>
      <c r="H5" s="24">
        <v>500000</v>
      </c>
      <c r="J5" s="22"/>
      <c r="M5" s="11"/>
      <c r="N5" s="10" t="s">
        <v>8</v>
      </c>
    </row>
    <row r="6" spans="1:14" ht="30" x14ac:dyDescent="0.25">
      <c r="A6" s="25" t="s">
        <v>9</v>
      </c>
      <c r="B6" s="26" t="s">
        <v>10</v>
      </c>
      <c r="C6" s="27" t="s">
        <v>11</v>
      </c>
      <c r="D6" s="27" t="s">
        <v>369</v>
      </c>
      <c r="E6" s="25" t="s">
        <v>13</v>
      </c>
      <c r="F6" s="28" t="s">
        <v>14</v>
      </c>
      <c r="G6" s="28" t="s">
        <v>15</v>
      </c>
      <c r="H6" s="29" t="s">
        <v>16</v>
      </c>
      <c r="I6" s="30" t="s">
        <v>17</v>
      </c>
      <c r="M6" s="11"/>
    </row>
    <row r="7" spans="1:14" s="20" customFormat="1" ht="12.75" x14ac:dyDescent="0.2">
      <c r="A7" s="31"/>
      <c r="B7" s="33"/>
      <c r="C7" s="34" t="s">
        <v>368</v>
      </c>
      <c r="D7" s="35"/>
      <c r="E7" s="33"/>
      <c r="F7" s="36">
        <v>0</v>
      </c>
      <c r="G7" s="36"/>
      <c r="H7" s="41">
        <f ca="1">Feb!H133</f>
        <v>645211.14499636134</v>
      </c>
      <c r="I7" s="37"/>
      <c r="J7" s="22"/>
      <c r="M7" s="12"/>
    </row>
    <row r="8" spans="1:14" s="20" customFormat="1" ht="12.75" x14ac:dyDescent="0.2">
      <c r="A8" s="32">
        <v>43892</v>
      </c>
      <c r="B8" s="38" t="s">
        <v>370</v>
      </c>
      <c r="C8" s="39" t="s">
        <v>18</v>
      </c>
      <c r="D8" s="39"/>
      <c r="E8" s="40"/>
      <c r="F8" s="70">
        <v>10064</v>
      </c>
      <c r="G8" s="70"/>
      <c r="H8" s="41">
        <f ca="1">IF(AND(ISBLANK(F8),ISBLANK(G8))," - ",OFFSET(H8,-1,0,1,1)+G8-F8)</f>
        <v>635147.14499636134</v>
      </c>
      <c r="I8" s="37"/>
      <c r="J8" s="22"/>
      <c r="M8" s="12"/>
    </row>
    <row r="9" spans="1:14" s="20" customFormat="1" ht="12.75" x14ac:dyDescent="0.2">
      <c r="A9" s="32">
        <v>43892</v>
      </c>
      <c r="B9" s="38" t="s">
        <v>371</v>
      </c>
      <c r="C9" s="39" t="s">
        <v>30</v>
      </c>
      <c r="D9" s="39"/>
      <c r="E9" s="40"/>
      <c r="F9" s="70">
        <v>250</v>
      </c>
      <c r="G9" s="70"/>
      <c r="H9" s="41">
        <f t="shared" ref="H9:H97" ca="1" si="0">IF(AND(ISBLANK(F9),ISBLANK(G9))," - ",OFFSET(H9,-1,0,1,1)+G9-F9)</f>
        <v>634897.14499636134</v>
      </c>
      <c r="I9" s="37"/>
      <c r="J9" s="22"/>
      <c r="M9" s="12"/>
    </row>
    <row r="10" spans="1:14" s="20" customFormat="1" ht="12.75" x14ac:dyDescent="0.2">
      <c r="A10" s="32">
        <v>43892</v>
      </c>
      <c r="B10" s="33" t="s">
        <v>372</v>
      </c>
      <c r="C10" s="39" t="s">
        <v>19</v>
      </c>
      <c r="D10" s="39"/>
      <c r="E10" s="33"/>
      <c r="F10" s="71">
        <v>132</v>
      </c>
      <c r="G10" s="71"/>
      <c r="H10" s="41">
        <f t="shared" ca="1" si="0"/>
        <v>634765.14499636134</v>
      </c>
      <c r="I10" s="37"/>
      <c r="J10" s="22"/>
      <c r="M10" s="12"/>
    </row>
    <row r="11" spans="1:14" s="20" customFormat="1" ht="12.75" x14ac:dyDescent="0.2">
      <c r="A11" s="32">
        <v>43895</v>
      </c>
      <c r="B11" s="116" t="s">
        <v>541</v>
      </c>
      <c r="C11" s="117" t="s">
        <v>542</v>
      </c>
      <c r="D11" s="124"/>
      <c r="E11" s="116"/>
      <c r="F11" s="119">
        <v>0.01</v>
      </c>
      <c r="G11" s="120"/>
      <c r="H11" s="41">
        <f t="shared" ca="1" si="0"/>
        <v>634765.13499636133</v>
      </c>
      <c r="I11" s="125"/>
      <c r="J11" s="22"/>
      <c r="M11" s="12"/>
    </row>
    <row r="12" spans="1:14" s="20" customFormat="1" ht="12.75" x14ac:dyDescent="0.2">
      <c r="A12" s="32">
        <v>43896</v>
      </c>
      <c r="B12" s="93" t="s">
        <v>373</v>
      </c>
      <c r="C12" s="94" t="s">
        <v>69</v>
      </c>
      <c r="D12" s="95"/>
      <c r="E12" s="93"/>
      <c r="F12" s="71">
        <v>962.55</v>
      </c>
      <c r="G12" s="96"/>
      <c r="H12" s="41">
        <f t="shared" ca="1" si="0"/>
        <v>633802.58499636129</v>
      </c>
      <c r="I12" s="82"/>
      <c r="J12" s="22"/>
      <c r="M12" s="12"/>
    </row>
    <row r="13" spans="1:14" s="20" customFormat="1" ht="12.75" x14ac:dyDescent="0.2">
      <c r="A13" s="32">
        <v>43896</v>
      </c>
      <c r="B13" s="40" t="s">
        <v>374</v>
      </c>
      <c r="C13" s="43" t="s">
        <v>230</v>
      </c>
      <c r="D13" s="44"/>
      <c r="E13" s="40"/>
      <c r="F13" s="71">
        <v>200</v>
      </c>
      <c r="G13" s="71"/>
      <c r="H13" s="41">
        <f t="shared" ca="1" si="0"/>
        <v>633602.58499636129</v>
      </c>
      <c r="I13" s="37"/>
      <c r="J13" s="22"/>
      <c r="M13" s="12"/>
    </row>
    <row r="14" spans="1:14" s="20" customFormat="1" ht="12.75" customHeight="1" x14ac:dyDescent="0.2">
      <c r="A14" s="32">
        <v>43896</v>
      </c>
      <c r="B14" s="40" t="s">
        <v>375</v>
      </c>
      <c r="C14" s="43" t="s">
        <v>80</v>
      </c>
      <c r="D14" s="44"/>
      <c r="E14" s="40"/>
      <c r="F14" s="71">
        <v>1261.4000000000001</v>
      </c>
      <c r="G14" s="71"/>
      <c r="H14" s="41">
        <f t="shared" ca="1" si="0"/>
        <v>632341.18499636126</v>
      </c>
      <c r="I14" s="37"/>
      <c r="J14" s="22"/>
      <c r="M14" s="12"/>
    </row>
    <row r="15" spans="1:14" s="20" customFormat="1" ht="12.75" customHeight="1" x14ac:dyDescent="0.2">
      <c r="A15" s="32">
        <v>43896</v>
      </c>
      <c r="B15" s="93" t="s">
        <v>376</v>
      </c>
      <c r="C15" s="94" t="s">
        <v>21</v>
      </c>
      <c r="D15" s="95"/>
      <c r="E15" s="93"/>
      <c r="F15" s="71">
        <v>180</v>
      </c>
      <c r="G15" s="96"/>
      <c r="H15" s="41">
        <f t="shared" ca="1" si="0"/>
        <v>632161.18499636126</v>
      </c>
      <c r="I15" s="82"/>
      <c r="J15" s="22"/>
      <c r="M15" s="12"/>
    </row>
    <row r="16" spans="1:14" s="20" customFormat="1" ht="12.75" customHeight="1" x14ac:dyDescent="0.2">
      <c r="A16" s="32">
        <v>43896</v>
      </c>
      <c r="B16" s="93" t="s">
        <v>377</v>
      </c>
      <c r="C16" s="94" t="s">
        <v>95</v>
      </c>
      <c r="D16" s="95"/>
      <c r="E16" s="93"/>
      <c r="F16" s="71">
        <v>224</v>
      </c>
      <c r="G16" s="96"/>
      <c r="H16" s="41">
        <f t="shared" ca="1" si="0"/>
        <v>631937.18499636126</v>
      </c>
      <c r="I16" s="82"/>
      <c r="J16" s="22"/>
      <c r="M16" s="12"/>
    </row>
    <row r="17" spans="1:13" s="20" customFormat="1" ht="12.75" x14ac:dyDescent="0.2">
      <c r="A17" s="32">
        <v>43896</v>
      </c>
      <c r="B17" s="33" t="s">
        <v>378</v>
      </c>
      <c r="C17" s="39" t="s">
        <v>379</v>
      </c>
      <c r="D17" s="39"/>
      <c r="E17" s="33"/>
      <c r="F17" s="70">
        <v>400</v>
      </c>
      <c r="G17" s="70"/>
      <c r="H17" s="41">
        <f t="shared" ca="1" si="0"/>
        <v>631537.18499636126</v>
      </c>
      <c r="I17" s="37"/>
      <c r="J17" s="22"/>
      <c r="M17" s="12"/>
    </row>
    <row r="18" spans="1:13" s="20" customFormat="1" ht="12.75" x14ac:dyDescent="0.2">
      <c r="A18" s="32">
        <v>43896</v>
      </c>
      <c r="B18" s="33" t="s">
        <v>380</v>
      </c>
      <c r="C18" s="39" t="s">
        <v>20</v>
      </c>
      <c r="D18" s="39"/>
      <c r="E18" s="33"/>
      <c r="F18" s="70">
        <v>360</v>
      </c>
      <c r="G18" s="70"/>
      <c r="H18" s="41">
        <f t="shared" ca="1" si="0"/>
        <v>631177.18499636126</v>
      </c>
      <c r="I18" s="37"/>
      <c r="J18" s="22"/>
      <c r="M18" s="12"/>
    </row>
    <row r="19" spans="1:13" s="20" customFormat="1" ht="12.75" x14ac:dyDescent="0.2">
      <c r="A19" s="32">
        <v>43896</v>
      </c>
      <c r="B19" s="33" t="s">
        <v>381</v>
      </c>
      <c r="C19" s="45" t="s">
        <v>382</v>
      </c>
      <c r="D19" s="39"/>
      <c r="E19" s="40"/>
      <c r="F19" s="70">
        <v>850</v>
      </c>
      <c r="G19" s="71"/>
      <c r="H19" s="41">
        <f t="shared" ca="1" si="0"/>
        <v>630327.18499636126</v>
      </c>
      <c r="I19" s="37"/>
      <c r="J19" s="22"/>
      <c r="M19" s="12"/>
    </row>
    <row r="20" spans="1:13" s="20" customFormat="1" ht="12.75" x14ac:dyDescent="0.2">
      <c r="A20" s="32">
        <v>43896</v>
      </c>
      <c r="B20" s="40" t="s">
        <v>383</v>
      </c>
      <c r="C20" s="43" t="s">
        <v>107</v>
      </c>
      <c r="D20" s="39"/>
      <c r="E20" s="40"/>
      <c r="F20" s="71">
        <v>330.22</v>
      </c>
      <c r="G20" s="71"/>
      <c r="H20" s="41">
        <f t="shared" ca="1" si="0"/>
        <v>629996.96499636129</v>
      </c>
      <c r="I20" s="37"/>
      <c r="J20" s="22"/>
      <c r="M20" s="12"/>
    </row>
    <row r="21" spans="1:13" s="20" customFormat="1" ht="12.75" x14ac:dyDescent="0.2">
      <c r="A21" s="32">
        <v>43896</v>
      </c>
      <c r="B21" s="40" t="s">
        <v>384</v>
      </c>
      <c r="C21" s="39" t="s">
        <v>173</v>
      </c>
      <c r="D21" s="39"/>
      <c r="E21" s="40"/>
      <c r="F21" s="71">
        <v>533.6</v>
      </c>
      <c r="G21" s="71"/>
      <c r="H21" s="41">
        <f t="shared" ca="1" si="0"/>
        <v>629463.36499636131</v>
      </c>
      <c r="I21" s="37"/>
      <c r="J21" s="22"/>
      <c r="M21" s="12"/>
    </row>
    <row r="22" spans="1:13" s="20" customFormat="1" ht="12.75" x14ac:dyDescent="0.2">
      <c r="A22" s="32">
        <v>43896</v>
      </c>
      <c r="B22" s="40" t="s">
        <v>385</v>
      </c>
      <c r="C22" s="39" t="s">
        <v>181</v>
      </c>
      <c r="D22" s="39"/>
      <c r="E22" s="40"/>
      <c r="F22" s="71">
        <v>800</v>
      </c>
      <c r="G22" s="71"/>
      <c r="H22" s="41">
        <f t="shared" ca="1" si="0"/>
        <v>628663.36499636131</v>
      </c>
      <c r="I22" s="37"/>
      <c r="J22" s="22"/>
      <c r="M22" s="12"/>
    </row>
    <row r="23" spans="1:13" s="20" customFormat="1" ht="12.75" x14ac:dyDescent="0.2">
      <c r="A23" s="32">
        <v>43896</v>
      </c>
      <c r="B23" s="40" t="s">
        <v>386</v>
      </c>
      <c r="C23" s="43" t="s">
        <v>26</v>
      </c>
      <c r="D23" s="39"/>
      <c r="E23" s="40"/>
      <c r="F23" s="71">
        <v>3033.3</v>
      </c>
      <c r="G23" s="71"/>
      <c r="H23" s="41">
        <f t="shared" ca="1" si="0"/>
        <v>625630.06499636127</v>
      </c>
      <c r="I23" s="37"/>
      <c r="J23" s="22"/>
      <c r="M23" s="12"/>
    </row>
    <row r="24" spans="1:13" s="20" customFormat="1" ht="12.75" x14ac:dyDescent="0.2">
      <c r="A24" s="32">
        <v>43896</v>
      </c>
      <c r="B24" s="40" t="s">
        <v>387</v>
      </c>
      <c r="C24" s="45" t="s">
        <v>388</v>
      </c>
      <c r="D24" s="39"/>
      <c r="E24" s="38"/>
      <c r="F24" s="71">
        <v>9045</v>
      </c>
      <c r="G24" s="70"/>
      <c r="H24" s="41">
        <f t="shared" ca="1" si="0"/>
        <v>616585.06499636127</v>
      </c>
      <c r="I24" s="37"/>
      <c r="J24" s="22"/>
      <c r="M24" s="12"/>
    </row>
    <row r="25" spans="1:13" s="20" customFormat="1" ht="12.75" x14ac:dyDescent="0.2">
      <c r="A25" s="32">
        <v>43896</v>
      </c>
      <c r="B25" s="38" t="s">
        <v>389</v>
      </c>
      <c r="C25" s="45" t="s">
        <v>390</v>
      </c>
      <c r="D25" s="39"/>
      <c r="E25" s="38"/>
      <c r="F25" s="70">
        <v>1500</v>
      </c>
      <c r="G25" s="70"/>
      <c r="H25" s="41">
        <f t="shared" ca="1" si="0"/>
        <v>615085.06499636127</v>
      </c>
      <c r="I25" s="37"/>
      <c r="J25" s="22"/>
      <c r="M25" s="12"/>
    </row>
    <row r="26" spans="1:13" s="20" customFormat="1" ht="12.75" x14ac:dyDescent="0.2">
      <c r="A26" s="32">
        <v>43896</v>
      </c>
      <c r="B26" s="38" t="s">
        <v>391</v>
      </c>
      <c r="C26" s="45" t="s">
        <v>289</v>
      </c>
      <c r="D26" s="39"/>
      <c r="E26" s="38"/>
      <c r="F26" s="70">
        <v>300</v>
      </c>
      <c r="G26" s="70"/>
      <c r="H26" s="41">
        <f t="shared" ca="1" si="0"/>
        <v>614785.06499636127</v>
      </c>
      <c r="I26" s="37"/>
      <c r="J26" s="22"/>
      <c r="M26" s="12"/>
    </row>
    <row r="27" spans="1:13" s="20" customFormat="1" ht="12.75" x14ac:dyDescent="0.2">
      <c r="A27" s="32">
        <v>43896</v>
      </c>
      <c r="B27" s="38" t="s">
        <v>392</v>
      </c>
      <c r="C27" s="45" t="s">
        <v>105</v>
      </c>
      <c r="D27" s="39"/>
      <c r="E27" s="38"/>
      <c r="F27" s="72">
        <v>46.5</v>
      </c>
      <c r="G27" s="70"/>
      <c r="H27" s="41">
        <f t="shared" ca="1" si="0"/>
        <v>614738.56499636127</v>
      </c>
      <c r="I27" s="37"/>
      <c r="J27" s="22"/>
      <c r="M27" s="12"/>
    </row>
    <row r="28" spans="1:13" s="20" customFormat="1" ht="12.75" x14ac:dyDescent="0.2">
      <c r="A28" s="32">
        <v>43896</v>
      </c>
      <c r="B28" s="38" t="s">
        <v>393</v>
      </c>
      <c r="C28" s="45" t="s">
        <v>24</v>
      </c>
      <c r="D28" s="39"/>
      <c r="E28" s="38"/>
      <c r="F28" s="70">
        <v>12118</v>
      </c>
      <c r="G28" s="70"/>
      <c r="H28" s="41">
        <f t="shared" ca="1" si="0"/>
        <v>602620.56499636127</v>
      </c>
      <c r="I28" s="37"/>
      <c r="J28" s="22"/>
      <c r="M28" s="12"/>
    </row>
    <row r="29" spans="1:13" s="20" customFormat="1" ht="12.75" x14ac:dyDescent="0.2">
      <c r="A29" s="32">
        <v>43896</v>
      </c>
      <c r="B29" s="38" t="s">
        <v>22</v>
      </c>
      <c r="C29" s="45" t="s">
        <v>280</v>
      </c>
      <c r="D29" s="39"/>
      <c r="E29" s="38"/>
      <c r="F29" s="70">
        <v>65528.6</v>
      </c>
      <c r="G29" s="70"/>
      <c r="H29" s="41">
        <f t="shared" ca="1" si="0"/>
        <v>537091.96499636129</v>
      </c>
      <c r="I29" s="37"/>
      <c r="J29" s="22"/>
      <c r="M29" s="12"/>
    </row>
    <row r="30" spans="1:13" s="20" customFormat="1" ht="12.75" x14ac:dyDescent="0.2">
      <c r="A30" s="32">
        <v>43899</v>
      </c>
      <c r="B30" s="116" t="s">
        <v>543</v>
      </c>
      <c r="C30" s="117" t="s">
        <v>544</v>
      </c>
      <c r="D30" s="124"/>
      <c r="E30" s="116"/>
      <c r="F30" s="119"/>
      <c r="G30" s="120">
        <v>100</v>
      </c>
      <c r="H30" s="41">
        <f t="shared" ca="1" si="0"/>
        <v>537191.96499636129</v>
      </c>
      <c r="I30" s="125"/>
      <c r="J30" s="22"/>
      <c r="M30" s="12"/>
    </row>
    <row r="31" spans="1:13" s="20" customFormat="1" ht="12.75" x14ac:dyDescent="0.2">
      <c r="A31" s="32">
        <v>43902</v>
      </c>
      <c r="B31" s="38" t="s">
        <v>394</v>
      </c>
      <c r="C31" s="45" t="s">
        <v>142</v>
      </c>
      <c r="D31" s="39"/>
      <c r="E31" s="33"/>
      <c r="F31" s="70">
        <v>3590</v>
      </c>
      <c r="G31" s="70"/>
      <c r="H31" s="41">
        <f t="shared" ca="1" si="0"/>
        <v>533601.96499636129</v>
      </c>
      <c r="I31" s="37"/>
      <c r="J31" s="22"/>
      <c r="M31" s="12"/>
    </row>
    <row r="32" spans="1:13" s="20" customFormat="1" ht="12.75" x14ac:dyDescent="0.2">
      <c r="A32" s="32">
        <v>43902</v>
      </c>
      <c r="B32" s="46" t="s">
        <v>395</v>
      </c>
      <c r="C32" s="35" t="s">
        <v>35</v>
      </c>
      <c r="D32" s="39"/>
      <c r="E32" s="33"/>
      <c r="F32" s="73">
        <v>3714</v>
      </c>
      <c r="G32" s="70"/>
      <c r="H32" s="41">
        <f t="shared" ca="1" si="0"/>
        <v>529887.96499636129</v>
      </c>
      <c r="I32" s="37"/>
      <c r="J32" s="22"/>
      <c r="M32" s="7"/>
    </row>
    <row r="33" spans="1:13" s="84" customFormat="1" ht="12.75" x14ac:dyDescent="0.2">
      <c r="A33" s="77">
        <v>43902</v>
      </c>
      <c r="B33" s="78" t="s">
        <v>396</v>
      </c>
      <c r="C33" s="79" t="s">
        <v>71</v>
      </c>
      <c r="D33" s="80"/>
      <c r="E33" s="78"/>
      <c r="F33" s="70">
        <v>398.55</v>
      </c>
      <c r="G33" s="70"/>
      <c r="H33" s="81">
        <f t="shared" ca="1" si="0"/>
        <v>529489.41499636124</v>
      </c>
      <c r="I33" s="82"/>
      <c r="J33" s="83"/>
      <c r="M33" s="85"/>
    </row>
    <row r="34" spans="1:13" s="20" customFormat="1" ht="12.75" x14ac:dyDescent="0.2">
      <c r="A34" s="32">
        <v>43902</v>
      </c>
      <c r="B34" s="33" t="s">
        <v>397</v>
      </c>
      <c r="C34" s="34" t="s">
        <v>118</v>
      </c>
      <c r="D34" s="39"/>
      <c r="E34" s="33"/>
      <c r="F34" s="70">
        <v>320</v>
      </c>
      <c r="G34" s="70"/>
      <c r="H34" s="41">
        <f t="shared" ca="1" si="0"/>
        <v>529169.41499636124</v>
      </c>
      <c r="I34" s="37"/>
      <c r="J34" s="22"/>
      <c r="M34" s="7"/>
    </row>
    <row r="35" spans="1:13" s="20" customFormat="1" ht="12.75" x14ac:dyDescent="0.2">
      <c r="A35" s="32">
        <v>43902</v>
      </c>
      <c r="B35" s="33" t="s">
        <v>398</v>
      </c>
      <c r="C35" s="34" t="s">
        <v>21</v>
      </c>
      <c r="D35" s="39"/>
      <c r="E35" s="33"/>
      <c r="F35" s="70">
        <v>90</v>
      </c>
      <c r="G35" s="70"/>
      <c r="H35" s="41">
        <f t="shared" ca="1" si="0"/>
        <v>529079.41499636124</v>
      </c>
      <c r="I35" s="37"/>
      <c r="J35" s="22"/>
      <c r="M35" s="7"/>
    </row>
    <row r="36" spans="1:13" s="20" customFormat="1" ht="12.75" x14ac:dyDescent="0.2">
      <c r="A36" s="32">
        <v>43902</v>
      </c>
      <c r="B36" s="33" t="s">
        <v>399</v>
      </c>
      <c r="C36" s="34" t="s">
        <v>87</v>
      </c>
      <c r="D36" s="39"/>
      <c r="E36" s="33"/>
      <c r="F36" s="70">
        <v>7500</v>
      </c>
      <c r="G36" s="70"/>
      <c r="H36" s="41">
        <f t="shared" ca="1" si="0"/>
        <v>521579.41499636124</v>
      </c>
      <c r="I36" s="37"/>
      <c r="J36" s="22"/>
      <c r="M36" s="7"/>
    </row>
    <row r="37" spans="1:13" s="20" customFormat="1" ht="12.75" x14ac:dyDescent="0.2">
      <c r="A37" s="32">
        <v>43902</v>
      </c>
      <c r="B37" s="33" t="s">
        <v>400</v>
      </c>
      <c r="C37" s="34" t="s">
        <v>89</v>
      </c>
      <c r="D37" s="39"/>
      <c r="E37" s="33"/>
      <c r="F37" s="70">
        <v>3710</v>
      </c>
      <c r="G37" s="70"/>
      <c r="H37" s="41">
        <f t="shared" ca="1" si="0"/>
        <v>517869.41499636124</v>
      </c>
      <c r="I37" s="37"/>
      <c r="J37" s="22"/>
      <c r="M37" s="7"/>
    </row>
    <row r="38" spans="1:13" s="20" customFormat="1" ht="12.75" x14ac:dyDescent="0.2">
      <c r="A38" s="32">
        <v>43902</v>
      </c>
      <c r="B38" s="33" t="s">
        <v>401</v>
      </c>
      <c r="C38" s="34" t="s">
        <v>402</v>
      </c>
      <c r="D38" s="39"/>
      <c r="E38" s="33"/>
      <c r="F38" s="70">
        <v>600</v>
      </c>
      <c r="G38" s="70"/>
      <c r="H38" s="41">
        <f t="shared" ca="1" si="0"/>
        <v>517269.41499636124</v>
      </c>
      <c r="I38" s="37"/>
      <c r="J38" s="22"/>
      <c r="M38" s="7"/>
    </row>
    <row r="39" spans="1:13" s="20" customFormat="1" ht="25.5" x14ac:dyDescent="0.2">
      <c r="A39" s="32">
        <v>43902</v>
      </c>
      <c r="B39" s="33" t="s">
        <v>403</v>
      </c>
      <c r="C39" s="45" t="s">
        <v>404</v>
      </c>
      <c r="D39" s="39"/>
      <c r="E39" s="38"/>
      <c r="F39" s="70">
        <v>500</v>
      </c>
      <c r="G39" s="70"/>
      <c r="H39" s="41">
        <f t="shared" ca="1" si="0"/>
        <v>516769.41499636124</v>
      </c>
      <c r="I39" s="37"/>
      <c r="J39" s="22"/>
      <c r="M39" s="7"/>
    </row>
    <row r="40" spans="1:13" s="20" customFormat="1" ht="12.75" x14ac:dyDescent="0.2">
      <c r="A40" s="32">
        <v>43902</v>
      </c>
      <c r="B40" s="38" t="s">
        <v>405</v>
      </c>
      <c r="C40" s="45" t="s">
        <v>406</v>
      </c>
      <c r="D40" s="39"/>
      <c r="E40" s="38"/>
      <c r="F40" s="70">
        <v>600</v>
      </c>
      <c r="G40" s="70"/>
      <c r="H40" s="41">
        <f t="shared" ca="1" si="0"/>
        <v>516169.41499636124</v>
      </c>
      <c r="I40" s="37"/>
      <c r="J40" s="22"/>
      <c r="M40" s="7"/>
    </row>
    <row r="41" spans="1:13" s="20" customFormat="1" ht="12.75" x14ac:dyDescent="0.2">
      <c r="A41" s="32">
        <v>43902</v>
      </c>
      <c r="B41" s="38" t="s">
        <v>407</v>
      </c>
      <c r="C41" s="34" t="s">
        <v>24</v>
      </c>
      <c r="D41" s="39"/>
      <c r="E41" s="33"/>
      <c r="F41" s="70">
        <v>6700</v>
      </c>
      <c r="G41" s="70"/>
      <c r="H41" s="41">
        <f t="shared" ca="1" si="0"/>
        <v>509469.41499636124</v>
      </c>
      <c r="I41" s="37"/>
      <c r="J41" s="22"/>
      <c r="M41" s="7"/>
    </row>
    <row r="42" spans="1:13" s="20" customFormat="1" ht="12.75" x14ac:dyDescent="0.2">
      <c r="A42" s="32">
        <v>43902</v>
      </c>
      <c r="B42" s="40" t="s">
        <v>408</v>
      </c>
      <c r="C42" s="43" t="s">
        <v>51</v>
      </c>
      <c r="D42" s="44"/>
      <c r="E42" s="40"/>
      <c r="F42" s="71">
        <v>873.94</v>
      </c>
      <c r="G42" s="71"/>
      <c r="H42" s="41">
        <f t="shared" ca="1" si="0"/>
        <v>508595.47499636124</v>
      </c>
      <c r="I42" s="37"/>
      <c r="J42" s="22"/>
      <c r="M42" s="7"/>
    </row>
    <row r="43" spans="1:13" ht="12.75" x14ac:dyDescent="0.2">
      <c r="A43" s="32">
        <v>43902</v>
      </c>
      <c r="B43" s="40" t="s">
        <v>409</v>
      </c>
      <c r="C43" s="34" t="s">
        <v>51</v>
      </c>
      <c r="D43" s="35"/>
      <c r="E43" s="38"/>
      <c r="F43" s="70">
        <v>1360.05</v>
      </c>
      <c r="G43" s="70"/>
      <c r="H43" s="41">
        <f t="shared" ca="1" si="0"/>
        <v>507235.42499636125</v>
      </c>
      <c r="I43" s="47"/>
      <c r="M43" s="7"/>
    </row>
    <row r="44" spans="1:13" ht="12.75" x14ac:dyDescent="0.2">
      <c r="A44" s="32">
        <v>43902</v>
      </c>
      <c r="B44" s="33" t="s">
        <v>410</v>
      </c>
      <c r="C44" s="34" t="s">
        <v>51</v>
      </c>
      <c r="D44" s="35"/>
      <c r="E44" s="38"/>
      <c r="F44" s="70">
        <v>118.17</v>
      </c>
      <c r="G44" s="70"/>
      <c r="H44" s="41">
        <f t="shared" ca="1" si="0"/>
        <v>507117.25499636127</v>
      </c>
      <c r="I44" s="47"/>
      <c r="M44" s="7"/>
    </row>
    <row r="45" spans="1:13" ht="12.75" x14ac:dyDescent="0.2">
      <c r="A45" s="42">
        <v>43902</v>
      </c>
      <c r="B45" s="38" t="s">
        <v>411</v>
      </c>
      <c r="C45" s="34" t="s">
        <v>51</v>
      </c>
      <c r="D45" s="35"/>
      <c r="E45" s="33"/>
      <c r="F45" s="72">
        <v>11.55</v>
      </c>
      <c r="G45" s="72"/>
      <c r="H45" s="41">
        <f t="shared" ca="1" si="0"/>
        <v>507105.70499636128</v>
      </c>
      <c r="I45" s="47"/>
      <c r="M45" s="7"/>
    </row>
    <row r="46" spans="1:13" ht="12.75" x14ac:dyDescent="0.2">
      <c r="A46" s="32">
        <v>43902</v>
      </c>
      <c r="B46" s="38" t="s">
        <v>412</v>
      </c>
      <c r="C46" s="45" t="s">
        <v>413</v>
      </c>
      <c r="D46" s="35"/>
      <c r="E46" s="33"/>
      <c r="F46" s="70">
        <v>11300</v>
      </c>
      <c r="G46" s="70"/>
      <c r="H46" s="41">
        <f t="shared" ca="1" si="0"/>
        <v>495805.70499636128</v>
      </c>
      <c r="I46" s="47"/>
      <c r="M46" s="7"/>
    </row>
    <row r="47" spans="1:13" ht="12.75" x14ac:dyDescent="0.2">
      <c r="A47" s="32">
        <v>43902</v>
      </c>
      <c r="B47" s="33" t="s">
        <v>22</v>
      </c>
      <c r="C47" s="34" t="s">
        <v>414</v>
      </c>
      <c r="D47" s="35"/>
      <c r="E47" s="33"/>
      <c r="F47" s="70">
        <v>40532.730000000003</v>
      </c>
      <c r="G47" s="70"/>
      <c r="H47" s="41">
        <f t="shared" ca="1" si="0"/>
        <v>455272.9749963613</v>
      </c>
      <c r="I47" s="47"/>
      <c r="M47" s="7"/>
    </row>
    <row r="48" spans="1:13" s="20" customFormat="1" ht="12.75" x14ac:dyDescent="0.2">
      <c r="A48" s="32">
        <v>43902</v>
      </c>
      <c r="B48" s="38" t="s">
        <v>415</v>
      </c>
      <c r="C48" s="34" t="s">
        <v>416</v>
      </c>
      <c r="D48" s="35"/>
      <c r="E48" s="33"/>
      <c r="F48" s="70">
        <v>360000</v>
      </c>
      <c r="G48" s="70"/>
      <c r="H48" s="41">
        <f t="shared" ca="1" si="0"/>
        <v>95272.974996361299</v>
      </c>
      <c r="I48" s="37"/>
      <c r="J48" s="22"/>
      <c r="M48" s="7"/>
    </row>
    <row r="49" spans="1:13" ht="12.75" x14ac:dyDescent="0.2">
      <c r="A49" s="32">
        <v>43902</v>
      </c>
      <c r="B49" s="38" t="s">
        <v>417</v>
      </c>
      <c r="C49" s="34" t="s">
        <v>418</v>
      </c>
      <c r="D49" s="35"/>
      <c r="E49" s="33"/>
      <c r="F49" s="70">
        <v>120</v>
      </c>
      <c r="G49" s="70"/>
      <c r="H49" s="41">
        <f t="shared" ca="1" si="0"/>
        <v>95152.974996361299</v>
      </c>
      <c r="I49" s="47"/>
      <c r="M49" s="7"/>
    </row>
    <row r="50" spans="1:13" ht="12.75" x14ac:dyDescent="0.2">
      <c r="A50" s="32">
        <v>43902</v>
      </c>
      <c r="B50" s="38" t="s">
        <v>419</v>
      </c>
      <c r="C50" s="43" t="s">
        <v>158</v>
      </c>
      <c r="D50" s="39"/>
      <c r="E50" s="40"/>
      <c r="F50" s="70">
        <v>103485</v>
      </c>
      <c r="G50" s="71"/>
      <c r="H50" s="41">
        <f t="shared" ca="1" si="0"/>
        <v>-8332.0250036387006</v>
      </c>
      <c r="I50" s="47"/>
      <c r="M50" s="7"/>
    </row>
    <row r="51" spans="1:13" ht="12.75" x14ac:dyDescent="0.2">
      <c r="A51" s="32">
        <v>43903</v>
      </c>
      <c r="B51" s="116" t="s">
        <v>538</v>
      </c>
      <c r="C51" s="117" t="s">
        <v>91</v>
      </c>
      <c r="D51" s="123"/>
      <c r="E51" s="116"/>
      <c r="F51" s="119"/>
      <c r="G51" s="120">
        <v>800</v>
      </c>
      <c r="H51" s="41">
        <f t="shared" ca="1" si="0"/>
        <v>-7532.0250036387006</v>
      </c>
      <c r="I51" s="121"/>
      <c r="M51" s="7"/>
    </row>
    <row r="52" spans="1:13" ht="12.75" x14ac:dyDescent="0.2">
      <c r="A52" s="32">
        <v>43907</v>
      </c>
      <c r="B52" s="116" t="s">
        <v>539</v>
      </c>
      <c r="C52" s="117" t="s">
        <v>540</v>
      </c>
      <c r="D52" s="123"/>
      <c r="E52" s="116"/>
      <c r="F52" s="119"/>
      <c r="G52" s="120">
        <v>1000</v>
      </c>
      <c r="H52" s="41">
        <f t="shared" ca="1" si="0"/>
        <v>-6532.0250036387006</v>
      </c>
      <c r="I52" s="121"/>
      <c r="M52" s="7"/>
    </row>
    <row r="53" spans="1:13" ht="12.75" x14ac:dyDescent="0.2">
      <c r="A53" s="32">
        <v>43910</v>
      </c>
      <c r="B53" s="116" t="s">
        <v>545</v>
      </c>
      <c r="C53" s="117" t="s">
        <v>492</v>
      </c>
      <c r="D53" s="124"/>
      <c r="E53" s="116"/>
      <c r="F53" s="119">
        <v>500</v>
      </c>
      <c r="G53" s="120"/>
      <c r="H53" s="41">
        <f t="shared" ca="1" si="0"/>
        <v>-7032.0250036387006</v>
      </c>
      <c r="I53" s="121"/>
      <c r="M53" s="7"/>
    </row>
    <row r="54" spans="1:13" ht="12.75" x14ac:dyDescent="0.2">
      <c r="A54" s="32">
        <v>43910</v>
      </c>
      <c r="B54" s="116" t="s">
        <v>546</v>
      </c>
      <c r="C54" s="117" t="s">
        <v>547</v>
      </c>
      <c r="D54" s="124"/>
      <c r="E54" s="116"/>
      <c r="F54" s="119">
        <v>90</v>
      </c>
      <c r="G54" s="120"/>
      <c r="H54" s="41">
        <f t="shared" ca="1" si="0"/>
        <v>-7122.0250036387006</v>
      </c>
      <c r="I54" s="121"/>
      <c r="M54" s="7"/>
    </row>
    <row r="55" spans="1:13" ht="12.75" x14ac:dyDescent="0.2">
      <c r="A55" s="32">
        <v>43910</v>
      </c>
      <c r="B55" s="116" t="s">
        <v>548</v>
      </c>
      <c r="C55" s="117" t="s">
        <v>549</v>
      </c>
      <c r="D55" s="124"/>
      <c r="E55" s="116"/>
      <c r="F55" s="119">
        <v>2112.41</v>
      </c>
      <c r="G55" s="120"/>
      <c r="H55" s="41">
        <f t="shared" ca="1" si="0"/>
        <v>-9234.4350036387004</v>
      </c>
      <c r="I55" s="121"/>
      <c r="M55" s="7"/>
    </row>
    <row r="56" spans="1:13" ht="12.75" x14ac:dyDescent="0.2">
      <c r="A56" s="32">
        <v>43910</v>
      </c>
      <c r="B56" s="116" t="s">
        <v>550</v>
      </c>
      <c r="C56" s="117" t="s">
        <v>551</v>
      </c>
      <c r="D56" s="124"/>
      <c r="E56" s="116"/>
      <c r="F56" s="119">
        <v>497.2</v>
      </c>
      <c r="G56" s="120"/>
      <c r="H56" s="41">
        <f t="shared" ca="1" si="0"/>
        <v>-9731.6350036387012</v>
      </c>
      <c r="I56" s="121"/>
      <c r="M56" s="7"/>
    </row>
    <row r="57" spans="1:13" ht="12.75" x14ac:dyDescent="0.2">
      <c r="A57" s="32">
        <v>43910</v>
      </c>
      <c r="B57" s="116" t="s">
        <v>552</v>
      </c>
      <c r="C57" s="117" t="s">
        <v>553</v>
      </c>
      <c r="D57" s="124"/>
      <c r="E57" s="116"/>
      <c r="F57" s="119">
        <v>3450</v>
      </c>
      <c r="G57" s="120"/>
      <c r="H57" s="41">
        <f t="shared" ca="1" si="0"/>
        <v>-13181.635003638701</v>
      </c>
      <c r="I57" s="121"/>
      <c r="M57" s="7"/>
    </row>
    <row r="58" spans="1:13" ht="12.75" x14ac:dyDescent="0.2">
      <c r="A58" s="32">
        <v>43910</v>
      </c>
      <c r="B58" s="116" t="s">
        <v>554</v>
      </c>
      <c r="C58" s="117" t="s">
        <v>230</v>
      </c>
      <c r="D58" s="124"/>
      <c r="E58" s="116"/>
      <c r="F58" s="119">
        <v>2750</v>
      </c>
      <c r="G58" s="120"/>
      <c r="H58" s="41">
        <f t="shared" ca="1" si="0"/>
        <v>-15931.635003638701</v>
      </c>
      <c r="I58" s="121"/>
      <c r="M58" s="7"/>
    </row>
    <row r="59" spans="1:13" ht="12.75" x14ac:dyDescent="0.2">
      <c r="A59" s="32">
        <v>43910</v>
      </c>
      <c r="B59" s="116" t="s">
        <v>555</v>
      </c>
      <c r="C59" s="117" t="s">
        <v>147</v>
      </c>
      <c r="D59" s="124"/>
      <c r="E59" s="116"/>
      <c r="F59" s="119">
        <v>104</v>
      </c>
      <c r="G59" s="120"/>
      <c r="H59" s="41">
        <f t="shared" ca="1" si="0"/>
        <v>-16035.635003638701</v>
      </c>
      <c r="I59" s="121"/>
      <c r="M59" s="7"/>
    </row>
    <row r="60" spans="1:13" ht="12.75" x14ac:dyDescent="0.2">
      <c r="A60" s="32">
        <v>43910</v>
      </c>
      <c r="B60" s="116" t="s">
        <v>556</v>
      </c>
      <c r="C60" s="117" t="s">
        <v>202</v>
      </c>
      <c r="D60" s="124"/>
      <c r="E60" s="116"/>
      <c r="F60" s="119">
        <v>7300</v>
      </c>
      <c r="G60" s="120"/>
      <c r="H60" s="41">
        <f t="shared" ca="1" si="0"/>
        <v>-23335.635003638701</v>
      </c>
      <c r="I60" s="121"/>
      <c r="M60" s="7"/>
    </row>
    <row r="61" spans="1:13" ht="12.75" x14ac:dyDescent="0.2">
      <c r="A61" s="32">
        <v>43910</v>
      </c>
      <c r="B61" s="116" t="s">
        <v>557</v>
      </c>
      <c r="C61" s="117" t="s">
        <v>558</v>
      </c>
      <c r="D61" s="124"/>
      <c r="E61" s="116"/>
      <c r="F61" s="119">
        <v>300</v>
      </c>
      <c r="G61" s="120"/>
      <c r="H61" s="41">
        <f t="shared" ca="1" si="0"/>
        <v>-23635.635003638701</v>
      </c>
      <c r="I61" s="121"/>
      <c r="M61" s="7"/>
    </row>
    <row r="62" spans="1:13" ht="12.75" x14ac:dyDescent="0.2">
      <c r="A62" s="32">
        <v>43910</v>
      </c>
      <c r="B62" s="116" t="s">
        <v>559</v>
      </c>
      <c r="C62" s="117" t="s">
        <v>20</v>
      </c>
      <c r="D62" s="124"/>
      <c r="E62" s="116"/>
      <c r="F62" s="119">
        <v>90</v>
      </c>
      <c r="G62" s="120"/>
      <c r="H62" s="41">
        <f t="shared" ca="1" si="0"/>
        <v>-23725.635003638701</v>
      </c>
      <c r="I62" s="121"/>
      <c r="M62" s="7"/>
    </row>
    <row r="63" spans="1:13" ht="12.75" x14ac:dyDescent="0.2">
      <c r="A63" s="32">
        <v>43910</v>
      </c>
      <c r="B63" s="116" t="s">
        <v>560</v>
      </c>
      <c r="C63" s="117" t="s">
        <v>100</v>
      </c>
      <c r="D63" s="124"/>
      <c r="E63" s="116"/>
      <c r="F63" s="119">
        <v>167.9</v>
      </c>
      <c r="G63" s="120"/>
      <c r="H63" s="41">
        <f t="shared" ca="1" si="0"/>
        <v>-23893.535003638703</v>
      </c>
      <c r="I63" s="121"/>
      <c r="M63" s="7"/>
    </row>
    <row r="64" spans="1:13" ht="12.75" x14ac:dyDescent="0.2">
      <c r="A64" s="32">
        <v>43910</v>
      </c>
      <c r="B64" s="116" t="s">
        <v>561</v>
      </c>
      <c r="C64" s="117" t="s">
        <v>103</v>
      </c>
      <c r="D64" s="124"/>
      <c r="E64" s="116"/>
      <c r="F64" s="119">
        <v>2077.6</v>
      </c>
      <c r="G64" s="120"/>
      <c r="H64" s="41">
        <f t="shared" ca="1" si="0"/>
        <v>-25971.135003638701</v>
      </c>
      <c r="I64" s="121"/>
      <c r="M64" s="7"/>
    </row>
    <row r="65" spans="1:13" ht="12.75" x14ac:dyDescent="0.2">
      <c r="A65" s="32">
        <v>43910</v>
      </c>
      <c r="B65" s="116" t="s">
        <v>562</v>
      </c>
      <c r="C65" s="117" t="s">
        <v>24</v>
      </c>
      <c r="D65" s="124"/>
      <c r="E65" s="116"/>
      <c r="F65" s="119">
        <v>2940</v>
      </c>
      <c r="G65" s="120"/>
      <c r="H65" s="41">
        <f t="shared" ca="1" si="0"/>
        <v>-28911.135003638701</v>
      </c>
      <c r="I65" s="121"/>
      <c r="M65" s="7"/>
    </row>
    <row r="66" spans="1:13" ht="12.75" x14ac:dyDescent="0.2">
      <c r="A66" s="32">
        <v>43910</v>
      </c>
      <c r="B66" s="116" t="s">
        <v>563</v>
      </c>
      <c r="C66" s="117" t="s">
        <v>564</v>
      </c>
      <c r="D66" s="124"/>
      <c r="E66" s="116"/>
      <c r="F66" s="119">
        <v>35280</v>
      </c>
      <c r="G66" s="120"/>
      <c r="H66" s="41">
        <f t="shared" ca="1" si="0"/>
        <v>-64191.135003638701</v>
      </c>
      <c r="I66" s="121"/>
      <c r="M66" s="7"/>
    </row>
    <row r="67" spans="1:13" ht="12.75" x14ac:dyDescent="0.2">
      <c r="A67" s="32">
        <v>43921</v>
      </c>
      <c r="B67" s="38" t="s">
        <v>125</v>
      </c>
      <c r="C67" s="45" t="s">
        <v>126</v>
      </c>
      <c r="D67" s="35"/>
      <c r="E67" s="38"/>
      <c r="F67" s="70">
        <v>70724.12</v>
      </c>
      <c r="G67" s="70"/>
      <c r="H67" s="41">
        <f t="shared" ca="1" si="0"/>
        <v>-134915.25500363868</v>
      </c>
      <c r="I67" s="47"/>
      <c r="M67" s="7"/>
    </row>
    <row r="68" spans="1:13" ht="12.75" x14ac:dyDescent="0.2">
      <c r="A68" s="32">
        <v>43921</v>
      </c>
      <c r="B68" s="40" t="s">
        <v>420</v>
      </c>
      <c r="C68" s="45" t="s">
        <v>128</v>
      </c>
      <c r="D68" s="35"/>
      <c r="E68" s="33"/>
      <c r="F68" s="70">
        <v>19352</v>
      </c>
      <c r="G68" s="72"/>
      <c r="H68" s="41">
        <f t="shared" ca="1" si="0"/>
        <v>-154267.25500363868</v>
      </c>
      <c r="I68" s="47"/>
      <c r="M68" s="7"/>
    </row>
    <row r="69" spans="1:13" ht="12.75" x14ac:dyDescent="0.2">
      <c r="A69" s="32">
        <v>43921</v>
      </c>
      <c r="B69" s="38" t="s">
        <v>421</v>
      </c>
      <c r="C69" s="45" t="s">
        <v>130</v>
      </c>
      <c r="D69" s="35"/>
      <c r="E69" s="33"/>
      <c r="F69" s="70">
        <v>1255.5000000000002</v>
      </c>
      <c r="G69" s="70"/>
      <c r="H69" s="41">
        <f ca="1">IF(AND(ISBLANK(F69),ISBLANK(G69))," - ",OFFSET(H69,-1,0,1,1)+G69-F69)</f>
        <v>-155522.75500363868</v>
      </c>
      <c r="I69" s="47"/>
      <c r="K69" s="8"/>
      <c r="M69" s="7"/>
    </row>
    <row r="70" spans="1:13" ht="12.75" x14ac:dyDescent="0.2">
      <c r="A70" s="32">
        <v>43921</v>
      </c>
      <c r="B70" s="38" t="s">
        <v>422</v>
      </c>
      <c r="C70" s="34" t="s">
        <v>130</v>
      </c>
      <c r="D70" s="35"/>
      <c r="E70" s="33"/>
      <c r="F70" s="70">
        <v>219.6</v>
      </c>
      <c r="G70" s="70"/>
      <c r="H70" s="41">
        <f t="shared" ca="1" si="0"/>
        <v>-155742.35500363869</v>
      </c>
      <c r="I70" s="47"/>
      <c r="K70" s="8"/>
      <c r="M70" s="7"/>
    </row>
    <row r="71" spans="1:13" ht="12.75" x14ac:dyDescent="0.2">
      <c r="A71" s="32">
        <v>43921</v>
      </c>
      <c r="B71" s="33" t="s">
        <v>423</v>
      </c>
      <c r="C71" s="34" t="s">
        <v>19</v>
      </c>
      <c r="D71" s="35"/>
      <c r="E71" s="33"/>
      <c r="F71" s="70">
        <v>5043.8</v>
      </c>
      <c r="G71" s="70"/>
      <c r="H71" s="41">
        <f t="shared" ca="1" si="0"/>
        <v>-160786.15500363868</v>
      </c>
      <c r="I71" s="47"/>
      <c r="K71" s="8"/>
      <c r="M71" s="7"/>
    </row>
    <row r="72" spans="1:13" ht="12.75" x14ac:dyDescent="0.2">
      <c r="A72" s="32">
        <v>43921</v>
      </c>
      <c r="B72" s="93" t="s">
        <v>424</v>
      </c>
      <c r="C72" s="94" t="s">
        <v>425</v>
      </c>
      <c r="D72" s="98"/>
      <c r="E72" s="93"/>
      <c r="F72" s="71">
        <v>850</v>
      </c>
      <c r="G72" s="96"/>
      <c r="H72" s="41">
        <f t="shared" ca="1" si="0"/>
        <v>-161636.15500363868</v>
      </c>
      <c r="I72" s="99"/>
      <c r="K72" s="8"/>
      <c r="M72" s="7"/>
    </row>
    <row r="73" spans="1:13" ht="12.75" x14ac:dyDescent="0.2">
      <c r="A73" s="32">
        <v>43921</v>
      </c>
      <c r="B73" s="40" t="s">
        <v>426</v>
      </c>
      <c r="C73" s="43" t="s">
        <v>134</v>
      </c>
      <c r="D73" s="48"/>
      <c r="E73" s="40"/>
      <c r="F73" s="71">
        <v>1500</v>
      </c>
      <c r="G73" s="71"/>
      <c r="H73" s="41">
        <f t="shared" ca="1" si="0"/>
        <v>-163136.15500363868</v>
      </c>
      <c r="I73" s="47"/>
      <c r="K73" s="8"/>
      <c r="M73" s="7"/>
    </row>
    <row r="74" spans="1:13" ht="12.75" x14ac:dyDescent="0.2">
      <c r="A74" s="32">
        <v>43921</v>
      </c>
      <c r="B74" s="33" t="s">
        <v>427</v>
      </c>
      <c r="C74" s="43" t="s">
        <v>138</v>
      </c>
      <c r="D74" s="48"/>
      <c r="E74" s="40"/>
      <c r="F74" s="71">
        <v>350</v>
      </c>
      <c r="G74" s="70"/>
      <c r="H74" s="41">
        <f t="shared" ca="1" si="0"/>
        <v>-163486.15500363868</v>
      </c>
      <c r="I74" s="47"/>
      <c r="K74" s="8"/>
      <c r="M74" s="7"/>
    </row>
    <row r="75" spans="1:13" ht="12.75" x14ac:dyDescent="0.2">
      <c r="A75" s="32">
        <v>43921</v>
      </c>
      <c r="B75" s="40" t="s">
        <v>428</v>
      </c>
      <c r="C75" s="34" t="s">
        <v>136</v>
      </c>
      <c r="D75" s="35"/>
      <c r="E75" s="33"/>
      <c r="F75" s="70">
        <v>350</v>
      </c>
      <c r="G75" s="70"/>
      <c r="H75" s="41">
        <f t="shared" ca="1" si="0"/>
        <v>-163836.15500363868</v>
      </c>
      <c r="I75" s="47"/>
      <c r="M75" s="7"/>
    </row>
    <row r="76" spans="1:13" ht="12.75" x14ac:dyDescent="0.2">
      <c r="A76" s="32">
        <v>43921</v>
      </c>
      <c r="B76" s="33" t="s">
        <v>429</v>
      </c>
      <c r="C76" s="34" t="s">
        <v>330</v>
      </c>
      <c r="D76" s="35"/>
      <c r="E76" s="33"/>
      <c r="F76" s="70">
        <v>350</v>
      </c>
      <c r="G76" s="70"/>
      <c r="H76" s="41">
        <f t="shared" ca="1" si="0"/>
        <v>-164186.15500363868</v>
      </c>
      <c r="I76" s="47"/>
      <c r="M76" s="7"/>
    </row>
    <row r="77" spans="1:13" ht="12.75" x14ac:dyDescent="0.2">
      <c r="A77" s="32">
        <v>43921</v>
      </c>
      <c r="B77" s="33" t="s">
        <v>430</v>
      </c>
      <c r="C77" s="34" t="s">
        <v>431</v>
      </c>
      <c r="D77" s="35"/>
      <c r="E77" s="33"/>
      <c r="F77" s="70">
        <v>715.95</v>
      </c>
      <c r="G77" s="70"/>
      <c r="H77" s="41">
        <f t="shared" ca="1" si="0"/>
        <v>-164902.10500363869</v>
      </c>
      <c r="I77" s="47"/>
      <c r="M77" s="7"/>
    </row>
    <row r="78" spans="1:13" ht="12.75" x14ac:dyDescent="0.2">
      <c r="A78" s="32"/>
      <c r="B78" s="33"/>
      <c r="C78" s="34" t="s">
        <v>281</v>
      </c>
      <c r="D78" s="35"/>
      <c r="E78" s="33"/>
      <c r="F78" s="70">
        <v>10.5</v>
      </c>
      <c r="G78" s="70"/>
      <c r="H78" s="41">
        <f t="shared" ca="1" si="0"/>
        <v>-164912.60500363869</v>
      </c>
      <c r="I78" s="47"/>
      <c r="M78" s="7"/>
    </row>
    <row r="79" spans="1:13" ht="12.75" x14ac:dyDescent="0.2">
      <c r="A79" s="32"/>
      <c r="B79" s="93"/>
      <c r="C79" s="94"/>
      <c r="D79" s="98"/>
      <c r="E79" s="93"/>
      <c r="F79" s="71"/>
      <c r="G79" s="96"/>
      <c r="H79" s="41" t="str">
        <f t="shared" ca="1" si="0"/>
        <v xml:space="preserve"> - </v>
      </c>
      <c r="I79" s="122"/>
      <c r="M79" s="7"/>
    </row>
    <row r="80" spans="1:13" ht="12.75" x14ac:dyDescent="0.2">
      <c r="A80" s="32"/>
      <c r="B80" s="38"/>
      <c r="C80" s="45"/>
      <c r="D80" s="35"/>
      <c r="E80" s="33"/>
      <c r="F80" s="70"/>
      <c r="G80" s="70"/>
      <c r="H80" s="41" t="str">
        <f t="shared" ca="1" si="0"/>
        <v xml:space="preserve"> - </v>
      </c>
      <c r="I80" s="47"/>
      <c r="M80" s="7"/>
    </row>
    <row r="81" spans="1:13" ht="12.75" x14ac:dyDescent="0.2">
      <c r="A81" s="32"/>
      <c r="B81" s="33"/>
      <c r="C81" s="34"/>
      <c r="D81" s="35"/>
      <c r="E81" s="38"/>
      <c r="F81" s="70"/>
      <c r="G81" s="70"/>
      <c r="H81" s="41" t="str">
        <f t="shared" ca="1" si="0"/>
        <v xml:space="preserve"> - </v>
      </c>
      <c r="I81" s="47"/>
      <c r="M81" s="7"/>
    </row>
    <row r="82" spans="1:13" ht="12.75" x14ac:dyDescent="0.2">
      <c r="A82" s="32"/>
      <c r="B82" s="33"/>
      <c r="C82" s="34"/>
      <c r="D82" s="35"/>
      <c r="E82" s="33"/>
      <c r="F82" s="70"/>
      <c r="G82" s="70"/>
      <c r="H82" s="41" t="str">
        <f t="shared" ca="1" si="0"/>
        <v xml:space="preserve"> - </v>
      </c>
      <c r="I82" s="47"/>
      <c r="M82" s="7"/>
    </row>
    <row r="83" spans="1:13" ht="12.75" x14ac:dyDescent="0.2">
      <c r="A83" s="32"/>
      <c r="B83" s="33"/>
      <c r="C83" s="34"/>
      <c r="D83" s="35"/>
      <c r="E83" s="33"/>
      <c r="F83" s="70"/>
      <c r="G83" s="70"/>
      <c r="H83" s="41" t="str">
        <f t="shared" ca="1" si="0"/>
        <v xml:space="preserve"> - </v>
      </c>
      <c r="I83" s="47"/>
      <c r="M83" s="7"/>
    </row>
    <row r="84" spans="1:13" ht="12.75" x14ac:dyDescent="0.2">
      <c r="A84" s="32"/>
      <c r="B84" s="33"/>
      <c r="C84" s="34"/>
      <c r="D84" s="35"/>
      <c r="E84" s="33"/>
      <c r="F84" s="70"/>
      <c r="G84" s="70"/>
      <c r="H84" s="41" t="str">
        <f t="shared" ca="1" si="0"/>
        <v xml:space="preserve"> - </v>
      </c>
      <c r="I84" s="47"/>
      <c r="M84" s="7"/>
    </row>
    <row r="85" spans="1:13" ht="12.75" x14ac:dyDescent="0.2">
      <c r="A85" s="32"/>
      <c r="B85" s="38"/>
      <c r="C85" s="45"/>
      <c r="D85" s="35"/>
      <c r="E85" s="33"/>
      <c r="F85" s="70"/>
      <c r="G85" s="72"/>
      <c r="H85" s="41" t="str">
        <f t="shared" ca="1" si="0"/>
        <v xml:space="preserve"> - </v>
      </c>
      <c r="I85" s="47"/>
      <c r="M85" s="7"/>
    </row>
    <row r="86" spans="1:13" ht="12.75" x14ac:dyDescent="0.2">
      <c r="A86" s="32"/>
      <c r="B86" s="38"/>
      <c r="C86" s="45"/>
      <c r="D86" s="35"/>
      <c r="E86" s="33"/>
      <c r="F86" s="70"/>
      <c r="G86" s="72"/>
      <c r="H86" s="41" t="str">
        <f t="shared" ca="1" si="0"/>
        <v xml:space="preserve"> - </v>
      </c>
      <c r="I86" s="47"/>
      <c r="M86" s="7"/>
    </row>
    <row r="87" spans="1:13" ht="12.75" x14ac:dyDescent="0.2">
      <c r="A87" s="32"/>
      <c r="B87" s="38"/>
      <c r="C87" s="45"/>
      <c r="D87" s="35"/>
      <c r="E87" s="33"/>
      <c r="F87" s="70"/>
      <c r="G87" s="72"/>
      <c r="H87" s="41" t="str">
        <f t="shared" ca="1" si="0"/>
        <v xml:space="preserve"> - </v>
      </c>
      <c r="I87" s="47"/>
      <c r="M87" s="7"/>
    </row>
    <row r="88" spans="1:13" ht="12.75" x14ac:dyDescent="0.2">
      <c r="A88" s="32"/>
      <c r="B88" s="38"/>
      <c r="C88" s="45"/>
      <c r="D88" s="35"/>
      <c r="E88" s="33"/>
      <c r="F88" s="70"/>
      <c r="G88" s="72"/>
      <c r="H88" s="41" t="str">
        <f t="shared" ca="1" si="0"/>
        <v xml:space="preserve"> - </v>
      </c>
      <c r="I88" s="47"/>
      <c r="M88" s="7"/>
    </row>
    <row r="89" spans="1:13" ht="12.75" x14ac:dyDescent="0.2">
      <c r="A89" s="32"/>
      <c r="B89" s="86"/>
      <c r="C89" s="87"/>
      <c r="D89" s="88"/>
      <c r="E89" s="86"/>
      <c r="F89" s="89"/>
      <c r="G89" s="90"/>
      <c r="H89" s="41" t="str">
        <f t="shared" ca="1" si="0"/>
        <v xml:space="preserve"> - </v>
      </c>
      <c r="I89" s="91"/>
      <c r="M89" s="7"/>
    </row>
    <row r="90" spans="1:13" ht="12.75" x14ac:dyDescent="0.2">
      <c r="A90" s="32"/>
      <c r="B90" s="40"/>
      <c r="C90" s="43"/>
      <c r="D90" s="48"/>
      <c r="E90" s="40"/>
      <c r="F90" s="71"/>
      <c r="G90" s="74"/>
      <c r="H90" s="41" t="str">
        <f t="shared" ca="1" si="0"/>
        <v xml:space="preserve"> - </v>
      </c>
      <c r="I90" s="47"/>
      <c r="M90" s="7"/>
    </row>
    <row r="91" spans="1:13" ht="12.75" x14ac:dyDescent="0.2">
      <c r="A91" s="32"/>
      <c r="B91" s="38"/>
      <c r="C91" s="45"/>
      <c r="D91" s="39"/>
      <c r="E91" s="33"/>
      <c r="F91" s="72"/>
      <c r="G91" s="72"/>
      <c r="H91" s="41" t="str">
        <f t="shared" ca="1" si="0"/>
        <v xml:space="preserve"> - </v>
      </c>
      <c r="I91" s="47"/>
      <c r="M91" s="7"/>
    </row>
    <row r="92" spans="1:13" ht="12.75" x14ac:dyDescent="0.2">
      <c r="A92" s="32"/>
      <c r="B92" s="38"/>
      <c r="C92" s="45"/>
      <c r="D92" s="35"/>
      <c r="E92" s="33"/>
      <c r="F92" s="70"/>
      <c r="G92" s="72"/>
      <c r="H92" s="41" t="str">
        <f t="shared" ca="1" si="0"/>
        <v xml:space="preserve"> - </v>
      </c>
      <c r="I92" s="47"/>
      <c r="M92" s="7"/>
    </row>
    <row r="93" spans="1:13" ht="12.75" x14ac:dyDescent="0.2">
      <c r="A93" s="32"/>
      <c r="B93" s="38"/>
      <c r="C93" s="45"/>
      <c r="D93" s="35"/>
      <c r="E93" s="38"/>
      <c r="F93" s="70"/>
      <c r="G93" s="72"/>
      <c r="H93" s="41" t="str">
        <f t="shared" ca="1" si="0"/>
        <v xml:space="preserve"> - </v>
      </c>
      <c r="I93" s="47"/>
      <c r="M93" s="7"/>
    </row>
    <row r="94" spans="1:13" ht="12.75" x14ac:dyDescent="0.2">
      <c r="A94" s="32"/>
      <c r="B94" s="38"/>
      <c r="C94" s="45"/>
      <c r="D94" s="35"/>
      <c r="E94" s="33"/>
      <c r="F94" s="70"/>
      <c r="G94" s="72"/>
      <c r="H94" s="41" t="str">
        <f t="shared" ca="1" si="0"/>
        <v xml:space="preserve"> - </v>
      </c>
      <c r="I94" s="47"/>
      <c r="M94" s="7"/>
    </row>
    <row r="95" spans="1:13" ht="12.75" x14ac:dyDescent="0.2">
      <c r="A95" s="32"/>
      <c r="B95" s="38"/>
      <c r="C95" s="45"/>
      <c r="D95" s="35"/>
      <c r="E95" s="33"/>
      <c r="F95" s="70"/>
      <c r="G95" s="72"/>
      <c r="H95" s="41" t="str">
        <f t="shared" ca="1" si="0"/>
        <v xml:space="preserve"> - </v>
      </c>
      <c r="I95" s="47"/>
      <c r="M95" s="7"/>
    </row>
    <row r="96" spans="1:13" ht="12.75" x14ac:dyDescent="0.2">
      <c r="A96" s="32"/>
      <c r="B96" s="38"/>
      <c r="C96" s="45"/>
      <c r="D96" s="35"/>
      <c r="E96" s="33"/>
      <c r="F96" s="70"/>
      <c r="G96" s="72"/>
      <c r="H96" s="41" t="str">
        <f t="shared" ca="1" si="0"/>
        <v xml:space="preserve"> - </v>
      </c>
      <c r="I96" s="47"/>
      <c r="M96" s="7"/>
    </row>
    <row r="97" spans="1:13" ht="12.75" x14ac:dyDescent="0.2">
      <c r="A97" s="32"/>
      <c r="B97" s="38"/>
      <c r="C97" s="45"/>
      <c r="D97" s="35"/>
      <c r="E97" s="33"/>
      <c r="F97" s="70"/>
      <c r="G97" s="72"/>
      <c r="H97" s="41" t="str">
        <f t="shared" ca="1" si="0"/>
        <v xml:space="preserve"> - </v>
      </c>
      <c r="I97" s="47"/>
      <c r="M97" s="7"/>
    </row>
    <row r="98" spans="1:13" ht="12.75" x14ac:dyDescent="0.2">
      <c r="A98" s="32"/>
      <c r="B98" s="38"/>
      <c r="C98" s="45"/>
      <c r="D98" s="35"/>
      <c r="E98" s="33"/>
      <c r="F98" s="70"/>
      <c r="G98" s="72"/>
      <c r="H98" s="41" t="str">
        <f t="shared" ref="H98:H175" ca="1" si="1">IF(AND(ISBLANK(F98),ISBLANK(G98))," - ",OFFSET(H98,-1,0,1,1)+G98-F98)</f>
        <v xml:space="preserve"> - </v>
      </c>
      <c r="I98" s="47"/>
      <c r="M98" s="7"/>
    </row>
    <row r="99" spans="1:13" ht="12.75" x14ac:dyDescent="0.2">
      <c r="A99" s="32"/>
      <c r="B99" s="38"/>
      <c r="C99" s="45"/>
      <c r="D99" s="35"/>
      <c r="E99" s="38"/>
      <c r="F99" s="70"/>
      <c r="G99" s="72"/>
      <c r="H99" s="41" t="str">
        <f t="shared" ca="1" si="1"/>
        <v xml:space="preserve"> - </v>
      </c>
      <c r="I99" s="47"/>
      <c r="M99" s="7"/>
    </row>
    <row r="100" spans="1:13" ht="12.75" x14ac:dyDescent="0.2">
      <c r="A100" s="32"/>
      <c r="B100" s="38"/>
      <c r="C100" s="45"/>
      <c r="D100" s="35"/>
      <c r="E100" s="33"/>
      <c r="F100" s="70"/>
      <c r="G100" s="72"/>
      <c r="H100" s="41" t="str">
        <f t="shared" ca="1" si="1"/>
        <v xml:space="preserve"> - </v>
      </c>
      <c r="I100" s="47"/>
      <c r="M100" s="7"/>
    </row>
    <row r="101" spans="1:13" ht="12.75" x14ac:dyDescent="0.2">
      <c r="A101" s="32"/>
      <c r="B101" s="38"/>
      <c r="C101" s="45"/>
      <c r="D101" s="39"/>
      <c r="E101" s="33"/>
      <c r="F101" s="72"/>
      <c r="G101" s="72"/>
      <c r="H101" s="41" t="str">
        <f t="shared" ca="1" si="1"/>
        <v xml:space="preserve"> - </v>
      </c>
      <c r="I101" s="101"/>
      <c r="K101" s="8"/>
      <c r="M101" s="7"/>
    </row>
    <row r="102" spans="1:13" ht="12.75" x14ac:dyDescent="0.2">
      <c r="A102" s="32"/>
      <c r="B102" s="93"/>
      <c r="C102" s="94"/>
      <c r="D102" s="95"/>
      <c r="E102" s="93"/>
      <c r="F102" s="74"/>
      <c r="G102" s="100"/>
      <c r="H102" s="41" t="str">
        <f t="shared" ca="1" si="1"/>
        <v xml:space="preserve"> - </v>
      </c>
      <c r="I102" s="102"/>
      <c r="K102" s="8"/>
      <c r="M102" s="7"/>
    </row>
    <row r="103" spans="1:13" ht="12.75" x14ac:dyDescent="0.2">
      <c r="A103" s="32"/>
      <c r="B103" s="38"/>
      <c r="C103" s="45"/>
      <c r="D103" s="39"/>
      <c r="E103" s="33"/>
      <c r="F103" s="72"/>
      <c r="G103" s="72"/>
      <c r="H103" s="41" t="str">
        <f t="shared" ca="1" si="1"/>
        <v xml:space="preserve"> - </v>
      </c>
      <c r="I103" s="47"/>
      <c r="M103" s="7"/>
    </row>
    <row r="104" spans="1:13" ht="12.75" x14ac:dyDescent="0.2">
      <c r="A104" s="32"/>
      <c r="B104" s="38"/>
      <c r="C104" s="45"/>
      <c r="D104" s="39"/>
      <c r="E104" s="33"/>
      <c r="F104" s="72"/>
      <c r="G104" s="72"/>
      <c r="H104" s="41" t="str">
        <f t="shared" ca="1" si="1"/>
        <v xml:space="preserve"> - </v>
      </c>
      <c r="I104" s="47"/>
      <c r="M104" s="7"/>
    </row>
    <row r="105" spans="1:13" ht="12.75" x14ac:dyDescent="0.2">
      <c r="A105" s="32"/>
      <c r="B105" s="38"/>
      <c r="C105" s="45"/>
      <c r="D105" s="39"/>
      <c r="E105" s="33"/>
      <c r="F105" s="72"/>
      <c r="G105" s="72"/>
      <c r="H105" s="41" t="str">
        <f t="shared" ca="1" si="1"/>
        <v xml:space="preserve"> - </v>
      </c>
      <c r="I105" s="47"/>
      <c r="M105" s="7"/>
    </row>
    <row r="106" spans="1:13" ht="12.75" x14ac:dyDescent="0.2">
      <c r="A106" s="32"/>
      <c r="B106" s="40"/>
      <c r="C106" s="43"/>
      <c r="D106" s="44"/>
      <c r="E106" s="40"/>
      <c r="F106" s="74"/>
      <c r="G106" s="74"/>
      <c r="H106" s="41" t="str">
        <f t="shared" ca="1" si="1"/>
        <v xml:space="preserve"> - </v>
      </c>
      <c r="I106" s="47"/>
      <c r="M106" s="7"/>
    </row>
    <row r="107" spans="1:13" ht="12.75" x14ac:dyDescent="0.2">
      <c r="A107" s="32"/>
      <c r="B107" s="93"/>
      <c r="C107" s="94"/>
      <c r="D107" s="95"/>
      <c r="E107" s="93"/>
      <c r="F107" s="74"/>
      <c r="G107" s="100"/>
      <c r="H107" s="41" t="str">
        <f t="shared" ca="1" si="1"/>
        <v xml:space="preserve"> - </v>
      </c>
      <c r="I107" s="99"/>
      <c r="M107" s="7"/>
    </row>
    <row r="108" spans="1:13" ht="12.75" x14ac:dyDescent="0.2">
      <c r="A108" s="32"/>
      <c r="B108" s="93"/>
      <c r="C108" s="94"/>
      <c r="D108" s="95"/>
      <c r="E108" s="93"/>
      <c r="F108" s="74"/>
      <c r="G108" s="100"/>
      <c r="H108" s="41" t="str">
        <f t="shared" ca="1" si="1"/>
        <v xml:space="preserve"> - </v>
      </c>
      <c r="I108" s="99"/>
      <c r="M108" s="7"/>
    </row>
    <row r="109" spans="1:13" ht="12.75" x14ac:dyDescent="0.2">
      <c r="A109" s="32"/>
      <c r="B109" s="103"/>
      <c r="C109" s="104"/>
      <c r="D109" s="105"/>
      <c r="E109" s="103"/>
      <c r="F109" s="106"/>
      <c r="G109" s="107"/>
      <c r="H109" s="41" t="str">
        <f t="shared" ca="1" si="1"/>
        <v xml:space="preserve"> - </v>
      </c>
      <c r="I109" s="108"/>
      <c r="M109" s="7"/>
    </row>
    <row r="110" spans="1:13" ht="12.75" x14ac:dyDescent="0.2">
      <c r="A110" s="32"/>
      <c r="B110" s="38"/>
      <c r="C110" s="45"/>
      <c r="D110" s="39"/>
      <c r="E110" s="33"/>
      <c r="F110" s="72"/>
      <c r="G110" s="72"/>
      <c r="H110" s="41" t="str">
        <f t="shared" ca="1" si="1"/>
        <v xml:space="preserve"> - </v>
      </c>
      <c r="I110" s="47"/>
      <c r="M110" s="7"/>
    </row>
    <row r="111" spans="1:13" ht="12.75" x14ac:dyDescent="0.2">
      <c r="A111" s="32"/>
      <c r="B111" s="33"/>
      <c r="C111" s="34"/>
      <c r="D111" s="35"/>
      <c r="E111" s="33"/>
      <c r="F111" s="70"/>
      <c r="G111" s="70"/>
      <c r="H111" s="41" t="str">
        <f t="shared" ca="1" si="1"/>
        <v xml:space="preserve"> - </v>
      </c>
      <c r="I111" s="47"/>
      <c r="M111" s="7"/>
    </row>
    <row r="112" spans="1:13" ht="12.75" x14ac:dyDescent="0.2">
      <c r="A112" s="32"/>
      <c r="B112" s="33"/>
      <c r="C112" s="34"/>
      <c r="D112" s="35"/>
      <c r="E112" s="33"/>
      <c r="F112" s="70"/>
      <c r="G112" s="70"/>
      <c r="H112" s="41" t="str">
        <f t="shared" ca="1" si="1"/>
        <v xml:space="preserve"> - </v>
      </c>
      <c r="I112" s="47"/>
      <c r="M112" s="7"/>
    </row>
    <row r="113" spans="1:13" ht="12.75" x14ac:dyDescent="0.2">
      <c r="A113" s="32"/>
      <c r="B113" s="38"/>
      <c r="C113" s="45"/>
      <c r="D113" s="39"/>
      <c r="E113" s="33"/>
      <c r="F113" s="72"/>
      <c r="G113" s="72"/>
      <c r="H113" s="41" t="str">
        <f t="shared" ca="1" si="1"/>
        <v xml:space="preserve"> - </v>
      </c>
      <c r="I113" s="47"/>
      <c r="M113" s="7"/>
    </row>
    <row r="114" spans="1:13" ht="12.75" x14ac:dyDescent="0.2">
      <c r="A114" s="32"/>
      <c r="B114" s="38"/>
      <c r="C114" s="45"/>
      <c r="D114" s="35"/>
      <c r="E114" s="33"/>
      <c r="F114" s="70"/>
      <c r="G114" s="72"/>
      <c r="H114" s="41" t="str">
        <f t="shared" ca="1" si="1"/>
        <v xml:space="preserve"> - </v>
      </c>
      <c r="I114" s="47"/>
      <c r="M114" s="7"/>
    </row>
    <row r="115" spans="1:13" ht="12.75" x14ac:dyDescent="0.2">
      <c r="A115" s="32"/>
      <c r="B115" s="38"/>
      <c r="C115" s="45"/>
      <c r="D115" s="39"/>
      <c r="E115" s="33"/>
      <c r="F115" s="72"/>
      <c r="G115" s="72"/>
      <c r="H115" s="41" t="str">
        <f t="shared" ca="1" si="1"/>
        <v xml:space="preserve"> - </v>
      </c>
      <c r="I115" s="47"/>
      <c r="M115" s="7"/>
    </row>
    <row r="116" spans="1:13" ht="12.75" x14ac:dyDescent="0.2">
      <c r="A116" s="32"/>
      <c r="B116" s="38"/>
      <c r="C116" s="45"/>
      <c r="D116" s="39"/>
      <c r="E116" s="33"/>
      <c r="F116" s="72"/>
      <c r="G116" s="72"/>
      <c r="H116" s="41" t="str">
        <f t="shared" ca="1" si="1"/>
        <v xml:space="preserve"> - </v>
      </c>
      <c r="I116" s="47"/>
      <c r="M116" s="7"/>
    </row>
    <row r="117" spans="1:13" ht="12.75" x14ac:dyDescent="0.2">
      <c r="A117" s="32"/>
      <c r="B117" s="38"/>
      <c r="C117" s="45"/>
      <c r="D117" s="39"/>
      <c r="E117" s="33"/>
      <c r="F117" s="72"/>
      <c r="G117" s="72"/>
      <c r="H117" s="41" t="str">
        <f t="shared" ca="1" si="1"/>
        <v xml:space="preserve"> - </v>
      </c>
      <c r="I117" s="47"/>
      <c r="M117" s="7"/>
    </row>
    <row r="118" spans="1:13" ht="12.75" x14ac:dyDescent="0.2">
      <c r="A118" s="42"/>
      <c r="B118" s="38"/>
      <c r="C118" s="45"/>
      <c r="D118" s="39"/>
      <c r="E118" s="33"/>
      <c r="F118" s="72"/>
      <c r="G118" s="72"/>
      <c r="H118" s="41" t="str">
        <f t="shared" ca="1" si="1"/>
        <v xml:space="preserve"> - </v>
      </c>
      <c r="I118" s="47"/>
      <c r="M118" s="7"/>
    </row>
    <row r="119" spans="1:13" ht="12.75" x14ac:dyDescent="0.2">
      <c r="A119" s="42"/>
      <c r="B119" s="103"/>
      <c r="C119" s="104"/>
      <c r="D119" s="105"/>
      <c r="E119" s="103"/>
      <c r="F119" s="106"/>
      <c r="G119" s="107"/>
      <c r="H119" s="41" t="str">
        <f t="shared" ca="1" si="1"/>
        <v xml:space="preserve"> - </v>
      </c>
      <c r="I119" s="108"/>
      <c r="M119" s="7"/>
    </row>
    <row r="120" spans="1:13" ht="12.75" x14ac:dyDescent="0.2">
      <c r="A120" s="42"/>
      <c r="B120" s="38"/>
      <c r="C120" s="45"/>
      <c r="D120" s="39"/>
      <c r="E120" s="33"/>
      <c r="F120" s="72"/>
      <c r="G120" s="72"/>
      <c r="H120" s="41" t="str">
        <f t="shared" ca="1" si="1"/>
        <v xml:space="preserve"> - </v>
      </c>
      <c r="I120" s="47"/>
      <c r="M120" s="7"/>
    </row>
    <row r="121" spans="1:13" ht="12.75" x14ac:dyDescent="0.2">
      <c r="A121" s="42"/>
      <c r="B121" s="38"/>
      <c r="C121" s="45"/>
      <c r="D121" s="39"/>
      <c r="E121" s="33"/>
      <c r="F121" s="72"/>
      <c r="G121" s="72"/>
      <c r="H121" s="41" t="str">
        <f t="shared" ca="1" si="1"/>
        <v xml:space="preserve"> - </v>
      </c>
      <c r="I121" s="47"/>
      <c r="M121" s="7"/>
    </row>
    <row r="122" spans="1:13" ht="12.75" x14ac:dyDescent="0.2">
      <c r="A122" s="42"/>
      <c r="B122" s="40"/>
      <c r="C122" s="43"/>
      <c r="D122" s="44"/>
      <c r="E122" s="40"/>
      <c r="F122" s="74"/>
      <c r="G122" s="74"/>
      <c r="H122" s="41" t="str">
        <f t="shared" ca="1" si="1"/>
        <v xml:space="preserve"> - </v>
      </c>
      <c r="I122" s="47"/>
      <c r="M122" s="7"/>
    </row>
    <row r="123" spans="1:13" ht="12.75" x14ac:dyDescent="0.2">
      <c r="A123" s="42"/>
      <c r="B123" s="40"/>
      <c r="C123" s="43"/>
      <c r="D123" s="44"/>
      <c r="E123" s="40"/>
      <c r="F123" s="74"/>
      <c r="G123" s="74"/>
      <c r="H123" s="41" t="str">
        <f t="shared" ca="1" si="1"/>
        <v xml:space="preserve"> - </v>
      </c>
      <c r="I123" s="47"/>
      <c r="M123" s="7"/>
    </row>
    <row r="124" spans="1:13" ht="12.75" x14ac:dyDescent="0.2">
      <c r="A124" s="42"/>
      <c r="B124" s="40"/>
      <c r="C124" s="43"/>
      <c r="D124" s="44"/>
      <c r="E124" s="40"/>
      <c r="F124" s="74"/>
      <c r="G124" s="74"/>
      <c r="H124" s="41" t="str">
        <f t="shared" ca="1" si="1"/>
        <v xml:space="preserve"> - </v>
      </c>
      <c r="I124" s="47"/>
      <c r="M124" s="7"/>
    </row>
    <row r="125" spans="1:13" ht="12.75" x14ac:dyDescent="0.2">
      <c r="A125" s="42"/>
      <c r="B125" s="40"/>
      <c r="C125" s="43"/>
      <c r="D125" s="44"/>
      <c r="E125" s="40"/>
      <c r="F125" s="74"/>
      <c r="G125" s="74"/>
      <c r="H125" s="41" t="str">
        <f t="shared" ca="1" si="1"/>
        <v xml:space="preserve"> - </v>
      </c>
      <c r="I125" s="47"/>
      <c r="M125" s="7"/>
    </row>
    <row r="126" spans="1:13" ht="12.75" x14ac:dyDescent="0.2">
      <c r="A126" s="42"/>
      <c r="B126" s="40"/>
      <c r="C126" s="43"/>
      <c r="D126" s="44"/>
      <c r="E126" s="40"/>
      <c r="F126" s="74"/>
      <c r="G126" s="74"/>
      <c r="H126" s="41" t="str">
        <f t="shared" ca="1" si="1"/>
        <v xml:space="preserve"> - </v>
      </c>
      <c r="I126" s="47"/>
      <c r="M126" s="7"/>
    </row>
    <row r="127" spans="1:13" ht="12.75" x14ac:dyDescent="0.2">
      <c r="A127" s="42"/>
      <c r="B127" s="40"/>
      <c r="C127" s="43"/>
      <c r="D127" s="44"/>
      <c r="E127" s="40"/>
      <c r="F127" s="74"/>
      <c r="G127" s="74"/>
      <c r="H127" s="41" t="str">
        <f t="shared" ca="1" si="1"/>
        <v xml:space="preserve"> - </v>
      </c>
      <c r="I127" s="47"/>
      <c r="M127" s="7"/>
    </row>
    <row r="128" spans="1:13" ht="12.75" x14ac:dyDescent="0.2">
      <c r="A128" s="42"/>
      <c r="B128" s="38"/>
      <c r="C128" s="43"/>
      <c r="D128" s="44"/>
      <c r="E128" s="40"/>
      <c r="F128" s="74"/>
      <c r="G128" s="74"/>
      <c r="H128" s="41" t="str">
        <f t="shared" ca="1" si="1"/>
        <v xml:space="preserve"> - </v>
      </c>
      <c r="I128" s="47"/>
      <c r="M128" s="7"/>
    </row>
    <row r="129" spans="1:13" ht="12.75" x14ac:dyDescent="0.2">
      <c r="A129" s="42"/>
      <c r="B129" s="40"/>
      <c r="C129" s="43"/>
      <c r="D129" s="44"/>
      <c r="E129" s="40"/>
      <c r="F129" s="74"/>
      <c r="G129" s="74"/>
      <c r="H129" s="41" t="str">
        <f t="shared" ca="1" si="1"/>
        <v xml:space="preserve"> - </v>
      </c>
      <c r="I129" s="47"/>
      <c r="M129" s="7"/>
    </row>
    <row r="130" spans="1:13" ht="12.75" x14ac:dyDescent="0.2">
      <c r="A130" s="42"/>
      <c r="B130" s="40"/>
      <c r="C130" s="43"/>
      <c r="D130" s="44"/>
      <c r="E130" s="40"/>
      <c r="F130" s="74"/>
      <c r="G130" s="74"/>
      <c r="H130" s="41" t="str">
        <f t="shared" ca="1" si="1"/>
        <v xml:space="preserve"> - </v>
      </c>
      <c r="I130" s="47"/>
      <c r="M130" s="7"/>
    </row>
    <row r="131" spans="1:13" ht="12.75" x14ac:dyDescent="0.2">
      <c r="A131" s="42"/>
      <c r="B131" s="40"/>
      <c r="C131" s="43"/>
      <c r="D131" s="44"/>
      <c r="E131" s="40"/>
      <c r="F131" s="74"/>
      <c r="G131" s="74"/>
      <c r="H131" s="41" t="str">
        <f t="shared" ca="1" si="1"/>
        <v xml:space="preserve"> - </v>
      </c>
      <c r="I131" s="47"/>
      <c r="M131" s="7"/>
    </row>
    <row r="132" spans="1:13" ht="12.75" x14ac:dyDescent="0.2">
      <c r="A132" s="42"/>
      <c r="B132" s="40"/>
      <c r="C132" s="43"/>
      <c r="D132" s="44"/>
      <c r="E132" s="40"/>
      <c r="F132" s="74"/>
      <c r="G132" s="74"/>
      <c r="H132" s="41" t="str">
        <f t="shared" ca="1" si="1"/>
        <v xml:space="preserve"> - </v>
      </c>
      <c r="I132" s="47"/>
      <c r="M132" s="7"/>
    </row>
    <row r="133" spans="1:13" ht="12.75" x14ac:dyDescent="0.2">
      <c r="A133" s="42"/>
      <c r="B133" s="40"/>
      <c r="C133" s="43"/>
      <c r="D133" s="44"/>
      <c r="E133" s="40"/>
      <c r="F133" s="74"/>
      <c r="G133" s="74"/>
      <c r="H133" s="41" t="str">
        <f t="shared" ca="1" si="1"/>
        <v xml:space="preserve"> - </v>
      </c>
      <c r="I133" s="47"/>
      <c r="J133" s="50"/>
      <c r="M133" s="7"/>
    </row>
    <row r="134" spans="1:13" ht="12.75" x14ac:dyDescent="0.2">
      <c r="A134" s="42"/>
      <c r="B134" s="40"/>
      <c r="C134" s="43"/>
      <c r="D134" s="44"/>
      <c r="E134" s="40"/>
      <c r="F134" s="74"/>
      <c r="G134" s="74"/>
      <c r="H134" s="41" t="str">
        <f t="shared" ca="1" si="1"/>
        <v xml:space="preserve"> - </v>
      </c>
      <c r="I134" s="47"/>
      <c r="M134" s="7"/>
    </row>
    <row r="135" spans="1:13" ht="12.75" x14ac:dyDescent="0.2">
      <c r="A135" s="42"/>
      <c r="B135" s="40"/>
      <c r="C135" s="43"/>
      <c r="D135" s="44"/>
      <c r="E135" s="40"/>
      <c r="F135" s="74"/>
      <c r="G135" s="74"/>
      <c r="H135" s="41" t="str">
        <f t="shared" ca="1" si="1"/>
        <v xml:space="preserve"> - </v>
      </c>
      <c r="I135" s="47"/>
      <c r="M135" s="7"/>
    </row>
    <row r="136" spans="1:13" ht="12.75" x14ac:dyDescent="0.2">
      <c r="A136" s="42"/>
      <c r="B136" s="40"/>
      <c r="C136" s="43"/>
      <c r="D136" s="44"/>
      <c r="E136" s="40"/>
      <c r="F136" s="74"/>
      <c r="G136" s="74"/>
      <c r="H136" s="41" t="str">
        <f t="shared" ca="1" si="1"/>
        <v xml:space="preserve"> - </v>
      </c>
      <c r="I136" s="47"/>
      <c r="M136" s="7"/>
    </row>
    <row r="137" spans="1:13" ht="12.75" x14ac:dyDescent="0.2">
      <c r="A137" s="42"/>
      <c r="B137" s="40"/>
      <c r="C137" s="43"/>
      <c r="D137" s="44"/>
      <c r="E137" s="40"/>
      <c r="F137" s="74"/>
      <c r="G137" s="74"/>
      <c r="H137" s="41" t="str">
        <f t="shared" ca="1" si="1"/>
        <v xml:space="preserve"> - </v>
      </c>
      <c r="I137" s="47"/>
      <c r="M137" s="7"/>
    </row>
    <row r="138" spans="1:13" ht="12.75" x14ac:dyDescent="0.2">
      <c r="A138" s="42"/>
      <c r="B138" s="40"/>
      <c r="C138" s="43"/>
      <c r="D138" s="44"/>
      <c r="E138" s="40"/>
      <c r="F138" s="74"/>
      <c r="G138" s="74"/>
      <c r="H138" s="41" t="str">
        <f t="shared" ca="1" si="1"/>
        <v xml:space="preserve"> - </v>
      </c>
      <c r="I138" s="47"/>
      <c r="M138" s="7"/>
    </row>
    <row r="139" spans="1:13" ht="12.75" x14ac:dyDescent="0.2">
      <c r="A139" s="42"/>
      <c r="B139" s="40"/>
      <c r="C139" s="43"/>
      <c r="D139" s="44"/>
      <c r="E139" s="40"/>
      <c r="F139" s="74"/>
      <c r="G139" s="74"/>
      <c r="H139" s="41" t="str">
        <f t="shared" ca="1" si="1"/>
        <v xml:space="preserve"> - </v>
      </c>
      <c r="I139" s="47"/>
      <c r="M139" s="7"/>
    </row>
    <row r="140" spans="1:13" ht="12.75" x14ac:dyDescent="0.2">
      <c r="A140" s="42"/>
      <c r="B140" s="40"/>
      <c r="C140" s="43"/>
      <c r="D140" s="44"/>
      <c r="E140" s="40"/>
      <c r="F140" s="74"/>
      <c r="G140" s="74"/>
      <c r="H140" s="41" t="str">
        <f t="shared" ca="1" si="1"/>
        <v xml:space="preserve"> - </v>
      </c>
      <c r="I140" s="47"/>
      <c r="M140" s="7"/>
    </row>
    <row r="141" spans="1:13" ht="12.75" x14ac:dyDescent="0.2">
      <c r="A141" s="42"/>
      <c r="B141" s="38"/>
      <c r="C141" s="45"/>
      <c r="D141" s="39"/>
      <c r="E141" s="33"/>
      <c r="F141" s="72"/>
      <c r="G141" s="72"/>
      <c r="H141" s="41" t="str">
        <f t="shared" ca="1" si="1"/>
        <v xml:space="preserve"> - </v>
      </c>
      <c r="I141" s="47"/>
      <c r="M141" s="7"/>
    </row>
    <row r="142" spans="1:13" ht="12.75" x14ac:dyDescent="0.2">
      <c r="A142" s="42"/>
      <c r="B142" s="40"/>
      <c r="C142" s="43"/>
      <c r="D142" s="44"/>
      <c r="E142" s="40"/>
      <c r="F142" s="74"/>
      <c r="G142" s="74"/>
      <c r="H142" s="41" t="str">
        <f t="shared" ca="1" si="1"/>
        <v xml:space="preserve"> - </v>
      </c>
      <c r="I142" s="47"/>
      <c r="M142" s="7"/>
    </row>
    <row r="143" spans="1:13" ht="12.75" x14ac:dyDescent="0.2">
      <c r="A143" s="42"/>
      <c r="B143" s="40"/>
      <c r="C143" s="43"/>
      <c r="D143" s="44"/>
      <c r="E143" s="40"/>
      <c r="F143" s="74"/>
      <c r="G143" s="74"/>
      <c r="H143" s="41" t="str">
        <f t="shared" ca="1" si="1"/>
        <v xml:space="preserve"> - </v>
      </c>
      <c r="I143" s="47"/>
      <c r="M143" s="7"/>
    </row>
    <row r="144" spans="1:13" ht="12.75" x14ac:dyDescent="0.2">
      <c r="A144" s="32"/>
      <c r="B144" s="38"/>
      <c r="C144" s="45"/>
      <c r="D144" s="39"/>
      <c r="E144" s="33"/>
      <c r="F144" s="72"/>
      <c r="G144" s="72"/>
      <c r="H144" s="41" t="str">
        <f t="shared" ca="1" si="1"/>
        <v xml:space="preserve"> - </v>
      </c>
      <c r="I144" s="47"/>
      <c r="M144" s="7"/>
    </row>
    <row r="145" spans="1:13" ht="12.75" x14ac:dyDescent="0.2">
      <c r="A145" s="32"/>
      <c r="B145" s="38"/>
      <c r="C145" s="45"/>
      <c r="D145" s="39"/>
      <c r="E145" s="33"/>
      <c r="F145" s="72"/>
      <c r="G145" s="72"/>
      <c r="H145" s="41" t="str">
        <f t="shared" ca="1" si="1"/>
        <v xml:space="preserve"> - </v>
      </c>
      <c r="I145" s="47"/>
      <c r="M145" s="7"/>
    </row>
    <row r="146" spans="1:13" ht="12.75" x14ac:dyDescent="0.2">
      <c r="A146" s="32"/>
      <c r="B146" s="38"/>
      <c r="C146" s="45"/>
      <c r="D146" s="39"/>
      <c r="E146" s="33"/>
      <c r="F146" s="72"/>
      <c r="G146" s="72"/>
      <c r="H146" s="41" t="str">
        <f t="shared" ca="1" si="1"/>
        <v xml:space="preserve"> - </v>
      </c>
      <c r="I146" s="47"/>
      <c r="M146" s="7"/>
    </row>
    <row r="147" spans="1:13" ht="12.75" x14ac:dyDescent="0.2">
      <c r="A147" s="32"/>
      <c r="B147" s="38"/>
      <c r="C147" s="45"/>
      <c r="D147" s="39"/>
      <c r="E147" s="33"/>
      <c r="F147" s="72"/>
      <c r="G147" s="72"/>
      <c r="H147" s="41" t="str">
        <f t="shared" ca="1" si="1"/>
        <v xml:space="preserve"> - </v>
      </c>
      <c r="I147" s="47"/>
      <c r="M147" s="7"/>
    </row>
    <row r="148" spans="1:13" s="54" customFormat="1" ht="12.75" x14ac:dyDescent="0.2">
      <c r="A148" s="32"/>
      <c r="B148" s="51"/>
      <c r="C148" s="52"/>
      <c r="D148" s="44"/>
      <c r="E148" s="51"/>
      <c r="F148" s="75"/>
      <c r="G148" s="75"/>
      <c r="H148" s="41" t="str">
        <f t="shared" ca="1" si="1"/>
        <v xml:space="preserve"> - </v>
      </c>
      <c r="I148" s="47"/>
      <c r="J148" s="53"/>
    </row>
    <row r="149" spans="1:13" s="54" customFormat="1" ht="12.75" x14ac:dyDescent="0.2">
      <c r="A149" s="32"/>
      <c r="B149" s="38"/>
      <c r="C149" s="52"/>
      <c r="D149" s="55"/>
      <c r="E149" s="51"/>
      <c r="F149" s="75"/>
      <c r="G149" s="75"/>
      <c r="H149" s="41" t="str">
        <f t="shared" ca="1" si="1"/>
        <v xml:space="preserve"> - </v>
      </c>
      <c r="I149" s="47"/>
      <c r="J149" s="53"/>
    </row>
    <row r="150" spans="1:13" s="54" customFormat="1" x14ac:dyDescent="0.25">
      <c r="A150" s="32"/>
      <c r="B150" s="51"/>
      <c r="C150" s="52"/>
      <c r="D150" s="55"/>
      <c r="E150" s="51"/>
      <c r="F150" s="75"/>
      <c r="G150" s="75"/>
      <c r="H150" s="41" t="str">
        <f t="shared" ca="1" si="1"/>
        <v xml:space="preserve"> - </v>
      </c>
      <c r="I150" s="47"/>
      <c r="J150" s="53"/>
      <c r="M150" s="57"/>
    </row>
    <row r="151" spans="1:13" s="54" customFormat="1" x14ac:dyDescent="0.25">
      <c r="A151" s="32"/>
      <c r="B151" s="51"/>
      <c r="C151" s="52"/>
      <c r="D151" s="55"/>
      <c r="E151" s="51"/>
      <c r="F151" s="75"/>
      <c r="G151" s="75"/>
      <c r="H151" s="41" t="str">
        <f t="shared" ca="1" si="1"/>
        <v xml:space="preserve"> - </v>
      </c>
      <c r="I151" s="47"/>
      <c r="J151" s="53"/>
      <c r="M151" s="57"/>
    </row>
    <row r="152" spans="1:13" s="54" customFormat="1" x14ac:dyDescent="0.25">
      <c r="A152" s="56"/>
      <c r="B152" s="51"/>
      <c r="C152" s="58"/>
      <c r="D152" s="59"/>
      <c r="E152" s="60"/>
      <c r="F152" s="76"/>
      <c r="G152" s="76"/>
      <c r="H152" s="41" t="str">
        <f t="shared" ca="1" si="1"/>
        <v xml:space="preserve"> - </v>
      </c>
      <c r="I152" s="61"/>
      <c r="J152" s="53"/>
      <c r="M152" s="57"/>
    </row>
    <row r="153" spans="1:13" s="54" customFormat="1" x14ac:dyDescent="0.25">
      <c r="A153" s="56"/>
      <c r="B153" s="60"/>
      <c r="C153" s="58"/>
      <c r="D153" s="59"/>
      <c r="E153" s="60"/>
      <c r="F153" s="76"/>
      <c r="G153" s="76"/>
      <c r="H153" s="41" t="str">
        <f t="shared" ca="1" si="1"/>
        <v xml:space="preserve"> - </v>
      </c>
      <c r="I153" s="47"/>
      <c r="J153" s="53"/>
      <c r="M153" s="57"/>
    </row>
    <row r="154" spans="1:13" s="54" customFormat="1" ht="12.75" x14ac:dyDescent="0.2">
      <c r="A154" s="56"/>
      <c r="B154" s="60"/>
      <c r="C154" s="52"/>
      <c r="D154" s="55"/>
      <c r="E154" s="51"/>
      <c r="F154" s="75"/>
      <c r="G154" s="75"/>
      <c r="H154" s="41" t="str">
        <f t="shared" ca="1" si="1"/>
        <v xml:space="preserve"> - </v>
      </c>
      <c r="I154" s="47"/>
      <c r="J154" s="53"/>
    </row>
    <row r="155" spans="1:13" s="54" customFormat="1" x14ac:dyDescent="0.25">
      <c r="A155" s="56"/>
      <c r="B155" s="51"/>
      <c r="C155" s="58"/>
      <c r="D155" s="59"/>
      <c r="E155" s="60"/>
      <c r="F155" s="76"/>
      <c r="G155" s="76"/>
      <c r="H155" s="41" t="str">
        <f t="shared" ca="1" si="1"/>
        <v xml:space="preserve"> - </v>
      </c>
      <c r="I155" s="47"/>
      <c r="J155" s="53"/>
      <c r="M155" s="57"/>
    </row>
    <row r="156" spans="1:13" s="54" customFormat="1" x14ac:dyDescent="0.25">
      <c r="A156" s="56"/>
      <c r="B156" s="60"/>
      <c r="C156" s="58"/>
      <c r="D156" s="59"/>
      <c r="E156" s="60"/>
      <c r="F156" s="76"/>
      <c r="G156" s="76"/>
      <c r="H156" s="41" t="str">
        <f t="shared" ca="1" si="1"/>
        <v xml:space="preserve"> - </v>
      </c>
      <c r="I156" s="47"/>
      <c r="J156" s="53"/>
      <c r="M156" s="57"/>
    </row>
    <row r="157" spans="1:13" s="54" customFormat="1" x14ac:dyDescent="0.25">
      <c r="A157" s="56"/>
      <c r="B157" s="60"/>
      <c r="C157" s="58"/>
      <c r="D157" s="59"/>
      <c r="E157" s="60"/>
      <c r="F157" s="76"/>
      <c r="G157" s="76"/>
      <c r="H157" s="41" t="str">
        <f t="shared" ca="1" si="1"/>
        <v xml:space="preserve"> - </v>
      </c>
      <c r="I157" s="47"/>
      <c r="J157" s="53"/>
      <c r="M157" s="57"/>
    </row>
    <row r="158" spans="1:13" x14ac:dyDescent="0.25">
      <c r="A158" s="56"/>
      <c r="B158" s="60"/>
      <c r="C158" s="43"/>
      <c r="D158" s="44"/>
      <c r="E158" s="40"/>
      <c r="F158" s="74"/>
      <c r="G158" s="74"/>
      <c r="H158" s="41" t="str">
        <f t="shared" ca="1" si="1"/>
        <v xml:space="preserve"> - </v>
      </c>
      <c r="I158" s="47"/>
    </row>
    <row r="159" spans="1:13" x14ac:dyDescent="0.25">
      <c r="A159" s="56"/>
      <c r="B159" s="40"/>
      <c r="C159" s="43"/>
      <c r="D159" s="44"/>
      <c r="E159" s="40"/>
      <c r="F159" s="74"/>
      <c r="G159" s="74"/>
      <c r="H159" s="41" t="str">
        <f t="shared" ca="1" si="1"/>
        <v xml:space="preserve"> - </v>
      </c>
      <c r="I159" s="47"/>
    </row>
    <row r="160" spans="1:13" x14ac:dyDescent="0.25">
      <c r="A160" s="56"/>
      <c r="B160" s="40"/>
      <c r="C160" s="43"/>
      <c r="D160" s="44"/>
      <c r="E160" s="40"/>
      <c r="F160" s="74"/>
      <c r="G160" s="74"/>
      <c r="H160" s="41" t="str">
        <f t="shared" ca="1" si="1"/>
        <v xml:space="preserve"> - </v>
      </c>
      <c r="I160" s="47"/>
    </row>
    <row r="161" spans="1:13" x14ac:dyDescent="0.25">
      <c r="A161" s="56"/>
      <c r="B161" s="40"/>
      <c r="C161" s="43"/>
      <c r="D161" s="44"/>
      <c r="E161" s="40"/>
      <c r="F161" s="74"/>
      <c r="G161" s="74"/>
      <c r="H161" s="41" t="str">
        <f t="shared" ca="1" si="1"/>
        <v xml:space="preserve"> - </v>
      </c>
      <c r="I161" s="47"/>
    </row>
    <row r="162" spans="1:13" x14ac:dyDescent="0.25">
      <c r="A162" s="56"/>
      <c r="B162" s="40"/>
      <c r="C162" s="43"/>
      <c r="D162" s="44"/>
      <c r="E162" s="40"/>
      <c r="F162" s="74"/>
      <c r="G162" s="74"/>
      <c r="H162" s="41" t="str">
        <f t="shared" ca="1" si="1"/>
        <v xml:space="preserve"> - </v>
      </c>
      <c r="I162" s="47"/>
    </row>
    <row r="163" spans="1:13" x14ac:dyDescent="0.25">
      <c r="A163" s="56"/>
      <c r="B163" s="40"/>
      <c r="C163" s="43"/>
      <c r="D163" s="44"/>
      <c r="E163" s="40"/>
      <c r="F163" s="74"/>
      <c r="G163" s="74"/>
      <c r="H163" s="41" t="str">
        <f t="shared" ca="1" si="1"/>
        <v xml:space="preserve"> - </v>
      </c>
      <c r="I163" s="47"/>
    </row>
    <row r="164" spans="1:13" x14ac:dyDescent="0.25">
      <c r="A164" s="56"/>
      <c r="B164" s="40"/>
      <c r="C164" s="43"/>
      <c r="D164" s="44"/>
      <c r="E164" s="40"/>
      <c r="F164" s="74"/>
      <c r="G164" s="74"/>
      <c r="H164" s="41" t="str">
        <f t="shared" ca="1" si="1"/>
        <v xml:space="preserve"> - </v>
      </c>
      <c r="I164" s="47"/>
    </row>
    <row r="165" spans="1:13" x14ac:dyDescent="0.25">
      <c r="A165" s="56"/>
      <c r="B165" s="40"/>
      <c r="C165" s="43"/>
      <c r="D165" s="44"/>
      <c r="E165" s="40"/>
      <c r="F165" s="74"/>
      <c r="G165" s="74"/>
      <c r="H165" s="41" t="str">
        <f t="shared" ca="1" si="1"/>
        <v xml:space="preserve"> - </v>
      </c>
      <c r="I165" s="47"/>
    </row>
    <row r="166" spans="1:13" x14ac:dyDescent="0.25">
      <c r="A166" s="56"/>
      <c r="B166" s="40"/>
      <c r="C166" s="43"/>
      <c r="D166" s="44"/>
      <c r="E166" s="40"/>
      <c r="F166" s="74"/>
      <c r="G166" s="74"/>
      <c r="H166" s="41" t="str">
        <f t="shared" ca="1" si="1"/>
        <v xml:space="preserve"> - </v>
      </c>
      <c r="I166" s="47"/>
    </row>
    <row r="167" spans="1:13" ht="12.75" x14ac:dyDescent="0.2">
      <c r="A167" s="56"/>
      <c r="B167" s="40"/>
      <c r="C167" s="43"/>
      <c r="D167" s="44"/>
      <c r="E167" s="40"/>
      <c r="F167" s="74"/>
      <c r="G167" s="74"/>
      <c r="H167" s="41" t="str">
        <f t="shared" ca="1" si="1"/>
        <v xml:space="preserve"> - </v>
      </c>
      <c r="I167" s="47"/>
      <c r="J167" s="7"/>
      <c r="M167" s="7"/>
    </row>
    <row r="168" spans="1:13" ht="12.75" x14ac:dyDescent="0.2">
      <c r="A168" s="56"/>
      <c r="B168" s="40"/>
      <c r="C168" s="43"/>
      <c r="D168" s="44"/>
      <c r="E168" s="40"/>
      <c r="F168" s="74"/>
      <c r="G168" s="74"/>
      <c r="H168" s="41" t="str">
        <f t="shared" ca="1" si="1"/>
        <v xml:space="preserve"> - </v>
      </c>
      <c r="I168" s="47"/>
      <c r="J168" s="7"/>
      <c r="M168" s="7"/>
    </row>
    <row r="169" spans="1:13" ht="12.75" x14ac:dyDescent="0.2">
      <c r="A169" s="56"/>
      <c r="B169" s="40"/>
      <c r="C169" s="43"/>
      <c r="D169" s="44"/>
      <c r="E169" s="40"/>
      <c r="F169" s="74"/>
      <c r="G169" s="74"/>
      <c r="H169" s="41" t="str">
        <f t="shared" ca="1" si="1"/>
        <v xml:space="preserve"> - </v>
      </c>
      <c r="I169" s="47"/>
      <c r="J169" s="7"/>
      <c r="M169" s="7"/>
    </row>
    <row r="170" spans="1:13" ht="12.75" x14ac:dyDescent="0.2">
      <c r="A170" s="56"/>
      <c r="B170" s="40"/>
      <c r="C170" s="43"/>
      <c r="D170" s="44"/>
      <c r="E170" s="40"/>
      <c r="F170" s="74"/>
      <c r="G170" s="74"/>
      <c r="H170" s="41" t="str">
        <f t="shared" ca="1" si="1"/>
        <v xml:space="preserve"> - </v>
      </c>
      <c r="I170" s="47"/>
      <c r="J170" s="7"/>
      <c r="M170" s="7"/>
    </row>
    <row r="171" spans="1:13" ht="12.75" x14ac:dyDescent="0.2">
      <c r="A171" s="56"/>
      <c r="B171" s="40"/>
      <c r="C171" s="43"/>
      <c r="D171" s="44"/>
      <c r="E171" s="40"/>
      <c r="F171" s="74"/>
      <c r="G171" s="74"/>
      <c r="H171" s="41" t="str">
        <f t="shared" ca="1" si="1"/>
        <v xml:space="preserve"> - </v>
      </c>
      <c r="I171" s="47"/>
      <c r="J171" s="7"/>
      <c r="M171" s="7"/>
    </row>
    <row r="172" spans="1:13" ht="12.75" x14ac:dyDescent="0.2">
      <c r="A172" s="56"/>
      <c r="B172" s="40"/>
      <c r="C172" s="43"/>
      <c r="D172" s="44"/>
      <c r="E172" s="40"/>
      <c r="F172" s="74"/>
      <c r="G172" s="74"/>
      <c r="H172" s="41" t="str">
        <f t="shared" ca="1" si="1"/>
        <v xml:space="preserve"> - </v>
      </c>
      <c r="I172" s="47"/>
      <c r="J172" s="7"/>
      <c r="M172" s="7"/>
    </row>
    <row r="173" spans="1:13" ht="12.75" x14ac:dyDescent="0.2">
      <c r="A173" s="56"/>
      <c r="B173" s="40"/>
      <c r="C173" s="43"/>
      <c r="D173" s="44"/>
      <c r="E173" s="40"/>
      <c r="F173" s="74"/>
      <c r="G173" s="74"/>
      <c r="H173" s="41" t="str">
        <f t="shared" ca="1" si="1"/>
        <v xml:space="preserve"> - </v>
      </c>
      <c r="I173" s="47"/>
      <c r="J173" s="7"/>
      <c r="M173" s="7"/>
    </row>
    <row r="174" spans="1:13" ht="12.75" x14ac:dyDescent="0.2">
      <c r="A174" s="56"/>
      <c r="B174" s="40"/>
      <c r="C174" s="43"/>
      <c r="D174" s="44"/>
      <c r="E174" s="40"/>
      <c r="F174" s="74"/>
      <c r="G174" s="74"/>
      <c r="H174" s="41" t="str">
        <f t="shared" ca="1" si="1"/>
        <v xml:space="preserve"> - </v>
      </c>
      <c r="I174" s="47"/>
      <c r="J174" s="7"/>
      <c r="M174" s="7"/>
    </row>
    <row r="175" spans="1:13" ht="12.75" x14ac:dyDescent="0.2">
      <c r="A175" s="56"/>
      <c r="B175" s="40"/>
      <c r="C175" s="43"/>
      <c r="D175" s="44"/>
      <c r="E175" s="40"/>
      <c r="F175" s="74"/>
      <c r="G175" s="74"/>
      <c r="H175" s="41" t="str">
        <f t="shared" ca="1" si="1"/>
        <v xml:space="preserve"> - </v>
      </c>
      <c r="I175" s="47"/>
      <c r="J175" s="7"/>
      <c r="M175" s="7"/>
    </row>
    <row r="176" spans="1:13" ht="12.75" x14ac:dyDescent="0.2">
      <c r="A176" s="56"/>
      <c r="B176" s="40"/>
      <c r="C176" s="43"/>
      <c r="D176" s="44"/>
      <c r="E176" s="40"/>
      <c r="F176" s="74"/>
      <c r="G176" s="74"/>
      <c r="H176" s="41" t="str">
        <f t="shared" ref="H176:H179" ca="1" si="2">IF(AND(ISBLANK(F176),ISBLANK(G176))," - ",OFFSET(H176,-1,0,1,1)+G176-F176)</f>
        <v xml:space="preserve"> - </v>
      </c>
      <c r="I176" s="47"/>
      <c r="J176" s="7"/>
      <c r="M176" s="7"/>
    </row>
    <row r="177" spans="1:13" ht="12.75" x14ac:dyDescent="0.2">
      <c r="A177" s="56"/>
      <c r="B177" s="40"/>
      <c r="C177" s="43"/>
      <c r="D177" s="44"/>
      <c r="E177" s="40"/>
      <c r="F177" s="49"/>
      <c r="G177" s="49"/>
      <c r="H177" s="41" t="str">
        <f t="shared" ca="1" si="2"/>
        <v xml:space="preserve"> - </v>
      </c>
      <c r="I177" s="47"/>
      <c r="J177" s="7"/>
      <c r="M177" s="7"/>
    </row>
    <row r="178" spans="1:13" ht="12.75" x14ac:dyDescent="0.2">
      <c r="A178" s="56"/>
      <c r="B178" s="40"/>
      <c r="C178" s="43"/>
      <c r="D178" s="44"/>
      <c r="E178" s="40"/>
      <c r="F178" s="49"/>
      <c r="G178" s="49"/>
      <c r="H178" s="41" t="str">
        <f t="shared" ca="1" si="2"/>
        <v xml:space="preserve"> - </v>
      </c>
      <c r="I178" s="47"/>
      <c r="J178" s="7"/>
      <c r="M178" s="7"/>
    </row>
    <row r="179" spans="1:13" ht="12.75" x14ac:dyDescent="0.2">
      <c r="A179" s="63"/>
      <c r="B179" s="40"/>
      <c r="C179" s="43"/>
      <c r="D179" s="44"/>
      <c r="E179" s="40"/>
      <c r="F179" s="49"/>
      <c r="G179" s="49"/>
      <c r="H179" s="41" t="str">
        <f t="shared" ca="1" si="2"/>
        <v xml:space="preserve"> - </v>
      </c>
      <c r="I179" s="47"/>
      <c r="J179" s="7"/>
      <c r="M179" s="7"/>
    </row>
    <row r="180" spans="1:13" ht="14.25" x14ac:dyDescent="0.2">
      <c r="A180" s="64"/>
      <c r="B180" s="65"/>
      <c r="C180" s="66"/>
      <c r="D180" s="67"/>
      <c r="E180" s="65"/>
      <c r="F180" s="68"/>
      <c r="G180" s="68"/>
      <c r="H180" s="69"/>
      <c r="I180"/>
      <c r="J180" s="7"/>
      <c r="M180" s="7"/>
    </row>
    <row r="181" spans="1:13" ht="12.75" x14ac:dyDescent="0.2">
      <c r="F181" s="8">
        <f>SUBTOTAL(9, F8:F180)</f>
        <v>812023.74999999988</v>
      </c>
      <c r="G181" s="8">
        <f>SUBTOTAL(9, G8:G149)</f>
        <v>1900</v>
      </c>
      <c r="J181" s="7"/>
      <c r="M181" s="7"/>
    </row>
    <row r="182" spans="1:13" ht="12.75" x14ac:dyDescent="0.2">
      <c r="F182" s="8">
        <f>F181-G181</f>
        <v>810123.74999999988</v>
      </c>
      <c r="J182" s="7"/>
      <c r="M182" s="7"/>
    </row>
  </sheetData>
  <conditionalFormatting sqref="H7:H179">
    <cfRule type="cellIs" dxfId="44" priority="2" stopIfTrue="1" operator="lessThan">
      <formula>0</formula>
    </cfRule>
  </conditionalFormatting>
  <conditionalFormatting sqref="H3">
    <cfRule type="cellIs" dxfId="43" priority="1" stopIfTrue="1" operator="lessThan">
      <formula>0</formula>
    </cfRule>
  </conditionalFormatting>
  <dataValidations count="5">
    <dataValidation type="list" allowBlank="1" showInputMessage="1" showErrorMessage="1" sqref="D92:D100 C32 D7 F114 F92:F100 D111:D112 D43:D49 D114 D67:D90 F75:F90" xr:uid="{B3878BCD-7AF8-4DAD-95AE-B50A8EC19168}">
      <formula1>categoryList</formula1>
    </dataValidation>
    <dataValidation type="list" allowBlank="1" showInputMessage="1" showErrorMessage="1" sqref="F32 E7:E147" xr:uid="{07689040-A3B3-44C7-AC59-3659387F07DF}">
      <formula1>reconcileList</formula1>
    </dataValidation>
    <dataValidation type="list" allowBlank="1" showInputMessage="1" showErrorMessage="1" sqref="A7:A44 A144:A151 A46:A117" xr:uid="{2448B51B-F0B6-4BC6-B36C-245AEE2BE584}">
      <formula1>dateList</formula1>
    </dataValidation>
    <dataValidation type="list" allowBlank="1" showInputMessage="1" showErrorMessage="1" sqref="B7:B26 B28:B31 B111:B112 B71:B84 B33:B68" xr:uid="{EDBC0002-3EB6-4078-A0A3-4CCF5B644480}">
      <formula1>numList</formula1>
    </dataValidation>
    <dataValidation type="list" allowBlank="1" showInputMessage="1" showErrorMessage="1" sqref="C92 B32 C25:C31 C7 C111:C112 C70:C84 C33:C67" xr:uid="{1AF8408C-0186-4207-959A-A77AE8C68E49}">
      <formula1>payeeList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FA55F44-0CF2-4F3F-9AB6-C3F42772877B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H7:H26</xm:sqref>
        </x14:conditionalFormatting>
        <x14:conditionalFormatting xmlns:xm="http://schemas.microsoft.com/office/excel/2006/main">
          <x14:cfRule type="iconSet" priority="4" id="{451BDCF9-29EE-4892-95BF-5CDBB97DAA78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H3</xm:sqref>
        </x14:conditionalFormatting>
        <x14:conditionalFormatting xmlns:xm="http://schemas.microsoft.com/office/excel/2006/main">
          <x14:cfRule type="iconSet" priority="5" id="{5C009E35-6D71-44D8-90BF-B2CDDE5EF692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H27:H179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EB5D-0CC5-4C26-BFAC-95ED65DBF443}">
  <sheetPr codeName="Sheet4">
    <pageSetUpPr fitToPage="1"/>
  </sheetPr>
  <dimension ref="A1:N169"/>
  <sheetViews>
    <sheetView showGridLines="0" zoomScale="115" zoomScaleNormal="115" workbookViewId="0">
      <pane ySplit="6" topLeftCell="A31" activePane="bottomLeft" state="frozen"/>
      <selection activeCell="B18" sqref="B18"/>
      <selection pane="bottomLeft" activeCell="I30" sqref="I30"/>
    </sheetView>
  </sheetViews>
  <sheetFormatPr defaultRowHeight="15" x14ac:dyDescent="0.25"/>
  <cols>
    <col min="1" max="1" width="9.25" style="7" customWidth="1"/>
    <col min="2" max="2" width="12.875" style="7" customWidth="1"/>
    <col min="3" max="3" width="25.75" style="7" customWidth="1"/>
    <col min="4" max="4" width="18.375" style="7" customWidth="1"/>
    <col min="5" max="5" width="4" style="7" customWidth="1"/>
    <col min="6" max="6" width="12.375" style="8" customWidth="1"/>
    <col min="7" max="7" width="11.75" style="8" customWidth="1"/>
    <col min="8" max="8" width="14" style="8" customWidth="1"/>
    <col min="9" max="9" width="15.25" style="7" customWidth="1"/>
    <col min="10" max="10" width="20.875" style="8" customWidth="1"/>
    <col min="11" max="11" width="9.625" style="7" bestFit="1" customWidth="1"/>
    <col min="12" max="12" width="9" style="7"/>
    <col min="13" max="13" width="9" style="62"/>
    <col min="14" max="16384" width="9" style="7"/>
  </cols>
  <sheetData>
    <row r="1" spans="1:14" ht="23.25" x14ac:dyDescent="0.3">
      <c r="A1" s="1" t="s">
        <v>0</v>
      </c>
      <c r="B1" s="2"/>
      <c r="C1" s="2"/>
      <c r="D1" s="2"/>
      <c r="E1" s="3"/>
      <c r="F1" s="4"/>
      <c r="G1" s="5"/>
      <c r="H1" s="6">
        <v>43922</v>
      </c>
      <c r="M1" s="9"/>
      <c r="N1" s="10" t="s">
        <v>1</v>
      </c>
    </row>
    <row r="2" spans="1:14" ht="18.75" x14ac:dyDescent="0.25">
      <c r="A2" s="1" t="s">
        <v>2</v>
      </c>
      <c r="M2" s="11"/>
    </row>
    <row r="3" spans="1:14" x14ac:dyDescent="0.25">
      <c r="G3" s="13" t="s">
        <v>3</v>
      </c>
      <c r="H3" s="14">
        <f ca="1">VLOOKUP(9E+100,Table1345678910111213345678910111213345[Balance],1)</f>
        <v>3529681.2211253936</v>
      </c>
      <c r="J3" s="15"/>
      <c r="M3" s="11"/>
      <c r="N3" s="10" t="s">
        <v>4</v>
      </c>
    </row>
    <row r="4" spans="1:14" x14ac:dyDescent="0.25">
      <c r="G4" s="16" t="s">
        <v>5</v>
      </c>
      <c r="H4" s="17">
        <f>SUMIF(Table1345678910111213345678910111213345[R],"=r",Table1345678910111213345678910111213345[Deposit,
Credit (+)])+SUMIF(Table1345678910111213345678910111213345[R],"=c",Table1345678910111213345678910111213345[Deposit,
Credit (+)])-SUMIF(Table1345678910111213345678910111213345[R],"=R",Table1345678910111213345678910111213345[Withdrawal,
Payment (-)])-SUMIF(Table1345678910111213345678910111213345[R],"=C",Table1345678910111213345678910111213345[Withdrawal,
Payment (-)])</f>
        <v>0</v>
      </c>
      <c r="J4" s="18"/>
      <c r="M4" s="11"/>
      <c r="N4" s="10" t="s">
        <v>6</v>
      </c>
    </row>
    <row r="5" spans="1:14" s="20" customFormat="1" ht="17.25" customHeight="1" x14ac:dyDescent="0.25">
      <c r="A5" s="19"/>
      <c r="B5" s="19"/>
      <c r="C5" s="19"/>
      <c r="E5" s="21"/>
      <c r="F5" s="22"/>
      <c r="G5" s="23" t="s">
        <v>7</v>
      </c>
      <c r="H5" s="24">
        <v>500000</v>
      </c>
      <c r="J5" s="22"/>
      <c r="M5" s="11"/>
      <c r="N5" s="10" t="s">
        <v>8</v>
      </c>
    </row>
    <row r="6" spans="1:14" ht="30" x14ac:dyDescent="0.25">
      <c r="A6" s="25" t="s">
        <v>9</v>
      </c>
      <c r="B6" s="26" t="s">
        <v>10</v>
      </c>
      <c r="C6" s="27" t="s">
        <v>11</v>
      </c>
      <c r="D6" s="27" t="s">
        <v>12</v>
      </c>
      <c r="E6" s="25" t="s">
        <v>13</v>
      </c>
      <c r="F6" s="28" t="s">
        <v>14</v>
      </c>
      <c r="G6" s="28" t="s">
        <v>15</v>
      </c>
      <c r="H6" s="29" t="s">
        <v>16</v>
      </c>
      <c r="I6" s="30" t="s">
        <v>17</v>
      </c>
      <c r="M6" s="11"/>
    </row>
    <row r="7" spans="1:14" s="20" customFormat="1" ht="12.75" x14ac:dyDescent="0.2">
      <c r="A7" s="31"/>
      <c r="B7" s="33"/>
      <c r="C7" s="34" t="s">
        <v>432</v>
      </c>
      <c r="D7" s="35"/>
      <c r="E7" s="33"/>
      <c r="F7" s="36">
        <v>0</v>
      </c>
      <c r="G7" s="36"/>
      <c r="H7" s="41">
        <f ca="1">March!H78</f>
        <v>-164912.60500363869</v>
      </c>
      <c r="I7" s="37"/>
      <c r="J7" s="22"/>
      <c r="M7" s="12"/>
    </row>
    <row r="8" spans="1:14" s="20" customFormat="1" ht="12.75" x14ac:dyDescent="0.2">
      <c r="A8" s="32">
        <v>43923</v>
      </c>
      <c r="B8" s="93" t="s">
        <v>484</v>
      </c>
      <c r="C8" s="94" t="s">
        <v>23</v>
      </c>
      <c r="D8" s="98"/>
      <c r="E8" s="93"/>
      <c r="F8" s="71"/>
      <c r="G8" s="96">
        <v>1000000</v>
      </c>
      <c r="H8" s="114">
        <f ca="1">IF(AND(ISBLANK(F8),ISBLANK(G8)),"",OFFSET(H8,-1,0,1,1)+G8-F8)</f>
        <v>835087.39499636134</v>
      </c>
      <c r="I8" s="82"/>
      <c r="J8" s="22"/>
      <c r="M8" s="12"/>
    </row>
    <row r="9" spans="1:14" s="20" customFormat="1" ht="12.75" x14ac:dyDescent="0.2">
      <c r="A9" s="32">
        <v>43923</v>
      </c>
      <c r="B9" s="38" t="s">
        <v>433</v>
      </c>
      <c r="C9" s="39" t="s">
        <v>19</v>
      </c>
      <c r="D9" s="39"/>
      <c r="E9" s="40"/>
      <c r="F9" s="70">
        <v>132</v>
      </c>
      <c r="G9" s="70"/>
      <c r="H9" s="41">
        <f ca="1">IF(AND(ISBLANK(F9),ISBLANK(G9))," - ",OFFSET(H9,-1,0,1,1)+G9-F9)</f>
        <v>834955.39499636134</v>
      </c>
      <c r="I9" s="37"/>
      <c r="J9" s="22"/>
      <c r="M9" s="12"/>
    </row>
    <row r="10" spans="1:14" s="20" customFormat="1" ht="12.75" x14ac:dyDescent="0.2">
      <c r="A10" s="32">
        <v>43927</v>
      </c>
      <c r="B10" s="38" t="s">
        <v>22</v>
      </c>
      <c r="C10" s="39" t="s">
        <v>434</v>
      </c>
      <c r="D10" s="39"/>
      <c r="E10" s="40"/>
      <c r="F10" s="70">
        <v>1299.6000000000001</v>
      </c>
      <c r="G10" s="70"/>
      <c r="H10" s="41">
        <f t="shared" ref="H10:H84" ca="1" si="0">IF(AND(ISBLANK(F10),ISBLANK(G10))," - ",OFFSET(H10,-1,0,1,1)+G10-F10)</f>
        <v>833655.79499636136</v>
      </c>
      <c r="I10" s="37"/>
      <c r="J10" s="22"/>
      <c r="M10" s="12"/>
    </row>
    <row r="11" spans="1:14" s="20" customFormat="1" ht="12.75" x14ac:dyDescent="0.2">
      <c r="A11" s="32">
        <v>43927</v>
      </c>
      <c r="B11" s="33" t="s">
        <v>435</v>
      </c>
      <c r="C11" s="39" t="s">
        <v>436</v>
      </c>
      <c r="D11" s="39"/>
      <c r="E11" s="33"/>
      <c r="F11" s="71">
        <v>5000</v>
      </c>
      <c r="G11" s="71"/>
      <c r="H11" s="41">
        <f t="shared" ca="1" si="0"/>
        <v>828655.79499636136</v>
      </c>
      <c r="I11" s="37"/>
      <c r="J11" s="22"/>
      <c r="M11" s="12"/>
    </row>
    <row r="12" spans="1:14" s="20" customFormat="1" ht="12.75" x14ac:dyDescent="0.2">
      <c r="A12" s="32">
        <v>43929</v>
      </c>
      <c r="B12" s="93" t="s">
        <v>263</v>
      </c>
      <c r="C12" s="94" t="s">
        <v>510</v>
      </c>
      <c r="D12" s="95"/>
      <c r="E12" s="93"/>
      <c r="F12" s="71"/>
      <c r="G12" s="96">
        <v>2800000</v>
      </c>
      <c r="H12" s="41">
        <f t="shared" ca="1" si="0"/>
        <v>3628655.7949963612</v>
      </c>
      <c r="I12" s="82"/>
      <c r="J12" s="22"/>
      <c r="M12" s="12"/>
    </row>
    <row r="13" spans="1:14" s="20" customFormat="1" ht="12.75" x14ac:dyDescent="0.2">
      <c r="A13" s="32">
        <v>43930</v>
      </c>
      <c r="B13" s="93" t="s">
        <v>263</v>
      </c>
      <c r="C13" s="94" t="s">
        <v>511</v>
      </c>
      <c r="D13" s="95"/>
      <c r="E13" s="93"/>
      <c r="F13" s="71"/>
      <c r="G13" s="96">
        <v>158.05000000000001</v>
      </c>
      <c r="H13" s="41">
        <f t="shared" ca="1" si="0"/>
        <v>3628813.8449963611</v>
      </c>
      <c r="I13" s="82"/>
      <c r="J13" s="22"/>
      <c r="M13" s="12"/>
    </row>
    <row r="14" spans="1:14" s="20" customFormat="1" ht="12.75" x14ac:dyDescent="0.2">
      <c r="A14" s="32">
        <v>43931</v>
      </c>
      <c r="B14" s="93" t="s">
        <v>437</v>
      </c>
      <c r="C14" s="94" t="s">
        <v>80</v>
      </c>
      <c r="D14" s="95"/>
      <c r="E14" s="93"/>
      <c r="F14" s="71">
        <v>1261.4000000000001</v>
      </c>
      <c r="G14" s="96"/>
      <c r="H14" s="41">
        <f t="shared" ca="1" si="0"/>
        <v>3627552.4449963612</v>
      </c>
      <c r="I14" s="82"/>
      <c r="J14" s="22"/>
      <c r="M14" s="12"/>
    </row>
    <row r="15" spans="1:14" s="20" customFormat="1" ht="12.75" x14ac:dyDescent="0.2">
      <c r="A15" s="32">
        <v>43951</v>
      </c>
      <c r="B15" s="40" t="s">
        <v>125</v>
      </c>
      <c r="C15" s="43" t="s">
        <v>126</v>
      </c>
      <c r="D15" s="44"/>
      <c r="E15" s="40"/>
      <c r="F15" s="71">
        <v>71424.78</v>
      </c>
      <c r="G15" s="71"/>
      <c r="H15" s="41">
        <f t="shared" ca="1" si="0"/>
        <v>3556127.6649963614</v>
      </c>
      <c r="I15" s="37"/>
      <c r="J15" s="22"/>
      <c r="M15" s="12"/>
    </row>
    <row r="16" spans="1:14" s="20" customFormat="1" ht="12.75" customHeight="1" x14ac:dyDescent="0.2">
      <c r="A16" s="32">
        <v>43951</v>
      </c>
      <c r="B16" s="40" t="s">
        <v>438</v>
      </c>
      <c r="C16" s="43" t="s">
        <v>128</v>
      </c>
      <c r="D16" s="44"/>
      <c r="E16" s="40"/>
      <c r="F16" s="71">
        <v>19829</v>
      </c>
      <c r="G16" s="71"/>
      <c r="H16" s="41">
        <f t="shared" ca="1" si="0"/>
        <v>3536298.6649963614</v>
      </c>
      <c r="I16" s="37"/>
      <c r="J16" s="22"/>
      <c r="M16" s="12"/>
    </row>
    <row r="17" spans="1:13" s="20" customFormat="1" ht="12.75" customHeight="1" x14ac:dyDescent="0.2">
      <c r="A17" s="32">
        <v>43951</v>
      </c>
      <c r="B17" s="93" t="s">
        <v>439</v>
      </c>
      <c r="C17" s="94" t="s">
        <v>130</v>
      </c>
      <c r="D17" s="95"/>
      <c r="E17" s="93"/>
      <c r="F17" s="71">
        <v>1302.8</v>
      </c>
      <c r="G17" s="96"/>
      <c r="H17" s="41">
        <f t="shared" ca="1" si="0"/>
        <v>3534995.8649963615</v>
      </c>
      <c r="I17" s="82"/>
      <c r="J17" s="22"/>
      <c r="M17" s="12"/>
    </row>
    <row r="18" spans="1:13" s="20" customFormat="1" ht="12.75" customHeight="1" x14ac:dyDescent="0.2">
      <c r="A18" s="32">
        <v>43951</v>
      </c>
      <c r="B18" s="93" t="s">
        <v>440</v>
      </c>
      <c r="C18" s="94" t="s">
        <v>130</v>
      </c>
      <c r="D18" s="95"/>
      <c r="E18" s="93"/>
      <c r="F18" s="71">
        <v>230</v>
      </c>
      <c r="G18" s="96"/>
      <c r="H18" s="41">
        <f t="shared" ca="1" si="0"/>
        <v>3534765.8649963615</v>
      </c>
      <c r="I18" s="82"/>
      <c r="J18" s="22"/>
      <c r="M18" s="12"/>
    </row>
    <row r="19" spans="1:13" s="20" customFormat="1" ht="12.75" x14ac:dyDescent="0.2">
      <c r="A19" s="32">
        <v>43951</v>
      </c>
      <c r="B19" s="33" t="s">
        <v>441</v>
      </c>
      <c r="C19" s="39" t="s">
        <v>19</v>
      </c>
      <c r="D19" s="39"/>
      <c r="E19" s="33"/>
      <c r="F19" s="70">
        <v>5044.95</v>
      </c>
      <c r="G19" s="70"/>
      <c r="H19" s="41">
        <f t="shared" ca="1" si="0"/>
        <v>3529720.9149963614</v>
      </c>
      <c r="I19" s="37"/>
      <c r="J19" s="22"/>
      <c r="M19" s="12"/>
    </row>
    <row r="20" spans="1:13" s="20" customFormat="1" ht="12.75" x14ac:dyDescent="0.2">
      <c r="A20" s="32">
        <v>43932</v>
      </c>
      <c r="B20" s="33" t="s">
        <v>442</v>
      </c>
      <c r="C20" s="39" t="s">
        <v>118</v>
      </c>
      <c r="D20" s="39"/>
      <c r="E20" s="33"/>
      <c r="F20" s="70">
        <v>718.82</v>
      </c>
      <c r="G20" s="70"/>
      <c r="H20" s="41">
        <f t="shared" ca="1" si="0"/>
        <v>3529002.0949963615</v>
      </c>
      <c r="I20" s="37"/>
      <c r="J20" s="22"/>
      <c r="M20" s="12"/>
    </row>
    <row r="21" spans="1:13" s="20" customFormat="1" ht="12.75" x14ac:dyDescent="0.2">
      <c r="A21" s="32">
        <v>43937</v>
      </c>
      <c r="B21" s="33" t="s">
        <v>443</v>
      </c>
      <c r="C21" s="45" t="s">
        <v>444</v>
      </c>
      <c r="D21" s="39"/>
      <c r="E21" s="40"/>
      <c r="F21" s="70">
        <v>5547.29</v>
      </c>
      <c r="G21" s="71"/>
      <c r="H21" s="41">
        <f t="shared" ca="1" si="0"/>
        <v>3523454.8049963615</v>
      </c>
      <c r="I21" s="37"/>
      <c r="J21" s="22"/>
      <c r="M21" s="12"/>
    </row>
    <row r="22" spans="1:13" s="20" customFormat="1" ht="12.75" x14ac:dyDescent="0.2">
      <c r="A22" s="32">
        <v>43948</v>
      </c>
      <c r="B22" s="93" t="s">
        <v>263</v>
      </c>
      <c r="C22" s="94" t="s">
        <v>512</v>
      </c>
      <c r="D22" s="95"/>
      <c r="E22" s="93"/>
      <c r="F22" s="71"/>
      <c r="G22" s="96">
        <v>2651.95</v>
      </c>
      <c r="H22" s="41">
        <f t="shared" ca="1" si="0"/>
        <v>3526106.7549963617</v>
      </c>
      <c r="I22" s="82"/>
      <c r="J22" s="22"/>
      <c r="M22" s="12"/>
    </row>
    <row r="23" spans="1:13" s="20" customFormat="1" ht="12.75" x14ac:dyDescent="0.2">
      <c r="A23" s="32">
        <v>43949</v>
      </c>
      <c r="B23" s="93" t="s">
        <v>263</v>
      </c>
      <c r="C23" s="94" t="s">
        <v>513</v>
      </c>
      <c r="D23" s="95"/>
      <c r="E23" s="93"/>
      <c r="F23" s="71"/>
      <c r="G23" s="96">
        <v>13200</v>
      </c>
      <c r="H23" s="41">
        <f t="shared" ca="1" si="0"/>
        <v>3539306.7549963617</v>
      </c>
      <c r="I23" s="82"/>
      <c r="J23" s="22"/>
      <c r="M23" s="12"/>
    </row>
    <row r="24" spans="1:13" s="20" customFormat="1" ht="12.75" x14ac:dyDescent="0.2">
      <c r="A24" s="32">
        <v>43951</v>
      </c>
      <c r="B24" s="40" t="s">
        <v>445</v>
      </c>
      <c r="C24" s="43" t="s">
        <v>134</v>
      </c>
      <c r="D24" s="39"/>
      <c r="E24" s="40"/>
      <c r="F24" s="71">
        <v>5432.15</v>
      </c>
      <c r="G24" s="71"/>
      <c r="H24" s="41">
        <f t="shared" ca="1" si="0"/>
        <v>3533874.6049963618</v>
      </c>
      <c r="I24" s="37"/>
      <c r="J24" s="22"/>
      <c r="M24" s="12"/>
    </row>
    <row r="25" spans="1:13" s="20" customFormat="1" ht="12.75" x14ac:dyDescent="0.2">
      <c r="A25" s="32">
        <v>43951</v>
      </c>
      <c r="B25" s="40" t="s">
        <v>446</v>
      </c>
      <c r="C25" s="39" t="s">
        <v>138</v>
      </c>
      <c r="D25" s="39"/>
      <c r="E25" s="40"/>
      <c r="F25" s="71">
        <v>221.7</v>
      </c>
      <c r="G25" s="71"/>
      <c r="H25" s="41">
        <f t="shared" ca="1" si="0"/>
        <v>3533652.9049963616</v>
      </c>
      <c r="I25" s="37"/>
      <c r="J25" s="22"/>
      <c r="M25" s="12"/>
    </row>
    <row r="26" spans="1:13" s="20" customFormat="1" ht="12.75" x14ac:dyDescent="0.2">
      <c r="A26" s="32">
        <v>43951</v>
      </c>
      <c r="B26" s="40" t="s">
        <v>447</v>
      </c>
      <c r="C26" s="39" t="s">
        <v>330</v>
      </c>
      <c r="D26" s="39"/>
      <c r="E26" s="40"/>
      <c r="F26" s="71">
        <v>280</v>
      </c>
      <c r="G26" s="71"/>
      <c r="H26" s="41">
        <f t="shared" ca="1" si="0"/>
        <v>3533372.9049963616</v>
      </c>
      <c r="I26" s="37"/>
      <c r="J26" s="22"/>
      <c r="M26" s="12"/>
    </row>
    <row r="27" spans="1:13" s="20" customFormat="1" ht="12.75" x14ac:dyDescent="0.2">
      <c r="A27" s="32">
        <v>43943</v>
      </c>
      <c r="B27" s="40" t="s">
        <v>448</v>
      </c>
      <c r="C27" s="43" t="s">
        <v>173</v>
      </c>
      <c r="D27" s="39"/>
      <c r="E27" s="40"/>
      <c r="F27" s="71">
        <v>1180</v>
      </c>
      <c r="G27" s="71"/>
      <c r="H27" s="41">
        <f t="shared" ca="1" si="0"/>
        <v>3532192.9049963616</v>
      </c>
      <c r="I27" s="37"/>
      <c r="J27" s="22"/>
      <c r="M27" s="12"/>
    </row>
    <row r="28" spans="1:13" s="20" customFormat="1" ht="12.75" x14ac:dyDescent="0.2">
      <c r="A28" s="32">
        <v>43944</v>
      </c>
      <c r="B28" s="40" t="s">
        <v>449</v>
      </c>
      <c r="C28" s="45" t="s">
        <v>105</v>
      </c>
      <c r="D28" s="39"/>
      <c r="E28" s="38"/>
      <c r="F28" s="71">
        <v>21.5</v>
      </c>
      <c r="G28" s="70"/>
      <c r="H28" s="41">
        <f t="shared" ca="1" si="0"/>
        <v>3532171.4049963616</v>
      </c>
      <c r="I28" s="37"/>
      <c r="J28" s="22"/>
      <c r="M28" s="12"/>
    </row>
    <row r="29" spans="1:13" s="20" customFormat="1" ht="12.75" x14ac:dyDescent="0.2">
      <c r="A29" s="32">
        <v>43951</v>
      </c>
      <c r="B29" s="38" t="s">
        <v>450</v>
      </c>
      <c r="C29" s="45" t="s">
        <v>160</v>
      </c>
      <c r="D29" s="39"/>
      <c r="E29" s="38"/>
      <c r="F29" s="70">
        <v>1535.483870967742</v>
      </c>
      <c r="G29" s="70"/>
      <c r="H29" s="41">
        <f t="shared" ca="1" si="0"/>
        <v>3530635.9211253938</v>
      </c>
      <c r="I29" s="37"/>
      <c r="J29" s="22"/>
      <c r="M29" s="12"/>
    </row>
    <row r="30" spans="1:13" s="20" customFormat="1" ht="12.75" x14ac:dyDescent="0.2">
      <c r="A30" s="32">
        <v>43951</v>
      </c>
      <c r="B30" s="38" t="s">
        <v>451</v>
      </c>
      <c r="C30" s="45" t="s">
        <v>97</v>
      </c>
      <c r="D30" s="39"/>
      <c r="E30" s="38"/>
      <c r="F30" s="70">
        <v>954</v>
      </c>
      <c r="G30" s="70"/>
      <c r="H30" s="41">
        <f t="shared" ca="1" si="0"/>
        <v>3529681.9211253938</v>
      </c>
      <c r="I30" s="37"/>
      <c r="J30" s="22"/>
      <c r="M30" s="12"/>
    </row>
    <row r="31" spans="1:13" s="20" customFormat="1" ht="12.75" x14ac:dyDescent="0.2">
      <c r="A31" s="32"/>
      <c r="B31" s="38"/>
      <c r="C31" s="45" t="s">
        <v>281</v>
      </c>
      <c r="D31" s="39"/>
      <c r="E31" s="38"/>
      <c r="F31" s="72">
        <v>0.7</v>
      </c>
      <c r="G31" s="70"/>
      <c r="H31" s="41">
        <f t="shared" ca="1" si="0"/>
        <v>3529681.2211253936</v>
      </c>
      <c r="I31" s="37"/>
      <c r="J31" s="22"/>
      <c r="M31" s="12"/>
    </row>
    <row r="32" spans="1:13" s="20" customFormat="1" ht="12.75" x14ac:dyDescent="0.2">
      <c r="A32" s="32"/>
      <c r="B32" s="38"/>
      <c r="C32" s="45"/>
      <c r="D32" s="39"/>
      <c r="E32" s="38"/>
      <c r="F32" s="70"/>
      <c r="G32" s="70"/>
      <c r="H32" s="41" t="str">
        <f t="shared" ca="1" si="0"/>
        <v xml:space="preserve"> - </v>
      </c>
      <c r="I32" s="37"/>
      <c r="J32" s="22"/>
      <c r="M32" s="12"/>
    </row>
    <row r="33" spans="1:13" s="20" customFormat="1" ht="12.75" x14ac:dyDescent="0.2">
      <c r="A33" s="32"/>
      <c r="B33" s="38"/>
      <c r="C33" s="45"/>
      <c r="D33" s="39"/>
      <c r="E33" s="38"/>
      <c r="F33" s="70"/>
      <c r="G33" s="70"/>
      <c r="H33" s="41" t="str">
        <f t="shared" ca="1" si="0"/>
        <v xml:space="preserve"> - </v>
      </c>
      <c r="I33" s="37"/>
      <c r="J33" s="22"/>
      <c r="M33" s="12"/>
    </row>
    <row r="34" spans="1:13" s="20" customFormat="1" ht="12.75" x14ac:dyDescent="0.2">
      <c r="A34" s="32"/>
      <c r="B34" s="38"/>
      <c r="C34" s="45"/>
      <c r="D34" s="39"/>
      <c r="E34" s="33"/>
      <c r="F34" s="70"/>
      <c r="G34" s="70"/>
      <c r="H34" s="41" t="str">
        <f t="shared" ca="1" si="0"/>
        <v xml:space="preserve"> - </v>
      </c>
      <c r="I34" s="37"/>
      <c r="J34" s="22"/>
      <c r="M34" s="12"/>
    </row>
    <row r="35" spans="1:13" s="20" customFormat="1" ht="12.75" x14ac:dyDescent="0.2">
      <c r="A35" s="32"/>
      <c r="B35" s="46"/>
      <c r="C35" s="35"/>
      <c r="D35" s="39"/>
      <c r="E35" s="33"/>
      <c r="F35" s="73"/>
      <c r="G35" s="70"/>
      <c r="H35" s="41" t="str">
        <f t="shared" ca="1" si="0"/>
        <v xml:space="preserve"> - </v>
      </c>
      <c r="I35" s="37"/>
      <c r="J35" s="22"/>
      <c r="M35" s="7"/>
    </row>
    <row r="36" spans="1:13" s="84" customFormat="1" ht="12.75" x14ac:dyDescent="0.2">
      <c r="A36" s="77"/>
      <c r="B36" s="78"/>
      <c r="C36" s="79"/>
      <c r="D36" s="80"/>
      <c r="E36" s="78"/>
      <c r="F36" s="70"/>
      <c r="G36" s="70"/>
      <c r="H36" s="81" t="str">
        <f t="shared" ca="1" si="0"/>
        <v xml:space="preserve"> - </v>
      </c>
      <c r="I36" s="82"/>
      <c r="J36" s="83"/>
      <c r="M36" s="85"/>
    </row>
    <row r="37" spans="1:13" s="20" customFormat="1" ht="12.75" x14ac:dyDescent="0.2">
      <c r="A37" s="32"/>
      <c r="B37" s="33"/>
      <c r="C37" s="34"/>
      <c r="D37" s="39"/>
      <c r="E37" s="33"/>
      <c r="F37" s="70"/>
      <c r="G37" s="70"/>
      <c r="H37" s="41" t="str">
        <f t="shared" ca="1" si="0"/>
        <v xml:space="preserve"> - </v>
      </c>
      <c r="I37" s="37"/>
      <c r="J37" s="22"/>
      <c r="M37" s="7"/>
    </row>
    <row r="38" spans="1:13" s="20" customFormat="1" ht="12.75" x14ac:dyDescent="0.2">
      <c r="A38" s="32"/>
      <c r="B38" s="33"/>
      <c r="C38" s="34"/>
      <c r="D38" s="39"/>
      <c r="E38" s="33"/>
      <c r="F38" s="70"/>
      <c r="G38" s="70"/>
      <c r="H38" s="41" t="str">
        <f t="shared" ca="1" si="0"/>
        <v xml:space="preserve"> - </v>
      </c>
      <c r="I38" s="37"/>
      <c r="J38" s="22"/>
      <c r="M38" s="7"/>
    </row>
    <row r="39" spans="1:13" s="20" customFormat="1" ht="12.75" x14ac:dyDescent="0.2">
      <c r="A39" s="32"/>
      <c r="B39" s="33"/>
      <c r="C39" s="34"/>
      <c r="D39" s="39"/>
      <c r="E39" s="33"/>
      <c r="F39" s="70"/>
      <c r="G39" s="70"/>
      <c r="H39" s="41" t="str">
        <f t="shared" ca="1" si="0"/>
        <v xml:space="preserve"> - </v>
      </c>
      <c r="I39" s="37"/>
      <c r="J39" s="22"/>
      <c r="M39" s="7"/>
    </row>
    <row r="40" spans="1:13" s="20" customFormat="1" ht="12.75" x14ac:dyDescent="0.2">
      <c r="A40" s="32"/>
      <c r="B40" s="33"/>
      <c r="C40" s="34"/>
      <c r="D40" s="39"/>
      <c r="E40" s="33"/>
      <c r="F40" s="70"/>
      <c r="G40" s="70"/>
      <c r="H40" s="41" t="str">
        <f t="shared" ca="1" si="0"/>
        <v xml:space="preserve"> - </v>
      </c>
      <c r="I40" s="37"/>
      <c r="J40" s="22"/>
      <c r="M40" s="7"/>
    </row>
    <row r="41" spans="1:13" s="20" customFormat="1" ht="12.75" x14ac:dyDescent="0.2">
      <c r="A41" s="32"/>
      <c r="B41" s="33"/>
      <c r="C41" s="34"/>
      <c r="D41" s="39"/>
      <c r="E41" s="33"/>
      <c r="F41" s="70"/>
      <c r="G41" s="70"/>
      <c r="H41" s="41" t="str">
        <f t="shared" ca="1" si="0"/>
        <v xml:space="preserve"> - </v>
      </c>
      <c r="I41" s="37"/>
      <c r="J41" s="22"/>
      <c r="M41" s="7"/>
    </row>
    <row r="42" spans="1:13" s="20" customFormat="1" ht="12.75" x14ac:dyDescent="0.2">
      <c r="A42" s="32"/>
      <c r="B42" s="33"/>
      <c r="C42" s="45"/>
      <c r="D42" s="39"/>
      <c r="E42" s="38"/>
      <c r="F42" s="70"/>
      <c r="G42" s="70"/>
      <c r="H42" s="41" t="str">
        <f t="shared" ca="1" si="0"/>
        <v xml:space="preserve"> - </v>
      </c>
      <c r="I42" s="37"/>
      <c r="J42" s="22"/>
      <c r="M42" s="7"/>
    </row>
    <row r="43" spans="1:13" s="20" customFormat="1" ht="12.75" x14ac:dyDescent="0.2">
      <c r="A43" s="32"/>
      <c r="B43" s="38"/>
      <c r="C43" s="45"/>
      <c r="D43" s="39"/>
      <c r="E43" s="38"/>
      <c r="F43" s="70"/>
      <c r="G43" s="70"/>
      <c r="H43" s="41" t="str">
        <f t="shared" ca="1" si="0"/>
        <v xml:space="preserve"> - </v>
      </c>
      <c r="I43" s="37"/>
      <c r="J43" s="22"/>
      <c r="M43" s="7"/>
    </row>
    <row r="44" spans="1:13" s="20" customFormat="1" ht="12.75" x14ac:dyDescent="0.2">
      <c r="A44" s="32"/>
      <c r="B44" s="38"/>
      <c r="C44" s="34"/>
      <c r="D44" s="39"/>
      <c r="E44" s="33"/>
      <c r="F44" s="70"/>
      <c r="G44" s="70"/>
      <c r="H44" s="41" t="str">
        <f t="shared" ca="1" si="0"/>
        <v xml:space="preserve"> - </v>
      </c>
      <c r="I44" s="37"/>
      <c r="J44" s="22"/>
      <c r="M44" s="7"/>
    </row>
    <row r="45" spans="1:13" s="20" customFormat="1" ht="12.75" x14ac:dyDescent="0.2">
      <c r="A45" s="32"/>
      <c r="B45" s="40"/>
      <c r="C45" s="43"/>
      <c r="D45" s="44"/>
      <c r="E45" s="40"/>
      <c r="F45" s="71"/>
      <c r="G45" s="71"/>
      <c r="H45" s="41" t="str">
        <f t="shared" ca="1" si="0"/>
        <v xml:space="preserve"> - </v>
      </c>
      <c r="I45" s="37"/>
      <c r="J45" s="22"/>
      <c r="M45" s="7"/>
    </row>
    <row r="46" spans="1:13" ht="12.75" x14ac:dyDescent="0.2">
      <c r="A46" s="32"/>
      <c r="B46" s="40"/>
      <c r="C46" s="34"/>
      <c r="D46" s="35"/>
      <c r="E46" s="38"/>
      <c r="F46" s="70"/>
      <c r="G46" s="70"/>
      <c r="H46" s="41" t="str">
        <f t="shared" ca="1" si="0"/>
        <v xml:space="preserve"> - </v>
      </c>
      <c r="I46" s="47"/>
      <c r="M46" s="7"/>
    </row>
    <row r="47" spans="1:13" ht="12.75" x14ac:dyDescent="0.2">
      <c r="A47" s="32"/>
      <c r="B47" s="33"/>
      <c r="C47" s="34"/>
      <c r="D47" s="35"/>
      <c r="E47" s="38"/>
      <c r="F47" s="70"/>
      <c r="G47" s="70"/>
      <c r="H47" s="41" t="str">
        <f t="shared" ca="1" si="0"/>
        <v xml:space="preserve"> - </v>
      </c>
      <c r="I47" s="47"/>
      <c r="M47" s="7"/>
    </row>
    <row r="48" spans="1:13" ht="12.75" x14ac:dyDescent="0.2">
      <c r="A48" s="42"/>
      <c r="B48" s="38"/>
      <c r="C48" s="34"/>
      <c r="D48" s="35"/>
      <c r="E48" s="33"/>
      <c r="F48" s="72"/>
      <c r="G48" s="72"/>
      <c r="H48" s="41" t="str">
        <f t="shared" ca="1" si="0"/>
        <v xml:space="preserve"> - </v>
      </c>
      <c r="I48" s="47"/>
      <c r="M48" s="7"/>
    </row>
    <row r="49" spans="1:13" ht="12.75" x14ac:dyDescent="0.2">
      <c r="A49" s="32"/>
      <c r="B49" s="38"/>
      <c r="C49" s="45"/>
      <c r="D49" s="35"/>
      <c r="E49" s="33"/>
      <c r="F49" s="70"/>
      <c r="G49" s="70"/>
      <c r="H49" s="41" t="str">
        <f t="shared" ca="1" si="0"/>
        <v xml:space="preserve"> - </v>
      </c>
      <c r="I49" s="47"/>
      <c r="M49" s="7"/>
    </row>
    <row r="50" spans="1:13" ht="12.75" x14ac:dyDescent="0.2">
      <c r="A50" s="32"/>
      <c r="B50" s="33"/>
      <c r="C50" s="34"/>
      <c r="D50" s="35"/>
      <c r="E50" s="33"/>
      <c r="F50" s="70"/>
      <c r="G50" s="70"/>
      <c r="H50" s="41" t="str">
        <f t="shared" ca="1" si="0"/>
        <v xml:space="preserve"> - </v>
      </c>
      <c r="I50" s="47"/>
      <c r="M50" s="7"/>
    </row>
    <row r="51" spans="1:13" s="20" customFormat="1" ht="12.75" x14ac:dyDescent="0.2">
      <c r="A51" s="32"/>
      <c r="B51" s="38"/>
      <c r="C51" s="34"/>
      <c r="D51" s="35"/>
      <c r="E51" s="33"/>
      <c r="F51" s="70"/>
      <c r="G51" s="70"/>
      <c r="H51" s="41" t="str">
        <f t="shared" ca="1" si="0"/>
        <v xml:space="preserve"> - </v>
      </c>
      <c r="I51" s="37"/>
      <c r="J51" s="22"/>
      <c r="M51" s="7"/>
    </row>
    <row r="52" spans="1:13" ht="12.75" x14ac:dyDescent="0.2">
      <c r="A52" s="32"/>
      <c r="B52" s="38"/>
      <c r="C52" s="34"/>
      <c r="D52" s="35"/>
      <c r="E52" s="33"/>
      <c r="F52" s="70"/>
      <c r="G52" s="70"/>
      <c r="H52" s="41" t="str">
        <f t="shared" ca="1" si="0"/>
        <v xml:space="preserve"> - </v>
      </c>
      <c r="I52" s="47"/>
      <c r="M52" s="7"/>
    </row>
    <row r="53" spans="1:13" ht="12.75" x14ac:dyDescent="0.2">
      <c r="A53" s="32"/>
      <c r="B53" s="38"/>
      <c r="C53" s="43"/>
      <c r="D53" s="39"/>
      <c r="E53" s="40"/>
      <c r="F53" s="70"/>
      <c r="G53" s="71"/>
      <c r="H53" s="41" t="str">
        <f t="shared" ca="1" si="0"/>
        <v xml:space="preserve"> - </v>
      </c>
      <c r="I53" s="47"/>
      <c r="M53" s="7"/>
    </row>
    <row r="54" spans="1:13" ht="12.75" x14ac:dyDescent="0.2">
      <c r="A54" s="32"/>
      <c r="B54" s="38"/>
      <c r="C54" s="45"/>
      <c r="D54" s="35"/>
      <c r="E54" s="38"/>
      <c r="F54" s="70"/>
      <c r="G54" s="70"/>
      <c r="H54" s="41" t="str">
        <f t="shared" ca="1" si="0"/>
        <v xml:space="preserve"> - </v>
      </c>
      <c r="I54" s="47"/>
      <c r="M54" s="7"/>
    </row>
    <row r="55" spans="1:13" ht="12.75" x14ac:dyDescent="0.2">
      <c r="A55" s="32"/>
      <c r="B55" s="40"/>
      <c r="C55" s="45"/>
      <c r="D55" s="35"/>
      <c r="E55" s="33"/>
      <c r="F55" s="70"/>
      <c r="G55" s="72"/>
      <c r="H55" s="41" t="str">
        <f t="shared" ca="1" si="0"/>
        <v xml:space="preserve"> - </v>
      </c>
      <c r="I55" s="47"/>
      <c r="M55" s="7"/>
    </row>
    <row r="56" spans="1:13" ht="12.75" x14ac:dyDescent="0.2">
      <c r="A56" s="32"/>
      <c r="B56" s="38"/>
      <c r="C56" s="45"/>
      <c r="D56" s="35"/>
      <c r="E56" s="33"/>
      <c r="F56" s="70"/>
      <c r="G56" s="70"/>
      <c r="H56" s="41" t="str">
        <f ca="1">IF(AND(ISBLANK(F56),ISBLANK(G56))," - ",OFFSET(H56,-1,0,1,1)+G56-F56)</f>
        <v xml:space="preserve"> - </v>
      </c>
      <c r="I56" s="47"/>
      <c r="K56" s="8"/>
      <c r="M56" s="7"/>
    </row>
    <row r="57" spans="1:13" ht="12.75" x14ac:dyDescent="0.2">
      <c r="A57" s="32"/>
      <c r="B57" s="38"/>
      <c r="C57" s="34"/>
      <c r="D57" s="35"/>
      <c r="E57" s="33"/>
      <c r="F57" s="70"/>
      <c r="G57" s="70"/>
      <c r="H57" s="41" t="str">
        <f t="shared" ca="1" si="0"/>
        <v xml:space="preserve"> - </v>
      </c>
      <c r="I57" s="47"/>
      <c r="K57" s="8"/>
      <c r="M57" s="7"/>
    </row>
    <row r="58" spans="1:13" ht="12.75" x14ac:dyDescent="0.2">
      <c r="A58" s="32"/>
      <c r="B58" s="33"/>
      <c r="C58" s="34"/>
      <c r="D58" s="35"/>
      <c r="E58" s="33"/>
      <c r="F58" s="70"/>
      <c r="G58" s="70"/>
      <c r="H58" s="41" t="str">
        <f t="shared" ca="1" si="0"/>
        <v xml:space="preserve"> - </v>
      </c>
      <c r="I58" s="47"/>
      <c r="K58" s="8"/>
      <c r="M58" s="7"/>
    </row>
    <row r="59" spans="1:13" ht="12.75" x14ac:dyDescent="0.2">
      <c r="A59" s="32"/>
      <c r="B59" s="93"/>
      <c r="C59" s="94"/>
      <c r="D59" s="98"/>
      <c r="E59" s="93"/>
      <c r="F59" s="71"/>
      <c r="G59" s="96"/>
      <c r="H59" s="41" t="str">
        <f t="shared" ca="1" si="0"/>
        <v xml:space="preserve"> - </v>
      </c>
      <c r="I59" s="99"/>
      <c r="K59" s="8"/>
      <c r="M59" s="7"/>
    </row>
    <row r="60" spans="1:13" ht="12.75" x14ac:dyDescent="0.2">
      <c r="A60" s="32"/>
      <c r="B60" s="40"/>
      <c r="C60" s="43"/>
      <c r="D60" s="48"/>
      <c r="E60" s="40"/>
      <c r="F60" s="71"/>
      <c r="G60" s="71"/>
      <c r="H60" s="41" t="str">
        <f t="shared" ca="1" si="0"/>
        <v xml:space="preserve"> - </v>
      </c>
      <c r="I60" s="47"/>
      <c r="K60" s="8"/>
      <c r="M60" s="7"/>
    </row>
    <row r="61" spans="1:13" ht="12.75" x14ac:dyDescent="0.2">
      <c r="A61" s="92"/>
      <c r="B61" s="33"/>
      <c r="C61" s="43"/>
      <c r="D61" s="48"/>
      <c r="E61" s="40"/>
      <c r="F61" s="71"/>
      <c r="G61" s="70"/>
      <c r="H61" s="41" t="str">
        <f t="shared" ca="1" si="0"/>
        <v xml:space="preserve"> - </v>
      </c>
      <c r="I61" s="47"/>
      <c r="K61" s="8"/>
      <c r="M61" s="7"/>
    </row>
    <row r="62" spans="1:13" ht="12.75" x14ac:dyDescent="0.2">
      <c r="A62" s="32"/>
      <c r="B62" s="40"/>
      <c r="C62" s="34"/>
      <c r="D62" s="35"/>
      <c r="E62" s="33"/>
      <c r="F62" s="70"/>
      <c r="G62" s="70"/>
      <c r="H62" s="41" t="str">
        <f t="shared" ca="1" si="0"/>
        <v xml:space="preserve"> - </v>
      </c>
      <c r="I62" s="47"/>
      <c r="M62" s="7"/>
    </row>
    <row r="63" spans="1:13" ht="12.75" x14ac:dyDescent="0.2">
      <c r="A63" s="32"/>
      <c r="B63" s="33"/>
      <c r="C63" s="34"/>
      <c r="D63" s="35"/>
      <c r="E63" s="33"/>
      <c r="F63" s="70"/>
      <c r="G63" s="70"/>
      <c r="H63" s="41" t="str">
        <f t="shared" ca="1" si="0"/>
        <v xml:space="preserve"> - </v>
      </c>
      <c r="I63" s="47"/>
      <c r="M63" s="7"/>
    </row>
    <row r="64" spans="1:13" ht="12.75" x14ac:dyDescent="0.2">
      <c r="A64" s="32"/>
      <c r="B64" s="33"/>
      <c r="C64" s="34"/>
      <c r="D64" s="35"/>
      <c r="E64" s="33"/>
      <c r="F64" s="70"/>
      <c r="G64" s="70"/>
      <c r="H64" s="41" t="str">
        <f t="shared" ca="1" si="0"/>
        <v xml:space="preserve"> - </v>
      </c>
      <c r="I64" s="47"/>
      <c r="M64" s="7"/>
    </row>
    <row r="65" spans="1:13" ht="12.75" x14ac:dyDescent="0.2">
      <c r="A65" s="32"/>
      <c r="B65" s="33"/>
      <c r="C65" s="34"/>
      <c r="D65" s="35"/>
      <c r="E65" s="33"/>
      <c r="F65" s="70"/>
      <c r="G65" s="70"/>
      <c r="H65" s="41" t="str">
        <f t="shared" ca="1" si="0"/>
        <v xml:space="preserve"> - </v>
      </c>
      <c r="I65" s="47"/>
      <c r="M65" s="7"/>
    </row>
    <row r="66" spans="1:13" ht="12.75" x14ac:dyDescent="0.2">
      <c r="A66" s="32"/>
      <c r="B66" s="93"/>
      <c r="C66" s="94"/>
      <c r="D66" s="98"/>
      <c r="E66" s="93"/>
      <c r="F66" s="71"/>
      <c r="G66" s="96"/>
      <c r="H66" s="41" t="str">
        <f t="shared" ca="1" si="0"/>
        <v xml:space="preserve"> - </v>
      </c>
      <c r="I66" s="99"/>
      <c r="M66" s="7"/>
    </row>
    <row r="67" spans="1:13" ht="12.75" x14ac:dyDescent="0.2">
      <c r="A67" s="32"/>
      <c r="B67" s="38"/>
      <c r="C67" s="45"/>
      <c r="D67" s="35"/>
      <c r="E67" s="33"/>
      <c r="F67" s="70"/>
      <c r="G67" s="70"/>
      <c r="H67" s="41" t="str">
        <f t="shared" ca="1" si="0"/>
        <v xml:space="preserve"> - </v>
      </c>
      <c r="I67" s="47"/>
      <c r="M67" s="7"/>
    </row>
    <row r="68" spans="1:13" ht="12.75" x14ac:dyDescent="0.2">
      <c r="A68" s="32"/>
      <c r="B68" s="33"/>
      <c r="C68" s="34"/>
      <c r="D68" s="35"/>
      <c r="E68" s="38"/>
      <c r="F68" s="70"/>
      <c r="G68" s="70"/>
      <c r="H68" s="41" t="str">
        <f t="shared" ca="1" si="0"/>
        <v xml:space="preserve"> - </v>
      </c>
      <c r="I68" s="47"/>
      <c r="M68" s="7"/>
    </row>
    <row r="69" spans="1:13" ht="12.75" x14ac:dyDescent="0.2">
      <c r="A69" s="32"/>
      <c r="B69" s="33"/>
      <c r="C69" s="34"/>
      <c r="D69" s="35"/>
      <c r="E69" s="33"/>
      <c r="F69" s="70"/>
      <c r="G69" s="70"/>
      <c r="H69" s="41" t="str">
        <f t="shared" ca="1" si="0"/>
        <v xml:space="preserve"> - </v>
      </c>
      <c r="I69" s="47"/>
      <c r="M69" s="7"/>
    </row>
    <row r="70" spans="1:13" ht="12.75" x14ac:dyDescent="0.2">
      <c r="A70" s="32"/>
      <c r="B70" s="33"/>
      <c r="C70" s="34"/>
      <c r="D70" s="35"/>
      <c r="E70" s="33"/>
      <c r="F70" s="70"/>
      <c r="G70" s="70"/>
      <c r="H70" s="41" t="str">
        <f t="shared" ca="1" si="0"/>
        <v xml:space="preserve"> - </v>
      </c>
      <c r="I70" s="47"/>
      <c r="M70" s="7"/>
    </row>
    <row r="71" spans="1:13" ht="12.75" x14ac:dyDescent="0.2">
      <c r="A71" s="32"/>
      <c r="B71" s="33"/>
      <c r="C71" s="34"/>
      <c r="D71" s="35"/>
      <c r="E71" s="33"/>
      <c r="F71" s="70"/>
      <c r="G71" s="70"/>
      <c r="H71" s="41" t="str">
        <f t="shared" ca="1" si="0"/>
        <v xml:space="preserve"> - </v>
      </c>
      <c r="I71" s="47"/>
      <c r="M71" s="7"/>
    </row>
    <row r="72" spans="1:13" ht="12.75" x14ac:dyDescent="0.2">
      <c r="A72" s="32"/>
      <c r="B72" s="38"/>
      <c r="C72" s="45"/>
      <c r="D72" s="35"/>
      <c r="E72" s="33"/>
      <c r="F72" s="70"/>
      <c r="G72" s="72"/>
      <c r="H72" s="41" t="str">
        <f t="shared" ca="1" si="0"/>
        <v xml:space="preserve"> - </v>
      </c>
      <c r="I72" s="47"/>
      <c r="M72" s="7"/>
    </row>
    <row r="73" spans="1:13" ht="12.75" x14ac:dyDescent="0.2">
      <c r="A73" s="32"/>
      <c r="B73" s="38"/>
      <c r="C73" s="45"/>
      <c r="D73" s="35"/>
      <c r="E73" s="33"/>
      <c r="F73" s="70"/>
      <c r="G73" s="72"/>
      <c r="H73" s="41" t="str">
        <f t="shared" ca="1" si="0"/>
        <v xml:space="preserve"> - </v>
      </c>
      <c r="I73" s="47"/>
      <c r="M73" s="7"/>
    </row>
    <row r="74" spans="1:13" ht="12.75" x14ac:dyDescent="0.2">
      <c r="A74" s="32"/>
      <c r="B74" s="38"/>
      <c r="C74" s="45"/>
      <c r="D74" s="35"/>
      <c r="E74" s="33"/>
      <c r="F74" s="70"/>
      <c r="G74" s="72"/>
      <c r="H74" s="41" t="str">
        <f t="shared" ca="1" si="0"/>
        <v xml:space="preserve"> - </v>
      </c>
      <c r="I74" s="47"/>
      <c r="M74" s="7"/>
    </row>
    <row r="75" spans="1:13" ht="12.75" x14ac:dyDescent="0.2">
      <c r="A75" s="32"/>
      <c r="B75" s="38"/>
      <c r="C75" s="45"/>
      <c r="D75" s="35"/>
      <c r="E75" s="33"/>
      <c r="F75" s="70"/>
      <c r="G75" s="72"/>
      <c r="H75" s="41" t="str">
        <f t="shared" ca="1" si="0"/>
        <v xml:space="preserve"> - </v>
      </c>
      <c r="I75" s="47"/>
      <c r="M75" s="7"/>
    </row>
    <row r="76" spans="1:13" ht="12.75" x14ac:dyDescent="0.2">
      <c r="A76" s="32"/>
      <c r="B76" s="86"/>
      <c r="C76" s="87"/>
      <c r="D76" s="88"/>
      <c r="E76" s="86"/>
      <c r="F76" s="89"/>
      <c r="G76" s="90"/>
      <c r="H76" s="41" t="str">
        <f t="shared" ca="1" si="0"/>
        <v xml:space="preserve"> - </v>
      </c>
      <c r="I76" s="91"/>
      <c r="M76" s="7"/>
    </row>
    <row r="77" spans="1:13" ht="12.75" x14ac:dyDescent="0.2">
      <c r="A77" s="32"/>
      <c r="B77" s="40"/>
      <c r="C77" s="43"/>
      <c r="D77" s="48"/>
      <c r="E77" s="40"/>
      <c r="F77" s="71"/>
      <c r="G77" s="74"/>
      <c r="H77" s="41" t="str">
        <f t="shared" ca="1" si="0"/>
        <v xml:space="preserve"> - </v>
      </c>
      <c r="I77" s="47"/>
      <c r="M77" s="7"/>
    </row>
    <row r="78" spans="1:13" ht="12.75" x14ac:dyDescent="0.2">
      <c r="A78" s="32"/>
      <c r="B78" s="38"/>
      <c r="C78" s="45"/>
      <c r="D78" s="39"/>
      <c r="E78" s="33"/>
      <c r="F78" s="72"/>
      <c r="G78" s="72"/>
      <c r="H78" s="41" t="str">
        <f t="shared" ca="1" si="0"/>
        <v xml:space="preserve"> - </v>
      </c>
      <c r="I78" s="47"/>
      <c r="M78" s="7"/>
    </row>
    <row r="79" spans="1:13" ht="12.75" x14ac:dyDescent="0.2">
      <c r="A79" s="32"/>
      <c r="B79" s="38"/>
      <c r="C79" s="45"/>
      <c r="D79" s="35"/>
      <c r="E79" s="33"/>
      <c r="F79" s="70"/>
      <c r="G79" s="72"/>
      <c r="H79" s="41" t="str">
        <f t="shared" ca="1" si="0"/>
        <v xml:space="preserve"> - </v>
      </c>
      <c r="I79" s="47"/>
      <c r="M79" s="7"/>
    </row>
    <row r="80" spans="1:13" ht="12.75" x14ac:dyDescent="0.2">
      <c r="A80" s="32"/>
      <c r="B80" s="38"/>
      <c r="C80" s="45"/>
      <c r="D80" s="35"/>
      <c r="E80" s="38"/>
      <c r="F80" s="70"/>
      <c r="G80" s="72"/>
      <c r="H80" s="41" t="str">
        <f t="shared" ca="1" si="0"/>
        <v xml:space="preserve"> - </v>
      </c>
      <c r="I80" s="47"/>
      <c r="M80" s="7"/>
    </row>
    <row r="81" spans="1:13" ht="12.75" x14ac:dyDescent="0.2">
      <c r="A81" s="32"/>
      <c r="B81" s="38"/>
      <c r="C81" s="45"/>
      <c r="D81" s="35"/>
      <c r="E81" s="33"/>
      <c r="F81" s="70"/>
      <c r="G81" s="72"/>
      <c r="H81" s="41" t="str">
        <f t="shared" ca="1" si="0"/>
        <v xml:space="preserve"> - </v>
      </c>
      <c r="I81" s="47"/>
      <c r="M81" s="7"/>
    </row>
    <row r="82" spans="1:13" ht="12.75" x14ac:dyDescent="0.2">
      <c r="A82" s="32"/>
      <c r="B82" s="38"/>
      <c r="C82" s="45"/>
      <c r="D82" s="35"/>
      <c r="E82" s="33"/>
      <c r="F82" s="70"/>
      <c r="G82" s="72"/>
      <c r="H82" s="41" t="str">
        <f t="shared" ca="1" si="0"/>
        <v xml:space="preserve"> - </v>
      </c>
      <c r="I82" s="47"/>
      <c r="M82" s="7"/>
    </row>
    <row r="83" spans="1:13" ht="12.75" x14ac:dyDescent="0.2">
      <c r="A83" s="32"/>
      <c r="B83" s="38"/>
      <c r="C83" s="45"/>
      <c r="D83" s="35"/>
      <c r="E83" s="33"/>
      <c r="F83" s="70"/>
      <c r="G83" s="72"/>
      <c r="H83" s="41" t="str">
        <f t="shared" ca="1" si="0"/>
        <v xml:space="preserve"> - </v>
      </c>
      <c r="I83" s="47"/>
      <c r="M83" s="7"/>
    </row>
    <row r="84" spans="1:13" ht="12.75" x14ac:dyDescent="0.2">
      <c r="A84" s="32"/>
      <c r="B84" s="38"/>
      <c r="C84" s="45"/>
      <c r="D84" s="35"/>
      <c r="E84" s="33"/>
      <c r="F84" s="70"/>
      <c r="G84" s="72"/>
      <c r="H84" s="41" t="str">
        <f t="shared" ca="1" si="0"/>
        <v xml:space="preserve"> - </v>
      </c>
      <c r="I84" s="47"/>
      <c r="M84" s="7"/>
    </row>
    <row r="85" spans="1:13" ht="12.75" x14ac:dyDescent="0.2">
      <c r="A85" s="32"/>
      <c r="B85" s="38"/>
      <c r="C85" s="45"/>
      <c r="D85" s="35"/>
      <c r="E85" s="33"/>
      <c r="F85" s="70"/>
      <c r="G85" s="72"/>
      <c r="H85" s="41" t="str">
        <f t="shared" ref="H85:H162" ca="1" si="1">IF(AND(ISBLANK(F85),ISBLANK(G85))," - ",OFFSET(H85,-1,0,1,1)+G85-F85)</f>
        <v xml:space="preserve"> - </v>
      </c>
      <c r="I85" s="47"/>
      <c r="M85" s="7"/>
    </row>
    <row r="86" spans="1:13" ht="12.75" x14ac:dyDescent="0.2">
      <c r="A86" s="32"/>
      <c r="B86" s="38"/>
      <c r="C86" s="45"/>
      <c r="D86" s="35"/>
      <c r="E86" s="38"/>
      <c r="F86" s="70"/>
      <c r="G86" s="72"/>
      <c r="H86" s="41" t="str">
        <f t="shared" ca="1" si="1"/>
        <v xml:space="preserve"> - </v>
      </c>
      <c r="I86" s="47"/>
      <c r="M86" s="7"/>
    </row>
    <row r="87" spans="1:13" ht="12.75" x14ac:dyDescent="0.2">
      <c r="A87" s="32"/>
      <c r="B87" s="38"/>
      <c r="C87" s="45"/>
      <c r="D87" s="35"/>
      <c r="E87" s="33"/>
      <c r="F87" s="70"/>
      <c r="G87" s="72"/>
      <c r="H87" s="41" t="str">
        <f t="shared" ca="1" si="1"/>
        <v xml:space="preserve"> - </v>
      </c>
      <c r="I87" s="47"/>
      <c r="M87" s="7"/>
    </row>
    <row r="88" spans="1:13" ht="12.75" x14ac:dyDescent="0.2">
      <c r="A88" s="32"/>
      <c r="B88" s="38"/>
      <c r="C88" s="45"/>
      <c r="D88" s="39"/>
      <c r="E88" s="33"/>
      <c r="F88" s="72"/>
      <c r="G88" s="72"/>
      <c r="H88" s="41" t="str">
        <f t="shared" ca="1" si="1"/>
        <v xml:space="preserve"> - </v>
      </c>
      <c r="I88" s="101"/>
      <c r="K88" s="8"/>
      <c r="M88" s="7"/>
    </row>
    <row r="89" spans="1:13" ht="12.75" x14ac:dyDescent="0.2">
      <c r="A89" s="32"/>
      <c r="B89" s="93"/>
      <c r="C89" s="94"/>
      <c r="D89" s="95"/>
      <c r="E89" s="93"/>
      <c r="F89" s="74"/>
      <c r="G89" s="100"/>
      <c r="H89" s="41" t="str">
        <f t="shared" ca="1" si="1"/>
        <v xml:space="preserve"> - </v>
      </c>
      <c r="I89" s="102"/>
      <c r="K89" s="8"/>
      <c r="M89" s="7"/>
    </row>
    <row r="90" spans="1:13" ht="12.75" x14ac:dyDescent="0.2">
      <c r="A90" s="32"/>
      <c r="B90" s="38"/>
      <c r="C90" s="45"/>
      <c r="D90" s="39"/>
      <c r="E90" s="33"/>
      <c r="F90" s="72"/>
      <c r="G90" s="72"/>
      <c r="H90" s="41" t="str">
        <f t="shared" ca="1" si="1"/>
        <v xml:space="preserve"> - </v>
      </c>
      <c r="I90" s="47"/>
      <c r="M90" s="7"/>
    </row>
    <row r="91" spans="1:13" ht="12.75" x14ac:dyDescent="0.2">
      <c r="A91" s="32"/>
      <c r="B91" s="38"/>
      <c r="C91" s="45"/>
      <c r="D91" s="39"/>
      <c r="E91" s="33"/>
      <c r="F91" s="72"/>
      <c r="G91" s="72"/>
      <c r="H91" s="41" t="str">
        <f t="shared" ca="1" si="1"/>
        <v xml:space="preserve"> - </v>
      </c>
      <c r="I91" s="47"/>
      <c r="M91" s="7"/>
    </row>
    <row r="92" spans="1:13" ht="12.75" x14ac:dyDescent="0.2">
      <c r="A92" s="32"/>
      <c r="B92" s="38"/>
      <c r="C92" s="45"/>
      <c r="D92" s="39"/>
      <c r="E92" s="33"/>
      <c r="F92" s="72"/>
      <c r="G92" s="72"/>
      <c r="H92" s="41" t="str">
        <f t="shared" ca="1" si="1"/>
        <v xml:space="preserve"> - </v>
      </c>
      <c r="I92" s="47"/>
      <c r="M92" s="7"/>
    </row>
    <row r="93" spans="1:13" ht="12.75" x14ac:dyDescent="0.2">
      <c r="A93" s="32"/>
      <c r="B93" s="40"/>
      <c r="C93" s="43"/>
      <c r="D93" s="44"/>
      <c r="E93" s="40"/>
      <c r="F93" s="74"/>
      <c r="G93" s="74"/>
      <c r="H93" s="41" t="str">
        <f t="shared" ca="1" si="1"/>
        <v xml:space="preserve"> - </v>
      </c>
      <c r="I93" s="47"/>
      <c r="M93" s="7"/>
    </row>
    <row r="94" spans="1:13" ht="12.75" x14ac:dyDescent="0.2">
      <c r="A94" s="32"/>
      <c r="B94" s="93"/>
      <c r="C94" s="94"/>
      <c r="D94" s="95"/>
      <c r="E94" s="93"/>
      <c r="F94" s="74"/>
      <c r="G94" s="100"/>
      <c r="H94" s="41" t="str">
        <f t="shared" ca="1" si="1"/>
        <v xml:space="preserve"> - </v>
      </c>
      <c r="I94" s="99"/>
      <c r="M94" s="7"/>
    </row>
    <row r="95" spans="1:13" ht="12.75" x14ac:dyDescent="0.2">
      <c r="A95" s="32"/>
      <c r="B95" s="93"/>
      <c r="C95" s="94"/>
      <c r="D95" s="95"/>
      <c r="E95" s="93"/>
      <c r="F95" s="74"/>
      <c r="G95" s="100"/>
      <c r="H95" s="41" t="str">
        <f t="shared" ca="1" si="1"/>
        <v xml:space="preserve"> - </v>
      </c>
      <c r="I95" s="99"/>
      <c r="M95" s="7"/>
    </row>
    <row r="96" spans="1:13" ht="12.75" x14ac:dyDescent="0.2">
      <c r="A96" s="32"/>
      <c r="B96" s="103"/>
      <c r="C96" s="104"/>
      <c r="D96" s="105"/>
      <c r="E96" s="103"/>
      <c r="F96" s="106"/>
      <c r="G96" s="107"/>
      <c r="H96" s="41" t="str">
        <f t="shared" ca="1" si="1"/>
        <v xml:space="preserve"> - </v>
      </c>
      <c r="I96" s="108"/>
      <c r="M96" s="7"/>
    </row>
    <row r="97" spans="1:13" ht="12.75" x14ac:dyDescent="0.2">
      <c r="A97" s="32"/>
      <c r="B97" s="38"/>
      <c r="C97" s="45"/>
      <c r="D97" s="39"/>
      <c r="E97" s="33"/>
      <c r="F97" s="72"/>
      <c r="G97" s="72"/>
      <c r="H97" s="41" t="str">
        <f t="shared" ca="1" si="1"/>
        <v xml:space="preserve"> - </v>
      </c>
      <c r="I97" s="47"/>
      <c r="M97" s="7"/>
    </row>
    <row r="98" spans="1:13" ht="12.75" x14ac:dyDescent="0.2">
      <c r="A98" s="32"/>
      <c r="B98" s="33"/>
      <c r="C98" s="34"/>
      <c r="D98" s="35"/>
      <c r="E98" s="33"/>
      <c r="F98" s="70"/>
      <c r="G98" s="70"/>
      <c r="H98" s="41" t="str">
        <f t="shared" ca="1" si="1"/>
        <v xml:space="preserve"> - </v>
      </c>
      <c r="I98" s="47"/>
      <c r="M98" s="7"/>
    </row>
    <row r="99" spans="1:13" ht="12.75" x14ac:dyDescent="0.2">
      <c r="A99" s="32"/>
      <c r="B99" s="33"/>
      <c r="C99" s="34"/>
      <c r="D99" s="35"/>
      <c r="E99" s="33"/>
      <c r="F99" s="70"/>
      <c r="G99" s="70"/>
      <c r="H99" s="41" t="str">
        <f t="shared" ca="1" si="1"/>
        <v xml:space="preserve"> - </v>
      </c>
      <c r="I99" s="47"/>
      <c r="M99" s="7"/>
    </row>
    <row r="100" spans="1:13" ht="12.75" x14ac:dyDescent="0.2">
      <c r="A100" s="32"/>
      <c r="B100" s="38"/>
      <c r="C100" s="45"/>
      <c r="D100" s="39"/>
      <c r="E100" s="33"/>
      <c r="F100" s="72"/>
      <c r="G100" s="72"/>
      <c r="H100" s="41" t="str">
        <f t="shared" ca="1" si="1"/>
        <v xml:space="preserve"> - </v>
      </c>
      <c r="I100" s="47"/>
      <c r="M100" s="7"/>
    </row>
    <row r="101" spans="1:13" ht="12.75" x14ac:dyDescent="0.2">
      <c r="A101" s="32"/>
      <c r="B101" s="38"/>
      <c r="C101" s="45"/>
      <c r="D101" s="35"/>
      <c r="E101" s="33"/>
      <c r="F101" s="70"/>
      <c r="G101" s="72"/>
      <c r="H101" s="41" t="str">
        <f t="shared" ca="1" si="1"/>
        <v xml:space="preserve"> - </v>
      </c>
      <c r="I101" s="47"/>
      <c r="M101" s="7"/>
    </row>
    <row r="102" spans="1:13" ht="12.75" x14ac:dyDescent="0.2">
      <c r="A102" s="32"/>
      <c r="B102" s="38"/>
      <c r="C102" s="45"/>
      <c r="D102" s="39"/>
      <c r="E102" s="33"/>
      <c r="F102" s="72"/>
      <c r="G102" s="72"/>
      <c r="H102" s="41" t="str">
        <f t="shared" ca="1" si="1"/>
        <v xml:space="preserve"> - </v>
      </c>
      <c r="I102" s="47"/>
      <c r="M102" s="7"/>
    </row>
    <row r="103" spans="1:13" ht="12.75" x14ac:dyDescent="0.2">
      <c r="A103" s="32"/>
      <c r="B103" s="38"/>
      <c r="C103" s="45"/>
      <c r="D103" s="39"/>
      <c r="E103" s="33"/>
      <c r="F103" s="72"/>
      <c r="G103" s="72"/>
      <c r="H103" s="41" t="str">
        <f t="shared" ca="1" si="1"/>
        <v xml:space="preserve"> - </v>
      </c>
      <c r="I103" s="47"/>
      <c r="M103" s="7"/>
    </row>
    <row r="104" spans="1:13" ht="12.75" x14ac:dyDescent="0.2">
      <c r="A104" s="32"/>
      <c r="B104" s="38"/>
      <c r="C104" s="45"/>
      <c r="D104" s="39"/>
      <c r="E104" s="33"/>
      <c r="F104" s="72"/>
      <c r="G104" s="72"/>
      <c r="H104" s="41" t="str">
        <f t="shared" ca="1" si="1"/>
        <v xml:space="preserve"> - </v>
      </c>
      <c r="I104" s="47"/>
      <c r="M104" s="7"/>
    </row>
    <row r="105" spans="1:13" ht="12.75" x14ac:dyDescent="0.2">
      <c r="A105" s="42"/>
      <c r="B105" s="38"/>
      <c r="C105" s="45"/>
      <c r="D105" s="39"/>
      <c r="E105" s="33"/>
      <c r="F105" s="72"/>
      <c r="G105" s="72"/>
      <c r="H105" s="41" t="str">
        <f t="shared" ca="1" si="1"/>
        <v xml:space="preserve"> - </v>
      </c>
      <c r="I105" s="47"/>
      <c r="M105" s="7"/>
    </row>
    <row r="106" spans="1:13" ht="12.75" x14ac:dyDescent="0.2">
      <c r="A106" s="42"/>
      <c r="B106" s="103"/>
      <c r="C106" s="104"/>
      <c r="D106" s="105"/>
      <c r="E106" s="103"/>
      <c r="F106" s="106"/>
      <c r="G106" s="107"/>
      <c r="H106" s="41" t="str">
        <f t="shared" ca="1" si="1"/>
        <v xml:space="preserve"> - </v>
      </c>
      <c r="I106" s="108"/>
      <c r="M106" s="7"/>
    </row>
    <row r="107" spans="1:13" ht="12.75" x14ac:dyDescent="0.2">
      <c r="A107" s="42"/>
      <c r="B107" s="38"/>
      <c r="C107" s="45"/>
      <c r="D107" s="39"/>
      <c r="E107" s="33"/>
      <c r="F107" s="72"/>
      <c r="G107" s="72"/>
      <c r="H107" s="41" t="str">
        <f t="shared" ca="1" si="1"/>
        <v xml:space="preserve"> - </v>
      </c>
      <c r="I107" s="47"/>
      <c r="M107" s="7"/>
    </row>
    <row r="108" spans="1:13" ht="12.75" x14ac:dyDescent="0.2">
      <c r="A108" s="42"/>
      <c r="B108" s="38"/>
      <c r="C108" s="45"/>
      <c r="D108" s="39"/>
      <c r="E108" s="33"/>
      <c r="F108" s="72"/>
      <c r="G108" s="72"/>
      <c r="H108" s="41" t="str">
        <f t="shared" ca="1" si="1"/>
        <v xml:space="preserve"> - </v>
      </c>
      <c r="I108" s="47"/>
      <c r="M108" s="7"/>
    </row>
    <row r="109" spans="1:13" ht="12.75" x14ac:dyDescent="0.2">
      <c r="A109" s="42"/>
      <c r="B109" s="40"/>
      <c r="C109" s="43"/>
      <c r="D109" s="44"/>
      <c r="E109" s="40"/>
      <c r="F109" s="74"/>
      <c r="G109" s="74"/>
      <c r="H109" s="41" t="str">
        <f t="shared" ca="1" si="1"/>
        <v xml:space="preserve"> - </v>
      </c>
      <c r="I109" s="47"/>
      <c r="M109" s="7"/>
    </row>
    <row r="110" spans="1:13" ht="12.75" x14ac:dyDescent="0.2">
      <c r="A110" s="42"/>
      <c r="B110" s="40"/>
      <c r="C110" s="43"/>
      <c r="D110" s="44"/>
      <c r="E110" s="40"/>
      <c r="F110" s="74"/>
      <c r="G110" s="74"/>
      <c r="H110" s="41" t="str">
        <f t="shared" ca="1" si="1"/>
        <v xml:space="preserve"> - </v>
      </c>
      <c r="I110" s="47"/>
      <c r="M110" s="7"/>
    </row>
    <row r="111" spans="1:13" ht="12.75" x14ac:dyDescent="0.2">
      <c r="A111" s="42"/>
      <c r="B111" s="40"/>
      <c r="C111" s="43"/>
      <c r="D111" s="44"/>
      <c r="E111" s="40"/>
      <c r="F111" s="74"/>
      <c r="G111" s="74"/>
      <c r="H111" s="41" t="str">
        <f t="shared" ca="1" si="1"/>
        <v xml:space="preserve"> - </v>
      </c>
      <c r="I111" s="47"/>
      <c r="M111" s="7"/>
    </row>
    <row r="112" spans="1:13" ht="12.75" x14ac:dyDescent="0.2">
      <c r="A112" s="42"/>
      <c r="B112" s="40"/>
      <c r="C112" s="43"/>
      <c r="D112" s="44"/>
      <c r="E112" s="40"/>
      <c r="F112" s="74"/>
      <c r="G112" s="74"/>
      <c r="H112" s="41" t="str">
        <f t="shared" ca="1" si="1"/>
        <v xml:space="preserve"> - </v>
      </c>
      <c r="I112" s="47"/>
      <c r="M112" s="7"/>
    </row>
    <row r="113" spans="1:13" ht="12.75" x14ac:dyDescent="0.2">
      <c r="A113" s="42"/>
      <c r="B113" s="40"/>
      <c r="C113" s="43"/>
      <c r="D113" s="44"/>
      <c r="E113" s="40"/>
      <c r="F113" s="74"/>
      <c r="G113" s="74"/>
      <c r="H113" s="41" t="str">
        <f t="shared" ca="1" si="1"/>
        <v xml:space="preserve"> - </v>
      </c>
      <c r="I113" s="47"/>
      <c r="M113" s="7"/>
    </row>
    <row r="114" spans="1:13" ht="12.75" x14ac:dyDescent="0.2">
      <c r="A114" s="42"/>
      <c r="B114" s="40"/>
      <c r="C114" s="43"/>
      <c r="D114" s="44"/>
      <c r="E114" s="40"/>
      <c r="F114" s="74"/>
      <c r="G114" s="74"/>
      <c r="H114" s="41" t="str">
        <f t="shared" ca="1" si="1"/>
        <v xml:space="preserve"> - </v>
      </c>
      <c r="I114" s="47"/>
      <c r="M114" s="7"/>
    </row>
    <row r="115" spans="1:13" ht="12.75" x14ac:dyDescent="0.2">
      <c r="A115" s="42"/>
      <c r="B115" s="38"/>
      <c r="C115" s="43"/>
      <c r="D115" s="44"/>
      <c r="E115" s="40"/>
      <c r="F115" s="74"/>
      <c r="G115" s="74"/>
      <c r="H115" s="41" t="str">
        <f t="shared" ca="1" si="1"/>
        <v xml:space="preserve"> - </v>
      </c>
      <c r="I115" s="47"/>
      <c r="M115" s="7"/>
    </row>
    <row r="116" spans="1:13" ht="12.75" x14ac:dyDescent="0.2">
      <c r="A116" s="42"/>
      <c r="B116" s="40"/>
      <c r="C116" s="43"/>
      <c r="D116" s="44"/>
      <c r="E116" s="40"/>
      <c r="F116" s="74"/>
      <c r="G116" s="74"/>
      <c r="H116" s="41" t="str">
        <f t="shared" ca="1" si="1"/>
        <v xml:space="preserve"> - </v>
      </c>
      <c r="I116" s="47"/>
      <c r="M116" s="7"/>
    </row>
    <row r="117" spans="1:13" ht="12.75" x14ac:dyDescent="0.2">
      <c r="A117" s="42"/>
      <c r="B117" s="40"/>
      <c r="C117" s="43"/>
      <c r="D117" s="44"/>
      <c r="E117" s="40"/>
      <c r="F117" s="74"/>
      <c r="G117" s="74"/>
      <c r="H117" s="41" t="str">
        <f t="shared" ca="1" si="1"/>
        <v xml:space="preserve"> - </v>
      </c>
      <c r="I117" s="47"/>
      <c r="M117" s="7"/>
    </row>
    <row r="118" spans="1:13" ht="12.75" x14ac:dyDescent="0.2">
      <c r="A118" s="42"/>
      <c r="B118" s="40"/>
      <c r="C118" s="43"/>
      <c r="D118" s="44"/>
      <c r="E118" s="40"/>
      <c r="F118" s="74"/>
      <c r="G118" s="74"/>
      <c r="H118" s="41" t="str">
        <f t="shared" ca="1" si="1"/>
        <v xml:space="preserve"> - </v>
      </c>
      <c r="I118" s="47"/>
      <c r="M118" s="7"/>
    </row>
    <row r="119" spans="1:13" ht="12.75" x14ac:dyDescent="0.2">
      <c r="A119" s="42"/>
      <c r="B119" s="40"/>
      <c r="C119" s="43"/>
      <c r="D119" s="44"/>
      <c r="E119" s="40"/>
      <c r="F119" s="74"/>
      <c r="G119" s="74"/>
      <c r="H119" s="41" t="str">
        <f t="shared" ca="1" si="1"/>
        <v xml:space="preserve"> - </v>
      </c>
      <c r="I119" s="47"/>
      <c r="M119" s="7"/>
    </row>
    <row r="120" spans="1:13" ht="12.75" x14ac:dyDescent="0.2">
      <c r="A120" s="42"/>
      <c r="B120" s="40"/>
      <c r="C120" s="43"/>
      <c r="D120" s="44"/>
      <c r="E120" s="40"/>
      <c r="F120" s="74"/>
      <c r="G120" s="74"/>
      <c r="H120" s="41" t="str">
        <f t="shared" ca="1" si="1"/>
        <v xml:space="preserve"> - </v>
      </c>
      <c r="I120" s="47"/>
      <c r="J120" s="50"/>
      <c r="M120" s="7"/>
    </row>
    <row r="121" spans="1:13" ht="12.75" x14ac:dyDescent="0.2">
      <c r="A121" s="42"/>
      <c r="B121" s="40"/>
      <c r="C121" s="43"/>
      <c r="D121" s="44"/>
      <c r="E121" s="40"/>
      <c r="F121" s="74"/>
      <c r="G121" s="74"/>
      <c r="H121" s="41" t="str">
        <f t="shared" ca="1" si="1"/>
        <v xml:space="preserve"> - </v>
      </c>
      <c r="I121" s="47"/>
      <c r="M121" s="7"/>
    </row>
    <row r="122" spans="1:13" ht="12.75" x14ac:dyDescent="0.2">
      <c r="A122" s="42"/>
      <c r="B122" s="40"/>
      <c r="C122" s="43"/>
      <c r="D122" s="44"/>
      <c r="E122" s="40"/>
      <c r="F122" s="74"/>
      <c r="G122" s="74"/>
      <c r="H122" s="41" t="str">
        <f t="shared" ca="1" si="1"/>
        <v xml:space="preserve"> - </v>
      </c>
      <c r="I122" s="47"/>
      <c r="M122" s="7"/>
    </row>
    <row r="123" spans="1:13" ht="12.75" x14ac:dyDescent="0.2">
      <c r="A123" s="42"/>
      <c r="B123" s="40"/>
      <c r="C123" s="43"/>
      <c r="D123" s="44"/>
      <c r="E123" s="40"/>
      <c r="F123" s="74"/>
      <c r="G123" s="74"/>
      <c r="H123" s="41" t="str">
        <f t="shared" ca="1" si="1"/>
        <v xml:space="preserve"> - </v>
      </c>
      <c r="I123" s="47"/>
      <c r="M123" s="7"/>
    </row>
    <row r="124" spans="1:13" ht="12.75" x14ac:dyDescent="0.2">
      <c r="A124" s="42"/>
      <c r="B124" s="40"/>
      <c r="C124" s="43"/>
      <c r="D124" s="44"/>
      <c r="E124" s="40"/>
      <c r="F124" s="74"/>
      <c r="G124" s="74"/>
      <c r="H124" s="41" t="str">
        <f t="shared" ca="1" si="1"/>
        <v xml:space="preserve"> - </v>
      </c>
      <c r="I124" s="47"/>
      <c r="M124" s="7"/>
    </row>
    <row r="125" spans="1:13" ht="12.75" x14ac:dyDescent="0.2">
      <c r="A125" s="42"/>
      <c r="B125" s="40"/>
      <c r="C125" s="43"/>
      <c r="D125" s="44"/>
      <c r="E125" s="40"/>
      <c r="F125" s="74"/>
      <c r="G125" s="74"/>
      <c r="H125" s="41" t="str">
        <f t="shared" ca="1" si="1"/>
        <v xml:space="preserve"> - </v>
      </c>
      <c r="I125" s="47"/>
      <c r="M125" s="7"/>
    </row>
    <row r="126" spans="1:13" ht="12.75" x14ac:dyDescent="0.2">
      <c r="A126" s="42"/>
      <c r="B126" s="40"/>
      <c r="C126" s="43"/>
      <c r="D126" s="44"/>
      <c r="E126" s="40"/>
      <c r="F126" s="74"/>
      <c r="G126" s="74"/>
      <c r="H126" s="41" t="str">
        <f t="shared" ca="1" si="1"/>
        <v xml:space="preserve"> - </v>
      </c>
      <c r="I126" s="47"/>
      <c r="M126" s="7"/>
    </row>
    <row r="127" spans="1:13" ht="12.75" x14ac:dyDescent="0.2">
      <c r="A127" s="42"/>
      <c r="B127" s="40"/>
      <c r="C127" s="43"/>
      <c r="D127" s="44"/>
      <c r="E127" s="40"/>
      <c r="F127" s="74"/>
      <c r="G127" s="74"/>
      <c r="H127" s="41" t="str">
        <f t="shared" ca="1" si="1"/>
        <v xml:space="preserve"> - </v>
      </c>
      <c r="I127" s="47"/>
      <c r="M127" s="7"/>
    </row>
    <row r="128" spans="1:13" ht="12.75" x14ac:dyDescent="0.2">
      <c r="A128" s="42"/>
      <c r="B128" s="38"/>
      <c r="C128" s="45"/>
      <c r="D128" s="39"/>
      <c r="E128" s="33"/>
      <c r="F128" s="72"/>
      <c r="G128" s="72"/>
      <c r="H128" s="41" t="str">
        <f t="shared" ca="1" si="1"/>
        <v xml:space="preserve"> - </v>
      </c>
      <c r="I128" s="47"/>
      <c r="M128" s="7"/>
    </row>
    <row r="129" spans="1:13" ht="12.75" x14ac:dyDescent="0.2">
      <c r="A129" s="42"/>
      <c r="B129" s="40"/>
      <c r="C129" s="43"/>
      <c r="D129" s="44"/>
      <c r="E129" s="40"/>
      <c r="F129" s="74"/>
      <c r="G129" s="74"/>
      <c r="H129" s="41" t="str">
        <f t="shared" ca="1" si="1"/>
        <v xml:space="preserve"> - </v>
      </c>
      <c r="I129" s="47"/>
      <c r="M129" s="7"/>
    </row>
    <row r="130" spans="1:13" ht="12.75" x14ac:dyDescent="0.2">
      <c r="A130" s="42"/>
      <c r="B130" s="40"/>
      <c r="C130" s="43"/>
      <c r="D130" s="44"/>
      <c r="E130" s="40"/>
      <c r="F130" s="74"/>
      <c r="G130" s="74"/>
      <c r="H130" s="41" t="str">
        <f t="shared" ca="1" si="1"/>
        <v xml:space="preserve"> - </v>
      </c>
      <c r="I130" s="47"/>
      <c r="M130" s="7"/>
    </row>
    <row r="131" spans="1:13" ht="12.75" x14ac:dyDescent="0.2">
      <c r="A131" s="32"/>
      <c r="B131" s="38"/>
      <c r="C131" s="45"/>
      <c r="D131" s="39"/>
      <c r="E131" s="33"/>
      <c r="F131" s="72"/>
      <c r="G131" s="72"/>
      <c r="H131" s="41" t="str">
        <f t="shared" ca="1" si="1"/>
        <v xml:space="preserve"> - </v>
      </c>
      <c r="I131" s="47"/>
      <c r="M131" s="7"/>
    </row>
    <row r="132" spans="1:13" ht="12.75" x14ac:dyDescent="0.2">
      <c r="A132" s="32"/>
      <c r="B132" s="38"/>
      <c r="C132" s="45"/>
      <c r="D132" s="39"/>
      <c r="E132" s="33"/>
      <c r="F132" s="72"/>
      <c r="G132" s="72"/>
      <c r="H132" s="41" t="str">
        <f t="shared" ca="1" si="1"/>
        <v xml:space="preserve"> - </v>
      </c>
      <c r="I132" s="47"/>
      <c r="M132" s="7"/>
    </row>
    <row r="133" spans="1:13" ht="12.75" x14ac:dyDescent="0.2">
      <c r="A133" s="32"/>
      <c r="B133" s="38"/>
      <c r="C133" s="45"/>
      <c r="D133" s="39"/>
      <c r="E133" s="33"/>
      <c r="F133" s="72"/>
      <c r="G133" s="72"/>
      <c r="H133" s="41" t="str">
        <f t="shared" ca="1" si="1"/>
        <v xml:space="preserve"> - </v>
      </c>
      <c r="I133" s="47"/>
      <c r="M133" s="7"/>
    </row>
    <row r="134" spans="1:13" ht="12.75" x14ac:dyDescent="0.2">
      <c r="A134" s="32"/>
      <c r="B134" s="38"/>
      <c r="C134" s="45"/>
      <c r="D134" s="39"/>
      <c r="E134" s="33"/>
      <c r="F134" s="72"/>
      <c r="G134" s="72"/>
      <c r="H134" s="41" t="str">
        <f t="shared" ca="1" si="1"/>
        <v xml:space="preserve"> - </v>
      </c>
      <c r="I134" s="47"/>
      <c r="M134" s="7"/>
    </row>
    <row r="135" spans="1:13" s="54" customFormat="1" ht="12.75" x14ac:dyDescent="0.2">
      <c r="A135" s="32"/>
      <c r="B135" s="51"/>
      <c r="C135" s="52"/>
      <c r="D135" s="44"/>
      <c r="E135" s="51"/>
      <c r="F135" s="75"/>
      <c r="G135" s="75"/>
      <c r="H135" s="41" t="str">
        <f t="shared" ca="1" si="1"/>
        <v xml:space="preserve"> - </v>
      </c>
      <c r="I135" s="47"/>
      <c r="J135" s="53"/>
    </row>
    <row r="136" spans="1:13" s="54" customFormat="1" ht="12.75" x14ac:dyDescent="0.2">
      <c r="A136" s="32"/>
      <c r="B136" s="38"/>
      <c r="C136" s="52"/>
      <c r="D136" s="55"/>
      <c r="E136" s="51"/>
      <c r="F136" s="75"/>
      <c r="G136" s="75"/>
      <c r="H136" s="41" t="str">
        <f t="shared" ca="1" si="1"/>
        <v xml:space="preserve"> - </v>
      </c>
      <c r="I136" s="47"/>
      <c r="J136" s="53"/>
    </row>
    <row r="137" spans="1:13" s="54" customFormat="1" x14ac:dyDescent="0.25">
      <c r="A137" s="32"/>
      <c r="B137" s="51"/>
      <c r="C137" s="52"/>
      <c r="D137" s="55"/>
      <c r="E137" s="51"/>
      <c r="F137" s="75"/>
      <c r="G137" s="75"/>
      <c r="H137" s="41" t="str">
        <f t="shared" ca="1" si="1"/>
        <v xml:space="preserve"> - </v>
      </c>
      <c r="I137" s="47"/>
      <c r="J137" s="53"/>
      <c r="M137" s="57"/>
    </row>
    <row r="138" spans="1:13" s="54" customFormat="1" x14ac:dyDescent="0.25">
      <c r="A138" s="32"/>
      <c r="B138" s="51"/>
      <c r="C138" s="52"/>
      <c r="D138" s="55"/>
      <c r="E138" s="51"/>
      <c r="F138" s="75"/>
      <c r="G138" s="75"/>
      <c r="H138" s="41" t="str">
        <f t="shared" ca="1" si="1"/>
        <v xml:space="preserve"> - </v>
      </c>
      <c r="I138" s="47"/>
      <c r="J138" s="53"/>
      <c r="M138" s="57"/>
    </row>
    <row r="139" spans="1:13" s="54" customFormat="1" x14ac:dyDescent="0.25">
      <c r="A139" s="56"/>
      <c r="B139" s="51"/>
      <c r="C139" s="58"/>
      <c r="D139" s="59"/>
      <c r="E139" s="60"/>
      <c r="F139" s="76"/>
      <c r="G139" s="76"/>
      <c r="H139" s="41" t="str">
        <f t="shared" ca="1" si="1"/>
        <v xml:space="preserve"> - </v>
      </c>
      <c r="I139" s="61"/>
      <c r="J139" s="53"/>
      <c r="M139" s="57"/>
    </row>
    <row r="140" spans="1:13" s="54" customFormat="1" x14ac:dyDescent="0.25">
      <c r="A140" s="56"/>
      <c r="B140" s="60"/>
      <c r="C140" s="58"/>
      <c r="D140" s="59"/>
      <c r="E140" s="60"/>
      <c r="F140" s="76"/>
      <c r="G140" s="76"/>
      <c r="H140" s="41" t="str">
        <f t="shared" ca="1" si="1"/>
        <v xml:space="preserve"> - </v>
      </c>
      <c r="I140" s="47"/>
      <c r="J140" s="53"/>
      <c r="M140" s="57"/>
    </row>
    <row r="141" spans="1:13" s="54" customFormat="1" ht="12.75" x14ac:dyDescent="0.2">
      <c r="A141" s="56"/>
      <c r="B141" s="60"/>
      <c r="C141" s="52"/>
      <c r="D141" s="55"/>
      <c r="E141" s="51"/>
      <c r="F141" s="75"/>
      <c r="G141" s="75"/>
      <c r="H141" s="41" t="str">
        <f t="shared" ca="1" si="1"/>
        <v xml:space="preserve"> - </v>
      </c>
      <c r="I141" s="47"/>
      <c r="J141" s="53"/>
    </row>
    <row r="142" spans="1:13" s="54" customFormat="1" x14ac:dyDescent="0.25">
      <c r="A142" s="56"/>
      <c r="B142" s="51"/>
      <c r="C142" s="58"/>
      <c r="D142" s="59"/>
      <c r="E142" s="60"/>
      <c r="F142" s="76"/>
      <c r="G142" s="76"/>
      <c r="H142" s="41" t="str">
        <f t="shared" ca="1" si="1"/>
        <v xml:space="preserve"> - </v>
      </c>
      <c r="I142" s="47"/>
      <c r="J142" s="53"/>
      <c r="M142" s="57"/>
    </row>
    <row r="143" spans="1:13" s="54" customFormat="1" x14ac:dyDescent="0.25">
      <c r="A143" s="56"/>
      <c r="B143" s="60"/>
      <c r="C143" s="58"/>
      <c r="D143" s="59"/>
      <c r="E143" s="60"/>
      <c r="F143" s="76"/>
      <c r="G143" s="76"/>
      <c r="H143" s="41" t="str">
        <f t="shared" ca="1" si="1"/>
        <v xml:space="preserve"> - </v>
      </c>
      <c r="I143" s="47"/>
      <c r="J143" s="53"/>
      <c r="M143" s="57"/>
    </row>
    <row r="144" spans="1:13" s="54" customFormat="1" x14ac:dyDescent="0.25">
      <c r="A144" s="56"/>
      <c r="B144" s="60"/>
      <c r="C144" s="58"/>
      <c r="D144" s="59"/>
      <c r="E144" s="60"/>
      <c r="F144" s="76"/>
      <c r="G144" s="76"/>
      <c r="H144" s="41" t="str">
        <f t="shared" ca="1" si="1"/>
        <v xml:space="preserve"> - </v>
      </c>
      <c r="I144" s="47"/>
      <c r="J144" s="53"/>
      <c r="M144" s="57"/>
    </row>
    <row r="145" spans="1:13" x14ac:dyDescent="0.25">
      <c r="A145" s="56"/>
      <c r="B145" s="60"/>
      <c r="C145" s="43"/>
      <c r="D145" s="44"/>
      <c r="E145" s="40"/>
      <c r="F145" s="74"/>
      <c r="G145" s="74"/>
      <c r="H145" s="41" t="str">
        <f t="shared" ca="1" si="1"/>
        <v xml:space="preserve"> - </v>
      </c>
      <c r="I145" s="47"/>
    </row>
    <row r="146" spans="1:13" x14ac:dyDescent="0.25">
      <c r="A146" s="56"/>
      <c r="B146" s="40"/>
      <c r="C146" s="43"/>
      <c r="D146" s="44"/>
      <c r="E146" s="40"/>
      <c r="F146" s="74"/>
      <c r="G146" s="74"/>
      <c r="H146" s="41" t="str">
        <f t="shared" ca="1" si="1"/>
        <v xml:space="preserve"> - </v>
      </c>
      <c r="I146" s="47"/>
    </row>
    <row r="147" spans="1:13" x14ac:dyDescent="0.25">
      <c r="A147" s="56"/>
      <c r="B147" s="40"/>
      <c r="C147" s="43"/>
      <c r="D147" s="44"/>
      <c r="E147" s="40"/>
      <c r="F147" s="74"/>
      <c r="G147" s="74"/>
      <c r="H147" s="41" t="str">
        <f t="shared" ca="1" si="1"/>
        <v xml:space="preserve"> - </v>
      </c>
      <c r="I147" s="47"/>
    </row>
    <row r="148" spans="1:13" x14ac:dyDescent="0.25">
      <c r="A148" s="56"/>
      <c r="B148" s="40"/>
      <c r="C148" s="43"/>
      <c r="D148" s="44"/>
      <c r="E148" s="40"/>
      <c r="F148" s="74"/>
      <c r="G148" s="74"/>
      <c r="H148" s="41" t="str">
        <f t="shared" ca="1" si="1"/>
        <v xml:space="preserve"> - </v>
      </c>
      <c r="I148" s="47"/>
    </row>
    <row r="149" spans="1:13" x14ac:dyDescent="0.25">
      <c r="A149" s="56"/>
      <c r="B149" s="40"/>
      <c r="C149" s="43"/>
      <c r="D149" s="44"/>
      <c r="E149" s="40"/>
      <c r="F149" s="74"/>
      <c r="G149" s="74"/>
      <c r="H149" s="41" t="str">
        <f t="shared" ca="1" si="1"/>
        <v xml:space="preserve"> - </v>
      </c>
      <c r="I149" s="47"/>
    </row>
    <row r="150" spans="1:13" x14ac:dyDescent="0.25">
      <c r="A150" s="56"/>
      <c r="B150" s="40"/>
      <c r="C150" s="43"/>
      <c r="D150" s="44"/>
      <c r="E150" s="40"/>
      <c r="F150" s="74"/>
      <c r="G150" s="74"/>
      <c r="H150" s="41" t="str">
        <f t="shared" ca="1" si="1"/>
        <v xml:space="preserve"> - </v>
      </c>
      <c r="I150" s="47"/>
    </row>
    <row r="151" spans="1:13" x14ac:dyDescent="0.25">
      <c r="A151" s="56"/>
      <c r="B151" s="40"/>
      <c r="C151" s="43"/>
      <c r="D151" s="44"/>
      <c r="E151" s="40"/>
      <c r="F151" s="74"/>
      <c r="G151" s="74"/>
      <c r="H151" s="41" t="str">
        <f t="shared" ca="1" si="1"/>
        <v xml:space="preserve"> - </v>
      </c>
      <c r="I151" s="47"/>
    </row>
    <row r="152" spans="1:13" x14ac:dyDescent="0.25">
      <c r="A152" s="56"/>
      <c r="B152" s="40"/>
      <c r="C152" s="43"/>
      <c r="D152" s="44"/>
      <c r="E152" s="40"/>
      <c r="F152" s="74"/>
      <c r="G152" s="74"/>
      <c r="H152" s="41" t="str">
        <f t="shared" ca="1" si="1"/>
        <v xml:space="preserve"> - </v>
      </c>
      <c r="I152" s="47"/>
    </row>
    <row r="153" spans="1:13" x14ac:dyDescent="0.25">
      <c r="A153" s="56"/>
      <c r="B153" s="40"/>
      <c r="C153" s="43"/>
      <c r="D153" s="44"/>
      <c r="E153" s="40"/>
      <c r="F153" s="74"/>
      <c r="G153" s="74"/>
      <c r="H153" s="41" t="str">
        <f t="shared" ca="1" si="1"/>
        <v xml:space="preserve"> - </v>
      </c>
      <c r="I153" s="47"/>
    </row>
    <row r="154" spans="1:13" ht="12.75" x14ac:dyDescent="0.2">
      <c r="A154" s="56"/>
      <c r="B154" s="40"/>
      <c r="C154" s="43"/>
      <c r="D154" s="44"/>
      <c r="E154" s="40"/>
      <c r="F154" s="74"/>
      <c r="G154" s="74"/>
      <c r="H154" s="41" t="str">
        <f t="shared" ca="1" si="1"/>
        <v xml:space="preserve"> - </v>
      </c>
      <c r="I154" s="47"/>
      <c r="J154" s="7"/>
      <c r="M154" s="7"/>
    </row>
    <row r="155" spans="1:13" ht="12.75" x14ac:dyDescent="0.2">
      <c r="A155" s="56"/>
      <c r="B155" s="40"/>
      <c r="C155" s="43"/>
      <c r="D155" s="44"/>
      <c r="E155" s="40"/>
      <c r="F155" s="74"/>
      <c r="G155" s="74"/>
      <c r="H155" s="41" t="str">
        <f t="shared" ca="1" si="1"/>
        <v xml:space="preserve"> - </v>
      </c>
      <c r="I155" s="47"/>
      <c r="J155" s="7"/>
      <c r="M155" s="7"/>
    </row>
    <row r="156" spans="1:13" ht="12.75" x14ac:dyDescent="0.2">
      <c r="A156" s="56"/>
      <c r="B156" s="40"/>
      <c r="C156" s="43"/>
      <c r="D156" s="44"/>
      <c r="E156" s="40"/>
      <c r="F156" s="74"/>
      <c r="G156" s="74"/>
      <c r="H156" s="41" t="str">
        <f t="shared" ca="1" si="1"/>
        <v xml:space="preserve"> - </v>
      </c>
      <c r="I156" s="47"/>
      <c r="J156" s="7"/>
      <c r="M156" s="7"/>
    </row>
    <row r="157" spans="1:13" ht="12.75" x14ac:dyDescent="0.2">
      <c r="A157" s="56"/>
      <c r="B157" s="40"/>
      <c r="C157" s="43"/>
      <c r="D157" s="44"/>
      <c r="E157" s="40"/>
      <c r="F157" s="74"/>
      <c r="G157" s="74"/>
      <c r="H157" s="41" t="str">
        <f t="shared" ca="1" si="1"/>
        <v xml:space="preserve"> - </v>
      </c>
      <c r="I157" s="47"/>
      <c r="J157" s="7"/>
      <c r="M157" s="7"/>
    </row>
    <row r="158" spans="1:13" ht="12.75" x14ac:dyDescent="0.2">
      <c r="A158" s="56"/>
      <c r="B158" s="40"/>
      <c r="C158" s="43"/>
      <c r="D158" s="44"/>
      <c r="E158" s="40"/>
      <c r="F158" s="74"/>
      <c r="G158" s="74"/>
      <c r="H158" s="41" t="str">
        <f t="shared" ca="1" si="1"/>
        <v xml:space="preserve"> - </v>
      </c>
      <c r="I158" s="47"/>
      <c r="J158" s="7"/>
      <c r="M158" s="7"/>
    </row>
    <row r="159" spans="1:13" ht="12.75" x14ac:dyDescent="0.2">
      <c r="A159" s="56"/>
      <c r="B159" s="40"/>
      <c r="C159" s="43"/>
      <c r="D159" s="44"/>
      <c r="E159" s="40"/>
      <c r="F159" s="74"/>
      <c r="G159" s="74"/>
      <c r="H159" s="41" t="str">
        <f t="shared" ca="1" si="1"/>
        <v xml:space="preserve"> - </v>
      </c>
      <c r="I159" s="47"/>
      <c r="J159" s="7"/>
      <c r="M159" s="7"/>
    </row>
    <row r="160" spans="1:13" ht="12.75" x14ac:dyDescent="0.2">
      <c r="A160" s="56"/>
      <c r="B160" s="40"/>
      <c r="C160" s="43"/>
      <c r="D160" s="44"/>
      <c r="E160" s="40"/>
      <c r="F160" s="74"/>
      <c r="G160" s="74"/>
      <c r="H160" s="41" t="str">
        <f t="shared" ca="1" si="1"/>
        <v xml:space="preserve"> - </v>
      </c>
      <c r="I160" s="47"/>
      <c r="J160" s="7"/>
      <c r="M160" s="7"/>
    </row>
    <row r="161" spans="1:13" ht="12.75" x14ac:dyDescent="0.2">
      <c r="A161" s="56"/>
      <c r="B161" s="40"/>
      <c r="C161" s="43"/>
      <c r="D161" s="44"/>
      <c r="E161" s="40"/>
      <c r="F161" s="74"/>
      <c r="G161" s="74"/>
      <c r="H161" s="41" t="str">
        <f t="shared" ca="1" si="1"/>
        <v xml:space="preserve"> - </v>
      </c>
      <c r="I161" s="47"/>
      <c r="J161" s="7"/>
      <c r="M161" s="7"/>
    </row>
    <row r="162" spans="1:13" ht="12.75" x14ac:dyDescent="0.2">
      <c r="A162" s="56"/>
      <c r="B162" s="40"/>
      <c r="C162" s="43"/>
      <c r="D162" s="44"/>
      <c r="E162" s="40"/>
      <c r="F162" s="74"/>
      <c r="G162" s="74"/>
      <c r="H162" s="41" t="str">
        <f t="shared" ca="1" si="1"/>
        <v xml:space="preserve"> - </v>
      </c>
      <c r="I162" s="47"/>
      <c r="J162" s="7"/>
      <c r="M162" s="7"/>
    </row>
    <row r="163" spans="1:13" ht="12.75" x14ac:dyDescent="0.2">
      <c r="A163" s="56"/>
      <c r="B163" s="40"/>
      <c r="C163" s="43"/>
      <c r="D163" s="44"/>
      <c r="E163" s="40"/>
      <c r="F163" s="74"/>
      <c r="G163" s="74"/>
      <c r="H163" s="41" t="str">
        <f t="shared" ref="H163:H166" ca="1" si="2">IF(AND(ISBLANK(F163),ISBLANK(G163))," - ",OFFSET(H163,-1,0,1,1)+G163-F163)</f>
        <v xml:space="preserve"> - </v>
      </c>
      <c r="I163" s="47"/>
      <c r="J163" s="7"/>
      <c r="M163" s="7"/>
    </row>
    <row r="164" spans="1:13" ht="12.75" x14ac:dyDescent="0.2">
      <c r="A164" s="56"/>
      <c r="B164" s="40"/>
      <c r="C164" s="43"/>
      <c r="D164" s="44"/>
      <c r="E164" s="40"/>
      <c r="F164" s="49"/>
      <c r="G164" s="49"/>
      <c r="H164" s="41" t="str">
        <f t="shared" ca="1" si="2"/>
        <v xml:space="preserve"> - </v>
      </c>
      <c r="I164" s="47"/>
      <c r="J164" s="7"/>
      <c r="M164" s="7"/>
    </row>
    <row r="165" spans="1:13" ht="12.75" x14ac:dyDescent="0.2">
      <c r="A165" s="56"/>
      <c r="B165" s="40"/>
      <c r="C165" s="43"/>
      <c r="D165" s="44"/>
      <c r="E165" s="40"/>
      <c r="F165" s="49"/>
      <c r="G165" s="49"/>
      <c r="H165" s="41" t="str">
        <f t="shared" ca="1" si="2"/>
        <v xml:space="preserve"> - </v>
      </c>
      <c r="I165" s="47"/>
      <c r="J165" s="7"/>
      <c r="M165" s="7"/>
    </row>
    <row r="166" spans="1:13" ht="12.75" x14ac:dyDescent="0.2">
      <c r="A166" s="63"/>
      <c r="B166" s="40"/>
      <c r="C166" s="43"/>
      <c r="D166" s="44"/>
      <c r="E166" s="40"/>
      <c r="F166" s="49"/>
      <c r="G166" s="49"/>
      <c r="H166" s="41" t="str">
        <f t="shared" ca="1" si="2"/>
        <v xml:space="preserve"> - </v>
      </c>
      <c r="I166" s="47"/>
      <c r="J166" s="7"/>
      <c r="M166" s="7"/>
    </row>
    <row r="167" spans="1:13" ht="14.25" x14ac:dyDescent="0.2">
      <c r="A167" s="64"/>
      <c r="B167" s="65"/>
      <c r="C167" s="66"/>
      <c r="D167" s="67"/>
      <c r="E167" s="65"/>
      <c r="F167" s="68"/>
      <c r="G167" s="68"/>
      <c r="H167" s="69"/>
      <c r="I167"/>
      <c r="J167" s="7"/>
      <c r="M167" s="7"/>
    </row>
    <row r="168" spans="1:13" ht="12.75" x14ac:dyDescent="0.2">
      <c r="F168" s="8">
        <f>SUBTOTAL(9, F9:F167)</f>
        <v>121416.17387096773</v>
      </c>
      <c r="G168" s="8">
        <f>SUBTOTAL(9, G9:G136)</f>
        <v>2816010</v>
      </c>
      <c r="J168" s="7"/>
      <c r="M168" s="7"/>
    </row>
    <row r="169" spans="1:13" ht="12.75" x14ac:dyDescent="0.2">
      <c r="F169" s="8">
        <f>F168-G168</f>
        <v>-2694593.8261290323</v>
      </c>
      <c r="J169" s="7"/>
      <c r="M169" s="7"/>
    </row>
  </sheetData>
  <conditionalFormatting sqref="H7:H166">
    <cfRule type="cellIs" dxfId="42" priority="2" stopIfTrue="1" operator="lessThan">
      <formula>0</formula>
    </cfRule>
  </conditionalFormatting>
  <conditionalFormatting sqref="H3">
    <cfRule type="cellIs" dxfId="41" priority="1" stopIfTrue="1" operator="lessThan">
      <formula>0</formula>
    </cfRule>
  </conditionalFormatting>
  <dataValidations count="5">
    <dataValidation type="list" allowBlank="1" showInputMessage="1" showErrorMessage="1" sqref="C79 B35 C29:C34 C7:C8 C98:C99 C57:C71 C36:C54" xr:uid="{5AF7E797-5347-4CDC-9A67-20674924A28D}">
      <formula1>payeeList</formula1>
    </dataValidation>
    <dataValidation type="list" allowBlank="1" showInputMessage="1" showErrorMessage="1" sqref="B7:B30 B32:B34 B98:B99 B58:B71 B36:B55" xr:uid="{69C9A5EF-7236-44B7-910E-EE60FEC1A727}">
      <formula1>numList</formula1>
    </dataValidation>
    <dataValidation type="list" allowBlank="1" showInputMessage="1" showErrorMessage="1" sqref="A62:A104 A131:A138 A49:A60 A7:A47" xr:uid="{CAA959F7-C86E-4512-8FDD-2DAEABA5EA87}">
      <formula1>dateList</formula1>
    </dataValidation>
    <dataValidation type="list" allowBlank="1" showInputMessage="1" showErrorMessage="1" sqref="F35 E7:E134" xr:uid="{642817E4-12FC-4653-A99D-F67F2096FB95}">
      <formula1>reconcileList</formula1>
    </dataValidation>
    <dataValidation type="list" allowBlank="1" showInputMessage="1" showErrorMessage="1" sqref="D79:D87 C35 D7:D8 F101 F79:F87 D98:D99 D46:D52 D101 D54:D77 F62:F77" xr:uid="{20A9F545-AB3E-458B-8DCC-E8CDDED76D83}">
      <formula1>categoryList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769DE503-F676-4A11-BAB7-064331A6E8D7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H7:H30</xm:sqref>
        </x14:conditionalFormatting>
        <x14:conditionalFormatting xmlns:xm="http://schemas.microsoft.com/office/excel/2006/main">
          <x14:cfRule type="iconSet" priority="4" id="{CCA0EBEB-39FE-4B35-9A87-4D372D66984F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H3</xm:sqref>
        </x14:conditionalFormatting>
        <x14:conditionalFormatting xmlns:xm="http://schemas.microsoft.com/office/excel/2006/main">
          <x14:cfRule type="iconSet" priority="5" id="{DF0CEFB7-1F80-49DE-8AE9-CB7A2F666053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H31:H166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E17E7-EFFF-440A-8741-5C8BAB2A6201}">
  <sheetPr codeName="Sheet5">
    <pageSetUpPr fitToPage="1"/>
  </sheetPr>
  <dimension ref="A1:N165"/>
  <sheetViews>
    <sheetView showGridLines="0" zoomScale="115" zoomScaleNormal="115" workbookViewId="0">
      <pane ySplit="6" topLeftCell="A46" activePane="bottomLeft" state="frozen"/>
      <selection activeCell="B18" sqref="B18"/>
      <selection pane="bottomLeft" activeCell="C59" sqref="C59"/>
    </sheetView>
  </sheetViews>
  <sheetFormatPr defaultRowHeight="15" x14ac:dyDescent="0.25"/>
  <cols>
    <col min="1" max="1" width="9.25" style="7" customWidth="1"/>
    <col min="2" max="2" width="12.875" style="7" customWidth="1"/>
    <col min="3" max="3" width="25.75" style="7" customWidth="1"/>
    <col min="4" max="4" width="18.375" style="7" customWidth="1"/>
    <col min="5" max="5" width="4" style="7" customWidth="1"/>
    <col min="6" max="6" width="12.375" style="127" customWidth="1"/>
    <col min="7" max="7" width="11.75" style="8" customWidth="1"/>
    <col min="8" max="8" width="14" style="8" customWidth="1"/>
    <col min="9" max="9" width="15.25" style="7" customWidth="1"/>
    <col min="10" max="10" width="20.875" style="8" customWidth="1"/>
    <col min="11" max="11" width="9.625" style="7" bestFit="1" customWidth="1"/>
    <col min="12" max="12" width="9" style="7"/>
    <col min="13" max="13" width="9" style="62"/>
    <col min="14" max="16384" width="9" style="7"/>
  </cols>
  <sheetData>
    <row r="1" spans="1:14" ht="23.25" x14ac:dyDescent="0.3">
      <c r="A1" s="1" t="s">
        <v>0</v>
      </c>
      <c r="B1" s="2"/>
      <c r="C1" s="2"/>
      <c r="D1" s="2"/>
      <c r="E1" s="3"/>
      <c r="F1" s="126"/>
      <c r="G1" s="5"/>
      <c r="H1" s="6">
        <v>43952</v>
      </c>
      <c r="M1" s="9"/>
      <c r="N1" s="10" t="s">
        <v>1</v>
      </c>
    </row>
    <row r="2" spans="1:14" ht="18.75" x14ac:dyDescent="0.25">
      <c r="A2" s="1" t="s">
        <v>2</v>
      </c>
      <c r="M2" s="11"/>
    </row>
    <row r="3" spans="1:14" x14ac:dyDescent="0.25">
      <c r="G3" s="13" t="s">
        <v>3</v>
      </c>
      <c r="H3" s="14">
        <f ca="1">VLOOKUP(9E+100,Table13456789101112133456789101112133456[Balance],1)</f>
        <v>3214730.3142253929</v>
      </c>
      <c r="J3" s="15"/>
      <c r="M3" s="11"/>
      <c r="N3" s="10" t="s">
        <v>4</v>
      </c>
    </row>
    <row r="4" spans="1:14" x14ac:dyDescent="0.25">
      <c r="G4" s="16" t="s">
        <v>5</v>
      </c>
      <c r="H4" s="17">
        <f>SUMIF(Table13456789101112133456789101112133456[R],"=r",Table13456789101112133456789101112133456[Deposit,
Credit (+)])+SUMIF(Table13456789101112133456789101112133456[R],"=c",Table13456789101112133456789101112133456[Deposit,
Credit (+)])-SUMIF(Table13456789101112133456789101112133456[R],"=R",Table13456789101112133456789101112133456[Withdrawal,
Payment (-)])-SUMIF(Table13456789101112133456789101112133456[R],"=C",Table13456789101112133456789101112133456[Withdrawal,
Payment (-)])</f>
        <v>0</v>
      </c>
      <c r="J4" s="18"/>
      <c r="M4" s="11"/>
      <c r="N4" s="10" t="s">
        <v>6</v>
      </c>
    </row>
    <row r="5" spans="1:14" s="20" customFormat="1" ht="17.25" customHeight="1" x14ac:dyDescent="0.25">
      <c r="A5" s="19"/>
      <c r="B5" s="19"/>
      <c r="C5" s="19"/>
      <c r="E5" s="21"/>
      <c r="F5" s="128"/>
      <c r="G5" s="23" t="s">
        <v>7</v>
      </c>
      <c r="H5" s="24">
        <v>500000</v>
      </c>
      <c r="J5" s="22"/>
      <c r="M5" s="11"/>
      <c r="N5" s="10" t="s">
        <v>8</v>
      </c>
    </row>
    <row r="6" spans="1:14" ht="30" x14ac:dyDescent="0.25">
      <c r="A6" s="25" t="s">
        <v>9</v>
      </c>
      <c r="B6" s="26" t="s">
        <v>10</v>
      </c>
      <c r="C6" s="27" t="s">
        <v>11</v>
      </c>
      <c r="D6" s="27" t="s">
        <v>12</v>
      </c>
      <c r="E6" s="25" t="s">
        <v>13</v>
      </c>
      <c r="F6" s="129" t="s">
        <v>14</v>
      </c>
      <c r="G6" s="28" t="s">
        <v>15</v>
      </c>
      <c r="H6" s="29" t="s">
        <v>16</v>
      </c>
      <c r="I6" s="30" t="s">
        <v>17</v>
      </c>
      <c r="M6" s="11"/>
    </row>
    <row r="7" spans="1:14" s="20" customFormat="1" ht="12.75" x14ac:dyDescent="0.2">
      <c r="A7" s="31"/>
      <c r="B7" s="33"/>
      <c r="C7" s="34" t="s">
        <v>482</v>
      </c>
      <c r="D7" s="35"/>
      <c r="E7" s="33"/>
      <c r="F7" s="130">
        <v>0</v>
      </c>
      <c r="G7" s="36"/>
      <c r="H7" s="41">
        <f ca="1">April!H31</f>
        <v>3529681.2211253936</v>
      </c>
      <c r="I7" s="37"/>
      <c r="J7" s="22"/>
      <c r="M7" s="12"/>
    </row>
    <row r="8" spans="1:14" s="20" customFormat="1" ht="12.75" x14ac:dyDescent="0.2">
      <c r="A8" s="32">
        <v>43953</v>
      </c>
      <c r="B8" s="38" t="s">
        <v>452</v>
      </c>
      <c r="C8" s="39" t="s">
        <v>19</v>
      </c>
      <c r="D8" s="39"/>
      <c r="E8" s="40"/>
      <c r="F8" s="131">
        <v>132</v>
      </c>
      <c r="G8" s="70"/>
      <c r="H8" s="41">
        <f ca="1">IF(AND(ISBLANK(F8),ISBLANK(G8))," - ",OFFSET(H8,-1,0,1,1)+G8-F8)</f>
        <v>3529549.2211253936</v>
      </c>
      <c r="I8" s="37"/>
      <c r="J8" s="22"/>
      <c r="M8" s="12"/>
    </row>
    <row r="9" spans="1:14" s="20" customFormat="1" ht="12.75" x14ac:dyDescent="0.2">
      <c r="A9" s="32">
        <v>43955</v>
      </c>
      <c r="B9" s="38" t="s">
        <v>453</v>
      </c>
      <c r="C9" s="39" t="s">
        <v>327</v>
      </c>
      <c r="D9" s="39"/>
      <c r="E9" s="40"/>
      <c r="F9" s="131">
        <v>5618</v>
      </c>
      <c r="G9" s="70"/>
      <c r="H9" s="41">
        <f t="shared" ref="H9:H80" ca="1" si="0">IF(AND(ISBLANK(F9),ISBLANK(G9))," - ",OFFSET(H9,-1,0,1,1)+G9-F9)</f>
        <v>3523931.2211253936</v>
      </c>
      <c r="I9" s="37"/>
      <c r="J9" s="22"/>
      <c r="M9" s="12"/>
    </row>
    <row r="10" spans="1:14" s="20" customFormat="1" ht="12.75" x14ac:dyDescent="0.2">
      <c r="A10" s="32">
        <v>43955</v>
      </c>
      <c r="B10" s="33" t="s">
        <v>454</v>
      </c>
      <c r="C10" s="39" t="s">
        <v>35</v>
      </c>
      <c r="D10" s="39"/>
      <c r="E10" s="33"/>
      <c r="F10" s="96">
        <v>1027.99</v>
      </c>
      <c r="G10" s="71"/>
      <c r="H10" s="41">
        <f t="shared" ca="1" si="0"/>
        <v>3522903.2311253934</v>
      </c>
      <c r="I10" s="37"/>
      <c r="J10" s="22"/>
      <c r="M10" s="12"/>
    </row>
    <row r="11" spans="1:14" s="20" customFormat="1" ht="12.75" x14ac:dyDescent="0.2">
      <c r="A11" s="32">
        <v>43955</v>
      </c>
      <c r="B11" s="93" t="s">
        <v>455</v>
      </c>
      <c r="C11" s="94" t="s">
        <v>436</v>
      </c>
      <c r="D11" s="95"/>
      <c r="E11" s="93"/>
      <c r="F11" s="96">
        <v>5000</v>
      </c>
      <c r="G11" s="96"/>
      <c r="H11" s="41">
        <f t="shared" ca="1" si="0"/>
        <v>3517903.2311253934</v>
      </c>
      <c r="I11" s="82"/>
      <c r="J11" s="22"/>
      <c r="M11" s="12"/>
    </row>
    <row r="12" spans="1:14" s="20" customFormat="1" ht="12.75" x14ac:dyDescent="0.2">
      <c r="A12" s="32">
        <v>43955</v>
      </c>
      <c r="B12" s="40" t="s">
        <v>456</v>
      </c>
      <c r="C12" s="43" t="s">
        <v>71</v>
      </c>
      <c r="D12" s="44"/>
      <c r="E12" s="40"/>
      <c r="F12" s="96">
        <v>398.54999999999995</v>
      </c>
      <c r="G12" s="71"/>
      <c r="H12" s="41">
        <f t="shared" ca="1" si="0"/>
        <v>3517504.6811253936</v>
      </c>
      <c r="I12" s="37"/>
      <c r="J12" s="22"/>
      <c r="M12" s="12"/>
    </row>
    <row r="13" spans="1:14" s="20" customFormat="1" ht="12.75" customHeight="1" x14ac:dyDescent="0.2">
      <c r="A13" s="32">
        <v>43957</v>
      </c>
      <c r="B13" s="40" t="s">
        <v>457</v>
      </c>
      <c r="C13" s="43" t="s">
        <v>458</v>
      </c>
      <c r="D13" s="44"/>
      <c r="E13" s="40"/>
      <c r="F13" s="96">
        <v>250</v>
      </c>
      <c r="G13" s="71"/>
      <c r="H13" s="41">
        <f t="shared" ca="1" si="0"/>
        <v>3517254.6811253936</v>
      </c>
      <c r="I13" s="37"/>
      <c r="J13" s="22"/>
      <c r="M13" s="12"/>
    </row>
    <row r="14" spans="1:14" s="20" customFormat="1" ht="12.75" customHeight="1" x14ac:dyDescent="0.2">
      <c r="A14" s="32">
        <v>43957</v>
      </c>
      <c r="B14" s="93" t="s">
        <v>459</v>
      </c>
      <c r="C14" s="94" t="s">
        <v>80</v>
      </c>
      <c r="D14" s="95"/>
      <c r="E14" s="93"/>
      <c r="F14" s="96">
        <v>1261.4000000000001</v>
      </c>
      <c r="G14" s="96"/>
      <c r="H14" s="41">
        <f t="shared" ca="1" si="0"/>
        <v>3515993.2811253937</v>
      </c>
      <c r="I14" s="82"/>
      <c r="J14" s="22"/>
      <c r="M14" s="12"/>
    </row>
    <row r="15" spans="1:14" s="20" customFormat="1" ht="12.75" customHeight="1" x14ac:dyDescent="0.2">
      <c r="A15" s="32">
        <v>43957</v>
      </c>
      <c r="B15" s="93" t="s">
        <v>460</v>
      </c>
      <c r="C15" s="94" t="s">
        <v>51</v>
      </c>
      <c r="D15" s="95"/>
      <c r="E15" s="93"/>
      <c r="F15" s="96">
        <v>1603.61</v>
      </c>
      <c r="G15" s="96"/>
      <c r="H15" s="41">
        <f t="shared" ca="1" si="0"/>
        <v>3514389.6711253938</v>
      </c>
      <c r="I15" s="82"/>
      <c r="J15" s="22"/>
      <c r="M15" s="12"/>
    </row>
    <row r="16" spans="1:14" s="20" customFormat="1" ht="12.75" x14ac:dyDescent="0.2">
      <c r="A16" s="32">
        <v>43957</v>
      </c>
      <c r="B16" s="33" t="s">
        <v>461</v>
      </c>
      <c r="C16" s="39" t="s">
        <v>51</v>
      </c>
      <c r="D16" s="39"/>
      <c r="E16" s="33"/>
      <c r="F16" s="131">
        <v>2495.5500000000002</v>
      </c>
      <c r="G16" s="70"/>
      <c r="H16" s="41">
        <f t="shared" ca="1" si="0"/>
        <v>3511894.121125394</v>
      </c>
      <c r="I16" s="37"/>
      <c r="J16" s="22"/>
      <c r="M16" s="12"/>
    </row>
    <row r="17" spans="1:13" s="20" customFormat="1" ht="12.75" x14ac:dyDescent="0.2">
      <c r="A17" s="32">
        <v>43957</v>
      </c>
      <c r="B17" s="33" t="s">
        <v>462</v>
      </c>
      <c r="C17" s="39" t="s">
        <v>51</v>
      </c>
      <c r="D17" s="39"/>
      <c r="E17" s="33"/>
      <c r="F17" s="131">
        <v>216.83</v>
      </c>
      <c r="G17" s="70"/>
      <c r="H17" s="41">
        <f t="shared" ca="1" si="0"/>
        <v>3511677.2911253939</v>
      </c>
      <c r="I17" s="37"/>
      <c r="J17" s="22"/>
      <c r="M17" s="12"/>
    </row>
    <row r="18" spans="1:13" s="20" customFormat="1" ht="12.75" x14ac:dyDescent="0.2">
      <c r="A18" s="32">
        <v>43957</v>
      </c>
      <c r="B18" s="33" t="s">
        <v>463</v>
      </c>
      <c r="C18" s="45" t="s">
        <v>51</v>
      </c>
      <c r="D18" s="39"/>
      <c r="E18" s="40"/>
      <c r="F18" s="131">
        <v>21.2</v>
      </c>
      <c r="G18" s="71"/>
      <c r="H18" s="41">
        <f t="shared" ca="1" si="0"/>
        <v>3511656.0911253938</v>
      </c>
      <c r="I18" s="37"/>
      <c r="J18" s="22"/>
      <c r="M18" s="12"/>
    </row>
    <row r="19" spans="1:13" s="20" customFormat="1" ht="12.75" x14ac:dyDescent="0.2">
      <c r="A19" s="32">
        <v>43957</v>
      </c>
      <c r="B19" s="40" t="s">
        <v>464</v>
      </c>
      <c r="C19" s="43" t="s">
        <v>425</v>
      </c>
      <c r="D19" s="39"/>
      <c r="E19" s="40"/>
      <c r="F19" s="96">
        <v>850</v>
      </c>
      <c r="G19" s="71"/>
      <c r="H19" s="41">
        <f t="shared" ca="1" si="0"/>
        <v>3510806.0911253938</v>
      </c>
      <c r="I19" s="37"/>
      <c r="J19" s="22"/>
      <c r="M19" s="12"/>
    </row>
    <row r="20" spans="1:13" s="20" customFormat="1" ht="12.75" x14ac:dyDescent="0.2">
      <c r="A20" s="32">
        <v>43957</v>
      </c>
      <c r="B20" s="40" t="s">
        <v>465</v>
      </c>
      <c r="C20" s="39" t="s">
        <v>466</v>
      </c>
      <c r="D20" s="39"/>
      <c r="E20" s="40"/>
      <c r="F20" s="96">
        <v>630</v>
      </c>
      <c r="G20" s="71"/>
      <c r="H20" s="41">
        <f t="shared" ca="1" si="0"/>
        <v>3510176.0911253938</v>
      </c>
      <c r="I20" s="37"/>
      <c r="J20" s="22"/>
      <c r="M20" s="12"/>
    </row>
    <row r="21" spans="1:13" s="20" customFormat="1" ht="12.75" x14ac:dyDescent="0.2">
      <c r="A21" s="32">
        <v>43963</v>
      </c>
      <c r="B21" s="40" t="s">
        <v>467</v>
      </c>
      <c r="C21" s="39" t="s">
        <v>75</v>
      </c>
      <c r="D21" s="39"/>
      <c r="E21" s="40"/>
      <c r="F21" s="96">
        <v>87.2</v>
      </c>
      <c r="G21" s="71"/>
      <c r="H21" s="41">
        <f t="shared" ca="1" si="0"/>
        <v>3510088.8911253936</v>
      </c>
      <c r="I21" s="37"/>
      <c r="J21" s="22"/>
      <c r="M21" s="12"/>
    </row>
    <row r="22" spans="1:13" s="20" customFormat="1" ht="12.75" x14ac:dyDescent="0.2">
      <c r="A22" s="32">
        <v>43963</v>
      </c>
      <c r="B22" s="40" t="s">
        <v>468</v>
      </c>
      <c r="C22" s="43" t="s">
        <v>118</v>
      </c>
      <c r="D22" s="39"/>
      <c r="E22" s="40"/>
      <c r="F22" s="96">
        <v>704.52</v>
      </c>
      <c r="G22" s="71"/>
      <c r="H22" s="41">
        <f t="shared" ca="1" si="0"/>
        <v>3509384.3711253935</v>
      </c>
      <c r="I22" s="37"/>
      <c r="J22" s="22"/>
      <c r="M22" s="12"/>
    </row>
    <row r="23" spans="1:13" s="20" customFormat="1" ht="25.5" x14ac:dyDescent="0.2">
      <c r="A23" s="32">
        <v>43963</v>
      </c>
      <c r="B23" s="40" t="s">
        <v>469</v>
      </c>
      <c r="C23" s="45" t="s">
        <v>197</v>
      </c>
      <c r="D23" s="39"/>
      <c r="E23" s="38"/>
      <c r="F23" s="96">
        <v>400</v>
      </c>
      <c r="G23" s="70"/>
      <c r="H23" s="41">
        <f t="shared" ca="1" si="0"/>
        <v>3508984.3711253935</v>
      </c>
      <c r="I23" s="37"/>
      <c r="J23" s="22"/>
      <c r="M23" s="12"/>
    </row>
    <row r="24" spans="1:13" s="20" customFormat="1" ht="25.5" x14ac:dyDescent="0.2">
      <c r="A24" s="32">
        <v>43963</v>
      </c>
      <c r="B24" s="38" t="s">
        <v>470</v>
      </c>
      <c r="C24" s="45" t="s">
        <v>45</v>
      </c>
      <c r="D24" s="39"/>
      <c r="E24" s="38"/>
      <c r="F24" s="131">
        <v>318</v>
      </c>
      <c r="G24" s="70"/>
      <c r="H24" s="41">
        <f t="shared" ca="1" si="0"/>
        <v>3508666.3711253935</v>
      </c>
      <c r="I24" s="37"/>
      <c r="J24" s="22"/>
      <c r="M24" s="12"/>
    </row>
    <row r="25" spans="1:13" s="20" customFormat="1" ht="12.75" x14ac:dyDescent="0.2">
      <c r="A25" s="32">
        <v>43963</v>
      </c>
      <c r="B25" s="38" t="s">
        <v>471</v>
      </c>
      <c r="C25" s="45" t="s">
        <v>95</v>
      </c>
      <c r="D25" s="39"/>
      <c r="E25" s="38"/>
      <c r="F25" s="131">
        <v>380</v>
      </c>
      <c r="G25" s="70"/>
      <c r="H25" s="41">
        <f t="shared" ca="1" si="0"/>
        <v>3508286.3711253935</v>
      </c>
      <c r="I25" s="37"/>
      <c r="J25" s="22"/>
      <c r="M25" s="12"/>
    </row>
    <row r="26" spans="1:13" s="20" customFormat="1" ht="12.75" x14ac:dyDescent="0.2">
      <c r="A26" s="32">
        <v>43963</v>
      </c>
      <c r="B26" s="38" t="s">
        <v>472</v>
      </c>
      <c r="C26" s="45" t="s">
        <v>208</v>
      </c>
      <c r="D26" s="39"/>
      <c r="E26" s="38"/>
      <c r="F26" s="132">
        <v>320.7</v>
      </c>
      <c r="G26" s="70"/>
      <c r="H26" s="41">
        <f t="shared" ca="1" si="0"/>
        <v>3507965.6711253934</v>
      </c>
      <c r="I26" s="37"/>
      <c r="J26" s="22"/>
      <c r="M26" s="12"/>
    </row>
    <row r="27" spans="1:13" s="20" customFormat="1" ht="12.75" x14ac:dyDescent="0.2">
      <c r="A27" s="32">
        <v>43963</v>
      </c>
      <c r="B27" s="38" t="s">
        <v>473</v>
      </c>
      <c r="C27" s="45" t="s">
        <v>208</v>
      </c>
      <c r="D27" s="39"/>
      <c r="E27" s="38"/>
      <c r="F27" s="131">
        <v>678.75</v>
      </c>
      <c r="G27" s="70"/>
      <c r="H27" s="41">
        <f t="shared" ca="1" si="0"/>
        <v>3507286.9211253934</v>
      </c>
      <c r="I27" s="37"/>
      <c r="J27" s="22"/>
      <c r="M27" s="12"/>
    </row>
    <row r="28" spans="1:13" s="20" customFormat="1" ht="25.5" x14ac:dyDescent="0.2">
      <c r="A28" s="32">
        <v>43963</v>
      </c>
      <c r="B28" s="38" t="s">
        <v>474</v>
      </c>
      <c r="C28" s="45" t="s">
        <v>322</v>
      </c>
      <c r="D28" s="39"/>
      <c r="E28" s="38"/>
      <c r="F28" s="131">
        <v>368.45</v>
      </c>
      <c r="G28" s="70"/>
      <c r="H28" s="41">
        <f t="shared" ca="1" si="0"/>
        <v>3506918.4711253932</v>
      </c>
      <c r="I28" s="37"/>
      <c r="J28" s="22"/>
      <c r="M28" s="12"/>
    </row>
    <row r="29" spans="1:13" s="20" customFormat="1" ht="12.75" x14ac:dyDescent="0.2">
      <c r="A29" s="32">
        <v>43963</v>
      </c>
      <c r="B29" s="38" t="s">
        <v>475</v>
      </c>
      <c r="C29" s="45" t="s">
        <v>25</v>
      </c>
      <c r="D29" s="39"/>
      <c r="E29" s="33"/>
      <c r="F29" s="131">
        <v>572.4</v>
      </c>
      <c r="G29" s="70"/>
      <c r="H29" s="41">
        <f t="shared" ca="1" si="0"/>
        <v>3506346.0711253933</v>
      </c>
      <c r="I29" s="37"/>
      <c r="J29" s="22"/>
      <c r="M29" s="12"/>
    </row>
    <row r="30" spans="1:13" s="20" customFormat="1" ht="12.75" x14ac:dyDescent="0.2">
      <c r="A30" s="32">
        <v>43963</v>
      </c>
      <c r="B30" s="46" t="s">
        <v>476</v>
      </c>
      <c r="C30" s="35" t="s">
        <v>477</v>
      </c>
      <c r="D30" s="39"/>
      <c r="E30" s="33"/>
      <c r="F30" s="133">
        <v>394.4</v>
      </c>
      <c r="G30" s="70"/>
      <c r="H30" s="41">
        <f t="shared" ca="1" si="0"/>
        <v>3505951.6711253934</v>
      </c>
      <c r="I30" s="37"/>
      <c r="J30" s="22"/>
      <c r="M30" s="7"/>
    </row>
    <row r="31" spans="1:13" s="84" customFormat="1" ht="25.5" x14ac:dyDescent="0.2">
      <c r="A31" s="77">
        <v>43963</v>
      </c>
      <c r="B31" s="78" t="s">
        <v>478</v>
      </c>
      <c r="C31" s="79" t="s">
        <v>479</v>
      </c>
      <c r="D31" s="80"/>
      <c r="E31" s="78"/>
      <c r="F31" s="131">
        <v>21172</v>
      </c>
      <c r="G31" s="70"/>
      <c r="H31" s="81">
        <f t="shared" ca="1" si="0"/>
        <v>3484779.6711253934</v>
      </c>
      <c r="I31" s="82"/>
      <c r="J31" s="83"/>
      <c r="M31" s="85"/>
    </row>
    <row r="32" spans="1:13" s="20" customFormat="1" ht="12.75" x14ac:dyDescent="0.2">
      <c r="A32" s="32">
        <v>43963</v>
      </c>
      <c r="B32" s="33" t="s">
        <v>480</v>
      </c>
      <c r="C32" s="34" t="s">
        <v>481</v>
      </c>
      <c r="D32" s="39"/>
      <c r="E32" s="33"/>
      <c r="F32" s="131">
        <v>31750</v>
      </c>
      <c r="G32" s="70"/>
      <c r="H32" s="41">
        <f t="shared" ca="1" si="0"/>
        <v>3453029.6711253934</v>
      </c>
      <c r="I32" s="37"/>
      <c r="J32" s="22"/>
      <c r="M32" s="7"/>
    </row>
    <row r="33" spans="1:13" s="20" customFormat="1" ht="12.75" x14ac:dyDescent="0.2">
      <c r="A33" s="32">
        <v>43963</v>
      </c>
      <c r="B33" s="33" t="s">
        <v>22</v>
      </c>
      <c r="C33" s="34" t="s">
        <v>483</v>
      </c>
      <c r="D33" s="39"/>
      <c r="E33" s="33"/>
      <c r="F33" s="131">
        <f>20857.5+20</f>
        <v>20877.5</v>
      </c>
      <c r="G33" s="70"/>
      <c r="H33" s="41">
        <f t="shared" ca="1" si="0"/>
        <v>3432152.1711253934</v>
      </c>
      <c r="I33" s="37"/>
      <c r="J33" s="22"/>
      <c r="M33" s="7"/>
    </row>
    <row r="34" spans="1:13" s="20" customFormat="1" ht="12.75" x14ac:dyDescent="0.2">
      <c r="A34" s="32">
        <v>43964</v>
      </c>
      <c r="B34" s="33" t="s">
        <v>485</v>
      </c>
      <c r="C34" s="34" t="s">
        <v>71</v>
      </c>
      <c r="D34" s="39"/>
      <c r="E34" s="33"/>
      <c r="F34" s="134">
        <v>398.55</v>
      </c>
      <c r="G34" s="70"/>
      <c r="H34" s="41">
        <f t="shared" ca="1" si="0"/>
        <v>3431753.6211253935</v>
      </c>
      <c r="I34" s="37"/>
      <c r="J34" s="22"/>
      <c r="M34" s="7"/>
    </row>
    <row r="35" spans="1:13" s="20" customFormat="1" ht="12.75" x14ac:dyDescent="0.2">
      <c r="A35" s="32">
        <v>43964</v>
      </c>
      <c r="B35" s="33" t="s">
        <v>486</v>
      </c>
      <c r="C35" s="34" t="s">
        <v>477</v>
      </c>
      <c r="D35" s="39"/>
      <c r="E35" s="33"/>
      <c r="F35" s="134">
        <v>156</v>
      </c>
      <c r="G35" s="70"/>
      <c r="H35" s="41">
        <f t="shared" ca="1" si="0"/>
        <v>3431597.6211253935</v>
      </c>
      <c r="I35" s="37"/>
      <c r="J35" s="22"/>
      <c r="M35" s="7"/>
    </row>
    <row r="36" spans="1:13" s="20" customFormat="1" ht="12.75" x14ac:dyDescent="0.2">
      <c r="A36" s="32">
        <v>43964</v>
      </c>
      <c r="B36" s="33" t="s">
        <v>487</v>
      </c>
      <c r="C36" s="34" t="s">
        <v>488</v>
      </c>
      <c r="D36" s="39"/>
      <c r="E36" s="33"/>
      <c r="F36" s="134">
        <v>600</v>
      </c>
      <c r="G36" s="70"/>
      <c r="H36" s="41">
        <f t="shared" ca="1" si="0"/>
        <v>3430997.6211253935</v>
      </c>
      <c r="I36" s="37"/>
      <c r="J36" s="22"/>
      <c r="M36" s="7"/>
    </row>
    <row r="37" spans="1:13" s="20" customFormat="1" ht="12.75" x14ac:dyDescent="0.2">
      <c r="A37" s="32">
        <v>43964</v>
      </c>
      <c r="B37" s="33" t="s">
        <v>489</v>
      </c>
      <c r="C37" s="45" t="s">
        <v>193</v>
      </c>
      <c r="D37" s="39"/>
      <c r="E37" s="38"/>
      <c r="F37" s="134">
        <v>555.65</v>
      </c>
      <c r="G37" s="70"/>
      <c r="H37" s="41">
        <f t="shared" ca="1" si="0"/>
        <v>3430441.9711253936</v>
      </c>
      <c r="I37" s="37"/>
      <c r="J37" s="22"/>
      <c r="M37" s="7"/>
    </row>
    <row r="38" spans="1:13" s="20" customFormat="1" ht="12.75" x14ac:dyDescent="0.2">
      <c r="A38" s="32">
        <v>43966</v>
      </c>
      <c r="B38" s="38" t="s">
        <v>125</v>
      </c>
      <c r="C38" s="45" t="s">
        <v>490</v>
      </c>
      <c r="D38" s="39"/>
      <c r="E38" s="38"/>
      <c r="F38" s="134">
        <v>40153.46</v>
      </c>
      <c r="G38" s="70"/>
      <c r="H38" s="41">
        <f t="shared" ca="1" si="0"/>
        <v>3390288.5111253937</v>
      </c>
      <c r="I38" s="37"/>
      <c r="J38" s="22"/>
      <c r="M38" s="7"/>
    </row>
    <row r="39" spans="1:13" s="20" customFormat="1" ht="12.75" x14ac:dyDescent="0.2">
      <c r="A39" s="32">
        <v>43969</v>
      </c>
      <c r="B39" s="38" t="s">
        <v>491</v>
      </c>
      <c r="C39" s="34" t="s">
        <v>492</v>
      </c>
      <c r="D39" s="39"/>
      <c r="E39" s="33"/>
      <c r="F39" s="134">
        <v>172.5</v>
      </c>
      <c r="G39" s="70"/>
      <c r="H39" s="41">
        <f t="shared" ca="1" si="0"/>
        <v>3390116.0111253937</v>
      </c>
      <c r="I39" s="37"/>
      <c r="J39" s="22"/>
      <c r="M39" s="7"/>
    </row>
    <row r="40" spans="1:13" s="20" customFormat="1" ht="12.75" x14ac:dyDescent="0.2">
      <c r="A40" s="32">
        <v>43969</v>
      </c>
      <c r="B40" s="40" t="s">
        <v>493</v>
      </c>
      <c r="C40" s="43" t="s">
        <v>170</v>
      </c>
      <c r="D40" s="44"/>
      <c r="E40" s="40"/>
      <c r="F40" s="135">
        <v>4572.5</v>
      </c>
      <c r="G40" s="71"/>
      <c r="H40" s="41">
        <f t="shared" ca="1" si="0"/>
        <v>3385543.5111253937</v>
      </c>
      <c r="I40" s="37"/>
      <c r="J40" s="22"/>
      <c r="M40" s="7"/>
    </row>
    <row r="41" spans="1:13" ht="12.75" x14ac:dyDescent="0.2">
      <c r="A41" s="32">
        <v>43969</v>
      </c>
      <c r="B41" s="40" t="s">
        <v>494</v>
      </c>
      <c r="C41" s="34" t="s">
        <v>142</v>
      </c>
      <c r="D41" s="35"/>
      <c r="E41" s="38"/>
      <c r="F41" s="130">
        <v>9500</v>
      </c>
      <c r="G41" s="70"/>
      <c r="H41" s="41">
        <f t="shared" ca="1" si="0"/>
        <v>3376043.5111253937</v>
      </c>
      <c r="I41" s="47"/>
      <c r="M41" s="7"/>
    </row>
    <row r="42" spans="1:13" ht="12.75" x14ac:dyDescent="0.2">
      <c r="A42" s="32">
        <v>43969</v>
      </c>
      <c r="B42" s="33" t="s">
        <v>495</v>
      </c>
      <c r="C42" s="34" t="s">
        <v>179</v>
      </c>
      <c r="D42" s="35"/>
      <c r="E42" s="38"/>
      <c r="F42" s="130">
        <v>2510.4299999999998</v>
      </c>
      <c r="G42" s="70"/>
      <c r="H42" s="41">
        <f t="shared" ca="1" si="0"/>
        <v>3373533.0811253935</v>
      </c>
      <c r="I42" s="47"/>
      <c r="M42" s="7"/>
    </row>
    <row r="43" spans="1:13" ht="12.75" x14ac:dyDescent="0.2">
      <c r="A43" s="42">
        <v>43969</v>
      </c>
      <c r="B43" s="38" t="s">
        <v>496</v>
      </c>
      <c r="C43" s="34" t="s">
        <v>118</v>
      </c>
      <c r="D43" s="35"/>
      <c r="E43" s="33"/>
      <c r="F43" s="130">
        <v>320</v>
      </c>
      <c r="G43" s="72"/>
      <c r="H43" s="41">
        <f t="shared" ca="1" si="0"/>
        <v>3373213.0811253935</v>
      </c>
      <c r="I43" s="47"/>
      <c r="M43" s="7"/>
    </row>
    <row r="44" spans="1:13" ht="12.75" x14ac:dyDescent="0.2">
      <c r="A44" s="32">
        <v>43969</v>
      </c>
      <c r="B44" s="38" t="s">
        <v>497</v>
      </c>
      <c r="C44" s="45" t="s">
        <v>498</v>
      </c>
      <c r="D44" s="35"/>
      <c r="E44" s="33"/>
      <c r="F44" s="130">
        <v>1800</v>
      </c>
      <c r="G44" s="70"/>
      <c r="H44" s="41">
        <f t="shared" ca="1" si="0"/>
        <v>3371413.0811253935</v>
      </c>
      <c r="I44" s="47"/>
      <c r="M44" s="7"/>
    </row>
    <row r="45" spans="1:13" ht="12.75" x14ac:dyDescent="0.2">
      <c r="A45" s="32">
        <v>43969</v>
      </c>
      <c r="B45" s="33" t="s">
        <v>499</v>
      </c>
      <c r="C45" s="34" t="s">
        <v>500</v>
      </c>
      <c r="D45" s="35"/>
      <c r="E45" s="33"/>
      <c r="F45" s="130">
        <v>471</v>
      </c>
      <c r="G45" s="70"/>
      <c r="H45" s="41">
        <f t="shared" ca="1" si="0"/>
        <v>3370942.0811253935</v>
      </c>
      <c r="I45" s="47"/>
      <c r="M45" s="7"/>
    </row>
    <row r="46" spans="1:13" s="20" customFormat="1" ht="12.75" x14ac:dyDescent="0.2">
      <c r="A46" s="32">
        <v>43969</v>
      </c>
      <c r="B46" s="38" t="s">
        <v>501</v>
      </c>
      <c r="C46" s="34" t="s">
        <v>388</v>
      </c>
      <c r="D46" s="35"/>
      <c r="E46" s="33"/>
      <c r="F46" s="130">
        <v>884</v>
      </c>
      <c r="G46" s="70"/>
      <c r="H46" s="41">
        <f t="shared" ca="1" si="0"/>
        <v>3370058.0811253935</v>
      </c>
      <c r="I46" s="37"/>
      <c r="J46" s="22"/>
      <c r="M46" s="7"/>
    </row>
    <row r="47" spans="1:13" ht="12.75" x14ac:dyDescent="0.2">
      <c r="A47" s="32">
        <v>43969</v>
      </c>
      <c r="B47" s="38" t="s">
        <v>502</v>
      </c>
      <c r="C47" s="34" t="s">
        <v>144</v>
      </c>
      <c r="D47" s="35"/>
      <c r="E47" s="33"/>
      <c r="F47" s="130">
        <v>1672.25</v>
      </c>
      <c r="G47" s="70"/>
      <c r="H47" s="41">
        <f t="shared" ca="1" si="0"/>
        <v>3368385.8311253935</v>
      </c>
      <c r="I47" s="47"/>
      <c r="M47" s="7"/>
    </row>
    <row r="48" spans="1:13" ht="12.75" x14ac:dyDescent="0.2">
      <c r="A48" s="32">
        <v>43969</v>
      </c>
      <c r="B48" s="38" t="s">
        <v>503</v>
      </c>
      <c r="C48" s="43" t="s">
        <v>504</v>
      </c>
      <c r="D48" s="39"/>
      <c r="E48" s="40"/>
      <c r="F48" s="134">
        <v>179</v>
      </c>
      <c r="G48" s="71"/>
      <c r="H48" s="41">
        <f t="shared" ca="1" si="0"/>
        <v>3368206.8311253935</v>
      </c>
      <c r="I48" s="47"/>
      <c r="M48" s="7"/>
    </row>
    <row r="49" spans="1:13" ht="12.75" x14ac:dyDescent="0.2">
      <c r="A49" s="32">
        <v>43969</v>
      </c>
      <c r="B49" s="38" t="s">
        <v>505</v>
      </c>
      <c r="C49" s="45" t="s">
        <v>506</v>
      </c>
      <c r="D49" s="35"/>
      <c r="E49" s="38"/>
      <c r="F49" s="130">
        <v>3000</v>
      </c>
      <c r="G49" s="70"/>
      <c r="H49" s="41">
        <f t="shared" ca="1" si="0"/>
        <v>3365206.8311253935</v>
      </c>
      <c r="I49" s="47"/>
      <c r="M49" s="7"/>
    </row>
    <row r="50" spans="1:13" ht="12.75" x14ac:dyDescent="0.2">
      <c r="A50" s="32">
        <v>43969</v>
      </c>
      <c r="B50" s="40" t="s">
        <v>507</v>
      </c>
      <c r="C50" s="45" t="s">
        <v>308</v>
      </c>
      <c r="D50" s="35"/>
      <c r="E50" s="33"/>
      <c r="F50" s="130">
        <v>15250</v>
      </c>
      <c r="G50" s="72"/>
      <c r="H50" s="41">
        <f t="shared" ca="1" si="0"/>
        <v>3349956.8311253935</v>
      </c>
      <c r="I50" s="47"/>
      <c r="M50" s="7"/>
    </row>
    <row r="51" spans="1:13" ht="25.5" x14ac:dyDescent="0.2">
      <c r="A51" s="32">
        <v>43969</v>
      </c>
      <c r="B51" s="38" t="s">
        <v>508</v>
      </c>
      <c r="C51" s="45" t="s">
        <v>479</v>
      </c>
      <c r="D51" s="35"/>
      <c r="E51" s="33"/>
      <c r="F51" s="130">
        <v>25352</v>
      </c>
      <c r="G51" s="70"/>
      <c r="H51" s="41">
        <f ca="1">IF(AND(ISBLANK(F51),ISBLANK(G51))," - ",OFFSET(H51,-1,0,1,1)+G51-F51)</f>
        <v>3324604.8311253935</v>
      </c>
      <c r="I51" s="47"/>
      <c r="K51" s="8"/>
      <c r="M51" s="7"/>
    </row>
    <row r="52" spans="1:13" ht="12.75" x14ac:dyDescent="0.2">
      <c r="A52" s="32">
        <v>43969</v>
      </c>
      <c r="B52" s="38" t="s">
        <v>509</v>
      </c>
      <c r="C52" s="34" t="s">
        <v>24</v>
      </c>
      <c r="D52" s="35"/>
      <c r="E52" s="33"/>
      <c r="F52" s="130">
        <v>11300</v>
      </c>
      <c r="G52" s="70"/>
      <c r="H52" s="41">
        <f t="shared" ca="1" si="0"/>
        <v>3313304.8311253935</v>
      </c>
      <c r="I52" s="47"/>
      <c r="K52" s="8"/>
      <c r="M52" s="7"/>
    </row>
    <row r="53" spans="1:13" ht="12.75" x14ac:dyDescent="0.2">
      <c r="A53" s="32">
        <v>43969</v>
      </c>
      <c r="B53" s="33" t="s">
        <v>22</v>
      </c>
      <c r="C53" s="34" t="s">
        <v>514</v>
      </c>
      <c r="D53" s="35"/>
      <c r="E53" s="33"/>
      <c r="F53" s="131">
        <v>40532.726899999994</v>
      </c>
      <c r="G53" s="70"/>
      <c r="H53" s="41">
        <f t="shared" ca="1" si="0"/>
        <v>3272772.1042253934</v>
      </c>
      <c r="I53" s="47"/>
      <c r="K53" s="8"/>
      <c r="M53" s="7"/>
    </row>
    <row r="54" spans="1:13" ht="12.75" x14ac:dyDescent="0.2">
      <c r="A54" s="32">
        <v>43973</v>
      </c>
      <c r="B54" s="93" t="s">
        <v>515</v>
      </c>
      <c r="C54" s="94" t="s">
        <v>75</v>
      </c>
      <c r="D54" s="98"/>
      <c r="E54" s="93"/>
      <c r="F54" s="96">
        <v>59.2</v>
      </c>
      <c r="G54" s="96"/>
      <c r="H54" s="41">
        <f t="shared" ca="1" si="0"/>
        <v>3272712.9042253932</v>
      </c>
      <c r="I54" s="99"/>
      <c r="K54" s="8"/>
      <c r="M54" s="7"/>
    </row>
    <row r="55" spans="1:13" ht="12.75" x14ac:dyDescent="0.2">
      <c r="A55" s="32">
        <v>43973</v>
      </c>
      <c r="B55" s="40" t="s">
        <v>516</v>
      </c>
      <c r="C55" s="43" t="s">
        <v>517</v>
      </c>
      <c r="D55" s="48"/>
      <c r="E55" s="40"/>
      <c r="F55" s="136">
        <v>21</v>
      </c>
      <c r="G55" s="71"/>
      <c r="H55" s="41">
        <f t="shared" ca="1" si="0"/>
        <v>3272691.9042253932</v>
      </c>
      <c r="I55" s="47"/>
      <c r="K55" s="8"/>
      <c r="M55" s="7"/>
    </row>
    <row r="56" spans="1:13" ht="24" x14ac:dyDescent="0.2">
      <c r="A56" s="32">
        <v>43973</v>
      </c>
      <c r="B56" s="33" t="s">
        <v>518</v>
      </c>
      <c r="C56" s="43" t="s">
        <v>519</v>
      </c>
      <c r="D56" s="48"/>
      <c r="E56" s="40"/>
      <c r="F56" s="136">
        <v>1518</v>
      </c>
      <c r="G56" s="70"/>
      <c r="H56" s="41">
        <f t="shared" ca="1" si="0"/>
        <v>3271173.9042253932</v>
      </c>
      <c r="I56" s="47"/>
      <c r="K56" s="8"/>
      <c r="M56" s="7"/>
    </row>
    <row r="57" spans="1:13" ht="12.75" x14ac:dyDescent="0.2">
      <c r="A57" s="32">
        <v>43973</v>
      </c>
      <c r="B57" s="40" t="s">
        <v>520</v>
      </c>
      <c r="C57" s="34" t="s">
        <v>95</v>
      </c>
      <c r="D57" s="35"/>
      <c r="E57" s="33"/>
      <c r="F57" s="130">
        <v>1740</v>
      </c>
      <c r="G57" s="70"/>
      <c r="H57" s="41">
        <f t="shared" ca="1" si="0"/>
        <v>3269433.9042253932</v>
      </c>
      <c r="I57" s="47"/>
      <c r="M57" s="7"/>
    </row>
    <row r="58" spans="1:13" ht="12.75" x14ac:dyDescent="0.2">
      <c r="A58" s="32">
        <v>43973</v>
      </c>
      <c r="B58" s="33" t="s">
        <v>521</v>
      </c>
      <c r="C58" s="34" t="s">
        <v>107</v>
      </c>
      <c r="D58" s="35"/>
      <c r="E58" s="33"/>
      <c r="F58" s="130">
        <v>2562.9299999999998</v>
      </c>
      <c r="G58" s="70"/>
      <c r="H58" s="41">
        <f t="shared" ca="1" si="0"/>
        <v>3266870.974225393</v>
      </c>
      <c r="I58" s="47"/>
      <c r="M58" s="7"/>
    </row>
    <row r="59" spans="1:13" ht="12.75" x14ac:dyDescent="0.2">
      <c r="A59" s="32">
        <v>43973</v>
      </c>
      <c r="B59" s="116" t="s">
        <v>263</v>
      </c>
      <c r="C59" s="117" t="s">
        <v>537</v>
      </c>
      <c r="D59" s="118"/>
      <c r="E59" s="116"/>
      <c r="F59" s="120"/>
      <c r="G59" s="120">
        <v>13200</v>
      </c>
      <c r="H59" s="41">
        <f t="shared" ca="1" si="0"/>
        <v>3280070.974225393</v>
      </c>
      <c r="I59" s="121"/>
      <c r="M59" s="7"/>
    </row>
    <row r="60" spans="1:13" ht="12.75" x14ac:dyDescent="0.2">
      <c r="A60" s="32">
        <v>43982</v>
      </c>
      <c r="B60" s="33" t="s">
        <v>125</v>
      </c>
      <c r="C60" s="34" t="s">
        <v>126</v>
      </c>
      <c r="D60" s="35"/>
      <c r="E60" s="33"/>
      <c r="F60" s="130">
        <v>72751.26999999999</v>
      </c>
      <c r="G60" s="70"/>
      <c r="H60" s="41">
        <f t="shared" ca="1" si="0"/>
        <v>3207319.704225393</v>
      </c>
      <c r="I60" s="47"/>
      <c r="M60" s="7"/>
    </row>
    <row r="61" spans="1:13" ht="12.75" x14ac:dyDescent="0.2">
      <c r="A61" s="32">
        <v>43982</v>
      </c>
      <c r="B61" s="33" t="s">
        <v>522</v>
      </c>
      <c r="C61" s="34" t="s">
        <v>128</v>
      </c>
      <c r="D61" s="35"/>
      <c r="E61" s="33"/>
      <c r="F61" s="130">
        <v>19865</v>
      </c>
      <c r="G61" s="70"/>
      <c r="H61" s="41">
        <f t="shared" ca="1" si="0"/>
        <v>3187454.704225393</v>
      </c>
      <c r="I61" s="47"/>
      <c r="M61" s="7"/>
    </row>
    <row r="62" spans="1:13" ht="12.75" x14ac:dyDescent="0.2">
      <c r="A62" s="32">
        <v>43982</v>
      </c>
      <c r="B62" s="93" t="s">
        <v>523</v>
      </c>
      <c r="C62" s="94" t="s">
        <v>130</v>
      </c>
      <c r="D62" s="98"/>
      <c r="E62" s="93"/>
      <c r="F62" s="96">
        <v>1314</v>
      </c>
      <c r="G62" s="96"/>
      <c r="H62" s="41">
        <f t="shared" ca="1" si="0"/>
        <v>3186140.704225393</v>
      </c>
      <c r="I62" s="99"/>
      <c r="M62" s="7"/>
    </row>
    <row r="63" spans="1:13" ht="12.75" x14ac:dyDescent="0.2">
      <c r="A63" s="32">
        <v>43982</v>
      </c>
      <c r="B63" s="38" t="s">
        <v>524</v>
      </c>
      <c r="C63" s="45" t="s">
        <v>130</v>
      </c>
      <c r="D63" s="35"/>
      <c r="E63" s="33"/>
      <c r="F63" s="130">
        <v>230</v>
      </c>
      <c r="G63" s="70"/>
      <c r="H63" s="41">
        <f t="shared" ca="1" si="0"/>
        <v>3185910.704225393</v>
      </c>
      <c r="I63" s="47"/>
      <c r="M63" s="7"/>
    </row>
    <row r="64" spans="1:13" ht="12.75" x14ac:dyDescent="0.2">
      <c r="A64" s="32">
        <v>43982</v>
      </c>
      <c r="B64" s="33" t="s">
        <v>525</v>
      </c>
      <c r="C64" s="34" t="s">
        <v>19</v>
      </c>
      <c r="D64" s="35"/>
      <c r="E64" s="38"/>
      <c r="F64" s="130">
        <v>5045.75</v>
      </c>
      <c r="G64" s="70"/>
      <c r="H64" s="41">
        <f t="shared" ca="1" si="0"/>
        <v>3180864.954225393</v>
      </c>
      <c r="I64" s="47"/>
      <c r="M64" s="7"/>
    </row>
    <row r="65" spans="1:13" ht="12.75" x14ac:dyDescent="0.2">
      <c r="A65" s="32">
        <v>43982</v>
      </c>
      <c r="B65" s="33" t="s">
        <v>526</v>
      </c>
      <c r="C65" s="34" t="s">
        <v>134</v>
      </c>
      <c r="D65" s="35"/>
      <c r="E65" s="33"/>
      <c r="F65" s="130">
        <v>1500</v>
      </c>
      <c r="G65" s="70"/>
      <c r="H65" s="41">
        <f t="shared" ca="1" si="0"/>
        <v>3179364.954225393</v>
      </c>
      <c r="I65" s="47"/>
      <c r="M65" s="7"/>
    </row>
    <row r="66" spans="1:13" ht="12.75" x14ac:dyDescent="0.2">
      <c r="A66" s="32">
        <v>43979</v>
      </c>
      <c r="B66" s="33" t="s">
        <v>527</v>
      </c>
      <c r="C66" s="34" t="s">
        <v>528</v>
      </c>
      <c r="D66" s="35"/>
      <c r="E66" s="33"/>
      <c r="F66" s="130">
        <v>1678.1</v>
      </c>
      <c r="G66" s="70"/>
      <c r="H66" s="41">
        <f t="shared" ca="1" si="0"/>
        <v>3177686.8542253929</v>
      </c>
      <c r="I66" s="47"/>
      <c r="M66" s="7"/>
    </row>
    <row r="67" spans="1:13" ht="12.75" x14ac:dyDescent="0.2">
      <c r="A67" s="32">
        <v>43979</v>
      </c>
      <c r="B67" s="33" t="s">
        <v>529</v>
      </c>
      <c r="C67" s="34" t="s">
        <v>237</v>
      </c>
      <c r="D67" s="35"/>
      <c r="E67" s="33"/>
      <c r="F67" s="130">
        <v>500</v>
      </c>
      <c r="G67" s="70"/>
      <c r="H67" s="41">
        <f t="shared" ca="1" si="0"/>
        <v>3177186.8542253929</v>
      </c>
      <c r="I67" s="47"/>
      <c r="M67" s="7"/>
    </row>
    <row r="68" spans="1:13" ht="12.75" x14ac:dyDescent="0.2">
      <c r="A68" s="32">
        <v>43979</v>
      </c>
      <c r="B68" s="38" t="s">
        <v>530</v>
      </c>
      <c r="C68" s="45" t="s">
        <v>181</v>
      </c>
      <c r="D68" s="35"/>
      <c r="E68" s="33"/>
      <c r="F68" s="130">
        <v>800</v>
      </c>
      <c r="G68" s="72"/>
      <c r="H68" s="41">
        <f t="shared" ca="1" si="0"/>
        <v>3176386.8542253929</v>
      </c>
      <c r="I68" s="47"/>
      <c r="M68" s="7"/>
    </row>
    <row r="69" spans="1:13" ht="25.5" x14ac:dyDescent="0.2">
      <c r="A69" s="32">
        <v>43979</v>
      </c>
      <c r="B69" s="38" t="s">
        <v>531</v>
      </c>
      <c r="C69" s="45" t="s">
        <v>199</v>
      </c>
      <c r="D69" s="35"/>
      <c r="E69" s="33"/>
      <c r="F69" s="130">
        <v>120</v>
      </c>
      <c r="G69" s="72"/>
      <c r="H69" s="41">
        <f t="shared" ca="1" si="0"/>
        <v>3176266.8542253929</v>
      </c>
      <c r="I69" s="47"/>
      <c r="M69" s="7"/>
    </row>
    <row r="70" spans="1:13" ht="12.75" x14ac:dyDescent="0.2">
      <c r="A70" s="32">
        <v>43979</v>
      </c>
      <c r="B70" s="38" t="s">
        <v>532</v>
      </c>
      <c r="C70" s="45" t="s">
        <v>315</v>
      </c>
      <c r="D70" s="35"/>
      <c r="E70" s="33"/>
      <c r="F70" s="130">
        <v>2700</v>
      </c>
      <c r="G70" s="72"/>
      <c r="H70" s="41">
        <f t="shared" ca="1" si="0"/>
        <v>3173566.8542253929</v>
      </c>
      <c r="I70" s="47"/>
      <c r="M70" s="7"/>
    </row>
    <row r="71" spans="1:13" ht="12.75" x14ac:dyDescent="0.2">
      <c r="A71" s="32">
        <v>43982</v>
      </c>
      <c r="B71" s="38" t="s">
        <v>533</v>
      </c>
      <c r="C71" s="45" t="s">
        <v>425</v>
      </c>
      <c r="D71" s="35"/>
      <c r="E71" s="33"/>
      <c r="F71" s="130">
        <v>850</v>
      </c>
      <c r="G71" s="72"/>
      <c r="H71" s="41">
        <f t="shared" ca="1" si="0"/>
        <v>3172716.8542253929</v>
      </c>
      <c r="I71" s="47"/>
      <c r="M71" s="7"/>
    </row>
    <row r="72" spans="1:13" ht="12.75" x14ac:dyDescent="0.2">
      <c r="A72" s="32">
        <v>43979</v>
      </c>
      <c r="B72" s="86" t="s">
        <v>534</v>
      </c>
      <c r="C72" s="87" t="s">
        <v>158</v>
      </c>
      <c r="D72" s="88"/>
      <c r="E72" s="86"/>
      <c r="F72" s="137">
        <v>61460.44</v>
      </c>
      <c r="G72" s="90"/>
      <c r="H72" s="41">
        <f t="shared" ca="1" si="0"/>
        <v>3111256.414225393</v>
      </c>
      <c r="I72" s="91"/>
      <c r="M72" s="7"/>
    </row>
    <row r="73" spans="1:13" ht="12.75" x14ac:dyDescent="0.2">
      <c r="A73" s="32"/>
      <c r="B73" s="40"/>
      <c r="C73" s="43" t="s">
        <v>281</v>
      </c>
      <c r="D73" s="48"/>
      <c r="E73" s="40"/>
      <c r="F73" s="96">
        <v>7.1</v>
      </c>
      <c r="G73" s="74"/>
      <c r="H73" s="41">
        <f t="shared" ca="1" si="0"/>
        <v>3111249.3142253929</v>
      </c>
      <c r="I73" s="47"/>
      <c r="M73" s="7"/>
    </row>
    <row r="74" spans="1:13" ht="12.75" x14ac:dyDescent="0.2">
      <c r="A74" s="32"/>
      <c r="B74" s="38"/>
      <c r="C74" s="45" t="s">
        <v>535</v>
      </c>
      <c r="D74" s="39"/>
      <c r="E74" s="33"/>
      <c r="F74" s="132">
        <v>4</v>
      </c>
      <c r="G74" s="72"/>
      <c r="H74" s="41">
        <f t="shared" ca="1" si="0"/>
        <v>3111245.3142253929</v>
      </c>
      <c r="I74" s="47"/>
      <c r="M74" s="7"/>
    </row>
    <row r="75" spans="1:13" ht="12.75" x14ac:dyDescent="0.2">
      <c r="A75" s="32"/>
      <c r="B75" s="38"/>
      <c r="C75" s="45" t="s">
        <v>536</v>
      </c>
      <c r="D75" s="35"/>
      <c r="E75" s="33"/>
      <c r="F75" s="131"/>
      <c r="G75" s="70">
        <v>103485</v>
      </c>
      <c r="H75" s="41">
        <f t="shared" ca="1" si="0"/>
        <v>3214730.3142253929</v>
      </c>
      <c r="I75" s="47"/>
      <c r="M75" s="7"/>
    </row>
    <row r="76" spans="1:13" ht="12.75" x14ac:dyDescent="0.2">
      <c r="A76" s="32"/>
      <c r="B76" s="38"/>
      <c r="C76" s="45"/>
      <c r="D76" s="35"/>
      <c r="E76" s="38"/>
      <c r="F76" s="131"/>
      <c r="G76" s="72"/>
      <c r="H76" s="41" t="str">
        <f t="shared" ca="1" si="0"/>
        <v xml:space="preserve"> - </v>
      </c>
      <c r="I76" s="47"/>
      <c r="M76" s="7"/>
    </row>
    <row r="77" spans="1:13" ht="12.75" x14ac:dyDescent="0.2">
      <c r="A77" s="32"/>
      <c r="B77" s="38"/>
      <c r="C77" s="45"/>
      <c r="D77" s="35"/>
      <c r="E77" s="33"/>
      <c r="F77" s="131"/>
      <c r="G77" s="72"/>
      <c r="H77" s="41" t="str">
        <f t="shared" ca="1" si="0"/>
        <v xml:space="preserve"> - </v>
      </c>
      <c r="I77" s="61"/>
      <c r="M77" s="7"/>
    </row>
    <row r="78" spans="1:13" ht="12.75" x14ac:dyDescent="0.2">
      <c r="A78" s="32"/>
      <c r="B78" s="38"/>
      <c r="C78" s="45"/>
      <c r="D78" s="35"/>
      <c r="E78" s="33"/>
      <c r="F78" s="131"/>
      <c r="G78" s="72"/>
      <c r="H78" s="41" t="str">
        <f t="shared" ca="1" si="0"/>
        <v xml:space="preserve"> - </v>
      </c>
      <c r="I78" s="47"/>
      <c r="M78" s="7"/>
    </row>
    <row r="79" spans="1:13" ht="12.75" x14ac:dyDescent="0.2">
      <c r="A79" s="32"/>
      <c r="B79" s="38"/>
      <c r="C79" s="45"/>
      <c r="D79" s="35"/>
      <c r="E79" s="33"/>
      <c r="F79" s="131"/>
      <c r="G79" s="72"/>
      <c r="H79" s="41" t="str">
        <f t="shared" ca="1" si="0"/>
        <v xml:space="preserve"> - </v>
      </c>
      <c r="I79" s="47"/>
      <c r="M79" s="7"/>
    </row>
    <row r="80" spans="1:13" ht="12.75" x14ac:dyDescent="0.2">
      <c r="A80" s="32"/>
      <c r="B80" s="38"/>
      <c r="C80" s="45"/>
      <c r="D80" s="35"/>
      <c r="E80" s="33"/>
      <c r="F80" s="131"/>
      <c r="G80" s="72"/>
      <c r="H80" s="41" t="str">
        <f t="shared" ca="1" si="0"/>
        <v xml:space="preserve"> - </v>
      </c>
      <c r="I80" s="47"/>
      <c r="M80" s="7"/>
    </row>
    <row r="81" spans="1:13" ht="12.75" x14ac:dyDescent="0.2">
      <c r="A81" s="32"/>
      <c r="B81" s="38"/>
      <c r="C81" s="45"/>
      <c r="D81" s="35"/>
      <c r="E81" s="33"/>
      <c r="F81" s="131"/>
      <c r="G81" s="72"/>
      <c r="H81" s="41" t="str">
        <f t="shared" ref="H81:H158" ca="1" si="1">IF(AND(ISBLANK(F81),ISBLANK(G81))," - ",OFFSET(H81,-1,0,1,1)+G81-F81)</f>
        <v xml:space="preserve"> - </v>
      </c>
      <c r="I81" s="47"/>
      <c r="M81" s="7"/>
    </row>
    <row r="82" spans="1:13" ht="12.75" x14ac:dyDescent="0.2">
      <c r="A82" s="32"/>
      <c r="B82" s="38"/>
      <c r="C82" s="45"/>
      <c r="D82" s="35"/>
      <c r="E82" s="38"/>
      <c r="F82" s="131"/>
      <c r="G82" s="72"/>
      <c r="H82" s="41" t="str">
        <f t="shared" ca="1" si="1"/>
        <v xml:space="preserve"> - </v>
      </c>
      <c r="I82" s="47"/>
      <c r="M82" s="7"/>
    </row>
    <row r="83" spans="1:13" ht="12.75" x14ac:dyDescent="0.2">
      <c r="A83" s="32"/>
      <c r="B83" s="38"/>
      <c r="C83" s="45"/>
      <c r="D83" s="35"/>
      <c r="E83" s="33"/>
      <c r="F83" s="131"/>
      <c r="G83" s="72"/>
      <c r="H83" s="41" t="str">
        <f t="shared" ca="1" si="1"/>
        <v xml:space="preserve"> - </v>
      </c>
      <c r="I83" s="47"/>
      <c r="M83" s="7"/>
    </row>
    <row r="84" spans="1:13" ht="12.75" x14ac:dyDescent="0.2">
      <c r="A84" s="32"/>
      <c r="B84" s="38"/>
      <c r="C84" s="45"/>
      <c r="D84" s="39"/>
      <c r="E84" s="33"/>
      <c r="F84" s="132"/>
      <c r="G84" s="72"/>
      <c r="H84" s="41" t="str">
        <f t="shared" ca="1" si="1"/>
        <v xml:space="preserve"> - </v>
      </c>
      <c r="I84" s="101"/>
      <c r="K84" s="8"/>
      <c r="M84" s="7"/>
    </row>
    <row r="85" spans="1:13" ht="12.75" x14ac:dyDescent="0.2">
      <c r="A85" s="32"/>
      <c r="B85" s="93"/>
      <c r="C85" s="94"/>
      <c r="D85" s="95"/>
      <c r="E85" s="93"/>
      <c r="F85" s="100"/>
      <c r="G85" s="100"/>
      <c r="H85" s="41" t="str">
        <f t="shared" ca="1" si="1"/>
        <v xml:space="preserve"> - </v>
      </c>
      <c r="I85" s="102"/>
      <c r="K85" s="8"/>
      <c r="M85" s="7"/>
    </row>
    <row r="86" spans="1:13" ht="12.75" x14ac:dyDescent="0.2">
      <c r="A86" s="32"/>
      <c r="B86" s="38"/>
      <c r="C86" s="45"/>
      <c r="D86" s="39"/>
      <c r="E86" s="33"/>
      <c r="F86" s="132"/>
      <c r="G86" s="72"/>
      <c r="H86" s="41" t="str">
        <f t="shared" ca="1" si="1"/>
        <v xml:space="preserve"> - </v>
      </c>
      <c r="I86" s="47"/>
      <c r="M86" s="7"/>
    </row>
    <row r="87" spans="1:13" ht="12.75" x14ac:dyDescent="0.2">
      <c r="A87" s="32"/>
      <c r="B87" s="38"/>
      <c r="C87" s="45"/>
      <c r="D87" s="39"/>
      <c r="E87" s="33"/>
      <c r="F87" s="132"/>
      <c r="G87" s="72"/>
      <c r="H87" s="41" t="str">
        <f t="shared" ca="1" si="1"/>
        <v xml:space="preserve"> - </v>
      </c>
      <c r="I87" s="47"/>
      <c r="M87" s="7"/>
    </row>
    <row r="88" spans="1:13" ht="12.75" x14ac:dyDescent="0.2">
      <c r="A88" s="32"/>
      <c r="B88" s="38"/>
      <c r="C88" s="45"/>
      <c r="D88" s="39"/>
      <c r="E88" s="33"/>
      <c r="F88" s="132"/>
      <c r="G88" s="72"/>
      <c r="H88" s="41" t="str">
        <f t="shared" ca="1" si="1"/>
        <v xml:space="preserve"> - </v>
      </c>
      <c r="I88" s="47"/>
      <c r="M88" s="7"/>
    </row>
    <row r="89" spans="1:13" ht="12.75" x14ac:dyDescent="0.2">
      <c r="A89" s="32"/>
      <c r="B89" s="40"/>
      <c r="C89" s="43"/>
      <c r="D89" s="44"/>
      <c r="E89" s="40"/>
      <c r="F89" s="100"/>
      <c r="G89" s="74"/>
      <c r="H89" s="41" t="str">
        <f t="shared" ca="1" si="1"/>
        <v xml:space="preserve"> - </v>
      </c>
      <c r="I89" s="47"/>
      <c r="M89" s="7"/>
    </row>
    <row r="90" spans="1:13" ht="12.75" x14ac:dyDescent="0.2">
      <c r="A90" s="32"/>
      <c r="B90" s="93"/>
      <c r="C90" s="94"/>
      <c r="D90" s="95"/>
      <c r="E90" s="93"/>
      <c r="F90" s="100"/>
      <c r="G90" s="100"/>
      <c r="H90" s="41" t="str">
        <f t="shared" ca="1" si="1"/>
        <v xml:space="preserve"> - </v>
      </c>
      <c r="I90" s="99"/>
      <c r="M90" s="7"/>
    </row>
    <row r="91" spans="1:13" ht="12.75" x14ac:dyDescent="0.2">
      <c r="A91" s="32"/>
      <c r="B91" s="93"/>
      <c r="C91" s="94"/>
      <c r="D91" s="95"/>
      <c r="E91" s="93"/>
      <c r="F91" s="100"/>
      <c r="G91" s="100"/>
      <c r="H91" s="41" t="str">
        <f t="shared" ca="1" si="1"/>
        <v xml:space="preserve"> - </v>
      </c>
      <c r="I91" s="99"/>
      <c r="M91" s="7"/>
    </row>
    <row r="92" spans="1:13" ht="12.75" x14ac:dyDescent="0.2">
      <c r="A92" s="32"/>
      <c r="B92" s="103"/>
      <c r="C92" s="104"/>
      <c r="D92" s="105"/>
      <c r="E92" s="103"/>
      <c r="F92" s="107"/>
      <c r="G92" s="107"/>
      <c r="H92" s="41" t="str">
        <f t="shared" ca="1" si="1"/>
        <v xml:space="preserve"> - </v>
      </c>
      <c r="I92" s="108"/>
      <c r="M92" s="7"/>
    </row>
    <row r="93" spans="1:13" ht="12.75" x14ac:dyDescent="0.2">
      <c r="A93" s="32"/>
      <c r="B93" s="38"/>
      <c r="C93" s="45"/>
      <c r="D93" s="39"/>
      <c r="E93" s="33"/>
      <c r="F93" s="132"/>
      <c r="G93" s="72"/>
      <c r="H93" s="41" t="str">
        <f t="shared" ca="1" si="1"/>
        <v xml:space="preserve"> - </v>
      </c>
      <c r="I93" s="47"/>
      <c r="M93" s="7"/>
    </row>
    <row r="94" spans="1:13" ht="12.75" x14ac:dyDescent="0.2">
      <c r="A94" s="32"/>
      <c r="B94" s="33"/>
      <c r="C94" s="34"/>
      <c r="D94" s="35"/>
      <c r="E94" s="33"/>
      <c r="F94" s="131"/>
      <c r="G94" s="70"/>
      <c r="H94" s="41" t="str">
        <f t="shared" ca="1" si="1"/>
        <v xml:space="preserve"> - </v>
      </c>
      <c r="I94" s="47"/>
      <c r="M94" s="7"/>
    </row>
    <row r="95" spans="1:13" ht="12.75" x14ac:dyDescent="0.2">
      <c r="A95" s="32"/>
      <c r="B95" s="33"/>
      <c r="C95" s="34"/>
      <c r="D95" s="35"/>
      <c r="E95" s="33"/>
      <c r="F95" s="131"/>
      <c r="G95" s="70"/>
      <c r="H95" s="41" t="str">
        <f t="shared" ca="1" si="1"/>
        <v xml:space="preserve"> - </v>
      </c>
      <c r="I95" s="47"/>
      <c r="M95" s="7"/>
    </row>
    <row r="96" spans="1:13" ht="12.75" x14ac:dyDescent="0.2">
      <c r="A96" s="32"/>
      <c r="B96" s="38"/>
      <c r="C96" s="45"/>
      <c r="D96" s="39"/>
      <c r="E96" s="33"/>
      <c r="F96" s="132"/>
      <c r="G96" s="72"/>
      <c r="H96" s="41" t="str">
        <f t="shared" ca="1" si="1"/>
        <v xml:space="preserve"> - </v>
      </c>
      <c r="I96" s="47"/>
      <c r="M96" s="7"/>
    </row>
    <row r="97" spans="1:13" ht="12.75" x14ac:dyDescent="0.2">
      <c r="A97" s="32"/>
      <c r="B97" s="38"/>
      <c r="C97" s="45"/>
      <c r="D97" s="35"/>
      <c r="E97" s="33"/>
      <c r="F97" s="131"/>
      <c r="G97" s="72"/>
      <c r="H97" s="41" t="str">
        <f t="shared" ca="1" si="1"/>
        <v xml:space="preserve"> - </v>
      </c>
      <c r="I97" s="47"/>
      <c r="M97" s="7"/>
    </row>
    <row r="98" spans="1:13" ht="12.75" x14ac:dyDescent="0.2">
      <c r="A98" s="32"/>
      <c r="B98" s="38"/>
      <c r="C98" s="45"/>
      <c r="D98" s="39"/>
      <c r="E98" s="33"/>
      <c r="F98" s="132"/>
      <c r="G98" s="72"/>
      <c r="H98" s="41" t="str">
        <f t="shared" ca="1" si="1"/>
        <v xml:space="preserve"> - </v>
      </c>
      <c r="I98" s="47"/>
      <c r="M98" s="7"/>
    </row>
    <row r="99" spans="1:13" ht="12.75" x14ac:dyDescent="0.2">
      <c r="A99" s="32"/>
      <c r="B99" s="38"/>
      <c r="C99" s="45"/>
      <c r="D99" s="39"/>
      <c r="E99" s="33"/>
      <c r="F99" s="132"/>
      <c r="G99" s="72"/>
      <c r="H99" s="41" t="str">
        <f t="shared" ca="1" si="1"/>
        <v xml:space="preserve"> - </v>
      </c>
      <c r="I99" s="47"/>
      <c r="M99" s="7"/>
    </row>
    <row r="100" spans="1:13" ht="12.75" x14ac:dyDescent="0.2">
      <c r="A100" s="32"/>
      <c r="B100" s="38"/>
      <c r="C100" s="45"/>
      <c r="D100" s="39"/>
      <c r="E100" s="33"/>
      <c r="F100" s="132"/>
      <c r="G100" s="72"/>
      <c r="H100" s="41" t="str">
        <f t="shared" ca="1" si="1"/>
        <v xml:space="preserve"> - </v>
      </c>
      <c r="I100" s="47"/>
      <c r="M100" s="7"/>
    </row>
    <row r="101" spans="1:13" ht="12.75" x14ac:dyDescent="0.2">
      <c r="A101" s="42"/>
      <c r="B101" s="38"/>
      <c r="C101" s="45"/>
      <c r="D101" s="39"/>
      <c r="E101" s="33"/>
      <c r="F101" s="132"/>
      <c r="G101" s="72"/>
      <c r="H101" s="41" t="str">
        <f t="shared" ca="1" si="1"/>
        <v xml:space="preserve"> - </v>
      </c>
      <c r="I101" s="47"/>
      <c r="M101" s="7"/>
    </row>
    <row r="102" spans="1:13" ht="12.75" x14ac:dyDescent="0.2">
      <c r="A102" s="42"/>
      <c r="B102" s="103"/>
      <c r="C102" s="104"/>
      <c r="D102" s="105"/>
      <c r="E102" s="103"/>
      <c r="F102" s="107"/>
      <c r="G102" s="107"/>
      <c r="H102" s="41" t="str">
        <f t="shared" ca="1" si="1"/>
        <v xml:space="preserve"> - </v>
      </c>
      <c r="I102" s="108"/>
      <c r="M102" s="7"/>
    </row>
    <row r="103" spans="1:13" ht="12.75" x14ac:dyDescent="0.2">
      <c r="A103" s="42"/>
      <c r="B103" s="38"/>
      <c r="C103" s="45"/>
      <c r="D103" s="39"/>
      <c r="E103" s="33"/>
      <c r="F103" s="132"/>
      <c r="G103" s="72"/>
      <c r="H103" s="41" t="str">
        <f t="shared" ca="1" si="1"/>
        <v xml:space="preserve"> - </v>
      </c>
      <c r="I103" s="47"/>
      <c r="M103" s="7"/>
    </row>
    <row r="104" spans="1:13" ht="12.75" x14ac:dyDescent="0.2">
      <c r="A104" s="42"/>
      <c r="B104" s="38"/>
      <c r="C104" s="45"/>
      <c r="D104" s="39"/>
      <c r="E104" s="33"/>
      <c r="F104" s="132"/>
      <c r="G104" s="72"/>
      <c r="H104" s="41" t="str">
        <f t="shared" ca="1" si="1"/>
        <v xml:space="preserve"> - </v>
      </c>
      <c r="I104" s="47"/>
      <c r="M104" s="7"/>
    </row>
    <row r="105" spans="1:13" ht="12.75" x14ac:dyDescent="0.2">
      <c r="A105" s="42"/>
      <c r="B105" s="40"/>
      <c r="C105" s="43"/>
      <c r="D105" s="44"/>
      <c r="E105" s="40"/>
      <c r="F105" s="100"/>
      <c r="G105" s="74"/>
      <c r="H105" s="41" t="str">
        <f t="shared" ca="1" si="1"/>
        <v xml:space="preserve"> - </v>
      </c>
      <c r="I105" s="47"/>
      <c r="M105" s="7"/>
    </row>
    <row r="106" spans="1:13" ht="12.75" x14ac:dyDescent="0.2">
      <c r="A106" s="42"/>
      <c r="B106" s="40"/>
      <c r="C106" s="43"/>
      <c r="D106" s="44"/>
      <c r="E106" s="40"/>
      <c r="F106" s="100"/>
      <c r="G106" s="74"/>
      <c r="H106" s="41" t="str">
        <f t="shared" ca="1" si="1"/>
        <v xml:space="preserve"> - </v>
      </c>
      <c r="I106" s="47"/>
      <c r="M106" s="7"/>
    </row>
    <row r="107" spans="1:13" ht="12.75" x14ac:dyDescent="0.2">
      <c r="A107" s="42"/>
      <c r="B107" s="40"/>
      <c r="C107" s="43"/>
      <c r="D107" s="44"/>
      <c r="E107" s="40"/>
      <c r="F107" s="100"/>
      <c r="G107" s="74"/>
      <c r="H107" s="41" t="str">
        <f t="shared" ca="1" si="1"/>
        <v xml:space="preserve"> - </v>
      </c>
      <c r="I107" s="47"/>
      <c r="M107" s="7"/>
    </row>
    <row r="108" spans="1:13" ht="12.75" x14ac:dyDescent="0.2">
      <c r="A108" s="42"/>
      <c r="B108" s="40"/>
      <c r="C108" s="43"/>
      <c r="D108" s="44"/>
      <c r="E108" s="40"/>
      <c r="F108" s="100"/>
      <c r="G108" s="74"/>
      <c r="H108" s="41" t="str">
        <f t="shared" ca="1" si="1"/>
        <v xml:space="preserve"> - </v>
      </c>
      <c r="I108" s="47"/>
      <c r="M108" s="7"/>
    </row>
    <row r="109" spans="1:13" ht="12.75" x14ac:dyDescent="0.2">
      <c r="A109" s="42"/>
      <c r="B109" s="40"/>
      <c r="C109" s="43"/>
      <c r="D109" s="44"/>
      <c r="E109" s="40"/>
      <c r="F109" s="100"/>
      <c r="G109" s="74"/>
      <c r="H109" s="41" t="str">
        <f t="shared" ca="1" si="1"/>
        <v xml:space="preserve"> - </v>
      </c>
      <c r="I109" s="47"/>
      <c r="M109" s="7"/>
    </row>
    <row r="110" spans="1:13" ht="12.75" x14ac:dyDescent="0.2">
      <c r="A110" s="42"/>
      <c r="B110" s="40"/>
      <c r="C110" s="43"/>
      <c r="D110" s="44"/>
      <c r="E110" s="40"/>
      <c r="F110" s="100"/>
      <c r="G110" s="74"/>
      <c r="H110" s="41" t="str">
        <f t="shared" ca="1" si="1"/>
        <v xml:space="preserve"> - </v>
      </c>
      <c r="I110" s="47"/>
      <c r="M110" s="7"/>
    </row>
    <row r="111" spans="1:13" ht="12.75" x14ac:dyDescent="0.2">
      <c r="A111" s="42"/>
      <c r="B111" s="38"/>
      <c r="C111" s="43"/>
      <c r="D111" s="44"/>
      <c r="E111" s="40"/>
      <c r="F111" s="100"/>
      <c r="G111" s="74"/>
      <c r="H111" s="41" t="str">
        <f t="shared" ca="1" si="1"/>
        <v xml:space="preserve"> - </v>
      </c>
      <c r="I111" s="47"/>
      <c r="M111" s="7"/>
    </row>
    <row r="112" spans="1:13" ht="12.75" x14ac:dyDescent="0.2">
      <c r="A112" s="42"/>
      <c r="B112" s="40"/>
      <c r="C112" s="43"/>
      <c r="D112" s="44"/>
      <c r="E112" s="40"/>
      <c r="F112" s="100"/>
      <c r="G112" s="74"/>
      <c r="H112" s="41" t="str">
        <f t="shared" ca="1" si="1"/>
        <v xml:space="preserve"> - </v>
      </c>
      <c r="I112" s="47"/>
      <c r="M112" s="7"/>
    </row>
    <row r="113" spans="1:13" ht="12.75" x14ac:dyDescent="0.2">
      <c r="A113" s="42"/>
      <c r="B113" s="40"/>
      <c r="C113" s="43"/>
      <c r="D113" s="44"/>
      <c r="E113" s="40"/>
      <c r="F113" s="100"/>
      <c r="G113" s="74"/>
      <c r="H113" s="41" t="str">
        <f t="shared" ca="1" si="1"/>
        <v xml:space="preserve"> - </v>
      </c>
      <c r="I113" s="47"/>
      <c r="M113" s="7"/>
    </row>
    <row r="114" spans="1:13" ht="12.75" x14ac:dyDescent="0.2">
      <c r="A114" s="42"/>
      <c r="B114" s="40"/>
      <c r="C114" s="43"/>
      <c r="D114" s="44"/>
      <c r="E114" s="40"/>
      <c r="F114" s="100"/>
      <c r="G114" s="74"/>
      <c r="H114" s="41" t="str">
        <f t="shared" ca="1" si="1"/>
        <v xml:space="preserve"> - </v>
      </c>
      <c r="I114" s="47"/>
      <c r="M114" s="7"/>
    </row>
    <row r="115" spans="1:13" ht="12.75" x14ac:dyDescent="0.2">
      <c r="A115" s="42"/>
      <c r="B115" s="40"/>
      <c r="C115" s="43"/>
      <c r="D115" s="44"/>
      <c r="E115" s="40"/>
      <c r="F115" s="100"/>
      <c r="G115" s="74"/>
      <c r="H115" s="41" t="str">
        <f t="shared" ca="1" si="1"/>
        <v xml:space="preserve"> - </v>
      </c>
      <c r="I115" s="47"/>
      <c r="M115" s="7"/>
    </row>
    <row r="116" spans="1:13" ht="12.75" x14ac:dyDescent="0.2">
      <c r="A116" s="42"/>
      <c r="B116" s="40"/>
      <c r="C116" s="43"/>
      <c r="D116" s="44"/>
      <c r="E116" s="40"/>
      <c r="F116" s="100"/>
      <c r="G116" s="74"/>
      <c r="H116" s="41" t="str">
        <f t="shared" ca="1" si="1"/>
        <v xml:space="preserve"> - </v>
      </c>
      <c r="I116" s="47"/>
      <c r="J116" s="50"/>
      <c r="M116" s="7"/>
    </row>
    <row r="117" spans="1:13" ht="12.75" x14ac:dyDescent="0.2">
      <c r="A117" s="42"/>
      <c r="B117" s="40"/>
      <c r="C117" s="43"/>
      <c r="D117" s="44"/>
      <c r="E117" s="40"/>
      <c r="F117" s="100"/>
      <c r="G117" s="74"/>
      <c r="H117" s="41" t="str">
        <f t="shared" ca="1" si="1"/>
        <v xml:space="preserve"> - </v>
      </c>
      <c r="I117" s="47"/>
      <c r="M117" s="7"/>
    </row>
    <row r="118" spans="1:13" ht="12.75" x14ac:dyDescent="0.2">
      <c r="A118" s="42"/>
      <c r="B118" s="40"/>
      <c r="C118" s="43"/>
      <c r="D118" s="44"/>
      <c r="E118" s="40"/>
      <c r="F118" s="100"/>
      <c r="G118" s="74"/>
      <c r="H118" s="41" t="str">
        <f t="shared" ca="1" si="1"/>
        <v xml:space="preserve"> - </v>
      </c>
      <c r="I118" s="47"/>
      <c r="M118" s="7"/>
    </row>
    <row r="119" spans="1:13" ht="12.75" x14ac:dyDescent="0.2">
      <c r="A119" s="42"/>
      <c r="B119" s="40"/>
      <c r="C119" s="43"/>
      <c r="D119" s="44"/>
      <c r="E119" s="40"/>
      <c r="F119" s="100"/>
      <c r="G119" s="74"/>
      <c r="H119" s="41" t="str">
        <f t="shared" ca="1" si="1"/>
        <v xml:space="preserve"> - </v>
      </c>
      <c r="I119" s="47"/>
      <c r="M119" s="7"/>
    </row>
    <row r="120" spans="1:13" ht="12.75" x14ac:dyDescent="0.2">
      <c r="A120" s="42"/>
      <c r="B120" s="40"/>
      <c r="C120" s="43"/>
      <c r="D120" s="44"/>
      <c r="E120" s="40"/>
      <c r="F120" s="100"/>
      <c r="G120" s="74"/>
      <c r="H120" s="41" t="str">
        <f t="shared" ca="1" si="1"/>
        <v xml:space="preserve"> - </v>
      </c>
      <c r="I120" s="47"/>
      <c r="M120" s="7"/>
    </row>
    <row r="121" spans="1:13" ht="12.75" x14ac:dyDescent="0.2">
      <c r="A121" s="42"/>
      <c r="B121" s="40"/>
      <c r="C121" s="43"/>
      <c r="D121" s="44"/>
      <c r="E121" s="40"/>
      <c r="F121" s="100"/>
      <c r="G121" s="74"/>
      <c r="H121" s="41" t="str">
        <f t="shared" ca="1" si="1"/>
        <v xml:space="preserve"> - </v>
      </c>
      <c r="I121" s="47"/>
      <c r="M121" s="7"/>
    </row>
    <row r="122" spans="1:13" ht="12.75" x14ac:dyDescent="0.2">
      <c r="A122" s="42"/>
      <c r="B122" s="40"/>
      <c r="C122" s="43"/>
      <c r="D122" s="44"/>
      <c r="E122" s="40"/>
      <c r="F122" s="100"/>
      <c r="G122" s="74"/>
      <c r="H122" s="41" t="str">
        <f t="shared" ca="1" si="1"/>
        <v xml:space="preserve"> - </v>
      </c>
      <c r="I122" s="47"/>
      <c r="M122" s="7"/>
    </row>
    <row r="123" spans="1:13" ht="12.75" x14ac:dyDescent="0.2">
      <c r="A123" s="42"/>
      <c r="B123" s="40"/>
      <c r="C123" s="43"/>
      <c r="D123" s="44"/>
      <c r="E123" s="40"/>
      <c r="F123" s="100"/>
      <c r="G123" s="74"/>
      <c r="H123" s="41" t="str">
        <f t="shared" ca="1" si="1"/>
        <v xml:space="preserve"> - </v>
      </c>
      <c r="I123" s="47"/>
      <c r="M123" s="7"/>
    </row>
    <row r="124" spans="1:13" ht="12.75" x14ac:dyDescent="0.2">
      <c r="A124" s="42"/>
      <c r="B124" s="38"/>
      <c r="C124" s="45"/>
      <c r="D124" s="39"/>
      <c r="E124" s="33"/>
      <c r="F124" s="132"/>
      <c r="G124" s="72"/>
      <c r="H124" s="41" t="str">
        <f t="shared" ca="1" si="1"/>
        <v xml:space="preserve"> - </v>
      </c>
      <c r="I124" s="47"/>
      <c r="M124" s="7"/>
    </row>
    <row r="125" spans="1:13" ht="12.75" x14ac:dyDescent="0.2">
      <c r="A125" s="42"/>
      <c r="B125" s="40"/>
      <c r="C125" s="43"/>
      <c r="D125" s="44"/>
      <c r="E125" s="40"/>
      <c r="F125" s="100"/>
      <c r="G125" s="74"/>
      <c r="H125" s="41" t="str">
        <f t="shared" ca="1" si="1"/>
        <v xml:space="preserve"> - </v>
      </c>
      <c r="I125" s="47"/>
      <c r="M125" s="7"/>
    </row>
    <row r="126" spans="1:13" ht="12.75" x14ac:dyDescent="0.2">
      <c r="A126" s="42"/>
      <c r="B126" s="40"/>
      <c r="C126" s="43"/>
      <c r="D126" s="44"/>
      <c r="E126" s="40"/>
      <c r="F126" s="100"/>
      <c r="G126" s="74"/>
      <c r="H126" s="41" t="str">
        <f t="shared" ca="1" si="1"/>
        <v xml:space="preserve"> - </v>
      </c>
      <c r="I126" s="47"/>
      <c r="M126" s="7"/>
    </row>
    <row r="127" spans="1:13" ht="12.75" x14ac:dyDescent="0.2">
      <c r="A127" s="32"/>
      <c r="B127" s="38"/>
      <c r="C127" s="45"/>
      <c r="D127" s="39"/>
      <c r="E127" s="33"/>
      <c r="F127" s="132"/>
      <c r="G127" s="72"/>
      <c r="H127" s="41" t="str">
        <f t="shared" ca="1" si="1"/>
        <v xml:space="preserve"> - </v>
      </c>
      <c r="I127" s="47"/>
      <c r="M127" s="7"/>
    </row>
    <row r="128" spans="1:13" ht="12.75" x14ac:dyDescent="0.2">
      <c r="A128" s="32"/>
      <c r="B128" s="38"/>
      <c r="C128" s="45"/>
      <c r="D128" s="39"/>
      <c r="E128" s="33"/>
      <c r="F128" s="132"/>
      <c r="G128" s="72"/>
      <c r="H128" s="41" t="str">
        <f t="shared" ca="1" si="1"/>
        <v xml:space="preserve"> - </v>
      </c>
      <c r="I128" s="47"/>
      <c r="M128" s="7"/>
    </row>
    <row r="129" spans="1:13" ht="12.75" x14ac:dyDescent="0.2">
      <c r="A129" s="32"/>
      <c r="B129" s="38"/>
      <c r="C129" s="45"/>
      <c r="D129" s="39"/>
      <c r="E129" s="33"/>
      <c r="F129" s="132"/>
      <c r="G129" s="72"/>
      <c r="H129" s="41" t="str">
        <f t="shared" ca="1" si="1"/>
        <v xml:space="preserve"> - </v>
      </c>
      <c r="I129" s="47"/>
      <c r="M129" s="7"/>
    </row>
    <row r="130" spans="1:13" ht="12.75" x14ac:dyDescent="0.2">
      <c r="A130" s="32"/>
      <c r="B130" s="38"/>
      <c r="C130" s="45"/>
      <c r="D130" s="39"/>
      <c r="E130" s="33"/>
      <c r="F130" s="132"/>
      <c r="G130" s="72"/>
      <c r="H130" s="41" t="str">
        <f t="shared" ca="1" si="1"/>
        <v xml:space="preserve"> - </v>
      </c>
      <c r="I130" s="47"/>
      <c r="M130" s="7"/>
    </row>
    <row r="131" spans="1:13" s="54" customFormat="1" ht="12.75" x14ac:dyDescent="0.2">
      <c r="A131" s="32"/>
      <c r="B131" s="51"/>
      <c r="C131" s="52"/>
      <c r="D131" s="44"/>
      <c r="E131" s="51"/>
      <c r="F131" s="138"/>
      <c r="G131" s="75"/>
      <c r="H131" s="41" t="str">
        <f t="shared" ca="1" si="1"/>
        <v xml:space="preserve"> - </v>
      </c>
      <c r="I131" s="47"/>
      <c r="J131" s="53"/>
    </row>
    <row r="132" spans="1:13" s="54" customFormat="1" ht="12.75" x14ac:dyDescent="0.2">
      <c r="A132" s="32"/>
      <c r="B132" s="38"/>
      <c r="C132" s="52"/>
      <c r="D132" s="55"/>
      <c r="E132" s="51"/>
      <c r="F132" s="138"/>
      <c r="G132" s="75"/>
      <c r="H132" s="41" t="str">
        <f t="shared" ca="1" si="1"/>
        <v xml:space="preserve"> - </v>
      </c>
      <c r="I132" s="47"/>
      <c r="J132" s="53"/>
    </row>
    <row r="133" spans="1:13" s="54" customFormat="1" x14ac:dyDescent="0.25">
      <c r="A133" s="32"/>
      <c r="B133" s="51"/>
      <c r="C133" s="52"/>
      <c r="D133" s="55"/>
      <c r="E133" s="51"/>
      <c r="F133" s="138"/>
      <c r="G133" s="75"/>
      <c r="H133" s="41" t="str">
        <f t="shared" ca="1" si="1"/>
        <v xml:space="preserve"> - </v>
      </c>
      <c r="I133" s="47"/>
      <c r="J133" s="53"/>
      <c r="M133" s="57"/>
    </row>
    <row r="134" spans="1:13" s="54" customFormat="1" x14ac:dyDescent="0.25">
      <c r="A134" s="32"/>
      <c r="B134" s="51"/>
      <c r="C134" s="52"/>
      <c r="D134" s="55"/>
      <c r="E134" s="51"/>
      <c r="F134" s="138"/>
      <c r="G134" s="75"/>
      <c r="H134" s="41" t="str">
        <f t="shared" ca="1" si="1"/>
        <v xml:space="preserve"> - </v>
      </c>
      <c r="I134" s="47"/>
      <c r="J134" s="53"/>
      <c r="M134" s="57"/>
    </row>
    <row r="135" spans="1:13" s="54" customFormat="1" x14ac:dyDescent="0.25">
      <c r="A135" s="56"/>
      <c r="B135" s="51"/>
      <c r="C135" s="58"/>
      <c r="D135" s="59"/>
      <c r="E135" s="60"/>
      <c r="F135" s="139"/>
      <c r="G135" s="76"/>
      <c r="H135" s="41" t="str">
        <f t="shared" ca="1" si="1"/>
        <v xml:space="preserve"> - </v>
      </c>
      <c r="I135" s="61"/>
      <c r="J135" s="53"/>
      <c r="M135" s="57"/>
    </row>
    <row r="136" spans="1:13" s="54" customFormat="1" x14ac:dyDescent="0.25">
      <c r="A136" s="56"/>
      <c r="B136" s="60"/>
      <c r="C136" s="58"/>
      <c r="D136" s="59"/>
      <c r="E136" s="60"/>
      <c r="F136" s="139"/>
      <c r="G136" s="76"/>
      <c r="H136" s="41" t="str">
        <f t="shared" ca="1" si="1"/>
        <v xml:space="preserve"> - </v>
      </c>
      <c r="I136" s="47"/>
      <c r="J136" s="53"/>
      <c r="M136" s="57"/>
    </row>
    <row r="137" spans="1:13" s="54" customFormat="1" ht="12.75" x14ac:dyDescent="0.2">
      <c r="A137" s="56"/>
      <c r="B137" s="60"/>
      <c r="C137" s="52"/>
      <c r="D137" s="55"/>
      <c r="E137" s="51"/>
      <c r="F137" s="138"/>
      <c r="G137" s="75"/>
      <c r="H137" s="41" t="str">
        <f t="shared" ca="1" si="1"/>
        <v xml:space="preserve"> - </v>
      </c>
      <c r="I137" s="47"/>
      <c r="J137" s="53"/>
    </row>
    <row r="138" spans="1:13" s="54" customFormat="1" x14ac:dyDescent="0.25">
      <c r="A138" s="56"/>
      <c r="B138" s="51"/>
      <c r="C138" s="58"/>
      <c r="D138" s="59"/>
      <c r="E138" s="60"/>
      <c r="F138" s="139"/>
      <c r="G138" s="76"/>
      <c r="H138" s="41" t="str">
        <f t="shared" ca="1" si="1"/>
        <v xml:space="preserve"> - </v>
      </c>
      <c r="I138" s="47"/>
      <c r="J138" s="53"/>
      <c r="M138" s="57"/>
    </row>
    <row r="139" spans="1:13" s="54" customFormat="1" x14ac:dyDescent="0.25">
      <c r="A139" s="56"/>
      <c r="B139" s="60"/>
      <c r="C139" s="58"/>
      <c r="D139" s="59"/>
      <c r="E139" s="60"/>
      <c r="F139" s="139"/>
      <c r="G139" s="76"/>
      <c r="H139" s="41" t="str">
        <f t="shared" ca="1" si="1"/>
        <v xml:space="preserve"> - </v>
      </c>
      <c r="I139" s="47"/>
      <c r="J139" s="53"/>
      <c r="M139" s="57"/>
    </row>
    <row r="140" spans="1:13" s="54" customFormat="1" x14ac:dyDescent="0.25">
      <c r="A140" s="56"/>
      <c r="B140" s="60"/>
      <c r="C140" s="58"/>
      <c r="D140" s="59"/>
      <c r="E140" s="60"/>
      <c r="F140" s="139"/>
      <c r="G140" s="76"/>
      <c r="H140" s="41" t="str">
        <f t="shared" ca="1" si="1"/>
        <v xml:space="preserve"> - </v>
      </c>
      <c r="I140" s="47"/>
      <c r="J140" s="53"/>
      <c r="M140" s="57"/>
    </row>
    <row r="141" spans="1:13" x14ac:dyDescent="0.25">
      <c r="A141" s="56"/>
      <c r="B141" s="60"/>
      <c r="C141" s="43"/>
      <c r="D141" s="44"/>
      <c r="E141" s="40"/>
      <c r="F141" s="100"/>
      <c r="G141" s="74"/>
      <c r="H141" s="41" t="str">
        <f t="shared" ca="1" si="1"/>
        <v xml:space="preserve"> - </v>
      </c>
      <c r="I141" s="47"/>
    </row>
    <row r="142" spans="1:13" x14ac:dyDescent="0.25">
      <c r="A142" s="56"/>
      <c r="B142" s="40"/>
      <c r="C142" s="43"/>
      <c r="D142" s="44"/>
      <c r="E142" s="40"/>
      <c r="F142" s="100"/>
      <c r="G142" s="74"/>
      <c r="H142" s="41" t="str">
        <f t="shared" ca="1" si="1"/>
        <v xml:space="preserve"> - </v>
      </c>
      <c r="I142" s="47"/>
    </row>
    <row r="143" spans="1:13" x14ac:dyDescent="0.25">
      <c r="A143" s="56"/>
      <c r="B143" s="40"/>
      <c r="C143" s="43"/>
      <c r="D143" s="44"/>
      <c r="E143" s="40"/>
      <c r="F143" s="100"/>
      <c r="G143" s="74"/>
      <c r="H143" s="41" t="str">
        <f t="shared" ca="1" si="1"/>
        <v xml:space="preserve"> - </v>
      </c>
      <c r="I143" s="47"/>
    </row>
    <row r="144" spans="1:13" x14ac:dyDescent="0.25">
      <c r="A144" s="56"/>
      <c r="B144" s="40"/>
      <c r="C144" s="43"/>
      <c r="D144" s="44"/>
      <c r="E144" s="40"/>
      <c r="F144" s="100"/>
      <c r="G144" s="74"/>
      <c r="H144" s="41" t="str">
        <f t="shared" ca="1" si="1"/>
        <v xml:space="preserve"> - </v>
      </c>
      <c r="I144" s="47"/>
    </row>
    <row r="145" spans="1:13" x14ac:dyDescent="0.25">
      <c r="A145" s="56"/>
      <c r="B145" s="40"/>
      <c r="C145" s="43"/>
      <c r="D145" s="44"/>
      <c r="E145" s="40"/>
      <c r="F145" s="100"/>
      <c r="G145" s="74"/>
      <c r="H145" s="41" t="str">
        <f t="shared" ca="1" si="1"/>
        <v xml:space="preserve"> - </v>
      </c>
      <c r="I145" s="47"/>
    </row>
    <row r="146" spans="1:13" x14ac:dyDescent="0.25">
      <c r="A146" s="56"/>
      <c r="B146" s="40"/>
      <c r="C146" s="43"/>
      <c r="D146" s="44"/>
      <c r="E146" s="40"/>
      <c r="F146" s="100"/>
      <c r="G146" s="74"/>
      <c r="H146" s="41" t="str">
        <f t="shared" ca="1" si="1"/>
        <v xml:space="preserve"> - </v>
      </c>
      <c r="I146" s="47"/>
    </row>
    <row r="147" spans="1:13" x14ac:dyDescent="0.25">
      <c r="A147" s="56"/>
      <c r="B147" s="40"/>
      <c r="C147" s="43"/>
      <c r="D147" s="44"/>
      <c r="E147" s="40"/>
      <c r="F147" s="100"/>
      <c r="G147" s="74"/>
      <c r="H147" s="41" t="str">
        <f t="shared" ca="1" si="1"/>
        <v xml:space="preserve"> - </v>
      </c>
      <c r="I147" s="47"/>
    </row>
    <row r="148" spans="1:13" x14ac:dyDescent="0.25">
      <c r="A148" s="56"/>
      <c r="B148" s="40"/>
      <c r="C148" s="43"/>
      <c r="D148" s="44"/>
      <c r="E148" s="40"/>
      <c r="F148" s="100"/>
      <c r="G148" s="74"/>
      <c r="H148" s="41" t="str">
        <f t="shared" ca="1" si="1"/>
        <v xml:space="preserve"> - </v>
      </c>
      <c r="I148" s="47"/>
    </row>
    <row r="149" spans="1:13" x14ac:dyDescent="0.25">
      <c r="A149" s="56"/>
      <c r="B149" s="40"/>
      <c r="C149" s="43"/>
      <c r="D149" s="44"/>
      <c r="E149" s="40"/>
      <c r="F149" s="100"/>
      <c r="G149" s="74"/>
      <c r="H149" s="41" t="str">
        <f t="shared" ca="1" si="1"/>
        <v xml:space="preserve"> - </v>
      </c>
      <c r="I149" s="47"/>
    </row>
    <row r="150" spans="1:13" ht="12.75" x14ac:dyDescent="0.2">
      <c r="A150" s="56"/>
      <c r="B150" s="40"/>
      <c r="C150" s="43"/>
      <c r="D150" s="44"/>
      <c r="E150" s="40"/>
      <c r="F150" s="100"/>
      <c r="G150" s="74"/>
      <c r="H150" s="41" t="str">
        <f t="shared" ca="1" si="1"/>
        <v xml:space="preserve"> - </v>
      </c>
      <c r="I150" s="47"/>
      <c r="J150" s="7"/>
      <c r="M150" s="7"/>
    </row>
    <row r="151" spans="1:13" ht="12.75" x14ac:dyDescent="0.2">
      <c r="A151" s="56"/>
      <c r="B151" s="40"/>
      <c r="C151" s="43"/>
      <c r="D151" s="44"/>
      <c r="E151" s="40"/>
      <c r="F151" s="100"/>
      <c r="G151" s="74"/>
      <c r="H151" s="41" t="str">
        <f t="shared" ca="1" si="1"/>
        <v xml:space="preserve"> - </v>
      </c>
      <c r="I151" s="47"/>
      <c r="J151" s="7"/>
      <c r="M151" s="7"/>
    </row>
    <row r="152" spans="1:13" ht="12.75" x14ac:dyDescent="0.2">
      <c r="A152" s="56"/>
      <c r="B152" s="40"/>
      <c r="C152" s="43"/>
      <c r="D152" s="44"/>
      <c r="E152" s="40"/>
      <c r="F152" s="100"/>
      <c r="G152" s="74"/>
      <c r="H152" s="41" t="str">
        <f t="shared" ca="1" si="1"/>
        <v xml:space="preserve"> - </v>
      </c>
      <c r="I152" s="47"/>
      <c r="J152" s="7"/>
      <c r="M152" s="7"/>
    </row>
    <row r="153" spans="1:13" ht="12.75" x14ac:dyDescent="0.2">
      <c r="A153" s="56"/>
      <c r="B153" s="40"/>
      <c r="C153" s="43"/>
      <c r="D153" s="44"/>
      <c r="E153" s="40"/>
      <c r="F153" s="100"/>
      <c r="G153" s="74"/>
      <c r="H153" s="41" t="str">
        <f t="shared" ca="1" si="1"/>
        <v xml:space="preserve"> - </v>
      </c>
      <c r="I153" s="47"/>
      <c r="J153" s="7"/>
      <c r="M153" s="7"/>
    </row>
    <row r="154" spans="1:13" ht="12.75" x14ac:dyDescent="0.2">
      <c r="A154" s="56"/>
      <c r="B154" s="40"/>
      <c r="C154" s="43"/>
      <c r="D154" s="44"/>
      <c r="E154" s="40"/>
      <c r="F154" s="100"/>
      <c r="G154" s="74"/>
      <c r="H154" s="41" t="str">
        <f t="shared" ca="1" si="1"/>
        <v xml:space="preserve"> - </v>
      </c>
      <c r="I154" s="47"/>
      <c r="J154" s="7"/>
      <c r="M154" s="7"/>
    </row>
    <row r="155" spans="1:13" ht="12.75" x14ac:dyDescent="0.2">
      <c r="A155" s="56"/>
      <c r="B155" s="40"/>
      <c r="C155" s="43"/>
      <c r="D155" s="44"/>
      <c r="E155" s="40"/>
      <c r="F155" s="100"/>
      <c r="G155" s="74"/>
      <c r="H155" s="41" t="str">
        <f t="shared" ca="1" si="1"/>
        <v xml:space="preserve"> - </v>
      </c>
      <c r="I155" s="47"/>
      <c r="J155" s="7"/>
      <c r="M155" s="7"/>
    </row>
    <row r="156" spans="1:13" ht="12.75" x14ac:dyDescent="0.2">
      <c r="A156" s="56"/>
      <c r="B156" s="40"/>
      <c r="C156" s="43"/>
      <c r="D156" s="44"/>
      <c r="E156" s="40"/>
      <c r="F156" s="100"/>
      <c r="G156" s="74"/>
      <c r="H156" s="41" t="str">
        <f t="shared" ca="1" si="1"/>
        <v xml:space="preserve"> - </v>
      </c>
      <c r="I156" s="47"/>
      <c r="J156" s="7"/>
      <c r="M156" s="7"/>
    </row>
    <row r="157" spans="1:13" ht="12.75" x14ac:dyDescent="0.2">
      <c r="A157" s="56"/>
      <c r="B157" s="40"/>
      <c r="C157" s="43"/>
      <c r="D157" s="44"/>
      <c r="E157" s="40"/>
      <c r="F157" s="100"/>
      <c r="G157" s="74"/>
      <c r="H157" s="41" t="str">
        <f t="shared" ca="1" si="1"/>
        <v xml:space="preserve"> - </v>
      </c>
      <c r="I157" s="47"/>
      <c r="J157" s="7"/>
      <c r="M157" s="7"/>
    </row>
    <row r="158" spans="1:13" ht="12.75" x14ac:dyDescent="0.2">
      <c r="A158" s="56"/>
      <c r="B158" s="40"/>
      <c r="C158" s="43"/>
      <c r="D158" s="44"/>
      <c r="E158" s="40"/>
      <c r="F158" s="100"/>
      <c r="G158" s="74"/>
      <c r="H158" s="41" t="str">
        <f t="shared" ca="1" si="1"/>
        <v xml:space="preserve"> - </v>
      </c>
      <c r="I158" s="47"/>
      <c r="J158" s="7"/>
      <c r="M158" s="7"/>
    </row>
    <row r="159" spans="1:13" ht="12.75" x14ac:dyDescent="0.2">
      <c r="A159" s="56"/>
      <c r="B159" s="40"/>
      <c r="C159" s="43"/>
      <c r="D159" s="44"/>
      <c r="E159" s="40"/>
      <c r="F159" s="100"/>
      <c r="G159" s="74"/>
      <c r="H159" s="41" t="str">
        <f t="shared" ref="H159:H162" ca="1" si="2">IF(AND(ISBLANK(F159),ISBLANK(G159))," - ",OFFSET(H159,-1,0,1,1)+G159-F159)</f>
        <v xml:space="preserve"> - </v>
      </c>
      <c r="I159" s="47"/>
      <c r="J159" s="7"/>
      <c r="M159" s="7"/>
    </row>
    <row r="160" spans="1:13" ht="12.75" x14ac:dyDescent="0.2">
      <c r="A160" s="56"/>
      <c r="B160" s="40"/>
      <c r="C160" s="43"/>
      <c r="D160" s="44"/>
      <c r="E160" s="40"/>
      <c r="F160" s="135"/>
      <c r="G160" s="49"/>
      <c r="H160" s="41" t="str">
        <f t="shared" ca="1" si="2"/>
        <v xml:space="preserve"> - </v>
      </c>
      <c r="I160" s="47"/>
      <c r="J160" s="7"/>
      <c r="M160" s="7"/>
    </row>
    <row r="161" spans="1:13" ht="12.75" x14ac:dyDescent="0.2">
      <c r="A161" s="56"/>
      <c r="B161" s="40"/>
      <c r="C161" s="43"/>
      <c r="D161" s="44"/>
      <c r="E161" s="40"/>
      <c r="F161" s="135"/>
      <c r="G161" s="49"/>
      <c r="H161" s="41" t="str">
        <f t="shared" ca="1" si="2"/>
        <v xml:space="preserve"> - </v>
      </c>
      <c r="I161" s="47"/>
      <c r="J161" s="7"/>
      <c r="M161" s="7"/>
    </row>
    <row r="162" spans="1:13" ht="12.75" x14ac:dyDescent="0.2">
      <c r="A162" s="63"/>
      <c r="B162" s="40"/>
      <c r="C162" s="43"/>
      <c r="D162" s="44"/>
      <c r="E162" s="40"/>
      <c r="F162" s="135"/>
      <c r="G162" s="49"/>
      <c r="H162" s="41" t="str">
        <f t="shared" ca="1" si="2"/>
        <v xml:space="preserve"> - </v>
      </c>
      <c r="I162" s="47"/>
      <c r="J162" s="7"/>
      <c r="M162" s="7"/>
    </row>
    <row r="163" spans="1:13" ht="14.25" x14ac:dyDescent="0.2">
      <c r="A163" s="64"/>
      <c r="B163" s="65"/>
      <c r="C163" s="66"/>
      <c r="D163" s="67"/>
      <c r="E163" s="65"/>
      <c r="F163" s="68"/>
      <c r="G163" s="68"/>
      <c r="H163" s="69"/>
      <c r="I163"/>
      <c r="J163" s="7"/>
      <c r="M163" s="7"/>
    </row>
    <row r="164" spans="1:13" ht="12.75" x14ac:dyDescent="0.2">
      <c r="F164" s="127">
        <f>SUBTOTAL(9, F8:F163)</f>
        <v>431635.90689999989</v>
      </c>
      <c r="G164" s="8">
        <f>SUBTOTAL(9, G8:G132)</f>
        <v>116685</v>
      </c>
      <c r="J164" s="7"/>
      <c r="M164" s="7"/>
    </row>
    <row r="165" spans="1:13" ht="12.75" x14ac:dyDescent="0.2">
      <c r="F165" s="127">
        <f>F164-G164</f>
        <v>314950.90689999989</v>
      </c>
      <c r="J165" s="7"/>
      <c r="M165" s="7"/>
    </row>
  </sheetData>
  <conditionalFormatting sqref="H7:H162">
    <cfRule type="cellIs" dxfId="40" priority="2" stopIfTrue="1" operator="lessThan">
      <formula>0</formula>
    </cfRule>
  </conditionalFormatting>
  <conditionalFormatting sqref="H3">
    <cfRule type="cellIs" dxfId="39" priority="1" stopIfTrue="1" operator="lessThan">
      <formula>0</formula>
    </cfRule>
  </conditionalFormatting>
  <dataValidations count="5">
    <dataValidation type="list" allowBlank="1" showInputMessage="1" showErrorMessage="1" sqref="D75:D83 C30 D7 F97 F75:F83 D94:D95 D41:D47 D97 D49:D73 F49:F52 F41:F47 F54:F73 G75" xr:uid="{5A03F279-E7D3-4D2A-9B79-5121E43B73C3}">
      <formula1>categoryList</formula1>
    </dataValidation>
    <dataValidation type="list" allowBlank="1" showInputMessage="1" showErrorMessage="1" sqref="F30 E7:E130" xr:uid="{F4FF0BA9-CAD6-4F51-9D8F-7A9DD5255942}">
      <formula1>reconcileList</formula1>
    </dataValidation>
    <dataValidation type="list" allowBlank="1" showInputMessage="1" showErrorMessage="1" sqref="A127:A134 A7:A42 A44:A100" xr:uid="{3921A179-5CA2-44A4-A3CC-0BB8AD02F8FF}">
      <formula1>dateList</formula1>
    </dataValidation>
    <dataValidation type="list" allowBlank="1" showInputMessage="1" showErrorMessage="1" sqref="B7:B25 B27:B29 B94:B95 B53:B67 B31:B50" xr:uid="{7BF8303D-787A-49D5-9104-439AFEB9A5A7}">
      <formula1>numList</formula1>
    </dataValidation>
    <dataValidation type="list" allowBlank="1" showInputMessage="1" showErrorMessage="1" sqref="C75 B30 C24:C29 C7 C94:C95 C52:C67 C31:C49" xr:uid="{D96B32C7-C664-4763-9C62-871A4123BB56}">
      <formula1>payeeList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72ABD1BA-65CF-4CC7-A70D-6525AF939947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H7:H25</xm:sqref>
        </x14:conditionalFormatting>
        <x14:conditionalFormatting xmlns:xm="http://schemas.microsoft.com/office/excel/2006/main">
          <x14:cfRule type="iconSet" priority="4" id="{1710FDFD-F4BD-4C21-91C8-6D11CFE8BAF5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H3</xm:sqref>
        </x14:conditionalFormatting>
        <x14:conditionalFormatting xmlns:xm="http://schemas.microsoft.com/office/excel/2006/main">
          <x14:cfRule type="iconSet" priority="5" id="{B46B7B11-C6BC-4CC9-A44D-0D030193672F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H26:H162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D77E4-26F7-4B0E-ACF1-FF05457D7BD1}">
  <sheetPr codeName="Sheet6">
    <pageSetUpPr fitToPage="1"/>
  </sheetPr>
  <dimension ref="A1:N165"/>
  <sheetViews>
    <sheetView showGridLines="0" zoomScale="115" zoomScaleNormal="115" workbookViewId="0">
      <pane ySplit="6" topLeftCell="A7" activePane="bottomLeft" state="frozen"/>
      <selection activeCell="B18" sqref="B18"/>
      <selection pane="bottomLeft" activeCell="H69" sqref="H69"/>
    </sheetView>
  </sheetViews>
  <sheetFormatPr defaultRowHeight="15" x14ac:dyDescent="0.25"/>
  <cols>
    <col min="1" max="1" width="9.25" style="7" customWidth="1"/>
    <col min="2" max="2" width="12.875" style="7" customWidth="1"/>
    <col min="3" max="3" width="25.75" style="7" customWidth="1"/>
    <col min="4" max="4" width="18.375" style="7" customWidth="1"/>
    <col min="5" max="5" width="4" style="7" customWidth="1"/>
    <col min="6" max="6" width="12.375" style="8" customWidth="1"/>
    <col min="7" max="7" width="11.75" style="8" customWidth="1"/>
    <col min="8" max="8" width="14" style="8" customWidth="1"/>
    <col min="9" max="9" width="15.25" style="7" customWidth="1"/>
    <col min="10" max="10" width="20.875" style="8" customWidth="1"/>
    <col min="11" max="11" width="9.625" style="7" bestFit="1" customWidth="1"/>
    <col min="12" max="12" width="9" style="7"/>
    <col min="13" max="13" width="9" style="62"/>
    <col min="14" max="16384" width="9" style="7"/>
  </cols>
  <sheetData>
    <row r="1" spans="1:14" ht="23.25" x14ac:dyDescent="0.3">
      <c r="A1" s="1" t="s">
        <v>0</v>
      </c>
      <c r="B1" s="2"/>
      <c r="C1" s="2"/>
      <c r="D1" s="2"/>
      <c r="E1" s="3"/>
      <c r="F1" s="4"/>
      <c r="G1" s="5"/>
      <c r="H1" s="6">
        <v>43983</v>
      </c>
      <c r="M1" s="9"/>
      <c r="N1" s="10" t="s">
        <v>1</v>
      </c>
    </row>
    <row r="2" spans="1:14" ht="18.75" x14ac:dyDescent="0.25">
      <c r="A2" s="1" t="s">
        <v>2</v>
      </c>
      <c r="M2" s="11"/>
    </row>
    <row r="3" spans="1:14" x14ac:dyDescent="0.25">
      <c r="G3" s="13" t="s">
        <v>3</v>
      </c>
      <c r="H3" s="14">
        <f ca="1">VLOOKUP(9E+100,Table134567891011121334567891011121334567[Balance],1)</f>
        <v>214098.44422539274</v>
      </c>
      <c r="J3" s="15"/>
      <c r="M3" s="11"/>
      <c r="N3" s="10" t="s">
        <v>4</v>
      </c>
    </row>
    <row r="4" spans="1:14" x14ac:dyDescent="0.25">
      <c r="G4" s="16" t="s">
        <v>5</v>
      </c>
      <c r="H4" s="17">
        <f>SUMIF(Table134567891011121334567891011121334567[R],"=r",Table134567891011121334567891011121334567[Deposit,
Credit (+)])+SUMIF(Table134567891011121334567891011121334567[R],"=c",Table134567891011121334567891011121334567[Deposit,
Credit (+)])-SUMIF(Table134567891011121334567891011121334567[R],"=R",Table134567891011121334567891011121334567[Withdrawal,
Payment (-)])-SUMIF(Table134567891011121334567891011121334567[R],"=C",Table134567891011121334567891011121334567[Withdrawal,
Payment (-)])</f>
        <v>0</v>
      </c>
      <c r="J4" s="18"/>
      <c r="M4" s="11"/>
      <c r="N4" s="10" t="s">
        <v>6</v>
      </c>
    </row>
    <row r="5" spans="1:14" s="20" customFormat="1" ht="17.25" customHeight="1" x14ac:dyDescent="0.25">
      <c r="A5" s="19"/>
      <c r="B5" s="19"/>
      <c r="C5" s="19"/>
      <c r="E5" s="21"/>
      <c r="F5" s="22"/>
      <c r="G5" s="23" t="s">
        <v>7</v>
      </c>
      <c r="H5" s="24">
        <v>500000</v>
      </c>
      <c r="J5" s="22"/>
      <c r="M5" s="11"/>
      <c r="N5" s="10" t="s">
        <v>8</v>
      </c>
    </row>
    <row r="6" spans="1:14" ht="30" x14ac:dyDescent="0.25">
      <c r="A6" s="25" t="s">
        <v>9</v>
      </c>
      <c r="B6" s="26" t="s">
        <v>10</v>
      </c>
      <c r="C6" s="27" t="s">
        <v>11</v>
      </c>
      <c r="D6" s="27" t="s">
        <v>12</v>
      </c>
      <c r="E6" s="25" t="s">
        <v>13</v>
      </c>
      <c r="F6" s="28" t="s">
        <v>14</v>
      </c>
      <c r="G6" s="28" t="s">
        <v>15</v>
      </c>
      <c r="H6" s="29" t="s">
        <v>16</v>
      </c>
      <c r="I6" s="30" t="s">
        <v>17</v>
      </c>
      <c r="M6" s="11"/>
    </row>
    <row r="7" spans="1:14" s="20" customFormat="1" ht="12.75" x14ac:dyDescent="0.2">
      <c r="A7" s="31"/>
      <c r="B7" s="33"/>
      <c r="C7" s="34" t="s">
        <v>565</v>
      </c>
      <c r="D7" s="35"/>
      <c r="E7" s="33"/>
      <c r="F7" s="36">
        <v>0</v>
      </c>
      <c r="G7" s="36"/>
      <c r="H7" s="41">
        <f ca="1">May!H75</f>
        <v>3214730.3142253929</v>
      </c>
      <c r="I7" s="37"/>
      <c r="J7" s="22"/>
      <c r="M7" s="12"/>
    </row>
    <row r="8" spans="1:14" s="20" customFormat="1" ht="12.75" x14ac:dyDescent="0.2">
      <c r="A8" s="32">
        <v>43983</v>
      </c>
      <c r="B8" s="38" t="s">
        <v>566</v>
      </c>
      <c r="C8" s="39" t="s">
        <v>18</v>
      </c>
      <c r="D8" s="39"/>
      <c r="E8" s="40"/>
      <c r="F8" s="70">
        <v>10064</v>
      </c>
      <c r="G8" s="70"/>
      <c r="H8" s="41">
        <f ca="1">IF(AND(ISBLANK(F8),ISBLANK(G8))," - ",OFFSET(H8,-1,0,1,1)+G8-F8)</f>
        <v>3204666.3142253929</v>
      </c>
      <c r="I8" s="37"/>
      <c r="J8" s="22"/>
      <c r="M8" s="12"/>
    </row>
    <row r="9" spans="1:14" s="20" customFormat="1" ht="12.75" x14ac:dyDescent="0.2">
      <c r="A9" s="32">
        <v>43983</v>
      </c>
      <c r="B9" s="38" t="s">
        <v>567</v>
      </c>
      <c r="C9" s="39" t="s">
        <v>30</v>
      </c>
      <c r="D9" s="39"/>
      <c r="E9" s="40"/>
      <c r="F9" s="70">
        <v>250</v>
      </c>
      <c r="G9" s="70"/>
      <c r="H9" s="41">
        <f t="shared" ref="H9:H80" ca="1" si="0">IF(AND(ISBLANK(F9),ISBLANK(G9))," - ",OFFSET(H9,-1,0,1,1)+G9-F9)</f>
        <v>3204416.3142253929</v>
      </c>
      <c r="I9" s="37"/>
      <c r="J9" s="22"/>
      <c r="M9" s="12"/>
    </row>
    <row r="10" spans="1:14" s="20" customFormat="1" ht="12.75" x14ac:dyDescent="0.2">
      <c r="A10" s="32">
        <v>43983</v>
      </c>
      <c r="B10" s="33" t="s">
        <v>568</v>
      </c>
      <c r="C10" s="39" t="s">
        <v>19</v>
      </c>
      <c r="D10" s="39"/>
      <c r="E10" s="33"/>
      <c r="F10" s="71">
        <v>132</v>
      </c>
      <c r="G10" s="71"/>
      <c r="H10" s="41">
        <f t="shared" ca="1" si="0"/>
        <v>3204284.3142253929</v>
      </c>
      <c r="I10" s="37"/>
      <c r="J10" s="22"/>
      <c r="M10" s="12"/>
    </row>
    <row r="11" spans="1:14" s="20" customFormat="1" ht="12.75" x14ac:dyDescent="0.2">
      <c r="A11" s="32">
        <v>43983</v>
      </c>
      <c r="B11" s="93" t="s">
        <v>569</v>
      </c>
      <c r="C11" s="94" t="s">
        <v>570</v>
      </c>
      <c r="D11" s="95"/>
      <c r="E11" s="93"/>
      <c r="F11" s="71">
        <v>800</v>
      </c>
      <c r="G11" s="96"/>
      <c r="H11" s="41">
        <f t="shared" ca="1" si="0"/>
        <v>3203484.3142253929</v>
      </c>
      <c r="I11" s="82"/>
      <c r="J11" s="22"/>
      <c r="M11" s="12"/>
    </row>
    <row r="12" spans="1:14" s="20" customFormat="1" ht="12.75" x14ac:dyDescent="0.2">
      <c r="A12" s="32">
        <v>43983</v>
      </c>
      <c r="B12" s="40" t="s">
        <v>571</v>
      </c>
      <c r="C12" s="43" t="s">
        <v>21</v>
      </c>
      <c r="D12" s="44"/>
      <c r="E12" s="40"/>
      <c r="F12" s="71">
        <v>270</v>
      </c>
      <c r="G12" s="71"/>
      <c r="H12" s="41">
        <f t="shared" ca="1" si="0"/>
        <v>3203214.3142253929</v>
      </c>
      <c r="I12" s="37"/>
      <c r="J12" s="22"/>
      <c r="M12" s="12"/>
    </row>
    <row r="13" spans="1:14" s="20" customFormat="1" ht="12.75" customHeight="1" x14ac:dyDescent="0.2">
      <c r="A13" s="32">
        <v>43983</v>
      </c>
      <c r="B13" s="40" t="s">
        <v>572</v>
      </c>
      <c r="C13" s="43" t="s">
        <v>390</v>
      </c>
      <c r="D13" s="44"/>
      <c r="E13" s="40"/>
      <c r="F13" s="71">
        <v>400</v>
      </c>
      <c r="G13" s="71"/>
      <c r="H13" s="41">
        <f t="shared" ca="1" si="0"/>
        <v>3202814.3142253929</v>
      </c>
      <c r="I13" s="37"/>
      <c r="J13" s="22"/>
      <c r="M13" s="12"/>
    </row>
    <row r="14" spans="1:14" s="20" customFormat="1" ht="12.75" customHeight="1" x14ac:dyDescent="0.2">
      <c r="A14" s="32">
        <v>43983</v>
      </c>
      <c r="B14" s="93" t="s">
        <v>573</v>
      </c>
      <c r="C14" s="94" t="s">
        <v>574</v>
      </c>
      <c r="D14" s="95"/>
      <c r="E14" s="93"/>
      <c r="F14" s="71">
        <v>90</v>
      </c>
      <c r="G14" s="96"/>
      <c r="H14" s="41">
        <f t="shared" ca="1" si="0"/>
        <v>3202724.3142253929</v>
      </c>
      <c r="I14" s="82"/>
      <c r="J14" s="22"/>
      <c r="M14" s="12"/>
    </row>
    <row r="15" spans="1:14" s="20" customFormat="1" ht="12.75" customHeight="1" x14ac:dyDescent="0.2">
      <c r="A15" s="32">
        <v>43983</v>
      </c>
      <c r="B15" s="93" t="s">
        <v>575</v>
      </c>
      <c r="C15" s="94" t="s">
        <v>24</v>
      </c>
      <c r="D15" s="95"/>
      <c r="E15" s="93"/>
      <c r="F15" s="71">
        <v>350</v>
      </c>
      <c r="G15" s="96"/>
      <c r="H15" s="41">
        <f t="shared" ca="1" si="0"/>
        <v>3202374.3142253929</v>
      </c>
      <c r="I15" s="82"/>
      <c r="J15" s="22"/>
      <c r="M15" s="12"/>
    </row>
    <row r="16" spans="1:14" s="20" customFormat="1" ht="12.75" x14ac:dyDescent="0.2">
      <c r="A16" s="32">
        <v>43983</v>
      </c>
      <c r="B16" s="33" t="s">
        <v>576</v>
      </c>
      <c r="C16" s="39" t="s">
        <v>20</v>
      </c>
      <c r="D16" s="39"/>
      <c r="E16" s="33"/>
      <c r="F16" s="70">
        <v>270</v>
      </c>
      <c r="G16" s="70"/>
      <c r="H16" s="41">
        <f t="shared" ca="1" si="0"/>
        <v>3202104.3142253929</v>
      </c>
      <c r="I16" s="37"/>
      <c r="J16" s="22"/>
      <c r="M16" s="12"/>
    </row>
    <row r="17" spans="1:13" s="20" customFormat="1" ht="12.75" x14ac:dyDescent="0.2">
      <c r="A17" s="32">
        <v>43986</v>
      </c>
      <c r="B17" s="33" t="s">
        <v>577</v>
      </c>
      <c r="C17" s="39" t="s">
        <v>492</v>
      </c>
      <c r="D17" s="39"/>
      <c r="E17" s="33"/>
      <c r="F17" s="70">
        <v>782.7</v>
      </c>
      <c r="G17" s="70"/>
      <c r="H17" s="41">
        <f t="shared" ca="1" si="0"/>
        <v>3201321.6142253927</v>
      </c>
      <c r="I17" s="37"/>
      <c r="J17" s="22"/>
      <c r="M17" s="12"/>
    </row>
    <row r="18" spans="1:13" s="20" customFormat="1" ht="12.75" x14ac:dyDescent="0.2">
      <c r="A18" s="32">
        <v>43986</v>
      </c>
      <c r="B18" s="33" t="s">
        <v>578</v>
      </c>
      <c r="C18" s="45" t="s">
        <v>579</v>
      </c>
      <c r="D18" s="39"/>
      <c r="E18" s="40"/>
      <c r="F18" s="70">
        <v>250</v>
      </c>
      <c r="G18" s="71"/>
      <c r="H18" s="41">
        <f t="shared" ca="1" si="0"/>
        <v>3201071.6142253927</v>
      </c>
      <c r="I18" s="37"/>
      <c r="J18" s="22"/>
      <c r="M18" s="12"/>
    </row>
    <row r="19" spans="1:13" s="20" customFormat="1" ht="12.75" x14ac:dyDescent="0.2">
      <c r="A19" s="32">
        <v>43986</v>
      </c>
      <c r="B19" s="40" t="s">
        <v>580</v>
      </c>
      <c r="C19" s="43" t="s">
        <v>436</v>
      </c>
      <c r="D19" s="39"/>
      <c r="E19" s="40"/>
      <c r="F19" s="71">
        <v>5000</v>
      </c>
      <c r="G19" s="71"/>
      <c r="H19" s="41">
        <f t="shared" ca="1" si="0"/>
        <v>3196071.6142253927</v>
      </c>
      <c r="I19" s="37"/>
      <c r="J19" s="22"/>
      <c r="M19" s="12"/>
    </row>
    <row r="20" spans="1:13" s="20" customFormat="1" ht="12.75" x14ac:dyDescent="0.2">
      <c r="A20" s="32">
        <v>43986</v>
      </c>
      <c r="B20" s="40" t="s">
        <v>581</v>
      </c>
      <c r="C20" s="39" t="s">
        <v>582</v>
      </c>
      <c r="D20" s="39"/>
      <c r="E20" s="40"/>
      <c r="F20" s="71">
        <v>1000</v>
      </c>
      <c r="G20" s="71"/>
      <c r="H20" s="41">
        <f t="shared" ca="1" si="0"/>
        <v>3195071.6142253927</v>
      </c>
      <c r="I20" s="37"/>
      <c r="J20" s="22"/>
      <c r="M20" s="12"/>
    </row>
    <row r="21" spans="1:13" s="20" customFormat="1" ht="12.75" x14ac:dyDescent="0.2">
      <c r="A21" s="32">
        <v>43986</v>
      </c>
      <c r="B21" s="40" t="s">
        <v>583</v>
      </c>
      <c r="C21" s="39" t="s">
        <v>584</v>
      </c>
      <c r="D21" s="39"/>
      <c r="E21" s="40"/>
      <c r="F21" s="71">
        <v>3340</v>
      </c>
      <c r="G21" s="71"/>
      <c r="H21" s="41">
        <f t="shared" ca="1" si="0"/>
        <v>3191731.6142253927</v>
      </c>
      <c r="I21" s="37"/>
      <c r="J21" s="22"/>
      <c r="M21" s="12"/>
    </row>
    <row r="22" spans="1:13" s="20" customFormat="1" ht="12.75" x14ac:dyDescent="0.2">
      <c r="A22" s="32">
        <v>43993</v>
      </c>
      <c r="B22" s="40" t="s">
        <v>585</v>
      </c>
      <c r="C22" s="43" t="s">
        <v>170</v>
      </c>
      <c r="D22" s="39"/>
      <c r="E22" s="40"/>
      <c r="F22" s="71">
        <v>8250</v>
      </c>
      <c r="G22" s="71"/>
      <c r="H22" s="41">
        <f t="shared" ca="1" si="0"/>
        <v>3183481.6142253927</v>
      </c>
      <c r="I22" s="37"/>
      <c r="J22" s="22"/>
      <c r="M22" s="12"/>
    </row>
    <row r="23" spans="1:13" s="20" customFormat="1" ht="25.5" x14ac:dyDescent="0.2">
      <c r="A23" s="32">
        <v>43993</v>
      </c>
      <c r="B23" s="40" t="s">
        <v>586</v>
      </c>
      <c r="C23" s="45" t="s">
        <v>35</v>
      </c>
      <c r="D23" s="39"/>
      <c r="E23" s="38"/>
      <c r="F23" s="71">
        <v>190.22</v>
      </c>
      <c r="G23" s="70"/>
      <c r="H23" s="41">
        <f t="shared" ca="1" si="0"/>
        <v>3183291.3942253925</v>
      </c>
      <c r="I23" s="37"/>
      <c r="J23" s="22"/>
      <c r="M23" s="12"/>
    </row>
    <row r="24" spans="1:13" s="20" customFormat="1" ht="12.75" x14ac:dyDescent="0.2">
      <c r="A24" s="32">
        <v>43993</v>
      </c>
      <c r="B24" s="38" t="s">
        <v>587</v>
      </c>
      <c r="C24" s="45" t="s">
        <v>71</v>
      </c>
      <c r="D24" s="39"/>
      <c r="E24" s="38"/>
      <c r="F24" s="70">
        <v>398.55</v>
      </c>
      <c r="G24" s="70"/>
      <c r="H24" s="41">
        <f t="shared" ca="1" si="0"/>
        <v>3182892.8442253927</v>
      </c>
      <c r="I24" s="37"/>
      <c r="J24" s="22"/>
      <c r="M24" s="12"/>
    </row>
    <row r="25" spans="1:13" s="20" customFormat="1" ht="12.75" x14ac:dyDescent="0.2">
      <c r="A25" s="32">
        <v>43993</v>
      </c>
      <c r="B25" s="38" t="s">
        <v>588</v>
      </c>
      <c r="C25" s="45" t="s">
        <v>179</v>
      </c>
      <c r="D25" s="39"/>
      <c r="E25" s="38"/>
      <c r="F25" s="70">
        <v>1358.02</v>
      </c>
      <c r="G25" s="70"/>
      <c r="H25" s="41">
        <f t="shared" ca="1" si="0"/>
        <v>3181534.8242253927</v>
      </c>
      <c r="I25" s="37"/>
      <c r="J25" s="22"/>
      <c r="M25" s="12"/>
    </row>
    <row r="26" spans="1:13" s="20" customFormat="1" ht="12.75" x14ac:dyDescent="0.2">
      <c r="A26" s="32">
        <v>43993</v>
      </c>
      <c r="B26" s="38" t="s">
        <v>589</v>
      </c>
      <c r="C26" s="45" t="s">
        <v>80</v>
      </c>
      <c r="D26" s="39"/>
      <c r="E26" s="38"/>
      <c r="F26" s="72">
        <v>1261.4000000000001</v>
      </c>
      <c r="G26" s="70"/>
      <c r="H26" s="41">
        <f t="shared" ca="1" si="0"/>
        <v>3180273.4242253928</v>
      </c>
      <c r="I26" s="37"/>
      <c r="J26" s="22"/>
      <c r="M26" s="12"/>
    </row>
    <row r="27" spans="1:13" s="20" customFormat="1" ht="12.75" x14ac:dyDescent="0.2">
      <c r="A27" s="32">
        <v>43993</v>
      </c>
      <c r="B27" s="38" t="s">
        <v>590</v>
      </c>
      <c r="C27" s="45" t="s">
        <v>95</v>
      </c>
      <c r="D27" s="39"/>
      <c r="E27" s="38"/>
      <c r="F27" s="70">
        <v>224</v>
      </c>
      <c r="G27" s="70"/>
      <c r="H27" s="41">
        <f t="shared" ca="1" si="0"/>
        <v>3180049.4242253928</v>
      </c>
      <c r="I27" s="37"/>
      <c r="J27" s="22"/>
      <c r="M27" s="12"/>
    </row>
    <row r="28" spans="1:13" s="20" customFormat="1" ht="12.75" x14ac:dyDescent="0.2">
      <c r="A28" s="32">
        <v>43993</v>
      </c>
      <c r="B28" s="38" t="s">
        <v>591</v>
      </c>
      <c r="C28" s="45" t="s">
        <v>592</v>
      </c>
      <c r="D28" s="39"/>
      <c r="E28" s="38"/>
      <c r="F28" s="70">
        <v>640</v>
      </c>
      <c r="G28" s="70"/>
      <c r="H28" s="41">
        <f t="shared" ca="1" si="0"/>
        <v>3179409.4242253928</v>
      </c>
      <c r="I28" s="37"/>
      <c r="J28" s="22"/>
      <c r="M28" s="12"/>
    </row>
    <row r="29" spans="1:13" s="20" customFormat="1" ht="12.75" x14ac:dyDescent="0.2">
      <c r="A29" s="32">
        <v>43993</v>
      </c>
      <c r="B29" s="38" t="s">
        <v>593</v>
      </c>
      <c r="C29" s="45" t="s">
        <v>208</v>
      </c>
      <c r="D29" s="39"/>
      <c r="E29" s="33"/>
      <c r="F29" s="70">
        <v>156.15</v>
      </c>
      <c r="G29" s="70"/>
      <c r="H29" s="41">
        <f t="shared" ca="1" si="0"/>
        <v>3179253.2742253928</v>
      </c>
      <c r="I29" s="37"/>
      <c r="J29" s="22"/>
      <c r="M29" s="12"/>
    </row>
    <row r="30" spans="1:13" s="20" customFormat="1" ht="12.75" x14ac:dyDescent="0.2">
      <c r="A30" s="32">
        <v>43993</v>
      </c>
      <c r="B30" s="46" t="s">
        <v>594</v>
      </c>
      <c r="C30" s="35" t="s">
        <v>208</v>
      </c>
      <c r="D30" s="39"/>
      <c r="E30" s="33"/>
      <c r="F30" s="73">
        <v>262.64999999999998</v>
      </c>
      <c r="G30" s="70"/>
      <c r="H30" s="41">
        <f t="shared" ca="1" si="0"/>
        <v>3178990.6242253929</v>
      </c>
      <c r="I30" s="37"/>
      <c r="J30" s="22"/>
      <c r="M30" s="7"/>
    </row>
    <row r="31" spans="1:13" s="84" customFormat="1" ht="12.75" x14ac:dyDescent="0.2">
      <c r="A31" s="77">
        <v>43993</v>
      </c>
      <c r="B31" s="78" t="s">
        <v>595</v>
      </c>
      <c r="C31" s="79" t="s">
        <v>51</v>
      </c>
      <c r="D31" s="80"/>
      <c r="E31" s="78"/>
      <c r="F31" s="70">
        <v>0</v>
      </c>
      <c r="G31" s="70"/>
      <c r="H31" s="81">
        <f t="shared" ca="1" si="0"/>
        <v>3178990.6242253929</v>
      </c>
      <c r="I31" s="82"/>
      <c r="J31" s="83"/>
      <c r="M31" s="85"/>
    </row>
    <row r="32" spans="1:13" s="20" customFormat="1" ht="12.75" x14ac:dyDescent="0.2">
      <c r="A32" s="32">
        <v>43993</v>
      </c>
      <c r="B32" s="33" t="s">
        <v>596</v>
      </c>
      <c r="C32" s="34" t="s">
        <v>100</v>
      </c>
      <c r="D32" s="39"/>
      <c r="E32" s="33"/>
      <c r="F32" s="70">
        <v>175.2</v>
      </c>
      <c r="G32" s="70"/>
      <c r="H32" s="41">
        <f t="shared" ca="1" si="0"/>
        <v>3178815.4242253928</v>
      </c>
      <c r="I32" s="37"/>
      <c r="J32" s="22"/>
      <c r="M32" s="7"/>
    </row>
    <row r="33" spans="1:13" s="20" customFormat="1" ht="25.5" x14ac:dyDescent="0.2">
      <c r="A33" s="32">
        <v>43993</v>
      </c>
      <c r="B33" s="33" t="s">
        <v>125</v>
      </c>
      <c r="C33" s="34" t="s">
        <v>597</v>
      </c>
      <c r="D33" s="39"/>
      <c r="E33" s="33"/>
      <c r="F33" s="70">
        <v>55.65</v>
      </c>
      <c r="G33" s="70"/>
      <c r="H33" s="41">
        <f t="shared" ca="1" si="0"/>
        <v>3178759.7742253928</v>
      </c>
      <c r="I33" s="37"/>
      <c r="J33" s="22"/>
      <c r="M33" s="7"/>
    </row>
    <row r="34" spans="1:13" s="20" customFormat="1" ht="12.75" x14ac:dyDescent="0.2">
      <c r="A34" s="32">
        <v>43993</v>
      </c>
      <c r="B34" s="33" t="s">
        <v>598</v>
      </c>
      <c r="C34" s="34" t="s">
        <v>477</v>
      </c>
      <c r="D34" s="39"/>
      <c r="E34" s="33"/>
      <c r="F34" s="113">
        <v>308.60000000000002</v>
      </c>
      <c r="G34" s="70"/>
      <c r="H34" s="41">
        <f t="shared" ca="1" si="0"/>
        <v>3178451.1742253928</v>
      </c>
      <c r="I34" s="37"/>
      <c r="J34" s="22"/>
      <c r="M34" s="7"/>
    </row>
    <row r="35" spans="1:13" s="20" customFormat="1" ht="12.75" x14ac:dyDescent="0.2">
      <c r="A35" s="32">
        <v>43993</v>
      </c>
      <c r="B35" s="33" t="s">
        <v>599</v>
      </c>
      <c r="C35" s="34" t="s">
        <v>158</v>
      </c>
      <c r="D35" s="39"/>
      <c r="E35" s="33"/>
      <c r="F35" s="113">
        <v>103485</v>
      </c>
      <c r="G35" s="70"/>
      <c r="H35" s="41">
        <f t="shared" ca="1" si="0"/>
        <v>3074966.1742253928</v>
      </c>
      <c r="I35" s="37"/>
      <c r="J35" s="22"/>
      <c r="M35" s="7"/>
    </row>
    <row r="36" spans="1:13" s="20" customFormat="1" ht="12.75" x14ac:dyDescent="0.2">
      <c r="A36" s="32">
        <v>43997</v>
      </c>
      <c r="B36" s="33">
        <v>688539</v>
      </c>
      <c r="C36" s="34" t="s">
        <v>335</v>
      </c>
      <c r="D36" s="39"/>
      <c r="E36" s="33"/>
      <c r="F36" s="113">
        <v>2500000</v>
      </c>
      <c r="G36" s="70"/>
      <c r="H36" s="41">
        <f t="shared" ca="1" si="0"/>
        <v>574966.17422539275</v>
      </c>
      <c r="I36" s="37"/>
      <c r="J36" s="22"/>
      <c r="M36" s="7"/>
    </row>
    <row r="37" spans="1:13" s="20" customFormat="1" ht="12.75" x14ac:dyDescent="0.2">
      <c r="A37" s="32">
        <v>44001</v>
      </c>
      <c r="B37" s="33" t="s">
        <v>600</v>
      </c>
      <c r="C37" s="45" t="s">
        <v>601</v>
      </c>
      <c r="D37" s="39"/>
      <c r="E37" s="38"/>
      <c r="F37" s="113">
        <v>2000</v>
      </c>
      <c r="G37" s="70"/>
      <c r="H37" s="41">
        <f t="shared" ca="1" si="0"/>
        <v>572966.17422539275</v>
      </c>
      <c r="I37" s="37"/>
      <c r="J37" s="22"/>
      <c r="M37" s="7"/>
    </row>
    <row r="38" spans="1:13" s="20" customFormat="1" ht="12.75" x14ac:dyDescent="0.2">
      <c r="A38" s="32">
        <v>44001</v>
      </c>
      <c r="B38" s="38" t="s">
        <v>602</v>
      </c>
      <c r="C38" s="45" t="s">
        <v>142</v>
      </c>
      <c r="D38" s="39"/>
      <c r="E38" s="38"/>
      <c r="F38" s="113">
        <v>4000</v>
      </c>
      <c r="G38" s="70"/>
      <c r="H38" s="41">
        <f t="shared" ca="1" si="0"/>
        <v>568966.17422539275</v>
      </c>
      <c r="I38" s="37"/>
      <c r="J38" s="22"/>
      <c r="M38" s="7"/>
    </row>
    <row r="39" spans="1:13" s="20" customFormat="1" ht="12.75" x14ac:dyDescent="0.2">
      <c r="A39" s="32">
        <v>44001</v>
      </c>
      <c r="B39" s="38" t="s">
        <v>603</v>
      </c>
      <c r="C39" s="34" t="s">
        <v>118</v>
      </c>
      <c r="D39" s="39"/>
      <c r="E39" s="33"/>
      <c r="F39" s="113">
        <v>675.25</v>
      </c>
      <c r="G39" s="70"/>
      <c r="H39" s="41">
        <f t="shared" ca="1" si="0"/>
        <v>568290.92422539275</v>
      </c>
      <c r="I39" s="37"/>
      <c r="J39" s="22"/>
      <c r="M39" s="7"/>
    </row>
    <row r="40" spans="1:13" s="20" customFormat="1" ht="12.75" x14ac:dyDescent="0.2">
      <c r="A40" s="32">
        <v>44001</v>
      </c>
      <c r="B40" s="40" t="s">
        <v>604</v>
      </c>
      <c r="C40" s="43" t="s">
        <v>93</v>
      </c>
      <c r="D40" s="44"/>
      <c r="E40" s="40"/>
      <c r="F40" s="49">
        <v>393</v>
      </c>
      <c r="G40" s="71"/>
      <c r="H40" s="41">
        <f t="shared" ca="1" si="0"/>
        <v>567897.92422539275</v>
      </c>
      <c r="I40" s="37"/>
      <c r="J40" s="22"/>
      <c r="M40" s="7"/>
    </row>
    <row r="41" spans="1:13" ht="12.75" x14ac:dyDescent="0.2">
      <c r="A41" s="32">
        <v>44001</v>
      </c>
      <c r="B41" s="40" t="s">
        <v>605</v>
      </c>
      <c r="C41" s="34" t="s">
        <v>107</v>
      </c>
      <c r="D41" s="35"/>
      <c r="E41" s="38"/>
      <c r="F41" s="36">
        <v>400</v>
      </c>
      <c r="G41" s="70"/>
      <c r="H41" s="41">
        <f t="shared" ca="1" si="0"/>
        <v>567497.92422539275</v>
      </c>
      <c r="I41" s="47"/>
      <c r="M41" s="7"/>
    </row>
    <row r="42" spans="1:13" ht="12.75" x14ac:dyDescent="0.2">
      <c r="A42" s="32">
        <v>44001</v>
      </c>
      <c r="B42" s="33" t="s">
        <v>606</v>
      </c>
      <c r="C42" s="34" t="s">
        <v>105</v>
      </c>
      <c r="D42" s="35"/>
      <c r="E42" s="38"/>
      <c r="F42" s="36">
        <v>23.4</v>
      </c>
      <c r="G42" s="70"/>
      <c r="H42" s="41">
        <f t="shared" ca="1" si="0"/>
        <v>567474.52422539273</v>
      </c>
      <c r="I42" s="47"/>
      <c r="M42" s="7"/>
    </row>
    <row r="43" spans="1:13" ht="12.75" x14ac:dyDescent="0.2">
      <c r="A43" s="42">
        <v>44001</v>
      </c>
      <c r="B43" s="38" t="s">
        <v>607</v>
      </c>
      <c r="C43" s="34" t="s">
        <v>608</v>
      </c>
      <c r="D43" s="35"/>
      <c r="E43" s="33"/>
      <c r="F43" s="36">
        <v>5512</v>
      </c>
      <c r="G43" s="72"/>
      <c r="H43" s="41">
        <f t="shared" ca="1" si="0"/>
        <v>561962.52422539273</v>
      </c>
      <c r="I43" s="47"/>
      <c r="M43" s="7"/>
    </row>
    <row r="44" spans="1:13" ht="12.75" x14ac:dyDescent="0.2">
      <c r="A44" s="32">
        <v>44001</v>
      </c>
      <c r="B44" s="38" t="s">
        <v>609</v>
      </c>
      <c r="C44" s="45" t="s">
        <v>610</v>
      </c>
      <c r="D44" s="35"/>
      <c r="E44" s="33"/>
      <c r="F44" s="36">
        <v>15350</v>
      </c>
      <c r="G44" s="70"/>
      <c r="H44" s="41">
        <f t="shared" ca="1" si="0"/>
        <v>546612.52422539273</v>
      </c>
      <c r="I44" s="47"/>
      <c r="M44" s="7"/>
    </row>
    <row r="45" spans="1:13" ht="12.75" x14ac:dyDescent="0.2">
      <c r="A45" s="32">
        <v>44001</v>
      </c>
      <c r="B45" s="33" t="s">
        <v>611</v>
      </c>
      <c r="C45" s="34" t="s">
        <v>612</v>
      </c>
      <c r="D45" s="35"/>
      <c r="E45" s="33"/>
      <c r="F45" s="36">
        <v>19200</v>
      </c>
      <c r="G45" s="70"/>
      <c r="H45" s="41">
        <f t="shared" ca="1" si="0"/>
        <v>527412.52422539273</v>
      </c>
      <c r="I45" s="47"/>
      <c r="M45" s="7"/>
    </row>
    <row r="46" spans="1:13" s="20" customFormat="1" ht="12.75" x14ac:dyDescent="0.2">
      <c r="A46" s="32">
        <v>44001</v>
      </c>
      <c r="B46" s="38" t="s">
        <v>22</v>
      </c>
      <c r="C46" s="34" t="s">
        <v>613</v>
      </c>
      <c r="D46" s="35"/>
      <c r="E46" s="33"/>
      <c r="F46" s="36">
        <v>197909.05</v>
      </c>
      <c r="G46" s="70"/>
      <c r="H46" s="41">
        <f t="shared" ca="1" si="0"/>
        <v>329503.47422539274</v>
      </c>
      <c r="I46" s="37"/>
      <c r="J46" s="22"/>
      <c r="M46" s="7"/>
    </row>
    <row r="47" spans="1:13" ht="12.75" x14ac:dyDescent="0.2">
      <c r="A47" s="32">
        <v>44012</v>
      </c>
      <c r="B47" s="38" t="s">
        <v>125</v>
      </c>
      <c r="C47" s="34" t="s">
        <v>126</v>
      </c>
      <c r="D47" s="35"/>
      <c r="E47" s="33"/>
      <c r="F47" s="36">
        <v>72323.38</v>
      </c>
      <c r="G47" s="70"/>
      <c r="H47" s="41">
        <f t="shared" ca="1" si="0"/>
        <v>257180.09422539274</v>
      </c>
      <c r="I47" s="47"/>
      <c r="M47" s="7"/>
    </row>
    <row r="48" spans="1:13" ht="12.75" x14ac:dyDescent="0.2">
      <c r="A48" s="32">
        <v>44012</v>
      </c>
      <c r="B48" s="38" t="s">
        <v>614</v>
      </c>
      <c r="C48" s="43" t="s">
        <v>128</v>
      </c>
      <c r="D48" s="39"/>
      <c r="E48" s="40"/>
      <c r="F48" s="113">
        <v>19679</v>
      </c>
      <c r="G48" s="71"/>
      <c r="H48" s="41">
        <f t="shared" ca="1" si="0"/>
        <v>237501.09422539274</v>
      </c>
      <c r="I48" s="47"/>
      <c r="M48" s="7"/>
    </row>
    <row r="49" spans="1:13" ht="12.75" x14ac:dyDescent="0.2">
      <c r="A49" s="32">
        <v>44012</v>
      </c>
      <c r="B49" s="38" t="s">
        <v>615</v>
      </c>
      <c r="C49" s="45" t="s">
        <v>130</v>
      </c>
      <c r="D49" s="35"/>
      <c r="E49" s="38"/>
      <c r="F49" s="36">
        <v>1298.3</v>
      </c>
      <c r="G49" s="70"/>
      <c r="H49" s="41">
        <f t="shared" ca="1" si="0"/>
        <v>236202.79422539275</v>
      </c>
      <c r="I49" s="47"/>
      <c r="M49" s="7"/>
    </row>
    <row r="50" spans="1:13" ht="12.75" x14ac:dyDescent="0.2">
      <c r="A50" s="32">
        <v>44012</v>
      </c>
      <c r="B50" s="40" t="s">
        <v>616</v>
      </c>
      <c r="C50" s="45" t="s">
        <v>130</v>
      </c>
      <c r="D50" s="35"/>
      <c r="E50" s="33"/>
      <c r="F50" s="36">
        <v>227.2</v>
      </c>
      <c r="G50" s="72"/>
      <c r="H50" s="41">
        <f t="shared" ca="1" si="0"/>
        <v>235975.59422539274</v>
      </c>
      <c r="I50" s="47"/>
      <c r="M50" s="7"/>
    </row>
    <row r="51" spans="1:13" ht="12.75" x14ac:dyDescent="0.2">
      <c r="A51" s="32">
        <v>44012</v>
      </c>
      <c r="B51" s="38" t="s">
        <v>617</v>
      </c>
      <c r="C51" s="45" t="s">
        <v>19</v>
      </c>
      <c r="D51" s="35"/>
      <c r="E51" s="33"/>
      <c r="F51" s="36">
        <v>5046.75</v>
      </c>
      <c r="G51" s="70"/>
      <c r="H51" s="41">
        <f ca="1">IF(AND(ISBLANK(F51),ISBLANK(G51))," - ",OFFSET(H51,-1,0,1,1)+G51-F51)</f>
        <v>230928.84422539274</v>
      </c>
      <c r="I51" s="47"/>
      <c r="K51" s="8"/>
      <c r="M51" s="7"/>
    </row>
    <row r="52" spans="1:13" ht="12.75" x14ac:dyDescent="0.2">
      <c r="A52" s="32">
        <v>44012</v>
      </c>
      <c r="B52" s="38" t="s">
        <v>618</v>
      </c>
      <c r="C52" s="34" t="s">
        <v>134</v>
      </c>
      <c r="D52" s="35"/>
      <c r="E52" s="33"/>
      <c r="F52" s="36">
        <v>1500</v>
      </c>
      <c r="G52" s="70"/>
      <c r="H52" s="41">
        <f t="shared" ca="1" si="0"/>
        <v>229428.84422539274</v>
      </c>
      <c r="I52" s="47"/>
      <c r="K52" s="8"/>
      <c r="M52" s="7"/>
    </row>
    <row r="53" spans="1:13" ht="12.75" x14ac:dyDescent="0.2">
      <c r="A53" s="32">
        <v>44012</v>
      </c>
      <c r="B53" s="33" t="s">
        <v>619</v>
      </c>
      <c r="C53" s="34" t="s">
        <v>620</v>
      </c>
      <c r="D53" s="35"/>
      <c r="E53" s="33"/>
      <c r="F53" s="36">
        <v>1500</v>
      </c>
      <c r="G53" s="70"/>
      <c r="H53" s="41">
        <f t="shared" ca="1" si="0"/>
        <v>227928.84422539274</v>
      </c>
      <c r="I53" s="47"/>
      <c r="K53" s="8"/>
      <c r="M53" s="7"/>
    </row>
    <row r="54" spans="1:13" ht="12.75" x14ac:dyDescent="0.2">
      <c r="A54" s="32">
        <v>44012</v>
      </c>
      <c r="B54" s="93" t="s">
        <v>621</v>
      </c>
      <c r="C54" s="94" t="s">
        <v>622</v>
      </c>
      <c r="D54" s="98"/>
      <c r="E54" s="93"/>
      <c r="F54" s="71">
        <v>350</v>
      </c>
      <c r="G54" s="96"/>
      <c r="H54" s="41">
        <f t="shared" ca="1" si="0"/>
        <v>227578.84422539274</v>
      </c>
      <c r="I54" s="99"/>
      <c r="K54" s="8"/>
      <c r="M54" s="7"/>
    </row>
    <row r="55" spans="1:13" ht="12.75" x14ac:dyDescent="0.2">
      <c r="A55" s="32">
        <v>44012</v>
      </c>
      <c r="B55" s="40" t="s">
        <v>623</v>
      </c>
      <c r="C55" s="43" t="s">
        <v>624</v>
      </c>
      <c r="D55" s="48"/>
      <c r="E55" s="40"/>
      <c r="F55" s="115">
        <v>315</v>
      </c>
      <c r="G55" s="71"/>
      <c r="H55" s="41">
        <f t="shared" ca="1" si="0"/>
        <v>227263.84422539274</v>
      </c>
      <c r="I55" s="47"/>
      <c r="K55" s="8"/>
      <c r="M55" s="7"/>
    </row>
    <row r="56" spans="1:13" ht="12.75" x14ac:dyDescent="0.2">
      <c r="A56" s="32">
        <v>44012</v>
      </c>
      <c r="B56" s="33" t="s">
        <v>625</v>
      </c>
      <c r="C56" s="43" t="s">
        <v>425</v>
      </c>
      <c r="D56" s="48"/>
      <c r="E56" s="40"/>
      <c r="F56" s="115">
        <v>850</v>
      </c>
      <c r="G56" s="70"/>
      <c r="H56" s="41">
        <f t="shared" ca="1" si="0"/>
        <v>226413.84422539274</v>
      </c>
      <c r="I56" s="47"/>
      <c r="K56" s="8"/>
      <c r="M56" s="7"/>
    </row>
    <row r="57" spans="1:13" ht="12.75" x14ac:dyDescent="0.2">
      <c r="A57" s="32">
        <v>44011</v>
      </c>
      <c r="B57" s="40" t="s">
        <v>627</v>
      </c>
      <c r="C57" s="34" t="s">
        <v>170</v>
      </c>
      <c r="D57" s="35"/>
      <c r="E57" s="33"/>
      <c r="F57" s="36">
        <v>675</v>
      </c>
      <c r="G57" s="70"/>
      <c r="H57" s="41">
        <f t="shared" ca="1" si="0"/>
        <v>225738.84422539274</v>
      </c>
      <c r="I57" s="47"/>
      <c r="M57" s="7"/>
    </row>
    <row r="58" spans="1:13" ht="12.75" x14ac:dyDescent="0.2">
      <c r="A58" s="32">
        <v>44011</v>
      </c>
      <c r="B58" s="33" t="s">
        <v>628</v>
      </c>
      <c r="C58" s="34" t="s">
        <v>173</v>
      </c>
      <c r="D58" s="35"/>
      <c r="E58" s="33"/>
      <c r="F58" s="36">
        <v>590</v>
      </c>
      <c r="G58" s="70"/>
      <c r="H58" s="41">
        <f t="shared" ca="1" si="0"/>
        <v>225148.84422539274</v>
      </c>
      <c r="I58" s="47"/>
      <c r="M58" s="7"/>
    </row>
    <row r="59" spans="1:13" ht="12.75" x14ac:dyDescent="0.2">
      <c r="A59" s="32">
        <v>44011</v>
      </c>
      <c r="B59" s="33" t="s">
        <v>629</v>
      </c>
      <c r="C59" s="34" t="s">
        <v>142</v>
      </c>
      <c r="D59" s="35"/>
      <c r="E59" s="33"/>
      <c r="F59" s="36">
        <v>4000</v>
      </c>
      <c r="G59" s="70"/>
      <c r="H59" s="41">
        <f t="shared" ca="1" si="0"/>
        <v>221148.84422539274</v>
      </c>
      <c r="I59" s="47"/>
      <c r="M59" s="7"/>
    </row>
    <row r="60" spans="1:13" ht="12.75" x14ac:dyDescent="0.2">
      <c r="A60" s="32">
        <v>44011</v>
      </c>
      <c r="B60" s="33" t="s">
        <v>630</v>
      </c>
      <c r="C60" s="34" t="s">
        <v>237</v>
      </c>
      <c r="D60" s="35"/>
      <c r="E60" s="33"/>
      <c r="F60" s="36">
        <v>150</v>
      </c>
      <c r="G60" s="70"/>
      <c r="H60" s="41">
        <f t="shared" ca="1" si="0"/>
        <v>220998.84422539274</v>
      </c>
      <c r="I60" s="47"/>
      <c r="M60" s="7"/>
    </row>
    <row r="61" spans="1:13" ht="12.75" x14ac:dyDescent="0.2">
      <c r="A61" s="32">
        <v>44011</v>
      </c>
      <c r="B61" s="93" t="s">
        <v>631</v>
      </c>
      <c r="C61" s="94" t="s">
        <v>564</v>
      </c>
      <c r="D61" s="98"/>
      <c r="E61" s="93"/>
      <c r="F61" s="71">
        <v>4500</v>
      </c>
      <c r="G61" s="96"/>
      <c r="H61" s="41">
        <f t="shared" ca="1" si="0"/>
        <v>216498.84422539274</v>
      </c>
      <c r="I61" s="99"/>
      <c r="M61" s="7"/>
    </row>
    <row r="62" spans="1:13" ht="12.75" x14ac:dyDescent="0.2">
      <c r="A62" s="32">
        <v>44011</v>
      </c>
      <c r="B62" s="38" t="s">
        <v>632</v>
      </c>
      <c r="C62" s="45" t="s">
        <v>633</v>
      </c>
      <c r="D62" s="35"/>
      <c r="E62" s="33"/>
      <c r="F62" s="36">
        <v>500</v>
      </c>
      <c r="G62" s="70"/>
      <c r="H62" s="41">
        <f t="shared" ca="1" si="0"/>
        <v>215998.84422539274</v>
      </c>
      <c r="I62" s="47"/>
      <c r="M62" s="7"/>
    </row>
    <row r="63" spans="1:13" ht="12.75" x14ac:dyDescent="0.2">
      <c r="A63" s="32">
        <v>44011</v>
      </c>
      <c r="B63" s="33" t="s">
        <v>634</v>
      </c>
      <c r="C63" s="34" t="s">
        <v>85</v>
      </c>
      <c r="D63" s="35"/>
      <c r="E63" s="38"/>
      <c r="F63" s="36">
        <v>301</v>
      </c>
      <c r="G63" s="70"/>
      <c r="H63" s="41">
        <f t="shared" ca="1" si="0"/>
        <v>215697.84422539274</v>
      </c>
      <c r="I63" s="47"/>
      <c r="M63" s="7"/>
    </row>
    <row r="64" spans="1:13" ht="12.75" x14ac:dyDescent="0.2">
      <c r="A64" s="32">
        <v>44011</v>
      </c>
      <c r="B64" s="33" t="s">
        <v>635</v>
      </c>
      <c r="C64" s="34" t="s">
        <v>43</v>
      </c>
      <c r="D64" s="35"/>
      <c r="E64" s="33"/>
      <c r="F64" s="36">
        <v>540</v>
      </c>
      <c r="G64" s="70"/>
      <c r="H64" s="41">
        <f t="shared" ca="1" si="0"/>
        <v>215157.84422539274</v>
      </c>
      <c r="I64" s="47"/>
      <c r="M64" s="7"/>
    </row>
    <row r="65" spans="1:13" ht="12.75" x14ac:dyDescent="0.2">
      <c r="A65" s="32">
        <v>44011</v>
      </c>
      <c r="B65" s="33" t="s">
        <v>636</v>
      </c>
      <c r="C65" s="34" t="s">
        <v>637</v>
      </c>
      <c r="D65" s="35"/>
      <c r="E65" s="33"/>
      <c r="F65" s="36">
        <v>790</v>
      </c>
      <c r="G65" s="70"/>
      <c r="H65" s="41">
        <f t="shared" ca="1" si="0"/>
        <v>214367.84422539274</v>
      </c>
      <c r="I65" s="47"/>
      <c r="M65" s="7"/>
    </row>
    <row r="66" spans="1:13" ht="12.75" x14ac:dyDescent="0.2">
      <c r="A66" s="32">
        <v>44011</v>
      </c>
      <c r="B66" s="33" t="s">
        <v>638</v>
      </c>
      <c r="C66" s="34" t="s">
        <v>208</v>
      </c>
      <c r="D66" s="35"/>
      <c r="E66" s="33"/>
      <c r="F66" s="36">
        <v>181.3</v>
      </c>
      <c r="G66" s="70"/>
      <c r="H66" s="41">
        <f t="shared" ca="1" si="0"/>
        <v>214186.54422539275</v>
      </c>
      <c r="I66" s="47"/>
      <c r="M66" s="7"/>
    </row>
    <row r="67" spans="1:13" ht="12.75" x14ac:dyDescent="0.2">
      <c r="A67" s="32">
        <v>44011</v>
      </c>
      <c r="B67" s="38" t="s">
        <v>639</v>
      </c>
      <c r="C67" s="45" t="s">
        <v>208</v>
      </c>
      <c r="D67" s="35"/>
      <c r="E67" s="33"/>
      <c r="F67" s="36">
        <v>301.14999999999998</v>
      </c>
      <c r="G67" s="72"/>
      <c r="H67" s="41">
        <f t="shared" ca="1" si="0"/>
        <v>213885.39422539275</v>
      </c>
      <c r="I67" s="47"/>
      <c r="M67" s="7"/>
    </row>
    <row r="68" spans="1:13" ht="12.75" x14ac:dyDescent="0.2">
      <c r="A68" s="32">
        <v>44012</v>
      </c>
      <c r="B68" s="169" t="s">
        <v>1158</v>
      </c>
      <c r="C68" s="170" t="s">
        <v>1159</v>
      </c>
      <c r="D68" s="171"/>
      <c r="E68" s="169"/>
      <c r="F68" s="172"/>
      <c r="G68" s="173">
        <v>217.15</v>
      </c>
      <c r="H68" s="41">
        <f t="shared" ca="1" si="0"/>
        <v>214102.54422539275</v>
      </c>
      <c r="I68" s="168"/>
      <c r="M68" s="7"/>
    </row>
    <row r="69" spans="1:13" ht="12.75" x14ac:dyDescent="0.2">
      <c r="A69" s="32"/>
      <c r="B69" s="38"/>
      <c r="C69" s="45" t="s">
        <v>281</v>
      </c>
      <c r="D69" s="35"/>
      <c r="E69" s="33"/>
      <c r="F69" s="36">
        <v>4.0999999999999996</v>
      </c>
      <c r="G69" s="72"/>
      <c r="H69" s="41">
        <f t="shared" ca="1" si="0"/>
        <v>214098.44422539274</v>
      </c>
      <c r="I69" s="47"/>
      <c r="M69" s="7"/>
    </row>
    <row r="70" spans="1:13" ht="12.75" x14ac:dyDescent="0.2">
      <c r="A70" s="32"/>
      <c r="B70" s="38"/>
      <c r="C70" s="45"/>
      <c r="D70" s="35"/>
      <c r="E70" s="33"/>
      <c r="F70" s="36"/>
      <c r="G70" s="72"/>
      <c r="H70" s="41" t="str">
        <f t="shared" ca="1" si="0"/>
        <v xml:space="preserve"> - </v>
      </c>
      <c r="I70" s="47"/>
      <c r="M70" s="7"/>
    </row>
    <row r="71" spans="1:13" ht="12.75" x14ac:dyDescent="0.2">
      <c r="A71" s="32"/>
      <c r="B71" s="38"/>
      <c r="C71" s="45"/>
      <c r="D71" s="35"/>
      <c r="E71" s="33"/>
      <c r="F71" s="36"/>
      <c r="G71" s="72"/>
      <c r="H71" s="41" t="str">
        <f t="shared" ca="1" si="0"/>
        <v xml:space="preserve"> - </v>
      </c>
      <c r="I71" s="47"/>
      <c r="M71" s="7"/>
    </row>
    <row r="72" spans="1:13" ht="12.75" x14ac:dyDescent="0.2">
      <c r="A72" s="32"/>
      <c r="B72" s="86"/>
      <c r="C72" s="87"/>
      <c r="D72" s="88"/>
      <c r="E72" s="86"/>
      <c r="F72" s="89"/>
      <c r="G72" s="90"/>
      <c r="H72" s="41" t="str">
        <f t="shared" ca="1" si="0"/>
        <v xml:space="preserve"> - </v>
      </c>
      <c r="I72" s="91"/>
      <c r="M72" s="7"/>
    </row>
    <row r="73" spans="1:13" ht="12.75" x14ac:dyDescent="0.2">
      <c r="A73" s="32"/>
      <c r="B73" s="40"/>
      <c r="C73" s="43"/>
      <c r="D73" s="48"/>
      <c r="E73" s="40"/>
      <c r="F73" s="71"/>
      <c r="G73" s="74"/>
      <c r="H73" s="41" t="str">
        <f t="shared" ca="1" si="0"/>
        <v xml:space="preserve"> - </v>
      </c>
      <c r="I73" s="47"/>
      <c r="M73" s="7"/>
    </row>
    <row r="74" spans="1:13" ht="12.75" x14ac:dyDescent="0.2">
      <c r="A74" s="32"/>
      <c r="B74" s="38"/>
      <c r="C74" s="45"/>
      <c r="D74" s="39"/>
      <c r="E74" s="33"/>
      <c r="F74" s="72"/>
      <c r="G74" s="72"/>
      <c r="H74" s="41" t="str">
        <f t="shared" ca="1" si="0"/>
        <v xml:space="preserve"> - </v>
      </c>
      <c r="I74" s="47"/>
      <c r="M74" s="7"/>
    </row>
    <row r="75" spans="1:13" ht="12.75" x14ac:dyDescent="0.2">
      <c r="A75" s="32"/>
      <c r="B75" s="38"/>
      <c r="C75" s="45"/>
      <c r="D75" s="35"/>
      <c r="E75" s="33"/>
      <c r="F75" s="70"/>
      <c r="G75" s="72"/>
      <c r="H75" s="41" t="str">
        <f t="shared" ca="1" si="0"/>
        <v xml:space="preserve"> - </v>
      </c>
      <c r="I75" s="47"/>
      <c r="M75" s="7"/>
    </row>
    <row r="76" spans="1:13" ht="12.75" x14ac:dyDescent="0.2">
      <c r="A76" s="32"/>
      <c r="B76" s="38"/>
      <c r="C76" s="45"/>
      <c r="D76" s="35"/>
      <c r="E76" s="38"/>
      <c r="F76" s="70"/>
      <c r="G76" s="72"/>
      <c r="H76" s="41" t="str">
        <f t="shared" ca="1" si="0"/>
        <v xml:space="preserve"> - </v>
      </c>
      <c r="I76" s="47"/>
      <c r="M76" s="7"/>
    </row>
    <row r="77" spans="1:13" ht="12.75" x14ac:dyDescent="0.2">
      <c r="A77" s="32"/>
      <c r="B77" s="38"/>
      <c r="C77" s="45"/>
      <c r="D77" s="35"/>
      <c r="E77" s="33"/>
      <c r="F77" s="70"/>
      <c r="G77" s="72"/>
      <c r="H77" s="41" t="str">
        <f t="shared" ca="1" si="0"/>
        <v xml:space="preserve"> - </v>
      </c>
      <c r="I77" s="47"/>
      <c r="M77" s="7"/>
    </row>
    <row r="78" spans="1:13" ht="12.75" x14ac:dyDescent="0.2">
      <c r="A78" s="32"/>
      <c r="B78" s="38"/>
      <c r="C78" s="45"/>
      <c r="D78" s="35"/>
      <c r="E78" s="33"/>
      <c r="F78" s="70"/>
      <c r="G78" s="72"/>
      <c r="H78" s="41" t="str">
        <f t="shared" ca="1" si="0"/>
        <v xml:space="preserve"> - </v>
      </c>
      <c r="I78" s="47"/>
      <c r="M78" s="7"/>
    </row>
    <row r="79" spans="1:13" ht="12.75" x14ac:dyDescent="0.2">
      <c r="A79" s="32"/>
      <c r="B79" s="38"/>
      <c r="C79" s="45"/>
      <c r="D79" s="35"/>
      <c r="E79" s="33"/>
      <c r="F79" s="70"/>
      <c r="G79" s="72"/>
      <c r="H79" s="41" t="str">
        <f t="shared" ca="1" si="0"/>
        <v xml:space="preserve"> - </v>
      </c>
      <c r="I79" s="47"/>
      <c r="M79" s="7"/>
    </row>
    <row r="80" spans="1:13" ht="12.75" x14ac:dyDescent="0.2">
      <c r="A80" s="32"/>
      <c r="B80" s="38"/>
      <c r="C80" s="45"/>
      <c r="D80" s="35"/>
      <c r="E80" s="33"/>
      <c r="F80" s="70"/>
      <c r="G80" s="72"/>
      <c r="H80" s="41" t="str">
        <f t="shared" ca="1" si="0"/>
        <v xml:space="preserve"> - </v>
      </c>
      <c r="I80" s="47"/>
      <c r="M80" s="7"/>
    </row>
    <row r="81" spans="1:13" ht="12.75" x14ac:dyDescent="0.2">
      <c r="A81" s="32"/>
      <c r="B81" s="38"/>
      <c r="C81" s="45"/>
      <c r="D81" s="35"/>
      <c r="E81" s="33"/>
      <c r="F81" s="70"/>
      <c r="G81" s="72"/>
      <c r="H81" s="41" t="str">
        <f t="shared" ref="H81:H158" ca="1" si="1">IF(AND(ISBLANK(F81),ISBLANK(G81))," - ",OFFSET(H81,-1,0,1,1)+G81-F81)</f>
        <v xml:space="preserve"> - </v>
      </c>
      <c r="I81" s="47"/>
      <c r="M81" s="7"/>
    </row>
    <row r="82" spans="1:13" ht="12.75" x14ac:dyDescent="0.2">
      <c r="A82" s="32"/>
      <c r="B82" s="38"/>
      <c r="C82" s="45"/>
      <c r="D82" s="35"/>
      <c r="E82" s="38"/>
      <c r="F82" s="70"/>
      <c r="G82" s="72"/>
      <c r="H82" s="41" t="str">
        <f t="shared" ca="1" si="1"/>
        <v xml:space="preserve"> - </v>
      </c>
      <c r="I82" s="47"/>
      <c r="M82" s="7"/>
    </row>
    <row r="83" spans="1:13" ht="12.75" x14ac:dyDescent="0.2">
      <c r="A83" s="32"/>
      <c r="B83" s="38"/>
      <c r="C83" s="45"/>
      <c r="D83" s="35"/>
      <c r="E83" s="33"/>
      <c r="F83" s="70"/>
      <c r="G83" s="72"/>
      <c r="H83" s="41" t="str">
        <f t="shared" ca="1" si="1"/>
        <v xml:space="preserve"> - </v>
      </c>
      <c r="I83" s="47"/>
      <c r="M83" s="7"/>
    </row>
    <row r="84" spans="1:13" ht="12.75" x14ac:dyDescent="0.2">
      <c r="A84" s="32"/>
      <c r="B84" s="38"/>
      <c r="C84" s="45"/>
      <c r="D84" s="39"/>
      <c r="E84" s="33"/>
      <c r="F84" s="72"/>
      <c r="G84" s="72"/>
      <c r="H84" s="41" t="str">
        <f t="shared" ca="1" si="1"/>
        <v xml:space="preserve"> - </v>
      </c>
      <c r="I84" s="101"/>
      <c r="K84" s="8"/>
      <c r="M84" s="7"/>
    </row>
    <row r="85" spans="1:13" ht="12.75" x14ac:dyDescent="0.2">
      <c r="A85" s="32"/>
      <c r="B85" s="93"/>
      <c r="C85" s="94"/>
      <c r="D85" s="95"/>
      <c r="E85" s="93"/>
      <c r="F85" s="74"/>
      <c r="G85" s="100"/>
      <c r="H85" s="41" t="str">
        <f t="shared" ca="1" si="1"/>
        <v xml:space="preserve"> - </v>
      </c>
      <c r="I85" s="102"/>
      <c r="K85" s="8"/>
      <c r="M85" s="7"/>
    </row>
    <row r="86" spans="1:13" ht="12.75" x14ac:dyDescent="0.2">
      <c r="A86" s="32"/>
      <c r="B86" s="38"/>
      <c r="C86" s="45"/>
      <c r="D86" s="39"/>
      <c r="E86" s="33"/>
      <c r="F86" s="72"/>
      <c r="G86" s="72"/>
      <c r="H86" s="41" t="str">
        <f t="shared" ca="1" si="1"/>
        <v xml:space="preserve"> - </v>
      </c>
      <c r="I86" s="47"/>
      <c r="M86" s="7"/>
    </row>
    <row r="87" spans="1:13" ht="12.75" x14ac:dyDescent="0.2">
      <c r="A87" s="32"/>
      <c r="B87" s="38"/>
      <c r="C87" s="45"/>
      <c r="D87" s="39"/>
      <c r="E87" s="33"/>
      <c r="F87" s="72"/>
      <c r="G87" s="72"/>
      <c r="H87" s="41" t="str">
        <f t="shared" ca="1" si="1"/>
        <v xml:space="preserve"> - </v>
      </c>
      <c r="I87" s="47"/>
      <c r="M87" s="7"/>
    </row>
    <row r="88" spans="1:13" ht="12.75" x14ac:dyDescent="0.2">
      <c r="A88" s="32"/>
      <c r="B88" s="38"/>
      <c r="C88" s="45"/>
      <c r="D88" s="39"/>
      <c r="E88" s="33"/>
      <c r="F88" s="72"/>
      <c r="G88" s="72"/>
      <c r="H88" s="41" t="str">
        <f t="shared" ca="1" si="1"/>
        <v xml:space="preserve"> - </v>
      </c>
      <c r="I88" s="47"/>
      <c r="M88" s="7"/>
    </row>
    <row r="89" spans="1:13" ht="12.75" x14ac:dyDescent="0.2">
      <c r="A89" s="32"/>
      <c r="B89" s="40"/>
      <c r="C89" s="43"/>
      <c r="D89" s="44"/>
      <c r="E89" s="40"/>
      <c r="F89" s="74"/>
      <c r="G89" s="74"/>
      <c r="H89" s="41" t="str">
        <f t="shared" ca="1" si="1"/>
        <v xml:space="preserve"> - </v>
      </c>
      <c r="I89" s="47"/>
      <c r="M89" s="7"/>
    </row>
    <row r="90" spans="1:13" ht="12.75" x14ac:dyDescent="0.2">
      <c r="A90" s="32"/>
      <c r="B90" s="93"/>
      <c r="C90" s="94"/>
      <c r="D90" s="95"/>
      <c r="E90" s="93"/>
      <c r="F90" s="74"/>
      <c r="G90" s="100"/>
      <c r="H90" s="41" t="str">
        <f t="shared" ca="1" si="1"/>
        <v xml:space="preserve"> - </v>
      </c>
      <c r="I90" s="99"/>
      <c r="M90" s="7"/>
    </row>
    <row r="91" spans="1:13" ht="12.75" x14ac:dyDescent="0.2">
      <c r="A91" s="32"/>
      <c r="B91" s="93"/>
      <c r="C91" s="94"/>
      <c r="D91" s="95"/>
      <c r="E91" s="93"/>
      <c r="F91" s="74"/>
      <c r="G91" s="100"/>
      <c r="H91" s="41" t="str">
        <f t="shared" ca="1" si="1"/>
        <v xml:space="preserve"> - </v>
      </c>
      <c r="I91" s="99"/>
      <c r="M91" s="7"/>
    </row>
    <row r="92" spans="1:13" ht="12.75" x14ac:dyDescent="0.2">
      <c r="A92" s="32"/>
      <c r="B92" s="103"/>
      <c r="C92" s="104"/>
      <c r="D92" s="105"/>
      <c r="E92" s="103"/>
      <c r="F92" s="106"/>
      <c r="G92" s="107"/>
      <c r="H92" s="41" t="str">
        <f t="shared" ca="1" si="1"/>
        <v xml:space="preserve"> - </v>
      </c>
      <c r="I92" s="108"/>
      <c r="M92" s="7"/>
    </row>
    <row r="93" spans="1:13" ht="12.75" x14ac:dyDescent="0.2">
      <c r="A93" s="32"/>
      <c r="B93" s="38"/>
      <c r="C93" s="45"/>
      <c r="D93" s="39"/>
      <c r="E93" s="33"/>
      <c r="F93" s="72"/>
      <c r="G93" s="72"/>
      <c r="H93" s="41" t="str">
        <f t="shared" ca="1" si="1"/>
        <v xml:space="preserve"> - </v>
      </c>
      <c r="I93" s="47"/>
      <c r="M93" s="7"/>
    </row>
    <row r="94" spans="1:13" ht="12.75" x14ac:dyDescent="0.2">
      <c r="A94" s="32"/>
      <c r="B94" s="33"/>
      <c r="C94" s="34"/>
      <c r="D94" s="35"/>
      <c r="E94" s="33"/>
      <c r="F94" s="70"/>
      <c r="G94" s="70"/>
      <c r="H94" s="41" t="str">
        <f t="shared" ca="1" si="1"/>
        <v xml:space="preserve"> - </v>
      </c>
      <c r="I94" s="47"/>
      <c r="M94" s="7"/>
    </row>
    <row r="95" spans="1:13" ht="12.75" x14ac:dyDescent="0.2">
      <c r="A95" s="32"/>
      <c r="B95" s="33"/>
      <c r="C95" s="34"/>
      <c r="D95" s="35"/>
      <c r="E95" s="33"/>
      <c r="F95" s="70"/>
      <c r="G95" s="70"/>
      <c r="H95" s="41" t="str">
        <f t="shared" ca="1" si="1"/>
        <v xml:space="preserve"> - </v>
      </c>
      <c r="I95" s="47"/>
      <c r="M95" s="7"/>
    </row>
    <row r="96" spans="1:13" ht="12.75" x14ac:dyDescent="0.2">
      <c r="A96" s="32"/>
      <c r="B96" s="38"/>
      <c r="C96" s="45"/>
      <c r="D96" s="39"/>
      <c r="E96" s="33"/>
      <c r="F96" s="72"/>
      <c r="G96" s="72"/>
      <c r="H96" s="41" t="str">
        <f t="shared" ca="1" si="1"/>
        <v xml:space="preserve"> - </v>
      </c>
      <c r="I96" s="47"/>
      <c r="M96" s="7"/>
    </row>
    <row r="97" spans="1:13" ht="12.75" x14ac:dyDescent="0.2">
      <c r="A97" s="32"/>
      <c r="B97" s="38"/>
      <c r="C97" s="45"/>
      <c r="D97" s="35"/>
      <c r="E97" s="33"/>
      <c r="F97" s="70"/>
      <c r="G97" s="72"/>
      <c r="H97" s="41" t="str">
        <f t="shared" ca="1" si="1"/>
        <v xml:space="preserve"> - </v>
      </c>
      <c r="I97" s="47"/>
      <c r="M97" s="7"/>
    </row>
    <row r="98" spans="1:13" ht="12.75" x14ac:dyDescent="0.2">
      <c r="A98" s="32"/>
      <c r="B98" s="38"/>
      <c r="C98" s="45"/>
      <c r="D98" s="39"/>
      <c r="E98" s="33"/>
      <c r="F98" s="72"/>
      <c r="G98" s="72"/>
      <c r="H98" s="41" t="str">
        <f t="shared" ca="1" si="1"/>
        <v xml:space="preserve"> - </v>
      </c>
      <c r="I98" s="47"/>
      <c r="M98" s="7"/>
    </row>
    <row r="99" spans="1:13" ht="12.75" x14ac:dyDescent="0.2">
      <c r="A99" s="32"/>
      <c r="B99" s="38"/>
      <c r="C99" s="45"/>
      <c r="D99" s="39"/>
      <c r="E99" s="33"/>
      <c r="F99" s="72"/>
      <c r="G99" s="72"/>
      <c r="H99" s="41" t="str">
        <f t="shared" ca="1" si="1"/>
        <v xml:space="preserve"> - </v>
      </c>
      <c r="I99" s="47"/>
      <c r="M99" s="7"/>
    </row>
    <row r="100" spans="1:13" ht="12.75" x14ac:dyDescent="0.2">
      <c r="A100" s="32"/>
      <c r="B100" s="38"/>
      <c r="C100" s="45"/>
      <c r="D100" s="39"/>
      <c r="E100" s="33"/>
      <c r="F100" s="72"/>
      <c r="G100" s="72"/>
      <c r="H100" s="41" t="str">
        <f t="shared" ca="1" si="1"/>
        <v xml:space="preserve"> - </v>
      </c>
      <c r="I100" s="47"/>
      <c r="M100" s="7"/>
    </row>
    <row r="101" spans="1:13" ht="12.75" x14ac:dyDescent="0.2">
      <c r="A101" s="42"/>
      <c r="B101" s="38"/>
      <c r="C101" s="45"/>
      <c r="D101" s="39"/>
      <c r="E101" s="33"/>
      <c r="F101" s="72"/>
      <c r="G101" s="72"/>
      <c r="H101" s="41" t="str">
        <f t="shared" ca="1" si="1"/>
        <v xml:space="preserve"> - </v>
      </c>
      <c r="I101" s="47"/>
      <c r="M101" s="7"/>
    </row>
    <row r="102" spans="1:13" ht="12.75" x14ac:dyDescent="0.2">
      <c r="A102" s="42"/>
      <c r="B102" s="103"/>
      <c r="C102" s="104"/>
      <c r="D102" s="105"/>
      <c r="E102" s="103"/>
      <c r="F102" s="106"/>
      <c r="G102" s="107"/>
      <c r="H102" s="41" t="str">
        <f t="shared" ca="1" si="1"/>
        <v xml:space="preserve"> - </v>
      </c>
      <c r="I102" s="108"/>
      <c r="M102" s="7"/>
    </row>
    <row r="103" spans="1:13" ht="12.75" x14ac:dyDescent="0.2">
      <c r="A103" s="42"/>
      <c r="B103" s="38"/>
      <c r="C103" s="45"/>
      <c r="D103" s="39"/>
      <c r="E103" s="33"/>
      <c r="F103" s="72"/>
      <c r="G103" s="72"/>
      <c r="H103" s="41" t="str">
        <f t="shared" ca="1" si="1"/>
        <v xml:space="preserve"> - </v>
      </c>
      <c r="I103" s="47"/>
      <c r="M103" s="7"/>
    </row>
    <row r="104" spans="1:13" ht="12.75" x14ac:dyDescent="0.2">
      <c r="A104" s="42"/>
      <c r="B104" s="38"/>
      <c r="C104" s="45"/>
      <c r="D104" s="39"/>
      <c r="E104" s="33"/>
      <c r="F104" s="72"/>
      <c r="G104" s="72"/>
      <c r="H104" s="41" t="str">
        <f t="shared" ca="1" si="1"/>
        <v xml:space="preserve"> - </v>
      </c>
      <c r="I104" s="47"/>
      <c r="M104" s="7"/>
    </row>
    <row r="105" spans="1:13" ht="12.75" x14ac:dyDescent="0.2">
      <c r="A105" s="42"/>
      <c r="B105" s="40"/>
      <c r="C105" s="43"/>
      <c r="D105" s="44"/>
      <c r="E105" s="40"/>
      <c r="F105" s="74"/>
      <c r="G105" s="74"/>
      <c r="H105" s="41" t="str">
        <f t="shared" ca="1" si="1"/>
        <v xml:space="preserve"> - </v>
      </c>
      <c r="I105" s="47"/>
      <c r="M105" s="7"/>
    </row>
    <row r="106" spans="1:13" ht="12.75" x14ac:dyDescent="0.2">
      <c r="A106" s="42"/>
      <c r="B106" s="40"/>
      <c r="C106" s="43"/>
      <c r="D106" s="44"/>
      <c r="E106" s="40"/>
      <c r="F106" s="74"/>
      <c r="G106" s="74"/>
      <c r="H106" s="41" t="str">
        <f t="shared" ca="1" si="1"/>
        <v xml:space="preserve"> - </v>
      </c>
      <c r="I106" s="47"/>
      <c r="M106" s="7"/>
    </row>
    <row r="107" spans="1:13" ht="12.75" x14ac:dyDescent="0.2">
      <c r="A107" s="42"/>
      <c r="B107" s="40"/>
      <c r="C107" s="43"/>
      <c r="D107" s="44"/>
      <c r="E107" s="40"/>
      <c r="F107" s="74"/>
      <c r="G107" s="74"/>
      <c r="H107" s="41" t="str">
        <f t="shared" ca="1" si="1"/>
        <v xml:space="preserve"> - </v>
      </c>
      <c r="I107" s="47"/>
      <c r="M107" s="7"/>
    </row>
    <row r="108" spans="1:13" ht="12.75" x14ac:dyDescent="0.2">
      <c r="A108" s="42"/>
      <c r="B108" s="40"/>
      <c r="C108" s="43"/>
      <c r="D108" s="44"/>
      <c r="E108" s="40"/>
      <c r="F108" s="74"/>
      <c r="G108" s="74"/>
      <c r="H108" s="41" t="str">
        <f t="shared" ca="1" si="1"/>
        <v xml:space="preserve"> - </v>
      </c>
      <c r="I108" s="47"/>
      <c r="M108" s="7"/>
    </row>
    <row r="109" spans="1:13" ht="12.75" x14ac:dyDescent="0.2">
      <c r="A109" s="42"/>
      <c r="B109" s="40"/>
      <c r="C109" s="43"/>
      <c r="D109" s="44"/>
      <c r="E109" s="40"/>
      <c r="F109" s="74"/>
      <c r="G109" s="74"/>
      <c r="H109" s="41" t="str">
        <f t="shared" ca="1" si="1"/>
        <v xml:space="preserve"> - </v>
      </c>
      <c r="I109" s="47"/>
      <c r="M109" s="7"/>
    </row>
    <row r="110" spans="1:13" ht="12.75" x14ac:dyDescent="0.2">
      <c r="A110" s="42"/>
      <c r="B110" s="40"/>
      <c r="C110" s="43"/>
      <c r="D110" s="44"/>
      <c r="E110" s="40"/>
      <c r="F110" s="74"/>
      <c r="G110" s="74"/>
      <c r="H110" s="41" t="str">
        <f t="shared" ca="1" si="1"/>
        <v xml:space="preserve"> - </v>
      </c>
      <c r="I110" s="47"/>
      <c r="M110" s="7"/>
    </row>
    <row r="111" spans="1:13" ht="12.75" x14ac:dyDescent="0.2">
      <c r="A111" s="42"/>
      <c r="B111" s="38"/>
      <c r="C111" s="43"/>
      <c r="D111" s="44"/>
      <c r="E111" s="40"/>
      <c r="F111" s="74"/>
      <c r="G111" s="74"/>
      <c r="H111" s="41" t="str">
        <f t="shared" ca="1" si="1"/>
        <v xml:space="preserve"> - </v>
      </c>
      <c r="I111" s="47"/>
      <c r="M111" s="7"/>
    </row>
    <row r="112" spans="1:13" ht="12.75" x14ac:dyDescent="0.2">
      <c r="A112" s="42"/>
      <c r="B112" s="40"/>
      <c r="C112" s="43"/>
      <c r="D112" s="44"/>
      <c r="E112" s="40"/>
      <c r="F112" s="74"/>
      <c r="G112" s="74"/>
      <c r="H112" s="41" t="str">
        <f t="shared" ca="1" si="1"/>
        <v xml:space="preserve"> - </v>
      </c>
      <c r="I112" s="47"/>
      <c r="M112" s="7"/>
    </row>
    <row r="113" spans="1:13" ht="12.75" x14ac:dyDescent="0.2">
      <c r="A113" s="42"/>
      <c r="B113" s="40"/>
      <c r="C113" s="43"/>
      <c r="D113" s="44"/>
      <c r="E113" s="40"/>
      <c r="F113" s="74"/>
      <c r="G113" s="74"/>
      <c r="H113" s="41" t="str">
        <f t="shared" ca="1" si="1"/>
        <v xml:space="preserve"> - </v>
      </c>
      <c r="I113" s="47"/>
      <c r="M113" s="7"/>
    </row>
    <row r="114" spans="1:13" ht="12.75" x14ac:dyDescent="0.2">
      <c r="A114" s="42"/>
      <c r="B114" s="40"/>
      <c r="C114" s="43"/>
      <c r="D114" s="44"/>
      <c r="E114" s="40"/>
      <c r="F114" s="74"/>
      <c r="G114" s="74"/>
      <c r="H114" s="41" t="str">
        <f t="shared" ca="1" si="1"/>
        <v xml:space="preserve"> - </v>
      </c>
      <c r="I114" s="47"/>
      <c r="M114" s="7"/>
    </row>
    <row r="115" spans="1:13" ht="12.75" x14ac:dyDescent="0.2">
      <c r="A115" s="42"/>
      <c r="B115" s="40"/>
      <c r="C115" s="43"/>
      <c r="D115" s="44"/>
      <c r="E115" s="40"/>
      <c r="F115" s="74"/>
      <c r="G115" s="74"/>
      <c r="H115" s="41" t="str">
        <f t="shared" ca="1" si="1"/>
        <v xml:space="preserve"> - </v>
      </c>
      <c r="I115" s="47"/>
      <c r="M115" s="7"/>
    </row>
    <row r="116" spans="1:13" ht="12.75" x14ac:dyDescent="0.2">
      <c r="A116" s="42"/>
      <c r="B116" s="40"/>
      <c r="C116" s="43"/>
      <c r="D116" s="44"/>
      <c r="E116" s="40"/>
      <c r="F116" s="74"/>
      <c r="G116" s="74"/>
      <c r="H116" s="41" t="str">
        <f t="shared" ca="1" si="1"/>
        <v xml:space="preserve"> - </v>
      </c>
      <c r="I116" s="47"/>
      <c r="J116" s="50"/>
      <c r="M116" s="7"/>
    </row>
    <row r="117" spans="1:13" ht="12.75" x14ac:dyDescent="0.2">
      <c r="A117" s="42"/>
      <c r="B117" s="40"/>
      <c r="C117" s="43"/>
      <c r="D117" s="44"/>
      <c r="E117" s="40"/>
      <c r="F117" s="74"/>
      <c r="G117" s="74"/>
      <c r="H117" s="41" t="str">
        <f t="shared" ca="1" si="1"/>
        <v xml:space="preserve"> - </v>
      </c>
      <c r="I117" s="47"/>
      <c r="M117" s="7"/>
    </row>
    <row r="118" spans="1:13" ht="12.75" x14ac:dyDescent="0.2">
      <c r="A118" s="42"/>
      <c r="B118" s="40"/>
      <c r="C118" s="43"/>
      <c r="D118" s="44"/>
      <c r="E118" s="40"/>
      <c r="F118" s="74"/>
      <c r="G118" s="74"/>
      <c r="H118" s="41" t="str">
        <f t="shared" ca="1" si="1"/>
        <v xml:space="preserve"> - </v>
      </c>
      <c r="I118" s="47"/>
      <c r="M118" s="7"/>
    </row>
    <row r="119" spans="1:13" ht="12.75" x14ac:dyDescent="0.2">
      <c r="A119" s="42"/>
      <c r="B119" s="40"/>
      <c r="C119" s="43"/>
      <c r="D119" s="44"/>
      <c r="E119" s="40"/>
      <c r="F119" s="74"/>
      <c r="G119" s="74"/>
      <c r="H119" s="41" t="str">
        <f t="shared" ca="1" si="1"/>
        <v xml:space="preserve"> - </v>
      </c>
      <c r="I119" s="47"/>
      <c r="M119" s="7"/>
    </row>
    <row r="120" spans="1:13" ht="12.75" x14ac:dyDescent="0.2">
      <c r="A120" s="42"/>
      <c r="B120" s="40"/>
      <c r="C120" s="43"/>
      <c r="D120" s="44"/>
      <c r="E120" s="40"/>
      <c r="F120" s="74"/>
      <c r="G120" s="74"/>
      <c r="H120" s="41" t="str">
        <f t="shared" ca="1" si="1"/>
        <v xml:space="preserve"> - </v>
      </c>
      <c r="I120" s="47"/>
      <c r="M120" s="7"/>
    </row>
    <row r="121" spans="1:13" ht="12.75" x14ac:dyDescent="0.2">
      <c r="A121" s="42"/>
      <c r="B121" s="40"/>
      <c r="C121" s="43"/>
      <c r="D121" s="44"/>
      <c r="E121" s="40"/>
      <c r="F121" s="74"/>
      <c r="G121" s="74"/>
      <c r="H121" s="41" t="str">
        <f t="shared" ca="1" si="1"/>
        <v xml:space="preserve"> - </v>
      </c>
      <c r="I121" s="47"/>
      <c r="M121" s="7"/>
    </row>
    <row r="122" spans="1:13" ht="12.75" x14ac:dyDescent="0.2">
      <c r="A122" s="42"/>
      <c r="B122" s="40"/>
      <c r="C122" s="43"/>
      <c r="D122" s="44"/>
      <c r="E122" s="40"/>
      <c r="F122" s="74"/>
      <c r="G122" s="74"/>
      <c r="H122" s="41" t="str">
        <f t="shared" ca="1" si="1"/>
        <v xml:space="preserve"> - </v>
      </c>
      <c r="I122" s="47"/>
      <c r="M122" s="7"/>
    </row>
    <row r="123" spans="1:13" ht="12.75" x14ac:dyDescent="0.2">
      <c r="A123" s="42"/>
      <c r="B123" s="40"/>
      <c r="C123" s="43"/>
      <c r="D123" s="44"/>
      <c r="E123" s="40"/>
      <c r="F123" s="74"/>
      <c r="G123" s="74"/>
      <c r="H123" s="41" t="str">
        <f t="shared" ca="1" si="1"/>
        <v xml:space="preserve"> - </v>
      </c>
      <c r="I123" s="47"/>
      <c r="M123" s="7"/>
    </row>
    <row r="124" spans="1:13" ht="12.75" x14ac:dyDescent="0.2">
      <c r="A124" s="42"/>
      <c r="B124" s="38"/>
      <c r="C124" s="45"/>
      <c r="D124" s="39"/>
      <c r="E124" s="33"/>
      <c r="F124" s="72"/>
      <c r="G124" s="72"/>
      <c r="H124" s="41" t="str">
        <f t="shared" ca="1" si="1"/>
        <v xml:space="preserve"> - </v>
      </c>
      <c r="I124" s="47"/>
      <c r="M124" s="7"/>
    </row>
    <row r="125" spans="1:13" ht="12.75" x14ac:dyDescent="0.2">
      <c r="A125" s="42"/>
      <c r="B125" s="40"/>
      <c r="C125" s="43"/>
      <c r="D125" s="44"/>
      <c r="E125" s="40"/>
      <c r="F125" s="74"/>
      <c r="G125" s="74"/>
      <c r="H125" s="41" t="str">
        <f t="shared" ca="1" si="1"/>
        <v xml:space="preserve"> - </v>
      </c>
      <c r="I125" s="47"/>
      <c r="M125" s="7"/>
    </row>
    <row r="126" spans="1:13" ht="12.75" x14ac:dyDescent="0.2">
      <c r="A126" s="42"/>
      <c r="B126" s="40"/>
      <c r="C126" s="43"/>
      <c r="D126" s="44"/>
      <c r="E126" s="40"/>
      <c r="F126" s="74"/>
      <c r="G126" s="74"/>
      <c r="H126" s="41" t="str">
        <f t="shared" ca="1" si="1"/>
        <v xml:space="preserve"> - </v>
      </c>
      <c r="I126" s="47"/>
      <c r="M126" s="7"/>
    </row>
    <row r="127" spans="1:13" ht="12.75" x14ac:dyDescent="0.2">
      <c r="A127" s="32"/>
      <c r="B127" s="38"/>
      <c r="C127" s="45"/>
      <c r="D127" s="39"/>
      <c r="E127" s="33"/>
      <c r="F127" s="72"/>
      <c r="G127" s="72"/>
      <c r="H127" s="41" t="str">
        <f t="shared" ca="1" si="1"/>
        <v xml:space="preserve"> - </v>
      </c>
      <c r="I127" s="47"/>
      <c r="M127" s="7"/>
    </row>
    <row r="128" spans="1:13" ht="12.75" x14ac:dyDescent="0.2">
      <c r="A128" s="32"/>
      <c r="B128" s="38"/>
      <c r="C128" s="45"/>
      <c r="D128" s="39"/>
      <c r="E128" s="33"/>
      <c r="F128" s="72"/>
      <c r="G128" s="72"/>
      <c r="H128" s="41" t="str">
        <f t="shared" ca="1" si="1"/>
        <v xml:space="preserve"> - </v>
      </c>
      <c r="I128" s="47"/>
      <c r="M128" s="7"/>
    </row>
    <row r="129" spans="1:13" ht="12.75" x14ac:dyDescent="0.2">
      <c r="A129" s="32"/>
      <c r="B129" s="38"/>
      <c r="C129" s="45"/>
      <c r="D129" s="39"/>
      <c r="E129" s="33"/>
      <c r="F129" s="72"/>
      <c r="G129" s="72"/>
      <c r="H129" s="41" t="str">
        <f t="shared" ca="1" si="1"/>
        <v xml:space="preserve"> - </v>
      </c>
      <c r="I129" s="47"/>
      <c r="M129" s="7"/>
    </row>
    <row r="130" spans="1:13" ht="12.75" x14ac:dyDescent="0.2">
      <c r="A130" s="32"/>
      <c r="B130" s="38"/>
      <c r="C130" s="45"/>
      <c r="D130" s="39"/>
      <c r="E130" s="33"/>
      <c r="F130" s="72"/>
      <c r="G130" s="72"/>
      <c r="H130" s="41" t="str">
        <f t="shared" ca="1" si="1"/>
        <v xml:space="preserve"> - </v>
      </c>
      <c r="I130" s="47"/>
      <c r="M130" s="7"/>
    </row>
    <row r="131" spans="1:13" s="54" customFormat="1" ht="12.75" x14ac:dyDescent="0.2">
      <c r="A131" s="32"/>
      <c r="B131" s="51"/>
      <c r="C131" s="52"/>
      <c r="D131" s="44"/>
      <c r="E131" s="51"/>
      <c r="F131" s="75"/>
      <c r="G131" s="75"/>
      <c r="H131" s="41" t="str">
        <f t="shared" ca="1" si="1"/>
        <v xml:space="preserve"> - </v>
      </c>
      <c r="I131" s="47"/>
      <c r="J131" s="53"/>
    </row>
    <row r="132" spans="1:13" s="54" customFormat="1" ht="12.75" x14ac:dyDescent="0.2">
      <c r="A132" s="32"/>
      <c r="B132" s="38"/>
      <c r="C132" s="52"/>
      <c r="D132" s="55"/>
      <c r="E132" s="51"/>
      <c r="F132" s="75"/>
      <c r="G132" s="75"/>
      <c r="H132" s="41" t="str">
        <f t="shared" ca="1" si="1"/>
        <v xml:space="preserve"> - </v>
      </c>
      <c r="I132" s="47"/>
      <c r="J132" s="53"/>
    </row>
    <row r="133" spans="1:13" s="54" customFormat="1" x14ac:dyDescent="0.25">
      <c r="A133" s="32"/>
      <c r="B133" s="51"/>
      <c r="C133" s="52"/>
      <c r="D133" s="55"/>
      <c r="E133" s="51"/>
      <c r="F133" s="75"/>
      <c r="G133" s="75"/>
      <c r="H133" s="41" t="str">
        <f t="shared" ca="1" si="1"/>
        <v xml:space="preserve"> - </v>
      </c>
      <c r="I133" s="47"/>
      <c r="J133" s="53"/>
      <c r="M133" s="57"/>
    </row>
    <row r="134" spans="1:13" s="54" customFormat="1" x14ac:dyDescent="0.25">
      <c r="A134" s="32"/>
      <c r="B134" s="51"/>
      <c r="C134" s="52"/>
      <c r="D134" s="55"/>
      <c r="E134" s="51"/>
      <c r="F134" s="75"/>
      <c r="G134" s="75"/>
      <c r="H134" s="41" t="str">
        <f t="shared" ca="1" si="1"/>
        <v xml:space="preserve"> - </v>
      </c>
      <c r="I134" s="47"/>
      <c r="J134" s="53"/>
      <c r="M134" s="57"/>
    </row>
    <row r="135" spans="1:13" s="54" customFormat="1" x14ac:dyDescent="0.25">
      <c r="A135" s="56"/>
      <c r="B135" s="51"/>
      <c r="C135" s="58"/>
      <c r="D135" s="59"/>
      <c r="E135" s="60"/>
      <c r="F135" s="76"/>
      <c r="G135" s="76"/>
      <c r="H135" s="41" t="str">
        <f t="shared" ca="1" si="1"/>
        <v xml:space="preserve"> - </v>
      </c>
      <c r="I135" s="61"/>
      <c r="J135" s="53"/>
      <c r="M135" s="57"/>
    </row>
    <row r="136" spans="1:13" s="54" customFormat="1" x14ac:dyDescent="0.25">
      <c r="A136" s="56"/>
      <c r="B136" s="60"/>
      <c r="C136" s="58"/>
      <c r="D136" s="59"/>
      <c r="E136" s="60"/>
      <c r="F136" s="76"/>
      <c r="G136" s="76"/>
      <c r="H136" s="41" t="str">
        <f t="shared" ca="1" si="1"/>
        <v xml:space="preserve"> - </v>
      </c>
      <c r="I136" s="47"/>
      <c r="J136" s="53"/>
      <c r="M136" s="57"/>
    </row>
    <row r="137" spans="1:13" s="54" customFormat="1" ht="12.75" x14ac:dyDescent="0.2">
      <c r="A137" s="56"/>
      <c r="B137" s="60"/>
      <c r="C137" s="52"/>
      <c r="D137" s="55"/>
      <c r="E137" s="51"/>
      <c r="F137" s="75"/>
      <c r="G137" s="75"/>
      <c r="H137" s="41" t="str">
        <f t="shared" ca="1" si="1"/>
        <v xml:space="preserve"> - </v>
      </c>
      <c r="I137" s="47"/>
      <c r="J137" s="53"/>
    </row>
    <row r="138" spans="1:13" s="54" customFormat="1" x14ac:dyDescent="0.25">
      <c r="A138" s="56"/>
      <c r="B138" s="51"/>
      <c r="C138" s="58"/>
      <c r="D138" s="59"/>
      <c r="E138" s="60"/>
      <c r="F138" s="76"/>
      <c r="G138" s="76"/>
      <c r="H138" s="41" t="str">
        <f t="shared" ca="1" si="1"/>
        <v xml:space="preserve"> - </v>
      </c>
      <c r="I138" s="47"/>
      <c r="J138" s="53"/>
      <c r="M138" s="57"/>
    </row>
    <row r="139" spans="1:13" s="54" customFormat="1" x14ac:dyDescent="0.25">
      <c r="A139" s="56"/>
      <c r="B139" s="60"/>
      <c r="C139" s="58"/>
      <c r="D139" s="59"/>
      <c r="E139" s="60"/>
      <c r="F139" s="76"/>
      <c r="G139" s="76"/>
      <c r="H139" s="41" t="str">
        <f t="shared" ca="1" si="1"/>
        <v xml:space="preserve"> - </v>
      </c>
      <c r="I139" s="47"/>
      <c r="J139" s="53"/>
      <c r="M139" s="57"/>
    </row>
    <row r="140" spans="1:13" s="54" customFormat="1" x14ac:dyDescent="0.25">
      <c r="A140" s="56"/>
      <c r="B140" s="60"/>
      <c r="C140" s="58"/>
      <c r="D140" s="59"/>
      <c r="E140" s="60"/>
      <c r="F140" s="76"/>
      <c r="G140" s="76"/>
      <c r="H140" s="41" t="str">
        <f t="shared" ca="1" si="1"/>
        <v xml:space="preserve"> - </v>
      </c>
      <c r="I140" s="47"/>
      <c r="J140" s="53"/>
      <c r="M140" s="57"/>
    </row>
    <row r="141" spans="1:13" x14ac:dyDescent="0.25">
      <c r="A141" s="56"/>
      <c r="B141" s="60"/>
      <c r="C141" s="43"/>
      <c r="D141" s="44"/>
      <c r="E141" s="40"/>
      <c r="F141" s="74"/>
      <c r="G141" s="74"/>
      <c r="H141" s="41" t="str">
        <f t="shared" ca="1" si="1"/>
        <v xml:space="preserve"> - </v>
      </c>
      <c r="I141" s="47"/>
    </row>
    <row r="142" spans="1:13" x14ac:dyDescent="0.25">
      <c r="A142" s="56"/>
      <c r="B142" s="40"/>
      <c r="C142" s="43"/>
      <c r="D142" s="44"/>
      <c r="E142" s="40"/>
      <c r="F142" s="74"/>
      <c r="G142" s="74"/>
      <c r="H142" s="41" t="str">
        <f t="shared" ca="1" si="1"/>
        <v xml:space="preserve"> - </v>
      </c>
      <c r="I142" s="47"/>
    </row>
    <row r="143" spans="1:13" x14ac:dyDescent="0.25">
      <c r="A143" s="56"/>
      <c r="B143" s="40"/>
      <c r="C143" s="43"/>
      <c r="D143" s="44"/>
      <c r="E143" s="40"/>
      <c r="F143" s="74"/>
      <c r="G143" s="74"/>
      <c r="H143" s="41" t="str">
        <f t="shared" ca="1" si="1"/>
        <v xml:space="preserve"> - </v>
      </c>
      <c r="I143" s="47"/>
    </row>
    <row r="144" spans="1:13" x14ac:dyDescent="0.25">
      <c r="A144" s="56"/>
      <c r="B144" s="40"/>
      <c r="C144" s="43"/>
      <c r="D144" s="44"/>
      <c r="E144" s="40"/>
      <c r="F144" s="74"/>
      <c r="G144" s="74"/>
      <c r="H144" s="41" t="str">
        <f t="shared" ca="1" si="1"/>
        <v xml:space="preserve"> - </v>
      </c>
      <c r="I144" s="47"/>
    </row>
    <row r="145" spans="1:13" x14ac:dyDescent="0.25">
      <c r="A145" s="56"/>
      <c r="B145" s="40"/>
      <c r="C145" s="43"/>
      <c r="D145" s="44"/>
      <c r="E145" s="40"/>
      <c r="F145" s="74"/>
      <c r="G145" s="74"/>
      <c r="H145" s="41" t="str">
        <f t="shared" ca="1" si="1"/>
        <v xml:space="preserve"> - </v>
      </c>
      <c r="I145" s="47"/>
    </row>
    <row r="146" spans="1:13" x14ac:dyDescent="0.25">
      <c r="A146" s="56"/>
      <c r="B146" s="40"/>
      <c r="C146" s="43"/>
      <c r="D146" s="44"/>
      <c r="E146" s="40"/>
      <c r="F146" s="74"/>
      <c r="G146" s="74"/>
      <c r="H146" s="41" t="str">
        <f t="shared" ca="1" si="1"/>
        <v xml:space="preserve"> - </v>
      </c>
      <c r="I146" s="47"/>
    </row>
    <row r="147" spans="1:13" x14ac:dyDescent="0.25">
      <c r="A147" s="56"/>
      <c r="B147" s="40"/>
      <c r="C147" s="43"/>
      <c r="D147" s="44"/>
      <c r="E147" s="40"/>
      <c r="F147" s="74"/>
      <c r="G147" s="74"/>
      <c r="H147" s="41" t="str">
        <f t="shared" ca="1" si="1"/>
        <v xml:space="preserve"> - </v>
      </c>
      <c r="I147" s="47"/>
    </row>
    <row r="148" spans="1:13" x14ac:dyDescent="0.25">
      <c r="A148" s="56"/>
      <c r="B148" s="40"/>
      <c r="C148" s="43"/>
      <c r="D148" s="44"/>
      <c r="E148" s="40"/>
      <c r="F148" s="74"/>
      <c r="G148" s="74"/>
      <c r="H148" s="41" t="str">
        <f t="shared" ca="1" si="1"/>
        <v xml:space="preserve"> - </v>
      </c>
      <c r="I148" s="47"/>
    </row>
    <row r="149" spans="1:13" x14ac:dyDescent="0.25">
      <c r="A149" s="56"/>
      <c r="B149" s="40"/>
      <c r="C149" s="43"/>
      <c r="D149" s="44"/>
      <c r="E149" s="40"/>
      <c r="F149" s="74"/>
      <c r="G149" s="74"/>
      <c r="H149" s="41" t="str">
        <f t="shared" ca="1" si="1"/>
        <v xml:space="preserve"> - </v>
      </c>
      <c r="I149" s="47"/>
    </row>
    <row r="150" spans="1:13" ht="12.75" x14ac:dyDescent="0.2">
      <c r="A150" s="56"/>
      <c r="B150" s="40"/>
      <c r="C150" s="43"/>
      <c r="D150" s="44"/>
      <c r="E150" s="40"/>
      <c r="F150" s="74"/>
      <c r="G150" s="74"/>
      <c r="H150" s="41" t="str">
        <f t="shared" ca="1" si="1"/>
        <v xml:space="preserve"> - </v>
      </c>
      <c r="I150" s="47"/>
      <c r="J150" s="7"/>
      <c r="M150" s="7"/>
    </row>
    <row r="151" spans="1:13" ht="12.75" x14ac:dyDescent="0.2">
      <c r="A151" s="56"/>
      <c r="B151" s="40"/>
      <c r="C151" s="43"/>
      <c r="D151" s="44"/>
      <c r="E151" s="40"/>
      <c r="F151" s="74"/>
      <c r="G151" s="74"/>
      <c r="H151" s="41" t="str">
        <f t="shared" ca="1" si="1"/>
        <v xml:space="preserve"> - </v>
      </c>
      <c r="I151" s="47"/>
      <c r="J151" s="7"/>
      <c r="M151" s="7"/>
    </row>
    <row r="152" spans="1:13" ht="12.75" x14ac:dyDescent="0.2">
      <c r="A152" s="56"/>
      <c r="B152" s="40"/>
      <c r="C152" s="43"/>
      <c r="D152" s="44"/>
      <c r="E152" s="40"/>
      <c r="F152" s="74"/>
      <c r="G152" s="74"/>
      <c r="H152" s="41" t="str">
        <f t="shared" ca="1" si="1"/>
        <v xml:space="preserve"> - </v>
      </c>
      <c r="I152" s="47"/>
      <c r="J152" s="7"/>
      <c r="M152" s="7"/>
    </row>
    <row r="153" spans="1:13" ht="12.75" x14ac:dyDescent="0.2">
      <c r="A153" s="56"/>
      <c r="B153" s="40"/>
      <c r="C153" s="43"/>
      <c r="D153" s="44"/>
      <c r="E153" s="40"/>
      <c r="F153" s="74"/>
      <c r="G153" s="74"/>
      <c r="H153" s="41" t="str">
        <f t="shared" ca="1" si="1"/>
        <v xml:space="preserve"> - </v>
      </c>
      <c r="I153" s="47"/>
      <c r="J153" s="7"/>
      <c r="M153" s="7"/>
    </row>
    <row r="154" spans="1:13" ht="12.75" x14ac:dyDescent="0.2">
      <c r="A154" s="56"/>
      <c r="B154" s="40"/>
      <c r="C154" s="43"/>
      <c r="D154" s="44"/>
      <c r="E154" s="40"/>
      <c r="F154" s="74"/>
      <c r="G154" s="74"/>
      <c r="H154" s="41" t="str">
        <f t="shared" ca="1" si="1"/>
        <v xml:space="preserve"> - </v>
      </c>
      <c r="I154" s="47"/>
      <c r="J154" s="7"/>
      <c r="M154" s="7"/>
    </row>
    <row r="155" spans="1:13" ht="12.75" x14ac:dyDescent="0.2">
      <c r="A155" s="56"/>
      <c r="B155" s="40"/>
      <c r="C155" s="43"/>
      <c r="D155" s="44"/>
      <c r="E155" s="40"/>
      <c r="F155" s="74"/>
      <c r="G155" s="74"/>
      <c r="H155" s="41" t="str">
        <f t="shared" ca="1" si="1"/>
        <v xml:space="preserve"> - </v>
      </c>
      <c r="I155" s="47"/>
      <c r="J155" s="7"/>
      <c r="M155" s="7"/>
    </row>
    <row r="156" spans="1:13" ht="12.75" x14ac:dyDescent="0.2">
      <c r="A156" s="56"/>
      <c r="B156" s="40"/>
      <c r="C156" s="43"/>
      <c r="D156" s="44"/>
      <c r="E156" s="40"/>
      <c r="F156" s="74"/>
      <c r="G156" s="74"/>
      <c r="H156" s="41" t="str">
        <f t="shared" ca="1" si="1"/>
        <v xml:space="preserve"> - </v>
      </c>
      <c r="I156" s="47"/>
      <c r="J156" s="7"/>
      <c r="M156" s="7"/>
    </row>
    <row r="157" spans="1:13" ht="12.75" x14ac:dyDescent="0.2">
      <c r="A157" s="56"/>
      <c r="B157" s="40"/>
      <c r="C157" s="43"/>
      <c r="D157" s="44"/>
      <c r="E157" s="40"/>
      <c r="F157" s="74"/>
      <c r="G157" s="74"/>
      <c r="H157" s="41" t="str">
        <f t="shared" ca="1" si="1"/>
        <v xml:space="preserve"> - </v>
      </c>
      <c r="I157" s="47"/>
      <c r="J157" s="7"/>
      <c r="M157" s="7"/>
    </row>
    <row r="158" spans="1:13" ht="12.75" x14ac:dyDescent="0.2">
      <c r="A158" s="56"/>
      <c r="B158" s="40"/>
      <c r="C158" s="43"/>
      <c r="D158" s="44"/>
      <c r="E158" s="40"/>
      <c r="F158" s="74"/>
      <c r="G158" s="74"/>
      <c r="H158" s="41" t="str">
        <f t="shared" ca="1" si="1"/>
        <v xml:space="preserve"> - </v>
      </c>
      <c r="I158" s="47"/>
      <c r="J158" s="7"/>
      <c r="M158" s="7"/>
    </row>
    <row r="159" spans="1:13" ht="12.75" x14ac:dyDescent="0.2">
      <c r="A159" s="56"/>
      <c r="B159" s="40"/>
      <c r="C159" s="43"/>
      <c r="D159" s="44"/>
      <c r="E159" s="40"/>
      <c r="F159" s="74"/>
      <c r="G159" s="74"/>
      <c r="H159" s="41" t="str">
        <f t="shared" ref="H159:H162" ca="1" si="2">IF(AND(ISBLANK(F159),ISBLANK(G159))," - ",OFFSET(H159,-1,0,1,1)+G159-F159)</f>
        <v xml:space="preserve"> - </v>
      </c>
      <c r="I159" s="47"/>
      <c r="J159" s="7"/>
      <c r="M159" s="7"/>
    </row>
    <row r="160" spans="1:13" ht="12.75" x14ac:dyDescent="0.2">
      <c r="A160" s="56"/>
      <c r="B160" s="40"/>
      <c r="C160" s="43"/>
      <c r="D160" s="44"/>
      <c r="E160" s="40"/>
      <c r="F160" s="49"/>
      <c r="G160" s="49"/>
      <c r="H160" s="41" t="str">
        <f t="shared" ca="1" si="2"/>
        <v xml:space="preserve"> - </v>
      </c>
      <c r="I160" s="47"/>
      <c r="J160" s="7"/>
      <c r="M160" s="7"/>
    </row>
    <row r="161" spans="1:13" ht="12.75" x14ac:dyDescent="0.2">
      <c r="A161" s="56"/>
      <c r="B161" s="40"/>
      <c r="C161" s="43"/>
      <c r="D161" s="44"/>
      <c r="E161" s="40"/>
      <c r="F161" s="49"/>
      <c r="G161" s="49"/>
      <c r="H161" s="41" t="str">
        <f t="shared" ca="1" si="2"/>
        <v xml:space="preserve"> - </v>
      </c>
      <c r="I161" s="47"/>
      <c r="J161" s="7"/>
      <c r="M161" s="7"/>
    </row>
    <row r="162" spans="1:13" ht="12.75" x14ac:dyDescent="0.2">
      <c r="A162" s="63"/>
      <c r="B162" s="40"/>
      <c r="C162" s="43"/>
      <c r="D162" s="44"/>
      <c r="E162" s="40"/>
      <c r="F162" s="49"/>
      <c r="G162" s="49"/>
      <c r="H162" s="41" t="str">
        <f t="shared" ca="1" si="2"/>
        <v xml:space="preserve"> - </v>
      </c>
      <c r="I162" s="47"/>
      <c r="J162" s="7"/>
      <c r="M162" s="7"/>
    </row>
    <row r="163" spans="1:13" ht="14.25" x14ac:dyDescent="0.2">
      <c r="A163" s="64"/>
      <c r="B163" s="65"/>
      <c r="C163" s="66"/>
      <c r="D163" s="67"/>
      <c r="E163" s="65"/>
      <c r="F163" s="68"/>
      <c r="G163" s="68"/>
      <c r="H163" s="69"/>
      <c r="I163"/>
      <c r="J163" s="7"/>
      <c r="M163" s="7"/>
    </row>
    <row r="164" spans="1:13" ht="12.75" x14ac:dyDescent="0.2">
      <c r="F164" s="8">
        <f>SUBTOTAL(9, F8:F163)</f>
        <v>3000849.0199999996</v>
      </c>
      <c r="G164" s="8">
        <f>SUBTOTAL(9, G8:G132)</f>
        <v>217.15</v>
      </c>
      <c r="J164" s="7"/>
      <c r="M164" s="7"/>
    </row>
    <row r="165" spans="1:13" ht="12.75" x14ac:dyDescent="0.2">
      <c r="F165" s="8">
        <f>F164-G164</f>
        <v>3000631.8699999996</v>
      </c>
      <c r="J165" s="7"/>
      <c r="M165" s="7"/>
    </row>
  </sheetData>
  <conditionalFormatting sqref="H7:H162">
    <cfRule type="cellIs" dxfId="38" priority="2" stopIfTrue="1" operator="lessThan">
      <formula>0</formula>
    </cfRule>
  </conditionalFormatting>
  <conditionalFormatting sqref="H3">
    <cfRule type="cellIs" dxfId="37" priority="1" stopIfTrue="1" operator="lessThan">
      <formula>0</formula>
    </cfRule>
  </conditionalFormatting>
  <dataValidations count="5">
    <dataValidation type="list" allowBlank="1" showInputMessage="1" showErrorMessage="1" sqref="C75 B30 C24:C29 C7 C94:C95 C52:C66 C31:C49" xr:uid="{6E63333E-3F70-4EEE-B6DE-2368ADBA3861}">
      <formula1>payeeList</formula1>
    </dataValidation>
    <dataValidation type="list" allowBlank="1" showInputMessage="1" showErrorMessage="1" sqref="B7:B25 B27:B29 B94:B95 B53:B66 B31:B50" xr:uid="{C86665DF-A1A7-446F-9D91-7FC4E04A6B4C}">
      <formula1>numList</formula1>
    </dataValidation>
    <dataValidation type="list" allowBlank="1" showInputMessage="1" showErrorMessage="1" sqref="A127:A134 A7:A42 A44:A100" xr:uid="{B23FF4F7-4B88-4D43-989C-D644D8591063}">
      <formula1>dateList</formula1>
    </dataValidation>
    <dataValidation type="list" allowBlank="1" showInputMessage="1" showErrorMessage="1" sqref="F30 E7:E130" xr:uid="{11B93D93-5355-488E-89A3-37A0A40327C9}">
      <formula1>reconcileList</formula1>
    </dataValidation>
    <dataValidation type="list" allowBlank="1" showInputMessage="1" showErrorMessage="1" sqref="D75:D83 C30 D7 F97 F75:F83 D94:D95 D41:D47 D97 D49:D73 F49:F73 F41:F47" xr:uid="{BEF4C33F-C5D0-4B5F-B395-B4080DE08D6A}">
      <formula1>categoryList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76D551B8-42D7-4951-B85F-6BC0A8F9A7F7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H7:H25</xm:sqref>
        </x14:conditionalFormatting>
        <x14:conditionalFormatting xmlns:xm="http://schemas.microsoft.com/office/excel/2006/main">
          <x14:cfRule type="iconSet" priority="4" id="{F9238EF0-6B8D-4666-B95D-D84301EFE4F5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H3</xm:sqref>
        </x14:conditionalFormatting>
        <x14:conditionalFormatting xmlns:xm="http://schemas.microsoft.com/office/excel/2006/main">
          <x14:cfRule type="iconSet" priority="5" id="{3CD0CC10-48FB-4E36-A37C-8BC50A7C443C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H26:H162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A9ECE-AC48-441E-8A4C-62A62145C7E2}">
  <sheetPr codeName="Sheet7">
    <pageSetUpPr fitToPage="1"/>
  </sheetPr>
  <dimension ref="A1:N171"/>
  <sheetViews>
    <sheetView showGridLines="0" zoomScale="115" zoomScaleNormal="115" workbookViewId="0">
      <pane ySplit="6" topLeftCell="A85" activePane="bottomLeft" state="frozen"/>
      <selection activeCell="B18" sqref="B18"/>
      <selection pane="bottomLeft" activeCell="D6" sqref="D6"/>
    </sheetView>
  </sheetViews>
  <sheetFormatPr defaultRowHeight="15" x14ac:dyDescent="0.25"/>
  <cols>
    <col min="1" max="1" width="9.25" style="7" customWidth="1"/>
    <col min="2" max="2" width="12.875" style="7" customWidth="1"/>
    <col min="3" max="3" width="25.75" style="7" customWidth="1"/>
    <col min="4" max="4" width="18.375" style="7" customWidth="1"/>
    <col min="5" max="5" width="4" style="7" customWidth="1"/>
    <col min="6" max="6" width="12.375" style="8" customWidth="1"/>
    <col min="7" max="7" width="11.75" style="8" customWidth="1"/>
    <col min="8" max="8" width="14" style="8" customWidth="1"/>
    <col min="9" max="9" width="15.25" style="7" customWidth="1"/>
    <col min="10" max="10" width="20.875" style="8" customWidth="1"/>
    <col min="11" max="11" width="9.625" style="7" bestFit="1" customWidth="1"/>
    <col min="12" max="12" width="9" style="7"/>
    <col min="13" max="13" width="9" style="62"/>
    <col min="14" max="16384" width="9" style="7"/>
  </cols>
  <sheetData>
    <row r="1" spans="1:14" ht="23.25" x14ac:dyDescent="0.3">
      <c r="A1" s="1" t="s">
        <v>0</v>
      </c>
      <c r="B1" s="2"/>
      <c r="C1" s="2"/>
      <c r="D1" s="2"/>
      <c r="E1" s="3"/>
      <c r="F1" s="4"/>
      <c r="G1" s="5"/>
      <c r="H1" s="6">
        <v>44013</v>
      </c>
      <c r="M1" s="9"/>
      <c r="N1" s="10" t="s">
        <v>1</v>
      </c>
    </row>
    <row r="2" spans="1:14" ht="18.75" x14ac:dyDescent="0.25">
      <c r="A2" s="1" t="s">
        <v>2</v>
      </c>
      <c r="M2" s="11"/>
    </row>
    <row r="3" spans="1:14" x14ac:dyDescent="0.25">
      <c r="G3" s="13" t="s">
        <v>3</v>
      </c>
      <c r="H3" s="14">
        <f ca="1">VLOOKUP(9E+100,Table1345678910111213345678910111213345678[Balance],1)</f>
        <v>1188785.6142253927</v>
      </c>
      <c r="J3" s="15"/>
      <c r="M3" s="11"/>
      <c r="N3" s="10" t="s">
        <v>4</v>
      </c>
    </row>
    <row r="4" spans="1:14" x14ac:dyDescent="0.25">
      <c r="G4" s="16" t="s">
        <v>5</v>
      </c>
      <c r="H4" s="17">
        <f>SUMIF(Table1345678910111213345678910111213345678[R],"=r",Table1345678910111213345678910111213345678[Deposit,
Credit (+)])+SUMIF(Table1345678910111213345678910111213345678[R],"=c",Table1345678910111213345678910111213345678[Deposit,
Credit (+)])-SUMIF(Table1345678910111213345678910111213345678[R],"=R",Table1345678910111213345678910111213345678[Withdrawal,
Payment (-)])-SUMIF(Table1345678910111213345678910111213345678[R],"=C",Table1345678910111213345678910111213345678[Withdrawal,
Payment (-)])</f>
        <v>0</v>
      </c>
      <c r="J4" s="18"/>
      <c r="M4" s="11"/>
      <c r="N4" s="10" t="s">
        <v>6</v>
      </c>
    </row>
    <row r="5" spans="1:14" s="20" customFormat="1" ht="17.25" customHeight="1" x14ac:dyDescent="0.25">
      <c r="A5" s="19"/>
      <c r="B5" s="19"/>
      <c r="C5" s="19"/>
      <c r="E5" s="21"/>
      <c r="F5" s="22"/>
      <c r="G5" s="23" t="s">
        <v>7</v>
      </c>
      <c r="H5" s="24">
        <v>500000</v>
      </c>
      <c r="J5" s="22"/>
      <c r="M5" s="11"/>
      <c r="N5" s="10" t="s">
        <v>8</v>
      </c>
    </row>
    <row r="6" spans="1:14" ht="30" x14ac:dyDescent="0.25">
      <c r="A6" s="25" t="s">
        <v>9</v>
      </c>
      <c r="B6" s="26" t="s">
        <v>10</v>
      </c>
      <c r="C6" s="27" t="s">
        <v>11</v>
      </c>
      <c r="D6" s="27" t="s">
        <v>12</v>
      </c>
      <c r="E6" s="25" t="s">
        <v>13</v>
      </c>
      <c r="F6" s="28" t="s">
        <v>14</v>
      </c>
      <c r="G6" s="28" t="s">
        <v>15</v>
      </c>
      <c r="H6" s="29" t="s">
        <v>16</v>
      </c>
      <c r="I6" s="30" t="s">
        <v>17</v>
      </c>
      <c r="M6" s="11"/>
    </row>
    <row r="7" spans="1:14" s="20" customFormat="1" ht="12.75" x14ac:dyDescent="0.2">
      <c r="A7" s="31"/>
      <c r="B7" s="33"/>
      <c r="C7" s="34" t="s">
        <v>626</v>
      </c>
      <c r="D7" s="35"/>
      <c r="E7" s="33"/>
      <c r="F7" s="36">
        <v>0</v>
      </c>
      <c r="G7" s="36"/>
      <c r="H7" s="41">
        <f ca="1">June!H69</f>
        <v>214098.44422539274</v>
      </c>
      <c r="I7" s="37"/>
      <c r="J7" s="22"/>
      <c r="M7" s="12"/>
    </row>
    <row r="8" spans="1:14" s="20" customFormat="1" ht="12.75" x14ac:dyDescent="0.2">
      <c r="A8" s="32">
        <v>44013</v>
      </c>
      <c r="B8" s="38" t="s">
        <v>639</v>
      </c>
      <c r="C8" s="39" t="s">
        <v>18</v>
      </c>
      <c r="D8" s="39"/>
      <c r="E8" s="40"/>
      <c r="F8" s="70">
        <v>10064</v>
      </c>
      <c r="G8" s="70"/>
      <c r="H8" s="41">
        <f ca="1">IF(AND(ISBLANK(F8),ISBLANK(G8))," - ",OFFSET(H8,-1,0,1,1)+G8-F8)</f>
        <v>204034.44422539274</v>
      </c>
      <c r="I8" s="37"/>
      <c r="J8" s="22"/>
      <c r="M8" s="12"/>
    </row>
    <row r="9" spans="1:14" s="20" customFormat="1" ht="12.75" x14ac:dyDescent="0.2">
      <c r="A9" s="32">
        <v>44013</v>
      </c>
      <c r="B9" s="38" t="s">
        <v>640</v>
      </c>
      <c r="C9" s="39" t="s">
        <v>30</v>
      </c>
      <c r="D9" s="39"/>
      <c r="E9" s="40"/>
      <c r="F9" s="70">
        <v>250</v>
      </c>
      <c r="G9" s="70"/>
      <c r="H9" s="41">
        <f t="shared" ref="H9:H84" ca="1" si="0">IF(AND(ISBLANK(F9),ISBLANK(G9))," - ",OFFSET(H9,-1,0,1,1)+G9-F9)</f>
        <v>203784.44422539274</v>
      </c>
      <c r="I9" s="37"/>
      <c r="J9" s="22"/>
      <c r="M9" s="12"/>
    </row>
    <row r="10" spans="1:14" s="20" customFormat="1" ht="12.75" x14ac:dyDescent="0.2">
      <c r="A10" s="32">
        <v>44013</v>
      </c>
      <c r="B10" s="33" t="s">
        <v>641</v>
      </c>
      <c r="C10" s="39" t="s">
        <v>19</v>
      </c>
      <c r="D10" s="39"/>
      <c r="E10" s="33"/>
      <c r="F10" s="71">
        <v>132</v>
      </c>
      <c r="G10" s="71"/>
      <c r="H10" s="41">
        <f t="shared" ca="1" si="0"/>
        <v>203652.44422539274</v>
      </c>
      <c r="I10" s="37"/>
      <c r="J10" s="22"/>
      <c r="M10" s="12"/>
    </row>
    <row r="11" spans="1:14" s="20" customFormat="1" ht="24" x14ac:dyDescent="0.2">
      <c r="A11" s="32">
        <v>44013</v>
      </c>
      <c r="B11" s="93" t="s">
        <v>642</v>
      </c>
      <c r="C11" s="94" t="s">
        <v>35</v>
      </c>
      <c r="D11" s="95"/>
      <c r="E11" s="93"/>
      <c r="F11" s="71">
        <v>6433.04</v>
      </c>
      <c r="G11" s="96"/>
      <c r="H11" s="41">
        <f t="shared" ca="1" si="0"/>
        <v>197219.40422539273</v>
      </c>
      <c r="I11" s="82"/>
      <c r="J11" s="22"/>
      <c r="M11" s="12"/>
    </row>
    <row r="12" spans="1:14" s="20" customFormat="1" ht="12.75" x14ac:dyDescent="0.2">
      <c r="A12" s="32">
        <v>44013</v>
      </c>
      <c r="B12" s="40" t="s">
        <v>643</v>
      </c>
      <c r="C12" s="43" t="s">
        <v>644</v>
      </c>
      <c r="D12" s="44"/>
      <c r="E12" s="40"/>
      <c r="F12" s="71">
        <v>5118.21</v>
      </c>
      <c r="G12" s="71"/>
      <c r="H12" s="41">
        <f t="shared" ca="1" si="0"/>
        <v>192101.19422539274</v>
      </c>
      <c r="I12" s="37"/>
      <c r="J12" s="22"/>
      <c r="M12" s="12"/>
    </row>
    <row r="13" spans="1:14" s="20" customFormat="1" ht="12.75" customHeight="1" x14ac:dyDescent="0.2">
      <c r="A13" s="32">
        <v>44013</v>
      </c>
      <c r="B13" s="40" t="s">
        <v>645</v>
      </c>
      <c r="C13" s="43" t="s">
        <v>436</v>
      </c>
      <c r="D13" s="44"/>
      <c r="E13" s="40"/>
      <c r="F13" s="71">
        <v>5000</v>
      </c>
      <c r="G13" s="71"/>
      <c r="H13" s="41">
        <f t="shared" ca="1" si="0"/>
        <v>187101.19422539274</v>
      </c>
      <c r="I13" s="37"/>
      <c r="J13" s="22"/>
      <c r="M13" s="12"/>
    </row>
    <row r="14" spans="1:14" s="20" customFormat="1" ht="12.75" customHeight="1" x14ac:dyDescent="0.2">
      <c r="A14" s="32">
        <v>44013</v>
      </c>
      <c r="B14" s="93" t="s">
        <v>646</v>
      </c>
      <c r="C14" s="94" t="s">
        <v>100</v>
      </c>
      <c r="D14" s="95"/>
      <c r="E14" s="93"/>
      <c r="F14" s="71">
        <v>80</v>
      </c>
      <c r="G14" s="96"/>
      <c r="H14" s="41">
        <f t="shared" ca="1" si="0"/>
        <v>187021.19422539274</v>
      </c>
      <c r="I14" s="82"/>
      <c r="J14" s="22"/>
      <c r="M14" s="12"/>
    </row>
    <row r="15" spans="1:14" s="20" customFormat="1" ht="12.75" customHeight="1" x14ac:dyDescent="0.2">
      <c r="A15" s="32">
        <v>44014</v>
      </c>
      <c r="B15" s="140" t="s">
        <v>263</v>
      </c>
      <c r="C15" s="141" t="s">
        <v>712</v>
      </c>
      <c r="D15" s="142"/>
      <c r="E15" s="140"/>
      <c r="F15" s="143"/>
      <c r="G15" s="144">
        <v>13200</v>
      </c>
      <c r="H15" s="41">
        <f t="shared" ca="1" si="0"/>
        <v>200221.19422539274</v>
      </c>
      <c r="I15" s="145"/>
      <c r="J15" s="22"/>
      <c r="M15" s="12"/>
    </row>
    <row r="16" spans="1:14" s="20" customFormat="1" ht="12.75" customHeight="1" x14ac:dyDescent="0.2">
      <c r="A16" s="32">
        <v>44046</v>
      </c>
      <c r="B16" s="140" t="s">
        <v>263</v>
      </c>
      <c r="C16" s="141" t="s">
        <v>749</v>
      </c>
      <c r="D16" s="142"/>
      <c r="E16" s="140"/>
      <c r="F16" s="143"/>
      <c r="G16" s="144">
        <v>1824485</v>
      </c>
      <c r="H16" s="41">
        <f t="shared" ca="1" si="0"/>
        <v>2024706.1942253928</v>
      </c>
      <c r="I16" s="145"/>
      <c r="J16" s="22"/>
      <c r="M16" s="12"/>
    </row>
    <row r="17" spans="1:13" s="20" customFormat="1" ht="12.75" customHeight="1" x14ac:dyDescent="0.2">
      <c r="A17" s="32">
        <v>44018</v>
      </c>
      <c r="B17" s="140" t="s">
        <v>263</v>
      </c>
      <c r="C17" s="141" t="s">
        <v>713</v>
      </c>
      <c r="D17" s="142"/>
      <c r="E17" s="140"/>
      <c r="F17" s="143"/>
      <c r="G17" s="144">
        <v>250000</v>
      </c>
      <c r="H17" s="41">
        <f t="shared" ca="1" si="0"/>
        <v>2274706.1942253928</v>
      </c>
      <c r="I17" s="145"/>
      <c r="J17" s="22"/>
      <c r="M17" s="12"/>
    </row>
    <row r="18" spans="1:13" s="20" customFormat="1" ht="12.75" customHeight="1" x14ac:dyDescent="0.2">
      <c r="A18" s="32">
        <v>44018</v>
      </c>
      <c r="B18" s="140" t="s">
        <v>263</v>
      </c>
      <c r="C18" s="141" t="s">
        <v>714</v>
      </c>
      <c r="D18" s="142"/>
      <c r="E18" s="140"/>
      <c r="F18" s="143"/>
      <c r="G18" s="144">
        <v>800000</v>
      </c>
      <c r="H18" s="41">
        <f t="shared" ca="1" si="0"/>
        <v>3074706.1942253928</v>
      </c>
      <c r="I18" s="145"/>
      <c r="J18" s="22"/>
      <c r="M18" s="12"/>
    </row>
    <row r="19" spans="1:13" s="20" customFormat="1" ht="12.75" customHeight="1" x14ac:dyDescent="0.2">
      <c r="A19" s="32">
        <v>44018</v>
      </c>
      <c r="B19" s="93" t="s">
        <v>647</v>
      </c>
      <c r="C19" s="94" t="s">
        <v>648</v>
      </c>
      <c r="D19" s="95"/>
      <c r="E19" s="93"/>
      <c r="F19" s="71">
        <v>180</v>
      </c>
      <c r="G19" s="96"/>
      <c r="H19" s="41">
        <f t="shared" ca="1" si="0"/>
        <v>3074526.1942253928</v>
      </c>
      <c r="I19" s="82"/>
      <c r="J19" s="22"/>
      <c r="M19" s="12"/>
    </row>
    <row r="20" spans="1:13" s="20" customFormat="1" ht="12.75" x14ac:dyDescent="0.2">
      <c r="A20" s="32">
        <v>44018</v>
      </c>
      <c r="B20" s="33" t="s">
        <v>649</v>
      </c>
      <c r="C20" s="39" t="s">
        <v>181</v>
      </c>
      <c r="D20" s="39"/>
      <c r="E20" s="33"/>
      <c r="F20" s="70">
        <v>400</v>
      </c>
      <c r="G20" s="70"/>
      <c r="H20" s="41">
        <f t="shared" ca="1" si="0"/>
        <v>3074126.1942253928</v>
      </c>
      <c r="I20" s="37"/>
      <c r="J20" s="22"/>
      <c r="M20" s="12"/>
    </row>
    <row r="21" spans="1:13" s="20" customFormat="1" ht="12.75" x14ac:dyDescent="0.2">
      <c r="A21" s="32">
        <v>44018</v>
      </c>
      <c r="B21" s="33" t="s">
        <v>650</v>
      </c>
      <c r="C21" s="39" t="s">
        <v>80</v>
      </c>
      <c r="D21" s="39"/>
      <c r="E21" s="33"/>
      <c r="F21" s="70">
        <v>1261.4000000000001</v>
      </c>
      <c r="G21" s="70"/>
      <c r="H21" s="41">
        <f t="shared" ca="1" si="0"/>
        <v>3072864.7942253929</v>
      </c>
      <c r="I21" s="37"/>
      <c r="J21" s="22"/>
      <c r="M21" s="12"/>
    </row>
    <row r="22" spans="1:13" s="20" customFormat="1" ht="25.5" x14ac:dyDescent="0.2">
      <c r="A22" s="32">
        <v>44018</v>
      </c>
      <c r="B22" s="33" t="s">
        <v>651</v>
      </c>
      <c r="C22" s="45" t="s">
        <v>45</v>
      </c>
      <c r="D22" s="39"/>
      <c r="E22" s="40"/>
      <c r="F22" s="70">
        <v>318</v>
      </c>
      <c r="G22" s="71"/>
      <c r="H22" s="41">
        <f t="shared" ca="1" si="0"/>
        <v>3072546.7942253929</v>
      </c>
      <c r="I22" s="37"/>
      <c r="J22" s="22"/>
      <c r="M22" s="12"/>
    </row>
    <row r="23" spans="1:13" s="20" customFormat="1" ht="12.75" x14ac:dyDescent="0.2">
      <c r="A23" s="32">
        <v>44018</v>
      </c>
      <c r="B23" s="40" t="s">
        <v>652</v>
      </c>
      <c r="C23" s="43" t="s">
        <v>653</v>
      </c>
      <c r="D23" s="39"/>
      <c r="E23" s="40"/>
      <c r="F23" s="71">
        <v>3710</v>
      </c>
      <c r="G23" s="71"/>
      <c r="H23" s="41">
        <f t="shared" ca="1" si="0"/>
        <v>3068836.7942253929</v>
      </c>
      <c r="I23" s="37"/>
      <c r="J23" s="22"/>
      <c r="M23" s="12"/>
    </row>
    <row r="24" spans="1:13" s="20" customFormat="1" ht="12.75" x14ac:dyDescent="0.2">
      <c r="A24" s="32">
        <v>44018</v>
      </c>
      <c r="B24" s="40" t="s">
        <v>654</v>
      </c>
      <c r="C24" s="39" t="s">
        <v>655</v>
      </c>
      <c r="D24" s="39"/>
      <c r="E24" s="40"/>
      <c r="F24" s="71">
        <v>800</v>
      </c>
      <c r="G24" s="71"/>
      <c r="H24" s="41">
        <f t="shared" ca="1" si="0"/>
        <v>3068036.7942253929</v>
      </c>
      <c r="I24" s="37"/>
      <c r="J24" s="22"/>
      <c r="M24" s="12"/>
    </row>
    <row r="25" spans="1:13" s="20" customFormat="1" ht="12.75" x14ac:dyDescent="0.2">
      <c r="A25" s="32">
        <v>44018</v>
      </c>
      <c r="B25" s="40" t="s">
        <v>656</v>
      </c>
      <c r="C25" s="39" t="s">
        <v>477</v>
      </c>
      <c r="D25" s="39"/>
      <c r="E25" s="40"/>
      <c r="F25" s="71">
        <v>332.8</v>
      </c>
      <c r="G25" s="71"/>
      <c r="H25" s="41">
        <f t="shared" ca="1" si="0"/>
        <v>3067703.994225393</v>
      </c>
      <c r="I25" s="37"/>
      <c r="J25" s="22"/>
      <c r="M25" s="12"/>
    </row>
    <row r="26" spans="1:13" s="20" customFormat="1" ht="12.75" x14ac:dyDescent="0.2">
      <c r="A26" s="32">
        <v>44018</v>
      </c>
      <c r="B26" s="40" t="s">
        <v>657</v>
      </c>
      <c r="C26" s="43" t="s">
        <v>51</v>
      </c>
      <c r="D26" s="39"/>
      <c r="E26" s="40"/>
      <c r="F26" s="71">
        <v>193.75</v>
      </c>
      <c r="G26" s="71"/>
      <c r="H26" s="41">
        <f t="shared" ca="1" si="0"/>
        <v>3067510.244225393</v>
      </c>
      <c r="I26" s="37"/>
      <c r="J26" s="22"/>
      <c r="M26" s="12"/>
    </row>
    <row r="27" spans="1:13" s="20" customFormat="1" ht="12.75" x14ac:dyDescent="0.2">
      <c r="A27" s="32">
        <v>44018</v>
      </c>
      <c r="B27" s="40" t="s">
        <v>658</v>
      </c>
      <c r="C27" s="45" t="s">
        <v>51</v>
      </c>
      <c r="D27" s="39"/>
      <c r="E27" s="38"/>
      <c r="F27" s="71">
        <v>18.75</v>
      </c>
      <c r="G27" s="70"/>
      <c r="H27" s="41">
        <f t="shared" ca="1" si="0"/>
        <v>3067491.494225393</v>
      </c>
      <c r="I27" s="37"/>
      <c r="J27" s="22"/>
      <c r="M27" s="12"/>
    </row>
    <row r="28" spans="1:13" s="20" customFormat="1" ht="25.5" x14ac:dyDescent="0.2">
      <c r="A28" s="32">
        <v>44018</v>
      </c>
      <c r="B28" s="38" t="s">
        <v>659</v>
      </c>
      <c r="C28" s="45" t="s">
        <v>322</v>
      </c>
      <c r="D28" s="39"/>
      <c r="E28" s="38"/>
      <c r="F28" s="70">
        <v>1373.36</v>
      </c>
      <c r="G28" s="70"/>
      <c r="H28" s="41">
        <f t="shared" ca="1" si="0"/>
        <v>3066118.1342253932</v>
      </c>
      <c r="I28" s="37"/>
      <c r="J28" s="22"/>
      <c r="M28" s="12"/>
    </row>
    <row r="29" spans="1:13" s="20" customFormat="1" ht="12.75" x14ac:dyDescent="0.2">
      <c r="A29" s="32">
        <v>44018</v>
      </c>
      <c r="B29" s="38" t="s">
        <v>660</v>
      </c>
      <c r="C29" s="45" t="s">
        <v>105</v>
      </c>
      <c r="D29" s="39"/>
      <c r="E29" s="38"/>
      <c r="F29" s="70">
        <v>72.2</v>
      </c>
      <c r="G29" s="70"/>
      <c r="H29" s="41">
        <f t="shared" ca="1" si="0"/>
        <v>3066045.934225393</v>
      </c>
      <c r="I29" s="37"/>
      <c r="J29" s="22"/>
      <c r="M29" s="12"/>
    </row>
    <row r="30" spans="1:13" s="20" customFormat="1" ht="25.5" x14ac:dyDescent="0.2">
      <c r="A30" s="32">
        <v>44018</v>
      </c>
      <c r="B30" s="38" t="s">
        <v>661</v>
      </c>
      <c r="C30" s="45" t="s">
        <v>662</v>
      </c>
      <c r="D30" s="39"/>
      <c r="E30" s="38"/>
      <c r="F30" s="72">
        <v>40000</v>
      </c>
      <c r="G30" s="70"/>
      <c r="H30" s="41">
        <f t="shared" ca="1" si="0"/>
        <v>3026045.934225393</v>
      </c>
      <c r="I30" s="37"/>
      <c r="J30" s="22"/>
      <c r="M30" s="12"/>
    </row>
    <row r="31" spans="1:13" s="20" customFormat="1" ht="12.75" x14ac:dyDescent="0.2">
      <c r="A31" s="32">
        <v>44028</v>
      </c>
      <c r="B31" s="38" t="s">
        <v>663</v>
      </c>
      <c r="C31" s="45" t="s">
        <v>492</v>
      </c>
      <c r="D31" s="39"/>
      <c r="E31" s="38"/>
      <c r="F31" s="70">
        <v>54.7</v>
      </c>
      <c r="G31" s="70"/>
      <c r="H31" s="41">
        <f t="shared" ca="1" si="0"/>
        <v>3025991.2342253928</v>
      </c>
      <c r="I31" s="37"/>
      <c r="J31" s="22"/>
      <c r="M31" s="12"/>
    </row>
    <row r="32" spans="1:13" s="20" customFormat="1" ht="12.75" x14ac:dyDescent="0.2">
      <c r="A32" s="32">
        <v>44028</v>
      </c>
      <c r="B32" s="38" t="s">
        <v>664</v>
      </c>
      <c r="C32" s="45" t="s">
        <v>170</v>
      </c>
      <c r="D32" s="39"/>
      <c r="E32" s="38"/>
      <c r="F32" s="70">
        <v>300</v>
      </c>
      <c r="G32" s="70"/>
      <c r="H32" s="41">
        <f t="shared" ca="1" si="0"/>
        <v>3025691.2342253928</v>
      </c>
      <c r="I32" s="37"/>
      <c r="J32" s="22"/>
      <c r="M32" s="12"/>
    </row>
    <row r="33" spans="1:13" s="20" customFormat="1" ht="12.75" x14ac:dyDescent="0.2">
      <c r="A33" s="32">
        <v>44028</v>
      </c>
      <c r="B33" s="38" t="s">
        <v>665</v>
      </c>
      <c r="C33" s="45" t="s">
        <v>181</v>
      </c>
      <c r="D33" s="39"/>
      <c r="E33" s="33"/>
      <c r="F33" s="70">
        <v>270</v>
      </c>
      <c r="G33" s="70"/>
      <c r="H33" s="41">
        <f t="shared" ca="1" si="0"/>
        <v>3025421.2342253928</v>
      </c>
      <c r="I33" s="37"/>
      <c r="J33" s="22"/>
      <c r="M33" s="12"/>
    </row>
    <row r="34" spans="1:13" s="20" customFormat="1" ht="12.75" x14ac:dyDescent="0.2">
      <c r="A34" s="32">
        <v>44028</v>
      </c>
      <c r="B34" s="46" t="s">
        <v>666</v>
      </c>
      <c r="C34" s="35" t="s">
        <v>564</v>
      </c>
      <c r="D34" s="39"/>
      <c r="E34" s="33"/>
      <c r="F34" s="73">
        <v>2500</v>
      </c>
      <c r="G34" s="70"/>
      <c r="H34" s="41">
        <f t="shared" ca="1" si="0"/>
        <v>3022921.2342253928</v>
      </c>
      <c r="I34" s="37"/>
      <c r="J34" s="22"/>
      <c r="M34" s="7"/>
    </row>
    <row r="35" spans="1:13" s="84" customFormat="1" ht="12.75" x14ac:dyDescent="0.2">
      <c r="A35" s="77">
        <v>44028</v>
      </c>
      <c r="B35" s="78" t="s">
        <v>667</v>
      </c>
      <c r="C35" s="79" t="s">
        <v>193</v>
      </c>
      <c r="D35" s="80"/>
      <c r="E35" s="78"/>
      <c r="F35" s="70">
        <v>1138.2</v>
      </c>
      <c r="G35" s="70"/>
      <c r="H35" s="41">
        <f t="shared" ca="1" si="0"/>
        <v>3021783.0342253926</v>
      </c>
      <c r="I35" s="82"/>
      <c r="J35" s="83"/>
      <c r="M35" s="85"/>
    </row>
    <row r="36" spans="1:13" s="20" customFormat="1" ht="12.75" x14ac:dyDescent="0.2">
      <c r="A36" s="32">
        <v>44028</v>
      </c>
      <c r="B36" s="33" t="s">
        <v>668</v>
      </c>
      <c r="C36" s="34" t="s">
        <v>85</v>
      </c>
      <c r="D36" s="39"/>
      <c r="E36" s="33"/>
      <c r="F36" s="70">
        <v>241</v>
      </c>
      <c r="G36" s="70"/>
      <c r="H36" s="41">
        <f t="shared" ca="1" si="0"/>
        <v>3021542.0342253926</v>
      </c>
      <c r="I36" s="37"/>
      <c r="J36" s="22"/>
      <c r="M36" s="7"/>
    </row>
    <row r="37" spans="1:13" s="20" customFormat="1" ht="12.75" x14ac:dyDescent="0.2">
      <c r="A37" s="32">
        <v>44028</v>
      </c>
      <c r="B37" s="33" t="s">
        <v>669</v>
      </c>
      <c r="C37" s="34" t="s">
        <v>202</v>
      </c>
      <c r="D37" s="39"/>
      <c r="E37" s="33"/>
      <c r="F37" s="70">
        <v>7300</v>
      </c>
      <c r="G37" s="70"/>
      <c r="H37" s="41">
        <f t="shared" ca="1" si="0"/>
        <v>3014242.0342253926</v>
      </c>
      <c r="I37" s="37"/>
      <c r="J37" s="22"/>
      <c r="M37" s="7"/>
    </row>
    <row r="38" spans="1:13" s="20" customFormat="1" ht="12.75" x14ac:dyDescent="0.2">
      <c r="A38" s="32">
        <v>44028</v>
      </c>
      <c r="B38" s="33" t="s">
        <v>670</v>
      </c>
      <c r="C38" s="34" t="s">
        <v>100</v>
      </c>
      <c r="D38" s="39"/>
      <c r="E38" s="33"/>
      <c r="F38" s="113">
        <v>80.400000000000006</v>
      </c>
      <c r="G38" s="70"/>
      <c r="H38" s="41">
        <f t="shared" ca="1" si="0"/>
        <v>3014161.6342253927</v>
      </c>
      <c r="I38" s="37"/>
      <c r="J38" s="22"/>
      <c r="M38" s="7"/>
    </row>
    <row r="39" spans="1:13" s="20" customFormat="1" ht="12.75" x14ac:dyDescent="0.2">
      <c r="A39" s="32">
        <v>44028</v>
      </c>
      <c r="B39" s="33" t="s">
        <v>671</v>
      </c>
      <c r="C39" s="34" t="s">
        <v>103</v>
      </c>
      <c r="D39" s="39"/>
      <c r="E39" s="33"/>
      <c r="F39" s="113">
        <v>3089.9</v>
      </c>
      <c r="G39" s="70"/>
      <c r="H39" s="41">
        <f t="shared" ca="1" si="0"/>
        <v>3011071.7342253928</v>
      </c>
      <c r="I39" s="37"/>
      <c r="J39" s="22"/>
      <c r="M39" s="7"/>
    </row>
    <row r="40" spans="1:13" s="20" customFormat="1" ht="12.75" x14ac:dyDescent="0.2">
      <c r="A40" s="32">
        <v>44028</v>
      </c>
      <c r="B40" s="33" t="s">
        <v>672</v>
      </c>
      <c r="C40" s="34" t="s">
        <v>107</v>
      </c>
      <c r="D40" s="39"/>
      <c r="E40" s="33"/>
      <c r="F40" s="113">
        <v>433.97</v>
      </c>
      <c r="G40" s="70"/>
      <c r="H40" s="41">
        <f t="shared" ca="1" si="0"/>
        <v>3010637.7642253926</v>
      </c>
      <c r="I40" s="37"/>
      <c r="J40" s="22"/>
      <c r="M40" s="7"/>
    </row>
    <row r="41" spans="1:13" s="20" customFormat="1" ht="12.75" x14ac:dyDescent="0.2">
      <c r="A41" s="32">
        <v>44028</v>
      </c>
      <c r="B41" s="33" t="s">
        <v>673</v>
      </c>
      <c r="C41" s="45" t="s">
        <v>553</v>
      </c>
      <c r="D41" s="39"/>
      <c r="E41" s="38"/>
      <c r="F41" s="113">
        <v>800</v>
      </c>
      <c r="G41" s="70"/>
      <c r="H41" s="41">
        <f t="shared" ca="1" si="0"/>
        <v>3009837.7642253926</v>
      </c>
      <c r="I41" s="37"/>
      <c r="J41" s="22"/>
      <c r="M41" s="7"/>
    </row>
    <row r="42" spans="1:13" s="20" customFormat="1" ht="12.75" x14ac:dyDescent="0.2">
      <c r="A42" s="32">
        <v>44028</v>
      </c>
      <c r="B42" s="38" t="s">
        <v>674</v>
      </c>
      <c r="C42" s="45" t="s">
        <v>675</v>
      </c>
      <c r="D42" s="39"/>
      <c r="E42" s="38"/>
      <c r="F42" s="113">
        <v>800</v>
      </c>
      <c r="G42" s="70"/>
      <c r="H42" s="41">
        <f t="shared" ca="1" si="0"/>
        <v>3009037.7642253926</v>
      </c>
      <c r="I42" s="37"/>
      <c r="J42" s="22"/>
      <c r="M42" s="7"/>
    </row>
    <row r="43" spans="1:13" s="20" customFormat="1" ht="12.75" x14ac:dyDescent="0.2">
      <c r="A43" s="32">
        <v>44028</v>
      </c>
      <c r="B43" s="38" t="s">
        <v>676</v>
      </c>
      <c r="C43" s="34" t="s">
        <v>677</v>
      </c>
      <c r="D43" s="39"/>
      <c r="E43" s="33"/>
      <c r="F43" s="113">
        <v>800</v>
      </c>
      <c r="G43" s="70"/>
      <c r="H43" s="41">
        <f t="shared" ca="1" si="0"/>
        <v>3008237.7642253926</v>
      </c>
      <c r="I43" s="37"/>
      <c r="J43" s="22"/>
      <c r="M43" s="7"/>
    </row>
    <row r="44" spans="1:13" s="20" customFormat="1" ht="12.75" x14ac:dyDescent="0.2">
      <c r="A44" s="32">
        <v>44028</v>
      </c>
      <c r="B44" s="40" t="s">
        <v>678</v>
      </c>
      <c r="C44" s="43" t="s">
        <v>679</v>
      </c>
      <c r="D44" s="44"/>
      <c r="E44" s="40"/>
      <c r="F44" s="49">
        <v>800</v>
      </c>
      <c r="G44" s="71"/>
      <c r="H44" s="41">
        <f t="shared" ca="1" si="0"/>
        <v>3007437.7642253926</v>
      </c>
      <c r="I44" s="37"/>
      <c r="J44" s="22"/>
      <c r="M44" s="7"/>
    </row>
    <row r="45" spans="1:13" ht="12.75" x14ac:dyDescent="0.2">
      <c r="A45" s="32">
        <v>44028</v>
      </c>
      <c r="B45" s="40" t="s">
        <v>680</v>
      </c>
      <c r="C45" s="34" t="s">
        <v>681</v>
      </c>
      <c r="D45" s="35"/>
      <c r="E45" s="38"/>
      <c r="F45" s="36">
        <v>800</v>
      </c>
      <c r="G45" s="70"/>
      <c r="H45" s="41">
        <f t="shared" ca="1" si="0"/>
        <v>3006637.7642253926</v>
      </c>
      <c r="I45" s="47"/>
      <c r="M45" s="7"/>
    </row>
    <row r="46" spans="1:13" ht="12.75" x14ac:dyDescent="0.2">
      <c r="A46" s="32">
        <v>44028</v>
      </c>
      <c r="B46" s="33" t="s">
        <v>682</v>
      </c>
      <c r="C46" s="34" t="s">
        <v>683</v>
      </c>
      <c r="D46" s="35"/>
      <c r="E46" s="38"/>
      <c r="F46" s="36">
        <v>800</v>
      </c>
      <c r="G46" s="70"/>
      <c r="H46" s="41">
        <f t="shared" ca="1" si="0"/>
        <v>3005837.7642253926</v>
      </c>
      <c r="I46" s="47"/>
      <c r="M46" s="7"/>
    </row>
    <row r="47" spans="1:13" ht="12.75" x14ac:dyDescent="0.2">
      <c r="A47" s="42">
        <v>44028</v>
      </c>
      <c r="B47" s="38" t="s">
        <v>684</v>
      </c>
      <c r="C47" s="34" t="s">
        <v>685</v>
      </c>
      <c r="D47" s="35"/>
      <c r="E47" s="33"/>
      <c r="F47" s="36">
        <v>800</v>
      </c>
      <c r="G47" s="72"/>
      <c r="H47" s="41">
        <f t="shared" ca="1" si="0"/>
        <v>3005037.7642253926</v>
      </c>
      <c r="I47" s="47"/>
      <c r="M47" s="7"/>
    </row>
    <row r="48" spans="1:13" ht="25.5" x14ac:dyDescent="0.2">
      <c r="A48" s="32">
        <v>44028</v>
      </c>
      <c r="B48" s="38" t="s">
        <v>686</v>
      </c>
      <c r="C48" s="45" t="s">
        <v>687</v>
      </c>
      <c r="D48" s="35"/>
      <c r="E48" s="33"/>
      <c r="F48" s="36">
        <v>800</v>
      </c>
      <c r="G48" s="70"/>
      <c r="H48" s="41">
        <f t="shared" ca="1" si="0"/>
        <v>3004237.7642253926</v>
      </c>
      <c r="I48" s="47"/>
      <c r="M48" s="7"/>
    </row>
    <row r="49" spans="1:13" ht="12.75" x14ac:dyDescent="0.2">
      <c r="A49" s="32">
        <v>44028</v>
      </c>
      <c r="B49" s="33" t="s">
        <v>688</v>
      </c>
      <c r="C49" s="34" t="s">
        <v>91</v>
      </c>
      <c r="D49" s="35"/>
      <c r="E49" s="33"/>
      <c r="F49" s="36">
        <v>800</v>
      </c>
      <c r="G49" s="70"/>
      <c r="H49" s="41">
        <f t="shared" ca="1" si="0"/>
        <v>3003437.7642253926</v>
      </c>
      <c r="I49" s="47"/>
      <c r="M49" s="7"/>
    </row>
    <row r="50" spans="1:13" s="20" customFormat="1" ht="12.75" x14ac:dyDescent="0.2">
      <c r="A50" s="32">
        <v>44028</v>
      </c>
      <c r="B50" s="38" t="s">
        <v>689</v>
      </c>
      <c r="C50" s="34" t="s">
        <v>173</v>
      </c>
      <c r="D50" s="35"/>
      <c r="E50" s="33"/>
      <c r="F50" s="36">
        <v>590</v>
      </c>
      <c r="G50" s="70"/>
      <c r="H50" s="41">
        <f t="shared" ca="1" si="0"/>
        <v>3002847.7642253926</v>
      </c>
      <c r="I50" s="37"/>
      <c r="J50" s="22"/>
      <c r="M50" s="7"/>
    </row>
    <row r="51" spans="1:13" ht="12.75" x14ac:dyDescent="0.2">
      <c r="A51" s="32">
        <v>44028</v>
      </c>
      <c r="B51" s="38" t="s">
        <v>690</v>
      </c>
      <c r="C51" s="34" t="s">
        <v>71</v>
      </c>
      <c r="D51" s="35"/>
      <c r="E51" s="33"/>
      <c r="F51" s="36">
        <v>265.7</v>
      </c>
      <c r="G51" s="70"/>
      <c r="H51" s="41">
        <f t="shared" ca="1" si="0"/>
        <v>3002582.0642253924</v>
      </c>
      <c r="I51" s="47"/>
      <c r="M51" s="7"/>
    </row>
    <row r="52" spans="1:13" ht="12.75" x14ac:dyDescent="0.2">
      <c r="A52" s="32">
        <v>44028</v>
      </c>
      <c r="B52" s="38" t="s">
        <v>691</v>
      </c>
      <c r="C52" s="43" t="s">
        <v>692</v>
      </c>
      <c r="D52" s="39"/>
      <c r="E52" s="40"/>
      <c r="F52" s="113">
        <v>6360</v>
      </c>
      <c r="G52" s="71"/>
      <c r="H52" s="41">
        <f t="shared" ca="1" si="0"/>
        <v>2996222.0642253924</v>
      </c>
      <c r="I52" s="47"/>
      <c r="M52" s="7"/>
    </row>
    <row r="53" spans="1:13" ht="12.75" x14ac:dyDescent="0.2">
      <c r="A53" s="32">
        <v>44028</v>
      </c>
      <c r="B53" s="38" t="s">
        <v>693</v>
      </c>
      <c r="C53" s="45" t="s">
        <v>118</v>
      </c>
      <c r="D53" s="35"/>
      <c r="E53" s="38"/>
      <c r="F53" s="36">
        <v>320</v>
      </c>
      <c r="G53" s="70"/>
      <c r="H53" s="41">
        <f t="shared" ca="1" si="0"/>
        <v>2995902.0642253924</v>
      </c>
      <c r="I53" s="47"/>
      <c r="M53" s="7"/>
    </row>
    <row r="54" spans="1:13" ht="12.75" x14ac:dyDescent="0.2">
      <c r="A54" s="32">
        <v>44028</v>
      </c>
      <c r="B54" s="40" t="s">
        <v>694</v>
      </c>
      <c r="C54" s="45" t="s">
        <v>95</v>
      </c>
      <c r="D54" s="35"/>
      <c r="E54" s="33"/>
      <c r="F54" s="36">
        <v>60</v>
      </c>
      <c r="G54" s="72"/>
      <c r="H54" s="41">
        <f t="shared" ca="1" si="0"/>
        <v>2995842.0642253924</v>
      </c>
      <c r="I54" s="47"/>
      <c r="M54" s="7"/>
    </row>
    <row r="55" spans="1:13" ht="12.75" x14ac:dyDescent="0.2">
      <c r="A55" s="32">
        <v>44028</v>
      </c>
      <c r="B55" s="38" t="s">
        <v>695</v>
      </c>
      <c r="C55" s="45" t="s">
        <v>97</v>
      </c>
      <c r="D55" s="35"/>
      <c r="E55" s="33"/>
      <c r="F55" s="36">
        <v>1908</v>
      </c>
      <c r="G55" s="70"/>
      <c r="H55" s="41">
        <f t="shared" ca="1" si="0"/>
        <v>2993934.0642253924</v>
      </c>
      <c r="I55" s="47"/>
      <c r="K55" s="8"/>
      <c r="M55" s="7"/>
    </row>
    <row r="56" spans="1:13" ht="12.75" x14ac:dyDescent="0.2">
      <c r="A56" s="32">
        <v>44028</v>
      </c>
      <c r="B56" s="38" t="s">
        <v>696</v>
      </c>
      <c r="C56" s="34" t="s">
        <v>697</v>
      </c>
      <c r="D56" s="35"/>
      <c r="E56" s="33"/>
      <c r="F56" s="36">
        <v>5000</v>
      </c>
      <c r="G56" s="70"/>
      <c r="H56" s="41">
        <f t="shared" ca="1" si="0"/>
        <v>2988934.0642253924</v>
      </c>
      <c r="I56" s="47"/>
      <c r="K56" s="8"/>
      <c r="M56" s="7"/>
    </row>
    <row r="57" spans="1:13" ht="12.75" x14ac:dyDescent="0.2">
      <c r="A57" s="32">
        <v>44028</v>
      </c>
      <c r="B57" s="33" t="s">
        <v>698</v>
      </c>
      <c r="C57" s="34" t="s">
        <v>699</v>
      </c>
      <c r="D57" s="35"/>
      <c r="E57" s="33"/>
      <c r="F57" s="36">
        <v>263855.2</v>
      </c>
      <c r="G57" s="70"/>
      <c r="H57" s="41">
        <f t="shared" ca="1" si="0"/>
        <v>2725078.8642253922</v>
      </c>
      <c r="I57" s="47"/>
      <c r="K57" s="8"/>
      <c r="M57" s="7"/>
    </row>
    <row r="58" spans="1:13" ht="12.75" x14ac:dyDescent="0.2">
      <c r="A58" s="32">
        <v>44028</v>
      </c>
      <c r="B58" s="93" t="s">
        <v>22</v>
      </c>
      <c r="C58" s="94" t="s">
        <v>114</v>
      </c>
      <c r="D58" s="98"/>
      <c r="E58" s="93"/>
      <c r="F58" s="71">
        <v>564234.63</v>
      </c>
      <c r="G58" s="96"/>
      <c r="H58" s="41">
        <f t="shared" ca="1" si="0"/>
        <v>2160844.2342253923</v>
      </c>
      <c r="I58" s="99"/>
      <c r="K58" s="8"/>
      <c r="M58" s="7"/>
    </row>
    <row r="59" spans="1:13" ht="24" x14ac:dyDescent="0.2">
      <c r="A59" s="32">
        <v>44028</v>
      </c>
      <c r="B59" s="40" t="s">
        <v>22</v>
      </c>
      <c r="C59" s="43" t="s">
        <v>700</v>
      </c>
      <c r="D59" s="48"/>
      <c r="E59" s="40"/>
      <c r="F59" s="115">
        <v>378095.97</v>
      </c>
      <c r="G59" s="71"/>
      <c r="H59" s="41">
        <f t="shared" ca="1" si="0"/>
        <v>1782748.2642253924</v>
      </c>
      <c r="I59" s="47"/>
      <c r="K59" s="8"/>
      <c r="M59" s="7"/>
    </row>
    <row r="60" spans="1:13" ht="12.75" x14ac:dyDescent="0.2">
      <c r="A60" s="32">
        <v>44040</v>
      </c>
      <c r="B60" s="140" t="s">
        <v>263</v>
      </c>
      <c r="C60" s="141" t="s">
        <v>712</v>
      </c>
      <c r="D60" s="146"/>
      <c r="E60" s="140"/>
      <c r="F60" s="143"/>
      <c r="G60" s="144">
        <v>6600</v>
      </c>
      <c r="H60" s="41">
        <f t="shared" ca="1" si="0"/>
        <v>1789348.2642253924</v>
      </c>
      <c r="I60" s="147"/>
      <c r="K60" s="8"/>
      <c r="M60" s="7"/>
    </row>
    <row r="61" spans="1:13" ht="12.75" x14ac:dyDescent="0.2">
      <c r="A61" s="32">
        <v>44043</v>
      </c>
      <c r="B61" s="33" t="s">
        <v>125</v>
      </c>
      <c r="C61" s="43" t="s">
        <v>126</v>
      </c>
      <c r="D61" s="48"/>
      <c r="E61" s="40"/>
      <c r="F61" s="115">
        <v>71202.86</v>
      </c>
      <c r="G61" s="70"/>
      <c r="H61" s="41">
        <f t="shared" ca="1" si="0"/>
        <v>1718145.4042253923</v>
      </c>
      <c r="I61" s="47"/>
      <c r="K61" s="8"/>
      <c r="M61" s="7"/>
    </row>
    <row r="62" spans="1:13" ht="12.75" x14ac:dyDescent="0.2">
      <c r="A62" s="32">
        <v>44043</v>
      </c>
      <c r="B62" s="40" t="s">
        <v>701</v>
      </c>
      <c r="C62" s="34" t="s">
        <v>128</v>
      </c>
      <c r="D62" s="35"/>
      <c r="E62" s="33"/>
      <c r="F62" s="36">
        <v>19471</v>
      </c>
      <c r="G62" s="70"/>
      <c r="H62" s="41">
        <f t="shared" ca="1" si="0"/>
        <v>1698674.4042253923</v>
      </c>
      <c r="I62" s="47"/>
      <c r="M62" s="7"/>
    </row>
    <row r="63" spans="1:13" ht="12.75" x14ac:dyDescent="0.2">
      <c r="A63" s="32">
        <v>44043</v>
      </c>
      <c r="B63" s="33" t="s">
        <v>702</v>
      </c>
      <c r="C63" s="34" t="s">
        <v>130</v>
      </c>
      <c r="D63" s="35"/>
      <c r="E63" s="33"/>
      <c r="F63" s="36">
        <v>1275.7</v>
      </c>
      <c r="G63" s="70"/>
      <c r="H63" s="41">
        <f t="shared" ca="1" si="0"/>
        <v>1697398.7042253923</v>
      </c>
      <c r="I63" s="47"/>
      <c r="M63" s="7"/>
    </row>
    <row r="64" spans="1:13" ht="12.75" x14ac:dyDescent="0.2">
      <c r="A64" s="32">
        <v>44043</v>
      </c>
      <c r="B64" s="33" t="s">
        <v>703</v>
      </c>
      <c r="C64" s="34" t="s">
        <v>130</v>
      </c>
      <c r="D64" s="35"/>
      <c r="E64" s="33"/>
      <c r="F64" s="36">
        <v>223.2</v>
      </c>
      <c r="G64" s="70"/>
      <c r="H64" s="41">
        <f t="shared" ca="1" si="0"/>
        <v>1697175.5042253924</v>
      </c>
      <c r="I64" s="47"/>
      <c r="M64" s="7"/>
    </row>
    <row r="65" spans="1:13" ht="12.75" x14ac:dyDescent="0.2">
      <c r="A65" s="32">
        <v>44043</v>
      </c>
      <c r="B65" s="33" t="s">
        <v>704</v>
      </c>
      <c r="C65" s="34" t="s">
        <v>19</v>
      </c>
      <c r="D65" s="35"/>
      <c r="E65" s="33"/>
      <c r="F65" s="36">
        <v>5077.5</v>
      </c>
      <c r="G65" s="70"/>
      <c r="H65" s="41">
        <f t="shared" ca="1" si="0"/>
        <v>1692098.0042253924</v>
      </c>
      <c r="I65" s="47"/>
      <c r="M65" s="7"/>
    </row>
    <row r="66" spans="1:13" ht="12.75" x14ac:dyDescent="0.2">
      <c r="A66" s="32">
        <v>44043</v>
      </c>
      <c r="B66" s="93" t="s">
        <v>705</v>
      </c>
      <c r="C66" s="94" t="s">
        <v>134</v>
      </c>
      <c r="D66" s="98"/>
      <c r="E66" s="93"/>
      <c r="F66" s="71">
        <v>1500</v>
      </c>
      <c r="G66" s="96"/>
      <c r="H66" s="41">
        <f t="shared" ca="1" si="0"/>
        <v>1690598.0042253924</v>
      </c>
      <c r="I66" s="99"/>
      <c r="M66" s="7"/>
    </row>
    <row r="67" spans="1:13" ht="12.75" x14ac:dyDescent="0.2">
      <c r="A67" s="32">
        <v>44043</v>
      </c>
      <c r="B67" s="38" t="s">
        <v>706</v>
      </c>
      <c r="C67" s="45" t="s">
        <v>620</v>
      </c>
      <c r="D67" s="35"/>
      <c r="E67" s="33"/>
      <c r="F67" s="36">
        <v>1500</v>
      </c>
      <c r="G67" s="70"/>
      <c r="H67" s="41">
        <f t="shared" ca="1" si="0"/>
        <v>1689098.0042253924</v>
      </c>
      <c r="I67" s="47"/>
      <c r="M67" s="7"/>
    </row>
    <row r="68" spans="1:13" ht="12.75" x14ac:dyDescent="0.2">
      <c r="A68" s="32">
        <v>44043</v>
      </c>
      <c r="B68" s="33" t="s">
        <v>707</v>
      </c>
      <c r="C68" s="34" t="s">
        <v>622</v>
      </c>
      <c r="D68" s="35"/>
      <c r="E68" s="38"/>
      <c r="F68" s="36">
        <v>350</v>
      </c>
      <c r="G68" s="70"/>
      <c r="H68" s="41">
        <f t="shared" ca="1" si="0"/>
        <v>1688748.0042253924</v>
      </c>
      <c r="I68" s="47"/>
      <c r="M68" s="7"/>
    </row>
    <row r="69" spans="1:13" ht="12.75" x14ac:dyDescent="0.2">
      <c r="A69" s="32">
        <v>44043</v>
      </c>
      <c r="B69" s="33" t="s">
        <v>708</v>
      </c>
      <c r="C69" s="34" t="s">
        <v>624</v>
      </c>
      <c r="D69" s="35"/>
      <c r="E69" s="33"/>
      <c r="F69" s="36">
        <v>350</v>
      </c>
      <c r="G69" s="70"/>
      <c r="H69" s="41">
        <f t="shared" ca="1" si="0"/>
        <v>1688398.0042253924</v>
      </c>
      <c r="I69" s="47"/>
      <c r="M69" s="7"/>
    </row>
    <row r="70" spans="1:13" ht="12.75" x14ac:dyDescent="0.2">
      <c r="A70" s="32">
        <v>44043</v>
      </c>
      <c r="B70" s="33" t="s">
        <v>709</v>
      </c>
      <c r="C70" s="34" t="s">
        <v>425</v>
      </c>
      <c r="D70" s="35"/>
      <c r="E70" s="33"/>
      <c r="F70" s="36">
        <v>850</v>
      </c>
      <c r="G70" s="70"/>
      <c r="H70" s="41">
        <f t="shared" ca="1" si="0"/>
        <v>1687548.0042253924</v>
      </c>
      <c r="I70" s="47"/>
      <c r="M70" s="7"/>
    </row>
    <row r="71" spans="1:13" ht="12.75" x14ac:dyDescent="0.2">
      <c r="A71" s="32">
        <v>44043</v>
      </c>
      <c r="B71" s="33" t="s">
        <v>710</v>
      </c>
      <c r="C71" s="34" t="s">
        <v>160</v>
      </c>
      <c r="D71" s="35"/>
      <c r="E71" s="33"/>
      <c r="F71" s="36">
        <v>2800</v>
      </c>
      <c r="G71" s="70"/>
      <c r="H71" s="41">
        <f t="shared" ca="1" si="0"/>
        <v>1684748.0042253924</v>
      </c>
      <c r="I71" s="47"/>
      <c r="M71" s="7"/>
    </row>
    <row r="72" spans="1:13" ht="12.75" x14ac:dyDescent="0.2">
      <c r="A72" s="32">
        <v>44036</v>
      </c>
      <c r="B72" s="38" t="s">
        <v>727</v>
      </c>
      <c r="C72" s="45" t="s">
        <v>492</v>
      </c>
      <c r="D72" s="35"/>
      <c r="E72" s="33"/>
      <c r="F72" s="36">
        <v>62.9</v>
      </c>
      <c r="G72" s="72"/>
      <c r="H72" s="41">
        <f t="shared" ca="1" si="0"/>
        <v>1684685.1042253925</v>
      </c>
      <c r="I72" s="47"/>
      <c r="M72" s="7"/>
    </row>
    <row r="73" spans="1:13" ht="12.75" x14ac:dyDescent="0.2">
      <c r="A73" s="32">
        <v>44036</v>
      </c>
      <c r="B73" s="38" t="s">
        <v>728</v>
      </c>
      <c r="C73" s="45" t="s">
        <v>170</v>
      </c>
      <c r="D73" s="35"/>
      <c r="E73" s="33"/>
      <c r="F73" s="36">
        <v>540</v>
      </c>
      <c r="G73" s="72"/>
      <c r="H73" s="41">
        <f t="shared" ca="1" si="0"/>
        <v>1684145.1042253925</v>
      </c>
      <c r="I73" s="47"/>
      <c r="M73" s="7"/>
    </row>
    <row r="74" spans="1:13" ht="12.75" x14ac:dyDescent="0.2">
      <c r="A74" s="32">
        <v>44036</v>
      </c>
      <c r="B74" s="38" t="s">
        <v>729</v>
      </c>
      <c r="C74" s="45" t="s">
        <v>308</v>
      </c>
      <c r="D74" s="35"/>
      <c r="E74" s="33"/>
      <c r="F74" s="36">
        <v>322</v>
      </c>
      <c r="G74" s="72"/>
      <c r="H74" s="41">
        <f t="shared" ca="1" si="0"/>
        <v>1683823.1042253925</v>
      </c>
      <c r="I74" s="47"/>
      <c r="M74" s="7"/>
    </row>
    <row r="75" spans="1:13" ht="12.75" x14ac:dyDescent="0.2">
      <c r="A75" s="32">
        <v>44036</v>
      </c>
      <c r="B75" s="38" t="s">
        <v>730</v>
      </c>
      <c r="C75" s="45" t="s">
        <v>181</v>
      </c>
      <c r="D75" s="35"/>
      <c r="E75" s="33"/>
      <c r="F75" s="36">
        <v>328</v>
      </c>
      <c r="G75" s="72"/>
      <c r="H75" s="41">
        <f t="shared" ca="1" si="0"/>
        <v>1683495.1042253925</v>
      </c>
      <c r="I75" s="47"/>
      <c r="M75" s="7"/>
    </row>
    <row r="76" spans="1:13" ht="12.75" x14ac:dyDescent="0.2">
      <c r="A76" s="32">
        <v>44036</v>
      </c>
      <c r="B76" s="86" t="s">
        <v>731</v>
      </c>
      <c r="C76" s="87" t="s">
        <v>118</v>
      </c>
      <c r="D76" s="88"/>
      <c r="E76" s="86"/>
      <c r="F76" s="89">
        <v>1126.99</v>
      </c>
      <c r="G76" s="90"/>
      <c r="H76" s="41">
        <f t="shared" ca="1" si="0"/>
        <v>1682368.1142253925</v>
      </c>
      <c r="I76" s="91"/>
      <c r="M76" s="7"/>
    </row>
    <row r="77" spans="1:13" ht="12.75" x14ac:dyDescent="0.2">
      <c r="A77" s="32">
        <v>44036</v>
      </c>
      <c r="B77" s="40" t="s">
        <v>732</v>
      </c>
      <c r="C77" s="43" t="s">
        <v>733</v>
      </c>
      <c r="D77" s="48"/>
      <c r="E77" s="40"/>
      <c r="F77" s="71">
        <v>5300</v>
      </c>
      <c r="G77" s="74"/>
      <c r="H77" s="41">
        <f t="shared" ca="1" si="0"/>
        <v>1677068.1142253925</v>
      </c>
      <c r="I77" s="47"/>
      <c r="M77" s="7"/>
    </row>
    <row r="78" spans="1:13" ht="12.75" x14ac:dyDescent="0.2">
      <c r="A78" s="32">
        <v>44036</v>
      </c>
      <c r="B78" s="38" t="s">
        <v>734</v>
      </c>
      <c r="C78" s="45" t="s">
        <v>85</v>
      </c>
      <c r="D78" s="39"/>
      <c r="E78" s="33"/>
      <c r="F78" s="72">
        <v>496.95</v>
      </c>
      <c r="G78" s="72"/>
      <c r="H78" s="41">
        <f t="shared" ca="1" si="0"/>
        <v>1676571.1642253925</v>
      </c>
      <c r="I78" s="47"/>
      <c r="M78" s="7"/>
    </row>
    <row r="79" spans="1:13" ht="12.75" x14ac:dyDescent="0.2">
      <c r="A79" s="32">
        <v>44036</v>
      </c>
      <c r="B79" s="38" t="s">
        <v>735</v>
      </c>
      <c r="C79" s="45" t="s">
        <v>736</v>
      </c>
      <c r="D79" s="35"/>
      <c r="E79" s="33"/>
      <c r="F79" s="70">
        <v>1624</v>
      </c>
      <c r="G79" s="72"/>
      <c r="H79" s="41">
        <f t="shared" ca="1" si="0"/>
        <v>1674947.1642253925</v>
      </c>
      <c r="I79" s="47"/>
      <c r="M79" s="7"/>
    </row>
    <row r="80" spans="1:13" ht="12.75" x14ac:dyDescent="0.2">
      <c r="A80" s="32">
        <v>44036</v>
      </c>
      <c r="B80" s="38" t="s">
        <v>737</v>
      </c>
      <c r="C80" s="45" t="s">
        <v>477</v>
      </c>
      <c r="D80" s="35"/>
      <c r="E80" s="38"/>
      <c r="F80" s="70">
        <v>432.3</v>
      </c>
      <c r="G80" s="72"/>
      <c r="H80" s="41">
        <f t="shared" ca="1" si="0"/>
        <v>1674514.8642253925</v>
      </c>
      <c r="I80" s="47"/>
      <c r="M80" s="7"/>
    </row>
    <row r="81" spans="1:13" ht="12.75" x14ac:dyDescent="0.2">
      <c r="A81" s="32">
        <v>44036</v>
      </c>
      <c r="B81" s="38" t="s">
        <v>738</v>
      </c>
      <c r="C81" s="45" t="s">
        <v>739</v>
      </c>
      <c r="D81" s="35"/>
      <c r="E81" s="33"/>
      <c r="F81" s="70">
        <v>4361.2</v>
      </c>
      <c r="G81" s="72"/>
      <c r="H81" s="41">
        <f t="shared" ca="1" si="0"/>
        <v>1670153.6642253925</v>
      </c>
      <c r="I81" s="47"/>
      <c r="M81" s="7"/>
    </row>
    <row r="82" spans="1:13" ht="12.75" x14ac:dyDescent="0.2">
      <c r="A82" s="32">
        <v>44036</v>
      </c>
      <c r="B82" s="38" t="s">
        <v>740</v>
      </c>
      <c r="C82" s="45" t="s">
        <v>741</v>
      </c>
      <c r="D82" s="35"/>
      <c r="E82" s="33"/>
      <c r="F82" s="70">
        <v>175.4</v>
      </c>
      <c r="G82" s="72"/>
      <c r="H82" s="41">
        <f t="shared" ca="1" si="0"/>
        <v>1669978.2642253926</v>
      </c>
      <c r="I82" s="47"/>
      <c r="M82" s="7"/>
    </row>
    <row r="83" spans="1:13" ht="12.75" x14ac:dyDescent="0.2">
      <c r="A83" s="32">
        <v>44036</v>
      </c>
      <c r="B83" s="38" t="s">
        <v>742</v>
      </c>
      <c r="C83" s="45" t="s">
        <v>741</v>
      </c>
      <c r="D83" s="35"/>
      <c r="E83" s="33"/>
      <c r="F83" s="70">
        <v>286.14999999999998</v>
      </c>
      <c r="G83" s="72"/>
      <c r="H83" s="41">
        <f t="shared" ca="1" si="0"/>
        <v>1669692.1142253927</v>
      </c>
      <c r="I83" s="47"/>
      <c r="M83" s="7"/>
    </row>
    <row r="84" spans="1:13" ht="12.75" x14ac:dyDescent="0.2">
      <c r="A84" s="32">
        <v>44036</v>
      </c>
      <c r="B84" s="38" t="s">
        <v>743</v>
      </c>
      <c r="C84" s="45" t="s">
        <v>100</v>
      </c>
      <c r="D84" s="35"/>
      <c r="E84" s="33"/>
      <c r="F84" s="70">
        <v>49</v>
      </c>
      <c r="G84" s="72"/>
      <c r="H84" s="41">
        <f t="shared" ca="1" si="0"/>
        <v>1669643.1142253927</v>
      </c>
      <c r="I84" s="47"/>
      <c r="M84" s="7"/>
    </row>
    <row r="85" spans="1:13" ht="12.75" x14ac:dyDescent="0.2">
      <c r="A85" s="32">
        <v>44036</v>
      </c>
      <c r="B85" s="38" t="s">
        <v>744</v>
      </c>
      <c r="C85" s="45" t="s">
        <v>745</v>
      </c>
      <c r="D85" s="35"/>
      <c r="E85" s="33"/>
      <c r="F85" s="70">
        <v>3100</v>
      </c>
      <c r="G85" s="72"/>
      <c r="H85" s="41">
        <f t="shared" ref="H85:H148" ca="1" si="1">IF(AND(ISBLANK(F85),ISBLANK(G85))," - ",OFFSET(H85,-1,0,1,1)+G85-F85)</f>
        <v>1666543.1142253927</v>
      </c>
      <c r="I85" s="47"/>
      <c r="M85" s="7"/>
    </row>
    <row r="86" spans="1:13" ht="12.75" x14ac:dyDescent="0.2">
      <c r="A86" s="32">
        <v>44040</v>
      </c>
      <c r="B86" s="38" t="s">
        <v>22</v>
      </c>
      <c r="C86" s="45" t="s">
        <v>746</v>
      </c>
      <c r="D86" s="35"/>
      <c r="E86" s="38"/>
      <c r="F86" s="70">
        <v>477743</v>
      </c>
      <c r="G86" s="72"/>
      <c r="H86" s="41">
        <f t="shared" ca="1" si="1"/>
        <v>1188800.1142253927</v>
      </c>
      <c r="I86" s="47"/>
      <c r="M86" s="7"/>
    </row>
    <row r="87" spans="1:13" ht="12.75" x14ac:dyDescent="0.2">
      <c r="A87" s="32">
        <v>44042</v>
      </c>
      <c r="B87" s="38" t="s">
        <v>747</v>
      </c>
      <c r="C87" s="45" t="s">
        <v>748</v>
      </c>
      <c r="D87" s="35"/>
      <c r="E87" s="33"/>
      <c r="F87" s="70">
        <v>760</v>
      </c>
      <c r="G87" s="72"/>
      <c r="H87" s="41">
        <f t="shared" ca="1" si="1"/>
        <v>1188040.1142253927</v>
      </c>
      <c r="I87" s="47"/>
      <c r="M87" s="7"/>
    </row>
    <row r="88" spans="1:13" ht="12.75" x14ac:dyDescent="0.2">
      <c r="A88" s="32">
        <v>44042</v>
      </c>
      <c r="B88" s="169" t="s">
        <v>1160</v>
      </c>
      <c r="C88" s="170" t="s">
        <v>1162</v>
      </c>
      <c r="D88" s="171"/>
      <c r="E88" s="169"/>
      <c r="F88" s="172"/>
      <c r="G88" s="173">
        <v>375</v>
      </c>
      <c r="H88" s="41">
        <f t="shared" ca="1" si="1"/>
        <v>1188415.1142253927</v>
      </c>
      <c r="I88" s="168"/>
      <c r="M88" s="7"/>
    </row>
    <row r="89" spans="1:13" ht="12.75" x14ac:dyDescent="0.2">
      <c r="A89" s="32">
        <v>44042</v>
      </c>
      <c r="B89" s="169" t="s">
        <v>1161</v>
      </c>
      <c r="C89" s="170" t="s">
        <v>1163</v>
      </c>
      <c r="D89" s="171"/>
      <c r="E89" s="169"/>
      <c r="F89" s="172"/>
      <c r="G89" s="173">
        <v>375</v>
      </c>
      <c r="H89" s="41">
        <f t="shared" ca="1" si="1"/>
        <v>1188790.1142253927</v>
      </c>
      <c r="I89" s="168"/>
      <c r="M89" s="7"/>
    </row>
    <row r="90" spans="1:13" ht="12.75" x14ac:dyDescent="0.2">
      <c r="A90" s="32"/>
      <c r="B90" s="38"/>
      <c r="C90" s="45" t="s">
        <v>281</v>
      </c>
      <c r="D90" s="39"/>
      <c r="E90" s="33"/>
      <c r="F90" s="72">
        <v>4.5</v>
      </c>
      <c r="G90" s="72"/>
      <c r="H90" s="41">
        <f ca="1">IF(AND(ISBLANK(F90),ISBLANK(G90))," - ",OFFSET(H90,-1,0,1,1)+G90-F90)</f>
        <v>1188785.6142253927</v>
      </c>
      <c r="I90" s="101"/>
      <c r="K90" s="8"/>
      <c r="M90" s="7"/>
    </row>
    <row r="91" spans="1:13" ht="12.75" x14ac:dyDescent="0.2">
      <c r="A91" s="32"/>
      <c r="B91" s="93"/>
      <c r="C91" s="94"/>
      <c r="D91" s="95"/>
      <c r="E91" s="93"/>
      <c r="F91" s="74"/>
      <c r="G91" s="100"/>
      <c r="H91" s="41" t="str">
        <f t="shared" ca="1" si="1"/>
        <v xml:space="preserve"> - </v>
      </c>
      <c r="I91" s="102"/>
      <c r="K91" s="8"/>
      <c r="M91" s="7"/>
    </row>
    <row r="92" spans="1:13" ht="12.75" x14ac:dyDescent="0.2">
      <c r="A92" s="32"/>
      <c r="B92" s="38"/>
      <c r="C92" s="45"/>
      <c r="D92" s="39"/>
      <c r="E92" s="33"/>
      <c r="F92" s="72"/>
      <c r="G92" s="72"/>
      <c r="H92" s="41" t="str">
        <f t="shared" ca="1" si="1"/>
        <v xml:space="preserve"> - </v>
      </c>
      <c r="I92" s="47"/>
      <c r="M92" s="7"/>
    </row>
    <row r="93" spans="1:13" ht="12.75" x14ac:dyDescent="0.2">
      <c r="A93" s="32"/>
      <c r="B93" s="38"/>
      <c r="C93" s="45"/>
      <c r="D93" s="39"/>
      <c r="E93" s="33"/>
      <c r="F93" s="72"/>
      <c r="G93" s="72"/>
      <c r="H93" s="41" t="str">
        <f t="shared" ca="1" si="1"/>
        <v xml:space="preserve"> - </v>
      </c>
      <c r="I93" s="47"/>
      <c r="M93" s="7"/>
    </row>
    <row r="94" spans="1:13" ht="12.75" x14ac:dyDescent="0.2">
      <c r="A94" s="32"/>
      <c r="B94" s="38"/>
      <c r="C94" s="45"/>
      <c r="D94" s="39"/>
      <c r="E94" s="33"/>
      <c r="F94" s="72"/>
      <c r="G94" s="72"/>
      <c r="H94" s="41" t="str">
        <f t="shared" ca="1" si="1"/>
        <v xml:space="preserve"> - </v>
      </c>
      <c r="I94" s="47"/>
      <c r="M94" s="7"/>
    </row>
    <row r="95" spans="1:13" ht="12.75" x14ac:dyDescent="0.2">
      <c r="A95" s="32"/>
      <c r="B95" s="40"/>
      <c r="C95" s="43"/>
      <c r="D95" s="44"/>
      <c r="E95" s="40"/>
      <c r="F95" s="74"/>
      <c r="G95" s="74"/>
      <c r="H95" s="41" t="str">
        <f t="shared" ca="1" si="1"/>
        <v xml:space="preserve"> - </v>
      </c>
      <c r="I95" s="47"/>
      <c r="M95" s="7"/>
    </row>
    <row r="96" spans="1:13" ht="12.75" x14ac:dyDescent="0.2">
      <c r="A96" s="32"/>
      <c r="B96" s="93"/>
      <c r="C96" s="94"/>
      <c r="D96" s="95"/>
      <c r="E96" s="93"/>
      <c r="F96" s="74"/>
      <c r="G96" s="100"/>
      <c r="H96" s="41" t="str">
        <f t="shared" ca="1" si="1"/>
        <v xml:space="preserve"> - </v>
      </c>
      <c r="I96" s="99"/>
      <c r="M96" s="7"/>
    </row>
    <row r="97" spans="1:13" ht="12.75" x14ac:dyDescent="0.2">
      <c r="A97" s="32"/>
      <c r="B97" s="93"/>
      <c r="C97" s="94"/>
      <c r="D97" s="95"/>
      <c r="E97" s="93"/>
      <c r="F97" s="74"/>
      <c r="G97" s="100"/>
      <c r="H97" s="41" t="str">
        <f t="shared" ca="1" si="1"/>
        <v xml:space="preserve"> - </v>
      </c>
      <c r="I97" s="99"/>
      <c r="M97" s="7"/>
    </row>
    <row r="98" spans="1:13" ht="12.75" x14ac:dyDescent="0.2">
      <c r="A98" s="32"/>
      <c r="B98" s="103"/>
      <c r="C98" s="104"/>
      <c r="D98" s="105"/>
      <c r="E98" s="103"/>
      <c r="F98" s="106"/>
      <c r="G98" s="107"/>
      <c r="H98" s="41" t="str">
        <f t="shared" ca="1" si="1"/>
        <v xml:space="preserve"> - </v>
      </c>
      <c r="I98" s="108"/>
      <c r="M98" s="7"/>
    </row>
    <row r="99" spans="1:13" ht="12.75" x14ac:dyDescent="0.2">
      <c r="A99" s="32"/>
      <c r="B99" s="38"/>
      <c r="C99" s="45"/>
      <c r="D99" s="39"/>
      <c r="E99" s="33"/>
      <c r="F99" s="72"/>
      <c r="G99" s="72"/>
      <c r="H99" s="41" t="str">
        <f t="shared" ca="1" si="1"/>
        <v xml:space="preserve"> - </v>
      </c>
      <c r="I99" s="47"/>
      <c r="M99" s="7"/>
    </row>
    <row r="100" spans="1:13" ht="12.75" x14ac:dyDescent="0.2">
      <c r="A100" s="32"/>
      <c r="B100" s="33"/>
      <c r="C100" s="34"/>
      <c r="D100" s="35"/>
      <c r="E100" s="33"/>
      <c r="F100" s="70"/>
      <c r="G100" s="70"/>
      <c r="H100" s="41" t="str">
        <f t="shared" ca="1" si="1"/>
        <v xml:space="preserve"> - </v>
      </c>
      <c r="I100" s="47"/>
      <c r="M100" s="7"/>
    </row>
    <row r="101" spans="1:13" ht="12.75" x14ac:dyDescent="0.2">
      <c r="A101" s="32"/>
      <c r="B101" s="33"/>
      <c r="C101" s="34"/>
      <c r="D101" s="35"/>
      <c r="E101" s="33"/>
      <c r="F101" s="70"/>
      <c r="G101" s="70"/>
      <c r="H101" s="41" t="str">
        <f t="shared" ca="1" si="1"/>
        <v xml:space="preserve"> - </v>
      </c>
      <c r="I101" s="47"/>
      <c r="M101" s="7"/>
    </row>
    <row r="102" spans="1:13" ht="12.75" x14ac:dyDescent="0.2">
      <c r="A102" s="32"/>
      <c r="B102" s="38"/>
      <c r="C102" s="45"/>
      <c r="D102" s="39"/>
      <c r="E102" s="33"/>
      <c r="F102" s="72"/>
      <c r="G102" s="72"/>
      <c r="H102" s="41" t="str">
        <f t="shared" ca="1" si="1"/>
        <v xml:space="preserve"> - </v>
      </c>
      <c r="I102" s="47"/>
      <c r="M102" s="7"/>
    </row>
    <row r="103" spans="1:13" ht="12.75" x14ac:dyDescent="0.2">
      <c r="A103" s="32"/>
      <c r="B103" s="38"/>
      <c r="C103" s="45"/>
      <c r="D103" s="35"/>
      <c r="E103" s="33"/>
      <c r="F103" s="70"/>
      <c r="G103" s="72"/>
      <c r="H103" s="41" t="str">
        <f t="shared" ca="1" si="1"/>
        <v xml:space="preserve"> - </v>
      </c>
      <c r="I103" s="47"/>
      <c r="M103" s="7"/>
    </row>
    <row r="104" spans="1:13" ht="12.75" x14ac:dyDescent="0.2">
      <c r="A104" s="32"/>
      <c r="B104" s="38"/>
      <c r="C104" s="45"/>
      <c r="D104" s="39"/>
      <c r="E104" s="33"/>
      <c r="F104" s="72"/>
      <c r="G104" s="72"/>
      <c r="H104" s="41" t="str">
        <f t="shared" ca="1" si="1"/>
        <v xml:space="preserve"> - </v>
      </c>
      <c r="I104" s="47"/>
      <c r="M104" s="7"/>
    </row>
    <row r="105" spans="1:13" ht="12.75" x14ac:dyDescent="0.2">
      <c r="A105" s="32"/>
      <c r="B105" s="38"/>
      <c r="C105" s="45"/>
      <c r="D105" s="39"/>
      <c r="E105" s="33"/>
      <c r="F105" s="72"/>
      <c r="G105" s="72"/>
      <c r="H105" s="41" t="str">
        <f t="shared" ca="1" si="1"/>
        <v xml:space="preserve"> - </v>
      </c>
      <c r="I105" s="47"/>
      <c r="M105" s="7"/>
    </row>
    <row r="106" spans="1:13" ht="12.75" x14ac:dyDescent="0.2">
      <c r="A106" s="32"/>
      <c r="B106" s="38"/>
      <c r="C106" s="45"/>
      <c r="D106" s="39"/>
      <c r="E106" s="33"/>
      <c r="F106" s="72"/>
      <c r="G106" s="72"/>
      <c r="H106" s="41" t="str">
        <f t="shared" ca="1" si="1"/>
        <v xml:space="preserve"> - </v>
      </c>
      <c r="I106" s="47"/>
      <c r="M106" s="7"/>
    </row>
    <row r="107" spans="1:13" ht="12.75" x14ac:dyDescent="0.2">
      <c r="A107" s="42"/>
      <c r="B107" s="38"/>
      <c r="C107" s="45"/>
      <c r="D107" s="39"/>
      <c r="E107" s="33"/>
      <c r="F107" s="72"/>
      <c r="G107" s="72"/>
      <c r="H107" s="41" t="str">
        <f t="shared" ca="1" si="1"/>
        <v xml:space="preserve"> - </v>
      </c>
      <c r="I107" s="47"/>
      <c r="M107" s="7"/>
    </row>
    <row r="108" spans="1:13" ht="12.75" x14ac:dyDescent="0.2">
      <c r="A108" s="42"/>
      <c r="B108" s="103"/>
      <c r="C108" s="104"/>
      <c r="D108" s="105"/>
      <c r="E108" s="103"/>
      <c r="F108" s="106"/>
      <c r="G108" s="107"/>
      <c r="H108" s="41" t="str">
        <f t="shared" ca="1" si="1"/>
        <v xml:space="preserve"> - </v>
      </c>
      <c r="I108" s="108"/>
      <c r="M108" s="7"/>
    </row>
    <row r="109" spans="1:13" ht="12.75" x14ac:dyDescent="0.2">
      <c r="A109" s="42"/>
      <c r="B109" s="38"/>
      <c r="C109" s="45"/>
      <c r="D109" s="39"/>
      <c r="E109" s="33"/>
      <c r="F109" s="72"/>
      <c r="G109" s="72"/>
      <c r="H109" s="41" t="str">
        <f t="shared" ca="1" si="1"/>
        <v xml:space="preserve"> - </v>
      </c>
      <c r="I109" s="47"/>
      <c r="M109" s="7"/>
    </row>
    <row r="110" spans="1:13" ht="12.75" x14ac:dyDescent="0.2">
      <c r="A110" s="42"/>
      <c r="B110" s="38"/>
      <c r="C110" s="45"/>
      <c r="D110" s="39"/>
      <c r="E110" s="33"/>
      <c r="F110" s="72"/>
      <c r="G110" s="72"/>
      <c r="H110" s="41" t="str">
        <f t="shared" ca="1" si="1"/>
        <v xml:space="preserve"> - </v>
      </c>
      <c r="I110" s="47"/>
      <c r="M110" s="7"/>
    </row>
    <row r="111" spans="1:13" ht="12.75" x14ac:dyDescent="0.2">
      <c r="A111" s="42"/>
      <c r="B111" s="40"/>
      <c r="C111" s="43"/>
      <c r="D111" s="44"/>
      <c r="E111" s="40"/>
      <c r="F111" s="74"/>
      <c r="G111" s="74"/>
      <c r="H111" s="41" t="str">
        <f t="shared" ca="1" si="1"/>
        <v xml:space="preserve"> - </v>
      </c>
      <c r="I111" s="47"/>
      <c r="M111" s="7"/>
    </row>
    <row r="112" spans="1:13" ht="12.75" x14ac:dyDescent="0.2">
      <c r="A112" s="42"/>
      <c r="B112" s="40"/>
      <c r="C112" s="43"/>
      <c r="D112" s="44"/>
      <c r="E112" s="40"/>
      <c r="F112" s="74"/>
      <c r="G112" s="74"/>
      <c r="H112" s="41" t="str">
        <f t="shared" ca="1" si="1"/>
        <v xml:space="preserve"> - </v>
      </c>
      <c r="I112" s="47"/>
      <c r="M112" s="7"/>
    </row>
    <row r="113" spans="1:13" ht="12.75" x14ac:dyDescent="0.2">
      <c r="A113" s="42"/>
      <c r="B113" s="40"/>
      <c r="C113" s="43"/>
      <c r="D113" s="44"/>
      <c r="E113" s="40"/>
      <c r="F113" s="74"/>
      <c r="G113" s="74"/>
      <c r="H113" s="41" t="str">
        <f t="shared" ca="1" si="1"/>
        <v xml:space="preserve"> - </v>
      </c>
      <c r="I113" s="47"/>
      <c r="M113" s="7"/>
    </row>
    <row r="114" spans="1:13" ht="12.75" x14ac:dyDescent="0.2">
      <c r="A114" s="42"/>
      <c r="B114" s="40"/>
      <c r="C114" s="43"/>
      <c r="D114" s="44"/>
      <c r="E114" s="40"/>
      <c r="F114" s="74"/>
      <c r="G114" s="74"/>
      <c r="H114" s="41" t="str">
        <f t="shared" ca="1" si="1"/>
        <v xml:space="preserve"> - </v>
      </c>
      <c r="I114" s="47"/>
      <c r="M114" s="7"/>
    </row>
    <row r="115" spans="1:13" ht="12.75" x14ac:dyDescent="0.2">
      <c r="A115" s="42"/>
      <c r="B115" s="40"/>
      <c r="C115" s="43"/>
      <c r="D115" s="44"/>
      <c r="E115" s="40"/>
      <c r="F115" s="74"/>
      <c r="G115" s="74"/>
      <c r="H115" s="41" t="str">
        <f t="shared" ca="1" si="1"/>
        <v xml:space="preserve"> - </v>
      </c>
      <c r="I115" s="47"/>
      <c r="M115" s="7"/>
    </row>
    <row r="116" spans="1:13" ht="12.75" x14ac:dyDescent="0.2">
      <c r="A116" s="42"/>
      <c r="B116" s="40"/>
      <c r="C116" s="43"/>
      <c r="D116" s="44"/>
      <c r="E116" s="40"/>
      <c r="F116" s="74"/>
      <c r="G116" s="74"/>
      <c r="H116" s="41" t="str">
        <f t="shared" ca="1" si="1"/>
        <v xml:space="preserve"> - </v>
      </c>
      <c r="I116" s="47"/>
      <c r="M116" s="7"/>
    </row>
    <row r="117" spans="1:13" ht="12.75" x14ac:dyDescent="0.2">
      <c r="A117" s="42"/>
      <c r="B117" s="38"/>
      <c r="C117" s="43"/>
      <c r="D117" s="44"/>
      <c r="E117" s="40"/>
      <c r="F117" s="74"/>
      <c r="G117" s="74"/>
      <c r="H117" s="41" t="str">
        <f t="shared" ca="1" si="1"/>
        <v xml:space="preserve"> - </v>
      </c>
      <c r="I117" s="47"/>
      <c r="M117" s="7"/>
    </row>
    <row r="118" spans="1:13" ht="12.75" x14ac:dyDescent="0.2">
      <c r="A118" s="42"/>
      <c r="B118" s="40"/>
      <c r="C118" s="43"/>
      <c r="D118" s="44"/>
      <c r="E118" s="40"/>
      <c r="F118" s="74"/>
      <c r="G118" s="74"/>
      <c r="H118" s="41" t="str">
        <f t="shared" ca="1" si="1"/>
        <v xml:space="preserve"> - </v>
      </c>
      <c r="I118" s="47"/>
      <c r="M118" s="7"/>
    </row>
    <row r="119" spans="1:13" ht="12.75" x14ac:dyDescent="0.2">
      <c r="A119" s="42"/>
      <c r="B119" s="40"/>
      <c r="C119" s="43"/>
      <c r="D119" s="44"/>
      <c r="E119" s="40"/>
      <c r="F119" s="74"/>
      <c r="G119" s="74"/>
      <c r="H119" s="41" t="str">
        <f t="shared" ca="1" si="1"/>
        <v xml:space="preserve"> - </v>
      </c>
      <c r="I119" s="47"/>
      <c r="M119" s="7"/>
    </row>
    <row r="120" spans="1:13" ht="12.75" x14ac:dyDescent="0.2">
      <c r="A120" s="42"/>
      <c r="B120" s="40"/>
      <c r="C120" s="43"/>
      <c r="D120" s="44"/>
      <c r="E120" s="40"/>
      <c r="F120" s="74"/>
      <c r="G120" s="74"/>
      <c r="H120" s="41" t="str">
        <f t="shared" ca="1" si="1"/>
        <v xml:space="preserve"> - </v>
      </c>
      <c r="I120" s="47"/>
      <c r="M120" s="7"/>
    </row>
    <row r="121" spans="1:13" ht="12.75" x14ac:dyDescent="0.2">
      <c r="A121" s="42"/>
      <c r="B121" s="40"/>
      <c r="C121" s="43"/>
      <c r="D121" s="44"/>
      <c r="E121" s="40"/>
      <c r="F121" s="74"/>
      <c r="G121" s="74"/>
      <c r="H121" s="41" t="str">
        <f t="shared" ca="1" si="1"/>
        <v xml:space="preserve"> - </v>
      </c>
      <c r="I121" s="47"/>
      <c r="M121" s="7"/>
    </row>
    <row r="122" spans="1:13" ht="12.75" x14ac:dyDescent="0.2">
      <c r="A122" s="42"/>
      <c r="B122" s="40"/>
      <c r="C122" s="43"/>
      <c r="D122" s="44"/>
      <c r="E122" s="40"/>
      <c r="F122" s="74"/>
      <c r="G122" s="74"/>
      <c r="H122" s="41" t="str">
        <f t="shared" ca="1" si="1"/>
        <v xml:space="preserve"> - </v>
      </c>
      <c r="I122" s="47"/>
      <c r="J122" s="50"/>
      <c r="M122" s="7"/>
    </row>
    <row r="123" spans="1:13" ht="12.75" x14ac:dyDescent="0.2">
      <c r="A123" s="42"/>
      <c r="B123" s="40"/>
      <c r="C123" s="43"/>
      <c r="D123" s="44"/>
      <c r="E123" s="40"/>
      <c r="F123" s="74"/>
      <c r="G123" s="74"/>
      <c r="H123" s="41" t="str">
        <f t="shared" ca="1" si="1"/>
        <v xml:space="preserve"> - </v>
      </c>
      <c r="I123" s="47"/>
      <c r="M123" s="7"/>
    </row>
    <row r="124" spans="1:13" ht="12.75" x14ac:dyDescent="0.2">
      <c r="A124" s="42"/>
      <c r="B124" s="40"/>
      <c r="C124" s="43"/>
      <c r="D124" s="44"/>
      <c r="E124" s="40"/>
      <c r="F124" s="74"/>
      <c r="G124" s="74"/>
      <c r="H124" s="41" t="str">
        <f t="shared" ca="1" si="1"/>
        <v xml:space="preserve"> - </v>
      </c>
      <c r="I124" s="47"/>
      <c r="M124" s="7"/>
    </row>
    <row r="125" spans="1:13" ht="12.75" x14ac:dyDescent="0.2">
      <c r="A125" s="42"/>
      <c r="B125" s="40"/>
      <c r="C125" s="43"/>
      <c r="D125" s="44"/>
      <c r="E125" s="40"/>
      <c r="F125" s="74"/>
      <c r="G125" s="74"/>
      <c r="H125" s="41" t="str">
        <f t="shared" ca="1" si="1"/>
        <v xml:space="preserve"> - </v>
      </c>
      <c r="I125" s="47"/>
      <c r="M125" s="7"/>
    </row>
    <row r="126" spans="1:13" ht="12.75" x14ac:dyDescent="0.2">
      <c r="A126" s="42"/>
      <c r="B126" s="40"/>
      <c r="C126" s="43"/>
      <c r="D126" s="44"/>
      <c r="E126" s="40"/>
      <c r="F126" s="74"/>
      <c r="G126" s="74"/>
      <c r="H126" s="41" t="str">
        <f t="shared" ca="1" si="1"/>
        <v xml:space="preserve"> - </v>
      </c>
      <c r="I126" s="47"/>
      <c r="M126" s="7"/>
    </row>
    <row r="127" spans="1:13" ht="12.75" x14ac:dyDescent="0.2">
      <c r="A127" s="42"/>
      <c r="B127" s="40"/>
      <c r="C127" s="43"/>
      <c r="D127" s="44"/>
      <c r="E127" s="40"/>
      <c r="F127" s="74"/>
      <c r="G127" s="74"/>
      <c r="H127" s="41" t="str">
        <f t="shared" ca="1" si="1"/>
        <v xml:space="preserve"> - </v>
      </c>
      <c r="I127" s="47"/>
      <c r="M127" s="7"/>
    </row>
    <row r="128" spans="1:13" ht="12.75" x14ac:dyDescent="0.2">
      <c r="A128" s="42"/>
      <c r="B128" s="40"/>
      <c r="C128" s="43"/>
      <c r="D128" s="44"/>
      <c r="E128" s="40"/>
      <c r="F128" s="74"/>
      <c r="G128" s="74"/>
      <c r="H128" s="41" t="str">
        <f t="shared" ca="1" si="1"/>
        <v xml:space="preserve"> - </v>
      </c>
      <c r="I128" s="47"/>
      <c r="M128" s="7"/>
    </row>
    <row r="129" spans="1:13" ht="12.75" x14ac:dyDescent="0.2">
      <c r="A129" s="42"/>
      <c r="B129" s="40"/>
      <c r="C129" s="43"/>
      <c r="D129" s="44"/>
      <c r="E129" s="40"/>
      <c r="F129" s="74"/>
      <c r="G129" s="74"/>
      <c r="H129" s="41" t="str">
        <f t="shared" ca="1" si="1"/>
        <v xml:space="preserve"> - </v>
      </c>
      <c r="I129" s="47"/>
      <c r="M129" s="7"/>
    </row>
    <row r="130" spans="1:13" ht="12.75" x14ac:dyDescent="0.2">
      <c r="A130" s="42"/>
      <c r="B130" s="38"/>
      <c r="C130" s="45"/>
      <c r="D130" s="39"/>
      <c r="E130" s="33"/>
      <c r="F130" s="72"/>
      <c r="G130" s="72"/>
      <c r="H130" s="41" t="str">
        <f t="shared" ca="1" si="1"/>
        <v xml:space="preserve"> - </v>
      </c>
      <c r="I130" s="47"/>
      <c r="M130" s="7"/>
    </row>
    <row r="131" spans="1:13" ht="12.75" x14ac:dyDescent="0.2">
      <c r="A131" s="42"/>
      <c r="B131" s="40"/>
      <c r="C131" s="43"/>
      <c r="D131" s="44"/>
      <c r="E131" s="40"/>
      <c r="F131" s="74"/>
      <c r="G131" s="74"/>
      <c r="H131" s="41" t="str">
        <f t="shared" ca="1" si="1"/>
        <v xml:space="preserve"> - </v>
      </c>
      <c r="I131" s="47"/>
      <c r="M131" s="7"/>
    </row>
    <row r="132" spans="1:13" ht="12.75" x14ac:dyDescent="0.2">
      <c r="A132" s="42"/>
      <c r="B132" s="40"/>
      <c r="C132" s="43"/>
      <c r="D132" s="44"/>
      <c r="E132" s="40"/>
      <c r="F132" s="74"/>
      <c r="G132" s="74"/>
      <c r="H132" s="41" t="str">
        <f t="shared" ca="1" si="1"/>
        <v xml:space="preserve"> - </v>
      </c>
      <c r="I132" s="47"/>
      <c r="M132" s="7"/>
    </row>
    <row r="133" spans="1:13" ht="12.75" x14ac:dyDescent="0.2">
      <c r="A133" s="32"/>
      <c r="B133" s="38"/>
      <c r="C133" s="45"/>
      <c r="D133" s="39"/>
      <c r="E133" s="33"/>
      <c r="F133" s="72"/>
      <c r="G133" s="72"/>
      <c r="H133" s="41" t="str">
        <f t="shared" ca="1" si="1"/>
        <v xml:space="preserve"> - </v>
      </c>
      <c r="I133" s="47"/>
      <c r="M133" s="7"/>
    </row>
    <row r="134" spans="1:13" ht="12.75" x14ac:dyDescent="0.2">
      <c r="A134" s="32"/>
      <c r="B134" s="38"/>
      <c r="C134" s="45"/>
      <c r="D134" s="39"/>
      <c r="E134" s="33"/>
      <c r="F134" s="72"/>
      <c r="G134" s="72"/>
      <c r="H134" s="41" t="str">
        <f t="shared" ca="1" si="1"/>
        <v xml:space="preserve"> - </v>
      </c>
      <c r="I134" s="47"/>
      <c r="M134" s="7"/>
    </row>
    <row r="135" spans="1:13" ht="12.75" x14ac:dyDescent="0.2">
      <c r="A135" s="32"/>
      <c r="B135" s="38"/>
      <c r="C135" s="45"/>
      <c r="D135" s="39"/>
      <c r="E135" s="33"/>
      <c r="F135" s="72"/>
      <c r="G135" s="72"/>
      <c r="H135" s="41" t="str">
        <f t="shared" ca="1" si="1"/>
        <v xml:space="preserve"> - </v>
      </c>
      <c r="I135" s="47"/>
      <c r="M135" s="7"/>
    </row>
    <row r="136" spans="1:13" ht="12.75" x14ac:dyDescent="0.2">
      <c r="A136" s="32"/>
      <c r="B136" s="38"/>
      <c r="C136" s="45"/>
      <c r="D136" s="39"/>
      <c r="E136" s="33"/>
      <c r="F136" s="72"/>
      <c r="G136" s="72"/>
      <c r="H136" s="41" t="str">
        <f t="shared" ca="1" si="1"/>
        <v xml:space="preserve"> - </v>
      </c>
      <c r="I136" s="47"/>
      <c r="M136" s="7"/>
    </row>
    <row r="137" spans="1:13" s="54" customFormat="1" ht="12.75" x14ac:dyDescent="0.2">
      <c r="A137" s="32"/>
      <c r="B137" s="51"/>
      <c r="C137" s="52"/>
      <c r="D137" s="44"/>
      <c r="E137" s="51"/>
      <c r="F137" s="75"/>
      <c r="G137" s="75"/>
      <c r="H137" s="41" t="str">
        <f t="shared" ca="1" si="1"/>
        <v xml:space="preserve"> - </v>
      </c>
      <c r="I137" s="47"/>
      <c r="J137" s="53"/>
    </row>
    <row r="138" spans="1:13" s="54" customFormat="1" ht="12.75" x14ac:dyDescent="0.2">
      <c r="A138" s="32"/>
      <c r="B138" s="38"/>
      <c r="C138" s="52"/>
      <c r="D138" s="55"/>
      <c r="E138" s="51"/>
      <c r="F138" s="75"/>
      <c r="G138" s="75"/>
      <c r="H138" s="41" t="str">
        <f t="shared" ca="1" si="1"/>
        <v xml:space="preserve"> - </v>
      </c>
      <c r="I138" s="47"/>
      <c r="J138" s="53"/>
    </row>
    <row r="139" spans="1:13" s="54" customFormat="1" x14ac:dyDescent="0.25">
      <c r="A139" s="32"/>
      <c r="B139" s="51"/>
      <c r="C139" s="52"/>
      <c r="D139" s="55"/>
      <c r="E139" s="51"/>
      <c r="F139" s="75"/>
      <c r="G139" s="75"/>
      <c r="H139" s="41" t="str">
        <f t="shared" ca="1" si="1"/>
        <v xml:space="preserve"> - </v>
      </c>
      <c r="I139" s="47"/>
      <c r="J139" s="53"/>
      <c r="M139" s="57"/>
    </row>
    <row r="140" spans="1:13" s="54" customFormat="1" x14ac:dyDescent="0.25">
      <c r="A140" s="32"/>
      <c r="B140" s="51"/>
      <c r="C140" s="52"/>
      <c r="D140" s="55"/>
      <c r="E140" s="51"/>
      <c r="F140" s="75"/>
      <c r="G140" s="75"/>
      <c r="H140" s="41" t="str">
        <f t="shared" ca="1" si="1"/>
        <v xml:space="preserve"> - </v>
      </c>
      <c r="I140" s="47"/>
      <c r="J140" s="53"/>
      <c r="M140" s="57"/>
    </row>
    <row r="141" spans="1:13" s="54" customFormat="1" x14ac:dyDescent="0.25">
      <c r="A141" s="56"/>
      <c r="B141" s="51"/>
      <c r="C141" s="58"/>
      <c r="D141" s="59"/>
      <c r="E141" s="60"/>
      <c r="F141" s="76"/>
      <c r="G141" s="76"/>
      <c r="H141" s="41" t="str">
        <f t="shared" ca="1" si="1"/>
        <v xml:space="preserve"> - </v>
      </c>
      <c r="I141" s="61"/>
      <c r="J141" s="53"/>
      <c r="M141" s="57"/>
    </row>
    <row r="142" spans="1:13" s="54" customFormat="1" x14ac:dyDescent="0.25">
      <c r="A142" s="56"/>
      <c r="B142" s="60"/>
      <c r="C142" s="58"/>
      <c r="D142" s="59"/>
      <c r="E142" s="60"/>
      <c r="F142" s="76"/>
      <c r="G142" s="76"/>
      <c r="H142" s="41" t="str">
        <f t="shared" ca="1" si="1"/>
        <v xml:space="preserve"> - </v>
      </c>
      <c r="I142" s="47"/>
      <c r="J142" s="53"/>
      <c r="M142" s="57"/>
    </row>
    <row r="143" spans="1:13" s="54" customFormat="1" ht="12.75" x14ac:dyDescent="0.2">
      <c r="A143" s="56"/>
      <c r="B143" s="60"/>
      <c r="C143" s="52"/>
      <c r="D143" s="55"/>
      <c r="E143" s="51"/>
      <c r="F143" s="75"/>
      <c r="G143" s="75"/>
      <c r="H143" s="41" t="str">
        <f t="shared" ca="1" si="1"/>
        <v xml:space="preserve"> - </v>
      </c>
      <c r="I143" s="47"/>
      <c r="J143" s="53"/>
    </row>
    <row r="144" spans="1:13" s="54" customFormat="1" x14ac:dyDescent="0.25">
      <c r="A144" s="56"/>
      <c r="B144" s="51"/>
      <c r="C144" s="58"/>
      <c r="D144" s="59"/>
      <c r="E144" s="60"/>
      <c r="F144" s="76"/>
      <c r="G144" s="76"/>
      <c r="H144" s="41" t="str">
        <f t="shared" ca="1" si="1"/>
        <v xml:space="preserve"> - </v>
      </c>
      <c r="I144" s="47"/>
      <c r="J144" s="53"/>
      <c r="M144" s="57"/>
    </row>
    <row r="145" spans="1:13" s="54" customFormat="1" x14ac:dyDescent="0.25">
      <c r="A145" s="56"/>
      <c r="B145" s="60"/>
      <c r="C145" s="58"/>
      <c r="D145" s="59"/>
      <c r="E145" s="60"/>
      <c r="F145" s="76"/>
      <c r="G145" s="76"/>
      <c r="H145" s="41" t="str">
        <f t="shared" ca="1" si="1"/>
        <v xml:space="preserve"> - </v>
      </c>
      <c r="I145" s="47"/>
      <c r="J145" s="53"/>
      <c r="M145" s="57"/>
    </row>
    <row r="146" spans="1:13" s="54" customFormat="1" x14ac:dyDescent="0.25">
      <c r="A146" s="56"/>
      <c r="B146" s="60"/>
      <c r="C146" s="58"/>
      <c r="D146" s="59"/>
      <c r="E146" s="60"/>
      <c r="F146" s="76"/>
      <c r="G146" s="76"/>
      <c r="H146" s="41" t="str">
        <f t="shared" ca="1" si="1"/>
        <v xml:space="preserve"> - </v>
      </c>
      <c r="I146" s="47"/>
      <c r="J146" s="53"/>
      <c r="M146" s="57"/>
    </row>
    <row r="147" spans="1:13" x14ac:dyDescent="0.25">
      <c r="A147" s="56"/>
      <c r="B147" s="60"/>
      <c r="C147" s="43"/>
      <c r="D147" s="44"/>
      <c r="E147" s="40"/>
      <c r="F147" s="74"/>
      <c r="G147" s="74"/>
      <c r="H147" s="41" t="str">
        <f t="shared" ca="1" si="1"/>
        <v xml:space="preserve"> - </v>
      </c>
      <c r="I147" s="47"/>
    </row>
    <row r="148" spans="1:13" x14ac:dyDescent="0.25">
      <c r="A148" s="56"/>
      <c r="B148" s="40"/>
      <c r="C148" s="43"/>
      <c r="D148" s="44"/>
      <c r="E148" s="40"/>
      <c r="F148" s="74"/>
      <c r="G148" s="74"/>
      <c r="H148" s="41" t="str">
        <f t="shared" ca="1" si="1"/>
        <v xml:space="preserve"> - </v>
      </c>
      <c r="I148" s="47"/>
    </row>
    <row r="149" spans="1:13" x14ac:dyDescent="0.25">
      <c r="A149" s="56"/>
      <c r="B149" s="40"/>
      <c r="C149" s="43"/>
      <c r="D149" s="44"/>
      <c r="E149" s="40"/>
      <c r="F149" s="74"/>
      <c r="G149" s="74"/>
      <c r="H149" s="41" t="str">
        <f t="shared" ref="H149:H168" ca="1" si="2">IF(AND(ISBLANK(F149),ISBLANK(G149))," - ",OFFSET(H149,-1,0,1,1)+G149-F149)</f>
        <v xml:space="preserve"> - </v>
      </c>
      <c r="I149" s="47"/>
    </row>
    <row r="150" spans="1:13" x14ac:dyDescent="0.25">
      <c r="A150" s="56"/>
      <c r="B150" s="40"/>
      <c r="C150" s="43"/>
      <c r="D150" s="44"/>
      <c r="E150" s="40"/>
      <c r="F150" s="74"/>
      <c r="G150" s="74"/>
      <c r="H150" s="41" t="str">
        <f t="shared" ca="1" si="2"/>
        <v xml:space="preserve"> - </v>
      </c>
      <c r="I150" s="47"/>
    </row>
    <row r="151" spans="1:13" x14ac:dyDescent="0.25">
      <c r="A151" s="56"/>
      <c r="B151" s="40"/>
      <c r="C151" s="43"/>
      <c r="D151" s="44"/>
      <c r="E151" s="40"/>
      <c r="F151" s="74"/>
      <c r="G151" s="74"/>
      <c r="H151" s="41" t="str">
        <f t="shared" ca="1" si="2"/>
        <v xml:space="preserve"> - </v>
      </c>
      <c r="I151" s="47"/>
    </row>
    <row r="152" spans="1:13" x14ac:dyDescent="0.25">
      <c r="A152" s="56"/>
      <c r="B152" s="40"/>
      <c r="C152" s="43"/>
      <c r="D152" s="44"/>
      <c r="E152" s="40"/>
      <c r="F152" s="74"/>
      <c r="G152" s="74"/>
      <c r="H152" s="41" t="str">
        <f t="shared" ca="1" si="2"/>
        <v xml:space="preserve"> - </v>
      </c>
      <c r="I152" s="47"/>
    </row>
    <row r="153" spans="1:13" x14ac:dyDescent="0.25">
      <c r="A153" s="56"/>
      <c r="B153" s="40"/>
      <c r="C153" s="43"/>
      <c r="D153" s="44"/>
      <c r="E153" s="40"/>
      <c r="F153" s="74"/>
      <c r="G153" s="74"/>
      <c r="H153" s="41" t="str">
        <f t="shared" ca="1" si="2"/>
        <v xml:space="preserve"> - </v>
      </c>
      <c r="I153" s="47"/>
    </row>
    <row r="154" spans="1:13" x14ac:dyDescent="0.25">
      <c r="A154" s="56"/>
      <c r="B154" s="40"/>
      <c r="C154" s="43"/>
      <c r="D154" s="44"/>
      <c r="E154" s="40"/>
      <c r="F154" s="74"/>
      <c r="G154" s="74"/>
      <c r="H154" s="41" t="str">
        <f t="shared" ca="1" si="2"/>
        <v xml:space="preserve"> - </v>
      </c>
      <c r="I154" s="47"/>
    </row>
    <row r="155" spans="1:13" x14ac:dyDescent="0.25">
      <c r="A155" s="56"/>
      <c r="B155" s="40"/>
      <c r="C155" s="43"/>
      <c r="D155" s="44"/>
      <c r="E155" s="40"/>
      <c r="F155" s="74"/>
      <c r="G155" s="74"/>
      <c r="H155" s="41" t="str">
        <f t="shared" ca="1" si="2"/>
        <v xml:space="preserve"> - </v>
      </c>
      <c r="I155" s="47"/>
    </row>
    <row r="156" spans="1:13" ht="12.75" x14ac:dyDescent="0.2">
      <c r="A156" s="56"/>
      <c r="B156" s="40"/>
      <c r="C156" s="43"/>
      <c r="D156" s="44"/>
      <c r="E156" s="40"/>
      <c r="F156" s="74"/>
      <c r="G156" s="74"/>
      <c r="H156" s="41" t="str">
        <f t="shared" ca="1" si="2"/>
        <v xml:space="preserve"> - </v>
      </c>
      <c r="I156" s="47"/>
      <c r="J156" s="7"/>
      <c r="M156" s="7"/>
    </row>
    <row r="157" spans="1:13" ht="12.75" x14ac:dyDescent="0.2">
      <c r="A157" s="56"/>
      <c r="B157" s="40"/>
      <c r="C157" s="43"/>
      <c r="D157" s="44"/>
      <c r="E157" s="40"/>
      <c r="F157" s="74"/>
      <c r="G157" s="74"/>
      <c r="H157" s="41" t="str">
        <f t="shared" ca="1" si="2"/>
        <v xml:space="preserve"> - </v>
      </c>
      <c r="I157" s="47"/>
      <c r="J157" s="7"/>
      <c r="M157" s="7"/>
    </row>
    <row r="158" spans="1:13" ht="12.75" x14ac:dyDescent="0.2">
      <c r="A158" s="56"/>
      <c r="B158" s="40"/>
      <c r="C158" s="43"/>
      <c r="D158" s="44"/>
      <c r="E158" s="40"/>
      <c r="F158" s="74"/>
      <c r="G158" s="74"/>
      <c r="H158" s="41" t="str">
        <f t="shared" ca="1" si="2"/>
        <v xml:space="preserve"> - </v>
      </c>
      <c r="I158" s="47"/>
      <c r="J158" s="7"/>
      <c r="M158" s="7"/>
    </row>
    <row r="159" spans="1:13" ht="12.75" x14ac:dyDescent="0.2">
      <c r="A159" s="56"/>
      <c r="B159" s="40"/>
      <c r="C159" s="43"/>
      <c r="D159" s="44"/>
      <c r="E159" s="40"/>
      <c r="F159" s="74"/>
      <c r="G159" s="74"/>
      <c r="H159" s="41" t="str">
        <f t="shared" ca="1" si="2"/>
        <v xml:space="preserve"> - </v>
      </c>
      <c r="I159" s="47"/>
      <c r="J159" s="7"/>
      <c r="M159" s="7"/>
    </row>
    <row r="160" spans="1:13" ht="12.75" x14ac:dyDescent="0.2">
      <c r="A160" s="56"/>
      <c r="B160" s="40"/>
      <c r="C160" s="43"/>
      <c r="D160" s="44"/>
      <c r="E160" s="40"/>
      <c r="F160" s="74"/>
      <c r="G160" s="74"/>
      <c r="H160" s="41" t="str">
        <f t="shared" ca="1" si="2"/>
        <v xml:space="preserve"> - </v>
      </c>
      <c r="I160" s="47"/>
      <c r="J160" s="7"/>
      <c r="M160" s="7"/>
    </row>
    <row r="161" spans="1:13" ht="12.75" x14ac:dyDescent="0.2">
      <c r="A161" s="56"/>
      <c r="B161" s="40"/>
      <c r="C161" s="43"/>
      <c r="D161" s="44"/>
      <c r="E161" s="40"/>
      <c r="F161" s="74"/>
      <c r="G161" s="74"/>
      <c r="H161" s="41" t="str">
        <f t="shared" ca="1" si="2"/>
        <v xml:space="preserve"> - </v>
      </c>
      <c r="I161" s="47"/>
      <c r="J161" s="7"/>
      <c r="M161" s="7"/>
    </row>
    <row r="162" spans="1:13" ht="12.75" x14ac:dyDescent="0.2">
      <c r="A162" s="56"/>
      <c r="B162" s="40"/>
      <c r="C162" s="43"/>
      <c r="D162" s="44"/>
      <c r="E162" s="40"/>
      <c r="F162" s="74"/>
      <c r="G162" s="74"/>
      <c r="H162" s="41" t="str">
        <f t="shared" ca="1" si="2"/>
        <v xml:space="preserve"> - </v>
      </c>
      <c r="I162" s="47"/>
      <c r="J162" s="7"/>
      <c r="M162" s="7"/>
    </row>
    <row r="163" spans="1:13" ht="12.75" x14ac:dyDescent="0.2">
      <c r="A163" s="56"/>
      <c r="B163" s="40"/>
      <c r="C163" s="43"/>
      <c r="D163" s="44"/>
      <c r="E163" s="40"/>
      <c r="F163" s="74"/>
      <c r="G163" s="74"/>
      <c r="H163" s="41" t="str">
        <f t="shared" ca="1" si="2"/>
        <v xml:space="preserve"> - </v>
      </c>
      <c r="I163" s="47"/>
      <c r="J163" s="7"/>
      <c r="M163" s="7"/>
    </row>
    <row r="164" spans="1:13" ht="12.75" x14ac:dyDescent="0.2">
      <c r="A164" s="56"/>
      <c r="B164" s="40"/>
      <c r="C164" s="43"/>
      <c r="D164" s="44"/>
      <c r="E164" s="40"/>
      <c r="F164" s="74"/>
      <c r="G164" s="74"/>
      <c r="H164" s="41" t="str">
        <f t="shared" ca="1" si="2"/>
        <v xml:space="preserve"> - </v>
      </c>
      <c r="I164" s="47"/>
      <c r="J164" s="7"/>
      <c r="M164" s="7"/>
    </row>
    <row r="165" spans="1:13" ht="12.75" x14ac:dyDescent="0.2">
      <c r="A165" s="56"/>
      <c r="B165" s="40"/>
      <c r="C165" s="43"/>
      <c r="D165" s="44"/>
      <c r="E165" s="40"/>
      <c r="F165" s="74"/>
      <c r="G165" s="74"/>
      <c r="H165" s="41" t="str">
        <f t="shared" ca="1" si="2"/>
        <v xml:space="preserve"> - </v>
      </c>
      <c r="I165" s="47"/>
      <c r="J165" s="7"/>
      <c r="M165" s="7"/>
    </row>
    <row r="166" spans="1:13" ht="12.75" x14ac:dyDescent="0.2">
      <c r="A166" s="56"/>
      <c r="B166" s="40"/>
      <c r="C166" s="43"/>
      <c r="D166" s="44"/>
      <c r="E166" s="40"/>
      <c r="F166" s="49"/>
      <c r="G166" s="49"/>
      <c r="H166" s="41" t="str">
        <f t="shared" ca="1" si="2"/>
        <v xml:space="preserve"> - </v>
      </c>
      <c r="I166" s="47"/>
      <c r="J166" s="7"/>
      <c r="M166" s="7"/>
    </row>
    <row r="167" spans="1:13" ht="12.75" x14ac:dyDescent="0.2">
      <c r="A167" s="56"/>
      <c r="B167" s="40"/>
      <c r="C167" s="43"/>
      <c r="D167" s="44"/>
      <c r="E167" s="40"/>
      <c r="F167" s="49"/>
      <c r="G167" s="49"/>
      <c r="H167" s="41" t="str">
        <f t="shared" ca="1" si="2"/>
        <v xml:space="preserve"> - </v>
      </c>
      <c r="I167" s="47"/>
      <c r="J167" s="7"/>
      <c r="M167" s="7"/>
    </row>
    <row r="168" spans="1:13" ht="12.75" x14ac:dyDescent="0.2">
      <c r="A168" s="63"/>
      <c r="B168" s="40"/>
      <c r="C168" s="43"/>
      <c r="D168" s="44"/>
      <c r="E168" s="40"/>
      <c r="F168" s="49"/>
      <c r="G168" s="49"/>
      <c r="H168" s="41" t="str">
        <f t="shared" ca="1" si="2"/>
        <v xml:space="preserve"> - </v>
      </c>
      <c r="I168" s="47"/>
      <c r="J168" s="7"/>
      <c r="M168" s="7"/>
    </row>
    <row r="169" spans="1:13" ht="14.25" x14ac:dyDescent="0.2">
      <c r="A169" s="64"/>
      <c r="B169" s="65"/>
      <c r="C169" s="66"/>
      <c r="D169" s="67"/>
      <c r="E169" s="65"/>
      <c r="F169" s="68"/>
      <c r="G169" s="68"/>
      <c r="H169" s="69"/>
      <c r="I169"/>
      <c r="J169" s="7"/>
      <c r="M169" s="7"/>
    </row>
    <row r="170" spans="1:13" ht="12.75" x14ac:dyDescent="0.2">
      <c r="F170" s="8">
        <f>SUBTOTAL(9, F8:F169)</f>
        <v>1920347.8299999996</v>
      </c>
      <c r="G170" s="8">
        <f>SUBTOTAL(9, G8:G138)</f>
        <v>2895035</v>
      </c>
      <c r="J170" s="7"/>
      <c r="M170" s="7"/>
    </row>
    <row r="171" spans="1:13" ht="12.75" x14ac:dyDescent="0.2">
      <c r="F171" s="8">
        <f>F170-G170</f>
        <v>-974687.17000000039</v>
      </c>
      <c r="J171" s="7"/>
      <c r="M171" s="7"/>
    </row>
  </sheetData>
  <conditionalFormatting sqref="H7:H168">
    <cfRule type="cellIs" dxfId="36" priority="2" stopIfTrue="1" operator="lessThan">
      <formula>0</formula>
    </cfRule>
  </conditionalFormatting>
  <conditionalFormatting sqref="H3">
    <cfRule type="cellIs" dxfId="35" priority="1" stopIfTrue="1" operator="lessThan">
      <formula>0</formula>
    </cfRule>
  </conditionalFormatting>
  <dataValidations count="5">
    <dataValidation type="list" allowBlank="1" showInputMessage="1" showErrorMessage="1" sqref="D79:D89 C34 D7 F103 F79:F89 D100:D101 D45:D51 D103 D53:D77 F53:F77 F45:F51" xr:uid="{C1132EE7-5B06-4B23-B885-61B981C6D9B3}">
      <formula1>categoryList</formula1>
    </dataValidation>
    <dataValidation type="list" allowBlank="1" showInputMessage="1" showErrorMessage="1" sqref="F34 E7:E136" xr:uid="{ED6C56AC-0D60-42CA-B5B0-A855017A023C}">
      <formula1>reconcileList</formula1>
    </dataValidation>
    <dataValidation type="list" allowBlank="1" showInputMessage="1" showErrorMessage="1" sqref="A133:A140 A7:A46 A48:A106" xr:uid="{973268BE-75AE-4302-88E3-354D71D4CB8F}">
      <formula1>dateList</formula1>
    </dataValidation>
    <dataValidation type="list" allowBlank="1" showInputMessage="1" showErrorMessage="1" sqref="B7:B29 B31:B33 B100:B101 B57:B71 B35:B54" xr:uid="{1E22A754-F1A5-4870-BF9C-4E44DB7AE751}">
      <formula1>numList</formula1>
    </dataValidation>
    <dataValidation type="list" allowBlank="1" showInputMessage="1" showErrorMessage="1" sqref="C79 B34 C28:C33 C7 C100:C101 C56:C71 C35:C53" xr:uid="{606C6EC6-C1FB-499B-A03A-C84FFC95DA46}">
      <formula1>payeeList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DE5E9883-D54D-4C4F-981C-D709CBC9C242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H7:H168</xm:sqref>
        </x14:conditionalFormatting>
        <x14:conditionalFormatting xmlns:xm="http://schemas.microsoft.com/office/excel/2006/main">
          <x14:cfRule type="iconSet" priority="4" id="{8545A42A-5A3E-42E4-883F-87CAE2B1F300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H3</xm:sqref>
        </x14:conditionalFormatting>
        <x14:conditionalFormatting xmlns:xm="http://schemas.microsoft.com/office/excel/2006/main">
          <x14:cfRule type="iconSet" priority="5" id="{5D04E6CA-086C-4A6C-A3DE-0A71C3764780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H30:H168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3A98D-A711-4C6F-A099-E3600DFFDA63}">
  <sheetPr codeName="Sheet8">
    <pageSetUpPr fitToPage="1"/>
  </sheetPr>
  <dimension ref="A1:N170"/>
  <sheetViews>
    <sheetView showGridLines="0" zoomScale="115" zoomScaleNormal="115" workbookViewId="0">
      <pane ySplit="6" topLeftCell="A7" activePane="bottomLeft" state="frozen"/>
      <selection activeCell="B18" sqref="B18"/>
      <selection pane="bottomLeft" activeCell="A5" sqref="A1:XFD5"/>
    </sheetView>
  </sheetViews>
  <sheetFormatPr defaultRowHeight="15" x14ac:dyDescent="0.25"/>
  <cols>
    <col min="1" max="1" width="9.25" style="7" customWidth="1"/>
    <col min="2" max="2" width="12.875" style="7" customWidth="1"/>
    <col min="3" max="3" width="25.75" style="7" customWidth="1"/>
    <col min="4" max="4" width="18.375" style="7" customWidth="1"/>
    <col min="5" max="5" width="4" style="7" customWidth="1"/>
    <col min="6" max="6" width="12.375" style="8" customWidth="1"/>
    <col min="7" max="7" width="11.75" style="8" customWidth="1"/>
    <col min="8" max="8" width="14" style="8" customWidth="1"/>
    <col min="9" max="9" width="15.25" style="7" customWidth="1"/>
    <col min="10" max="10" width="20.875" style="8" customWidth="1"/>
    <col min="11" max="11" width="9.625" style="7" bestFit="1" customWidth="1"/>
    <col min="12" max="12" width="9" style="7"/>
    <col min="13" max="13" width="9" style="62"/>
    <col min="14" max="16384" width="9" style="7"/>
  </cols>
  <sheetData>
    <row r="1" spans="1:14" ht="23.25" x14ac:dyDescent="0.3">
      <c r="A1" s="1" t="s">
        <v>0</v>
      </c>
      <c r="B1" s="2"/>
      <c r="C1" s="2"/>
      <c r="D1" s="2"/>
      <c r="E1" s="3"/>
      <c r="F1" s="4"/>
      <c r="G1" s="5"/>
      <c r="H1" s="6">
        <v>44044</v>
      </c>
      <c r="M1" s="9"/>
      <c r="N1" s="10" t="s">
        <v>1</v>
      </c>
    </row>
    <row r="2" spans="1:14" ht="18.75" x14ac:dyDescent="0.25">
      <c r="A2" s="1" t="s">
        <v>2</v>
      </c>
      <c r="M2" s="11"/>
    </row>
    <row r="3" spans="1:14" x14ac:dyDescent="0.25">
      <c r="G3" s="13" t="s">
        <v>3</v>
      </c>
      <c r="H3" s="14">
        <f ca="1">VLOOKUP(9E+100,Table13456789101112133456789101112133456789[Balance],1)</f>
        <v>1110951.3642253932</v>
      </c>
      <c r="J3" s="15"/>
      <c r="M3" s="11"/>
      <c r="N3" s="10" t="s">
        <v>4</v>
      </c>
    </row>
    <row r="4" spans="1:14" x14ac:dyDescent="0.25">
      <c r="G4" s="16" t="s">
        <v>5</v>
      </c>
      <c r="H4" s="17">
        <f>SUMIF(Table13456789101112133456789101112133456789[R],"=r",Table13456789101112133456789101112133456789[Deposit,
Credit (+)])+SUMIF(Table13456789101112133456789101112133456789[R],"=c",Table13456789101112133456789101112133456789[Deposit,
Credit (+)])-SUMIF(Table13456789101112133456789101112133456789[R],"=R",Table13456789101112133456789101112133456789[Withdrawal,
Payment (-)])-SUMIF(Table13456789101112133456789101112133456789[R],"=C",Table13456789101112133456789101112133456789[Withdrawal,
Payment (-)])</f>
        <v>0</v>
      </c>
      <c r="J4" s="18"/>
      <c r="M4" s="11"/>
      <c r="N4" s="10" t="s">
        <v>6</v>
      </c>
    </row>
    <row r="5" spans="1:14" s="20" customFormat="1" ht="17.25" customHeight="1" x14ac:dyDescent="0.25">
      <c r="A5" s="19"/>
      <c r="B5" s="19"/>
      <c r="C5" s="19"/>
      <c r="E5" s="21"/>
      <c r="F5" s="22"/>
      <c r="G5" s="23" t="s">
        <v>7</v>
      </c>
      <c r="H5" s="24">
        <v>500000</v>
      </c>
      <c r="J5" s="22"/>
      <c r="M5" s="11"/>
      <c r="N5" s="10" t="s">
        <v>8</v>
      </c>
    </row>
    <row r="6" spans="1:14" ht="30" x14ac:dyDescent="0.25">
      <c r="A6" s="25" t="s">
        <v>9</v>
      </c>
      <c r="B6" s="26" t="s">
        <v>10</v>
      </c>
      <c r="C6" s="27" t="s">
        <v>11</v>
      </c>
      <c r="D6" s="27" t="s">
        <v>12</v>
      </c>
      <c r="E6" s="25" t="s">
        <v>13</v>
      </c>
      <c r="F6" s="28" t="s">
        <v>14</v>
      </c>
      <c r="G6" s="28" t="s">
        <v>15</v>
      </c>
      <c r="H6" s="29" t="s">
        <v>16</v>
      </c>
      <c r="I6" s="30" t="s">
        <v>17</v>
      </c>
      <c r="M6" s="11"/>
    </row>
    <row r="7" spans="1:14" s="20" customFormat="1" ht="12.75" x14ac:dyDescent="0.2">
      <c r="A7" s="31"/>
      <c r="B7" s="33"/>
      <c r="C7" s="34" t="s">
        <v>711</v>
      </c>
      <c r="D7" s="35"/>
      <c r="E7" s="33"/>
      <c r="F7" s="36">
        <v>0</v>
      </c>
      <c r="G7" s="36"/>
      <c r="H7" s="41">
        <f ca="1">July!H90</f>
        <v>1188785.6142253927</v>
      </c>
      <c r="I7" s="37"/>
      <c r="J7" s="22"/>
      <c r="M7" s="12"/>
    </row>
    <row r="8" spans="1:14" s="20" customFormat="1" ht="12.75" x14ac:dyDescent="0.2">
      <c r="A8" s="32">
        <v>44045</v>
      </c>
      <c r="B8" s="140" t="s">
        <v>263</v>
      </c>
      <c r="C8" s="141" t="s">
        <v>773</v>
      </c>
      <c r="D8" s="146"/>
      <c r="E8" s="140"/>
      <c r="F8" s="143"/>
      <c r="G8" s="143">
        <v>250</v>
      </c>
      <c r="H8" s="148">
        <f ca="1">IF(AND(ISBLANK(F8),ISBLANK(G8)),"",OFFSET(H8,-1,0,1,1)+G8-F8)</f>
        <v>1189035.6142253927</v>
      </c>
      <c r="I8" s="145"/>
      <c r="J8" s="22"/>
      <c r="M8" s="12"/>
    </row>
    <row r="9" spans="1:14" s="20" customFormat="1" ht="12.75" x14ac:dyDescent="0.2">
      <c r="A9" s="32">
        <v>44047</v>
      </c>
      <c r="B9" s="38" t="s">
        <v>715</v>
      </c>
      <c r="C9" s="39" t="s">
        <v>18</v>
      </c>
      <c r="D9" s="39"/>
      <c r="E9" s="40"/>
      <c r="F9" s="70">
        <v>10064</v>
      </c>
      <c r="G9" s="70"/>
      <c r="H9" s="41">
        <f ca="1">IF(AND(ISBLANK(F9),ISBLANK(G9))," - ",OFFSET(H9,-1,0,1,1)+G9-F9)</f>
        <v>1178971.6142253927</v>
      </c>
      <c r="I9" s="37"/>
      <c r="J9" s="22"/>
      <c r="M9" s="12"/>
    </row>
    <row r="10" spans="1:14" s="20" customFormat="1" ht="12.75" x14ac:dyDescent="0.2">
      <c r="A10" s="32">
        <v>44047</v>
      </c>
      <c r="B10" s="38" t="s">
        <v>716</v>
      </c>
      <c r="C10" s="39" t="s">
        <v>30</v>
      </c>
      <c r="D10" s="39"/>
      <c r="E10" s="40"/>
      <c r="F10" s="70">
        <v>250</v>
      </c>
      <c r="G10" s="70"/>
      <c r="H10" s="41">
        <f t="shared" ref="H10:H85" ca="1" si="0">IF(AND(ISBLANK(F10),ISBLANK(G10))," - ",OFFSET(H10,-1,0,1,1)+G10-F10)</f>
        <v>1178721.6142253927</v>
      </c>
      <c r="I10" s="37"/>
      <c r="J10" s="22"/>
      <c r="M10" s="12"/>
    </row>
    <row r="11" spans="1:14" s="20" customFormat="1" ht="12.75" x14ac:dyDescent="0.2">
      <c r="A11" s="32">
        <v>44047</v>
      </c>
      <c r="B11" s="33" t="s">
        <v>717</v>
      </c>
      <c r="C11" s="39" t="s">
        <v>19</v>
      </c>
      <c r="D11" s="39"/>
      <c r="E11" s="33"/>
      <c r="F11" s="71">
        <v>132</v>
      </c>
      <c r="G11" s="71"/>
      <c r="H11" s="41">
        <f t="shared" ca="1" si="0"/>
        <v>1178589.6142253927</v>
      </c>
      <c r="I11" s="37"/>
      <c r="J11" s="22"/>
      <c r="M11" s="12"/>
    </row>
    <row r="12" spans="1:14" s="20" customFormat="1" ht="12.75" x14ac:dyDescent="0.2">
      <c r="A12" s="32">
        <v>44047</v>
      </c>
      <c r="B12" s="93" t="s">
        <v>718</v>
      </c>
      <c r="C12" s="94" t="s">
        <v>173</v>
      </c>
      <c r="D12" s="95"/>
      <c r="E12" s="93"/>
      <c r="F12" s="71">
        <v>590</v>
      </c>
      <c r="G12" s="96"/>
      <c r="H12" s="41">
        <f t="shared" ca="1" si="0"/>
        <v>1177999.6142253927</v>
      </c>
      <c r="I12" s="82"/>
      <c r="J12" s="22"/>
      <c r="M12" s="12"/>
    </row>
    <row r="13" spans="1:14" s="20" customFormat="1" ht="12.75" x14ac:dyDescent="0.2">
      <c r="A13" s="32">
        <v>44047</v>
      </c>
      <c r="B13" s="40" t="s">
        <v>719</v>
      </c>
      <c r="C13" s="43" t="s">
        <v>720</v>
      </c>
      <c r="D13" s="44"/>
      <c r="E13" s="40"/>
      <c r="F13" s="71">
        <v>103.7</v>
      </c>
      <c r="G13" s="71"/>
      <c r="H13" s="41">
        <f t="shared" ca="1" si="0"/>
        <v>1177895.9142253927</v>
      </c>
      <c r="I13" s="37"/>
      <c r="J13" s="22"/>
      <c r="M13" s="12"/>
    </row>
    <row r="14" spans="1:14" s="20" customFormat="1" ht="12.75" customHeight="1" x14ac:dyDescent="0.2">
      <c r="A14" s="32">
        <v>44047</v>
      </c>
      <c r="B14" s="40" t="s">
        <v>721</v>
      </c>
      <c r="C14" s="43" t="s">
        <v>35</v>
      </c>
      <c r="D14" s="44"/>
      <c r="E14" s="40"/>
      <c r="F14" s="71">
        <v>13082.9</v>
      </c>
      <c r="G14" s="71"/>
      <c r="H14" s="41">
        <f t="shared" ca="1" si="0"/>
        <v>1164813.0142253928</v>
      </c>
      <c r="I14" s="37"/>
      <c r="J14" s="22"/>
      <c r="M14" s="12"/>
    </row>
    <row r="15" spans="1:14" s="20" customFormat="1" ht="12.75" customHeight="1" x14ac:dyDescent="0.2">
      <c r="A15" s="32">
        <v>44047</v>
      </c>
      <c r="B15" s="93" t="s">
        <v>722</v>
      </c>
      <c r="C15" s="94" t="s">
        <v>436</v>
      </c>
      <c r="D15" s="95"/>
      <c r="E15" s="93"/>
      <c r="F15" s="71">
        <v>5000</v>
      </c>
      <c r="G15" s="96"/>
      <c r="H15" s="41">
        <f t="shared" ca="1" si="0"/>
        <v>1159813.0142253928</v>
      </c>
      <c r="I15" s="82"/>
      <c r="J15" s="22"/>
      <c r="M15" s="12"/>
    </row>
    <row r="16" spans="1:14" s="20" customFormat="1" ht="12.75" customHeight="1" x14ac:dyDescent="0.2">
      <c r="A16" s="32">
        <v>44047</v>
      </c>
      <c r="B16" s="93" t="s">
        <v>723</v>
      </c>
      <c r="C16" s="94" t="s">
        <v>95</v>
      </c>
      <c r="D16" s="95"/>
      <c r="E16" s="93"/>
      <c r="F16" s="71">
        <v>3000</v>
      </c>
      <c r="G16" s="96"/>
      <c r="H16" s="41">
        <f t="shared" ca="1" si="0"/>
        <v>1156813.0142253928</v>
      </c>
      <c r="I16" s="82"/>
      <c r="J16" s="22"/>
      <c r="M16" s="12"/>
    </row>
    <row r="17" spans="1:13" s="20" customFormat="1" ht="12.75" x14ac:dyDescent="0.2">
      <c r="A17" s="32">
        <v>44047</v>
      </c>
      <c r="B17" s="33" t="s">
        <v>724</v>
      </c>
      <c r="C17" s="39" t="s">
        <v>107</v>
      </c>
      <c r="D17" s="39"/>
      <c r="E17" s="33"/>
      <c r="F17" s="70">
        <v>546</v>
      </c>
      <c r="G17" s="70"/>
      <c r="H17" s="41">
        <f t="shared" ca="1" si="0"/>
        <v>1156267.0142253928</v>
      </c>
      <c r="I17" s="37"/>
      <c r="J17" s="22"/>
      <c r="M17" s="12"/>
    </row>
    <row r="18" spans="1:13" s="20" customFormat="1" ht="12.75" x14ac:dyDescent="0.2">
      <c r="A18" s="32">
        <v>44047</v>
      </c>
      <c r="B18" s="33" t="s">
        <v>725</v>
      </c>
      <c r="C18" s="39" t="s">
        <v>85</v>
      </c>
      <c r="D18" s="39"/>
      <c r="E18" s="33"/>
      <c r="F18" s="70">
        <v>29</v>
      </c>
      <c r="G18" s="70"/>
      <c r="H18" s="41">
        <f t="shared" ca="1" si="0"/>
        <v>1156238.0142253928</v>
      </c>
      <c r="I18" s="37"/>
      <c r="J18" s="22"/>
      <c r="M18" s="12"/>
    </row>
    <row r="19" spans="1:13" s="20" customFormat="1" ht="12.75" x14ac:dyDescent="0.2">
      <c r="A19" s="32">
        <v>44048</v>
      </c>
      <c r="B19" s="33" t="s">
        <v>726</v>
      </c>
      <c r="C19" s="45" t="s">
        <v>477</v>
      </c>
      <c r="D19" s="39"/>
      <c r="E19" s="40"/>
      <c r="F19" s="70">
        <v>147.4</v>
      </c>
      <c r="G19" s="71"/>
      <c r="H19" s="41">
        <f t="shared" ca="1" si="0"/>
        <v>1156090.6142253929</v>
      </c>
      <c r="I19" s="37"/>
      <c r="J19" s="22"/>
      <c r="M19" s="12"/>
    </row>
    <row r="20" spans="1:13" s="20" customFormat="1" ht="12.75" x14ac:dyDescent="0.2">
      <c r="A20" s="32">
        <v>44048</v>
      </c>
      <c r="B20" s="40" t="s">
        <v>750</v>
      </c>
      <c r="C20" s="43" t="s">
        <v>18</v>
      </c>
      <c r="D20" s="39"/>
      <c r="E20" s="40"/>
      <c r="F20" s="71">
        <v>5584</v>
      </c>
      <c r="G20" s="71"/>
      <c r="H20" s="41">
        <f t="shared" ca="1" si="0"/>
        <v>1150506.6142253929</v>
      </c>
      <c r="I20" s="37"/>
      <c r="J20" s="22"/>
      <c r="M20" s="12"/>
    </row>
    <row r="21" spans="1:13" s="20" customFormat="1" ht="12.75" x14ac:dyDescent="0.2">
      <c r="A21" s="32">
        <v>44048</v>
      </c>
      <c r="B21" s="140" t="s">
        <v>263</v>
      </c>
      <c r="C21" s="141" t="s">
        <v>774</v>
      </c>
      <c r="D21" s="142"/>
      <c r="E21" s="140"/>
      <c r="F21" s="143"/>
      <c r="G21" s="143">
        <v>375</v>
      </c>
      <c r="H21" s="41">
        <f t="shared" ca="1" si="0"/>
        <v>1150881.6142253929</v>
      </c>
      <c r="I21" s="145"/>
      <c r="J21" s="22"/>
      <c r="M21" s="12"/>
    </row>
    <row r="22" spans="1:13" s="20" customFormat="1" ht="12.75" x14ac:dyDescent="0.2">
      <c r="A22" s="32">
        <v>44048</v>
      </c>
      <c r="B22" s="140" t="s">
        <v>263</v>
      </c>
      <c r="C22" s="141" t="s">
        <v>775</v>
      </c>
      <c r="D22" s="142"/>
      <c r="E22" s="140"/>
      <c r="F22" s="143"/>
      <c r="G22" s="143">
        <v>250</v>
      </c>
      <c r="H22" s="41">
        <f t="shared" ca="1" si="0"/>
        <v>1151131.6142253929</v>
      </c>
      <c r="I22" s="145"/>
      <c r="J22" s="22"/>
      <c r="M22" s="12"/>
    </row>
    <row r="23" spans="1:13" s="20" customFormat="1" ht="12.75" x14ac:dyDescent="0.2">
      <c r="A23" s="32">
        <v>44048</v>
      </c>
      <c r="B23" s="140" t="s">
        <v>263</v>
      </c>
      <c r="C23" s="141" t="s">
        <v>776</v>
      </c>
      <c r="D23" s="142"/>
      <c r="E23" s="140"/>
      <c r="F23" s="143"/>
      <c r="G23" s="143">
        <v>375</v>
      </c>
      <c r="H23" s="41">
        <f t="shared" ca="1" si="0"/>
        <v>1151506.6142253929</v>
      </c>
      <c r="I23" s="145"/>
      <c r="J23" s="22"/>
      <c r="M23" s="12"/>
    </row>
    <row r="24" spans="1:13" s="20" customFormat="1" ht="12.75" x14ac:dyDescent="0.2">
      <c r="A24" s="32">
        <v>44050</v>
      </c>
      <c r="B24" s="140" t="s">
        <v>263</v>
      </c>
      <c r="C24" s="141" t="s">
        <v>777</v>
      </c>
      <c r="D24" s="142"/>
      <c r="E24" s="140"/>
      <c r="F24" s="143"/>
      <c r="G24" s="144">
        <v>375</v>
      </c>
      <c r="H24" s="41">
        <f t="shared" ca="1" si="0"/>
        <v>1151881.6142253929</v>
      </c>
      <c r="I24" s="145"/>
      <c r="J24" s="22"/>
      <c r="M24" s="12"/>
    </row>
    <row r="25" spans="1:13" s="20" customFormat="1" ht="12.75" x14ac:dyDescent="0.2">
      <c r="A25" s="32">
        <v>44054</v>
      </c>
      <c r="B25" s="40" t="s">
        <v>751</v>
      </c>
      <c r="C25" s="39" t="s">
        <v>237</v>
      </c>
      <c r="D25" s="39"/>
      <c r="E25" s="40"/>
      <c r="F25" s="71">
        <v>150</v>
      </c>
      <c r="G25" s="71"/>
      <c r="H25" s="41">
        <f t="shared" ca="1" si="0"/>
        <v>1151731.6142253929</v>
      </c>
      <c r="I25" s="37"/>
      <c r="J25" s="22"/>
      <c r="M25" s="12"/>
    </row>
    <row r="26" spans="1:13" s="20" customFormat="1" ht="12.75" x14ac:dyDescent="0.2">
      <c r="A26" s="32">
        <v>44054</v>
      </c>
      <c r="B26" s="40" t="s">
        <v>752</v>
      </c>
      <c r="C26" s="39" t="s">
        <v>753</v>
      </c>
      <c r="D26" s="39"/>
      <c r="E26" s="40"/>
      <c r="F26" s="71">
        <v>3400</v>
      </c>
      <c r="G26" s="71"/>
      <c r="H26" s="41">
        <f t="shared" ca="1" si="0"/>
        <v>1148331.6142253929</v>
      </c>
      <c r="I26" s="37"/>
      <c r="J26" s="22"/>
      <c r="M26" s="12"/>
    </row>
    <row r="27" spans="1:13" s="20" customFormat="1" ht="12.75" x14ac:dyDescent="0.2">
      <c r="A27" s="32">
        <v>44054</v>
      </c>
      <c r="B27" s="40" t="s">
        <v>754</v>
      </c>
      <c r="C27" s="43" t="s">
        <v>73</v>
      </c>
      <c r="D27" s="39"/>
      <c r="E27" s="40"/>
      <c r="F27" s="71">
        <v>9350</v>
      </c>
      <c r="G27" s="71"/>
      <c r="H27" s="41">
        <f t="shared" ca="1" si="0"/>
        <v>1138981.6142253929</v>
      </c>
      <c r="I27" s="37"/>
      <c r="J27" s="22"/>
      <c r="M27" s="12"/>
    </row>
    <row r="28" spans="1:13" s="20" customFormat="1" ht="12.75" x14ac:dyDescent="0.2">
      <c r="A28" s="32">
        <v>44054</v>
      </c>
      <c r="B28" s="40" t="s">
        <v>755</v>
      </c>
      <c r="C28" s="45" t="s">
        <v>80</v>
      </c>
      <c r="D28" s="39"/>
      <c r="E28" s="38"/>
      <c r="F28" s="71">
        <v>1261.4000000000001</v>
      </c>
      <c r="G28" s="70"/>
      <c r="H28" s="41">
        <f t="shared" ca="1" si="0"/>
        <v>1137720.214225393</v>
      </c>
      <c r="I28" s="37"/>
      <c r="J28" s="22"/>
      <c r="M28" s="12"/>
    </row>
    <row r="29" spans="1:13" s="20" customFormat="1" ht="12.75" x14ac:dyDescent="0.2">
      <c r="A29" s="32">
        <v>44054</v>
      </c>
      <c r="B29" s="38" t="s">
        <v>756</v>
      </c>
      <c r="C29" s="45" t="s">
        <v>733</v>
      </c>
      <c r="D29" s="39"/>
      <c r="E29" s="38"/>
      <c r="F29" s="70">
        <v>4100</v>
      </c>
      <c r="G29" s="70"/>
      <c r="H29" s="41">
        <f t="shared" ca="1" si="0"/>
        <v>1133620.214225393</v>
      </c>
      <c r="I29" s="37"/>
      <c r="J29" s="22"/>
      <c r="M29" s="12"/>
    </row>
    <row r="30" spans="1:13" s="20" customFormat="1" ht="12.75" x14ac:dyDescent="0.2">
      <c r="A30" s="32">
        <v>44054</v>
      </c>
      <c r="B30" s="38" t="s">
        <v>757</v>
      </c>
      <c r="C30" s="45" t="s">
        <v>21</v>
      </c>
      <c r="D30" s="39"/>
      <c r="E30" s="38"/>
      <c r="F30" s="70">
        <v>250</v>
      </c>
      <c r="G30" s="70"/>
      <c r="H30" s="41">
        <f t="shared" ca="1" si="0"/>
        <v>1133370.214225393</v>
      </c>
      <c r="I30" s="37"/>
      <c r="J30" s="22"/>
      <c r="M30" s="12"/>
    </row>
    <row r="31" spans="1:13" s="20" customFormat="1" ht="25.5" x14ac:dyDescent="0.2">
      <c r="A31" s="32">
        <v>44054</v>
      </c>
      <c r="B31" s="38" t="s">
        <v>758</v>
      </c>
      <c r="C31" s="45" t="s">
        <v>759</v>
      </c>
      <c r="D31" s="39"/>
      <c r="E31" s="38"/>
      <c r="F31" s="72">
        <v>400</v>
      </c>
      <c r="G31" s="70"/>
      <c r="H31" s="41">
        <f t="shared" ca="1" si="0"/>
        <v>1132970.214225393</v>
      </c>
      <c r="I31" s="37"/>
      <c r="J31" s="22"/>
      <c r="M31" s="12"/>
    </row>
    <row r="32" spans="1:13" s="20" customFormat="1" ht="12.75" x14ac:dyDescent="0.2">
      <c r="A32" s="32">
        <v>44054</v>
      </c>
      <c r="B32" s="38" t="s">
        <v>760</v>
      </c>
      <c r="C32" s="45" t="s">
        <v>761</v>
      </c>
      <c r="D32" s="39"/>
      <c r="E32" s="38"/>
      <c r="F32" s="70">
        <v>2262.91</v>
      </c>
      <c r="G32" s="70"/>
      <c r="H32" s="41">
        <f t="shared" ca="1" si="0"/>
        <v>1130707.3042253931</v>
      </c>
      <c r="I32" s="37"/>
      <c r="J32" s="22"/>
      <c r="M32" s="12"/>
    </row>
    <row r="33" spans="1:13" s="20" customFormat="1" ht="12.75" x14ac:dyDescent="0.2">
      <c r="A33" s="32">
        <v>44054</v>
      </c>
      <c r="B33" s="38" t="s">
        <v>762</v>
      </c>
      <c r="C33" s="45" t="s">
        <v>736</v>
      </c>
      <c r="D33" s="39"/>
      <c r="E33" s="38"/>
      <c r="F33" s="70">
        <v>1015</v>
      </c>
      <c r="G33" s="70"/>
      <c r="H33" s="41">
        <f t="shared" ca="1" si="0"/>
        <v>1129692.3042253931</v>
      </c>
      <c r="I33" s="37"/>
      <c r="J33" s="22"/>
      <c r="M33" s="12"/>
    </row>
    <row r="34" spans="1:13" s="20" customFormat="1" ht="12.75" x14ac:dyDescent="0.2">
      <c r="A34" s="32">
        <v>44054</v>
      </c>
      <c r="B34" s="38" t="s">
        <v>763</v>
      </c>
      <c r="C34" s="45" t="s">
        <v>655</v>
      </c>
      <c r="D34" s="39"/>
      <c r="E34" s="33"/>
      <c r="F34" s="70">
        <v>800</v>
      </c>
      <c r="G34" s="70"/>
      <c r="H34" s="41">
        <f t="shared" ca="1" si="0"/>
        <v>1128892.3042253931</v>
      </c>
      <c r="I34" s="37"/>
      <c r="J34" s="22"/>
      <c r="M34" s="12"/>
    </row>
    <row r="35" spans="1:13" s="20" customFormat="1" ht="12.75" x14ac:dyDescent="0.2">
      <c r="A35" s="32">
        <v>44054</v>
      </c>
      <c r="B35" s="46" t="s">
        <v>764</v>
      </c>
      <c r="C35" s="35" t="s">
        <v>765</v>
      </c>
      <c r="D35" s="39"/>
      <c r="E35" s="33"/>
      <c r="F35" s="73">
        <v>1750</v>
      </c>
      <c r="G35" s="70"/>
      <c r="H35" s="41">
        <f t="shared" ca="1" si="0"/>
        <v>1127142.3042253931</v>
      </c>
      <c r="I35" s="37"/>
      <c r="J35" s="22"/>
      <c r="M35" s="7"/>
    </row>
    <row r="36" spans="1:13" s="84" customFormat="1" ht="12.75" x14ac:dyDescent="0.2">
      <c r="A36" s="77">
        <v>44054</v>
      </c>
      <c r="B36" s="78" t="s">
        <v>766</v>
      </c>
      <c r="C36" s="79" t="s">
        <v>51</v>
      </c>
      <c r="D36" s="80"/>
      <c r="E36" s="78"/>
      <c r="F36" s="70">
        <v>562.79999999999995</v>
      </c>
      <c r="G36" s="70"/>
      <c r="H36" s="81">
        <f t="shared" ca="1" si="0"/>
        <v>1126579.5042253931</v>
      </c>
      <c r="I36" s="82"/>
      <c r="J36" s="83"/>
      <c r="M36" s="85"/>
    </row>
    <row r="37" spans="1:13" s="20" customFormat="1" ht="12.75" x14ac:dyDescent="0.2">
      <c r="A37" s="32">
        <v>44054</v>
      </c>
      <c r="B37" s="33" t="s">
        <v>767</v>
      </c>
      <c r="C37" s="34" t="s">
        <v>51</v>
      </c>
      <c r="D37" s="39"/>
      <c r="E37" s="33"/>
      <c r="F37" s="70">
        <v>1168.7</v>
      </c>
      <c r="G37" s="70"/>
      <c r="H37" s="41">
        <f t="shared" ca="1" si="0"/>
        <v>1125410.8042253931</v>
      </c>
      <c r="I37" s="37"/>
      <c r="J37" s="22"/>
      <c r="M37" s="7"/>
    </row>
    <row r="38" spans="1:13" s="20" customFormat="1" ht="12.75" x14ac:dyDescent="0.2">
      <c r="A38" s="32">
        <v>44054</v>
      </c>
      <c r="B38" s="33" t="s">
        <v>768</v>
      </c>
      <c r="C38" s="34" t="s">
        <v>51</v>
      </c>
      <c r="D38" s="39"/>
      <c r="E38" s="33"/>
      <c r="F38" s="70">
        <v>11.65</v>
      </c>
      <c r="G38" s="70"/>
      <c r="H38" s="41">
        <f t="shared" ca="1" si="0"/>
        <v>1125399.1542253932</v>
      </c>
      <c r="I38" s="37"/>
      <c r="J38" s="22"/>
      <c r="M38" s="7"/>
    </row>
    <row r="39" spans="1:13" s="20" customFormat="1" ht="12.75" x14ac:dyDescent="0.2">
      <c r="A39" s="32">
        <v>44054</v>
      </c>
      <c r="B39" s="33" t="s">
        <v>769</v>
      </c>
      <c r="C39" s="34" t="s">
        <v>100</v>
      </c>
      <c r="D39" s="39"/>
      <c r="E39" s="33"/>
      <c r="F39" s="113">
        <v>272.7</v>
      </c>
      <c r="G39" s="70"/>
      <c r="H39" s="41">
        <f t="shared" ca="1" si="0"/>
        <v>1125126.4542253932</v>
      </c>
      <c r="I39" s="37"/>
      <c r="J39" s="22"/>
      <c r="M39" s="7"/>
    </row>
    <row r="40" spans="1:13" s="20" customFormat="1" ht="12.75" x14ac:dyDescent="0.2">
      <c r="A40" s="32">
        <v>44054</v>
      </c>
      <c r="B40" s="33" t="s">
        <v>770</v>
      </c>
      <c r="C40" s="34" t="s">
        <v>105</v>
      </c>
      <c r="D40" s="39"/>
      <c r="E40" s="33"/>
      <c r="F40" s="113">
        <v>37.4</v>
      </c>
      <c r="G40" s="70"/>
      <c r="H40" s="41">
        <f t="shared" ca="1" si="0"/>
        <v>1125089.0542253933</v>
      </c>
      <c r="I40" s="37"/>
      <c r="J40" s="22"/>
      <c r="M40" s="7"/>
    </row>
    <row r="41" spans="1:13" s="20" customFormat="1" ht="12.75" x14ac:dyDescent="0.2">
      <c r="A41" s="32">
        <v>44054</v>
      </c>
      <c r="B41" s="33" t="s">
        <v>771</v>
      </c>
      <c r="C41" s="34" t="s">
        <v>33</v>
      </c>
      <c r="D41" s="39"/>
      <c r="E41" s="33"/>
      <c r="F41" s="113">
        <v>29000</v>
      </c>
      <c r="G41" s="70"/>
      <c r="H41" s="41">
        <f t="shared" ca="1" si="0"/>
        <v>1096089.0542253933</v>
      </c>
      <c r="I41" s="37"/>
      <c r="J41" s="22"/>
      <c r="M41" s="7"/>
    </row>
    <row r="42" spans="1:13" s="20" customFormat="1" ht="12.75" x14ac:dyDescent="0.2">
      <c r="A42" s="32">
        <v>44054</v>
      </c>
      <c r="B42" s="33" t="s">
        <v>772</v>
      </c>
      <c r="C42" s="45" t="s">
        <v>26</v>
      </c>
      <c r="D42" s="39"/>
      <c r="E42" s="38"/>
      <c r="F42" s="113">
        <v>14178</v>
      </c>
      <c r="G42" s="70"/>
      <c r="H42" s="41">
        <f t="shared" ca="1" si="0"/>
        <v>1081911.0542253933</v>
      </c>
      <c r="I42" s="37"/>
      <c r="J42" s="22"/>
      <c r="M42" s="7"/>
    </row>
    <row r="43" spans="1:13" s="20" customFormat="1" ht="12.75" x14ac:dyDescent="0.2">
      <c r="A43" s="32">
        <v>44056</v>
      </c>
      <c r="B43" s="38" t="s">
        <v>263</v>
      </c>
      <c r="C43" s="45" t="s">
        <v>778</v>
      </c>
      <c r="D43" s="39"/>
      <c r="E43" s="38"/>
      <c r="F43" s="113"/>
      <c r="G43" s="70">
        <v>1398</v>
      </c>
      <c r="H43" s="41">
        <f t="shared" ca="1" si="0"/>
        <v>1083309.0542253933</v>
      </c>
      <c r="I43" s="37"/>
      <c r="J43" s="22"/>
      <c r="M43" s="7"/>
    </row>
    <row r="44" spans="1:13" s="20" customFormat="1" ht="12.75" x14ac:dyDescent="0.2">
      <c r="A44" s="32">
        <v>44061</v>
      </c>
      <c r="B44" s="38" t="s">
        <v>779</v>
      </c>
      <c r="C44" s="34" t="s">
        <v>71</v>
      </c>
      <c r="D44" s="39"/>
      <c r="E44" s="33"/>
      <c r="F44" s="113">
        <v>199.3</v>
      </c>
      <c r="G44" s="70"/>
      <c r="H44" s="41">
        <f t="shared" ca="1" si="0"/>
        <v>1083109.7542253933</v>
      </c>
      <c r="I44" s="37"/>
      <c r="J44" s="22"/>
      <c r="M44" s="7"/>
    </row>
    <row r="45" spans="1:13" s="20" customFormat="1" ht="12.75" x14ac:dyDescent="0.2">
      <c r="A45" s="32">
        <v>44061</v>
      </c>
      <c r="B45" s="40" t="s">
        <v>780</v>
      </c>
      <c r="C45" s="43" t="s">
        <v>330</v>
      </c>
      <c r="D45" s="44"/>
      <c r="E45" s="40"/>
      <c r="F45" s="49">
        <v>101.65</v>
      </c>
      <c r="G45" s="71"/>
      <c r="H45" s="41">
        <f t="shared" ca="1" si="0"/>
        <v>1083008.1042253934</v>
      </c>
      <c r="I45" s="37"/>
      <c r="J45" s="22"/>
      <c r="M45" s="7"/>
    </row>
    <row r="46" spans="1:13" ht="25.5" x14ac:dyDescent="0.2">
      <c r="A46" s="32">
        <v>44061</v>
      </c>
      <c r="B46" s="40" t="s">
        <v>781</v>
      </c>
      <c r="C46" s="34" t="s">
        <v>782</v>
      </c>
      <c r="D46" s="35"/>
      <c r="E46" s="38"/>
      <c r="F46" s="36">
        <v>4140</v>
      </c>
      <c r="G46" s="70"/>
      <c r="H46" s="41">
        <f t="shared" ca="1" si="0"/>
        <v>1078868.1042253934</v>
      </c>
      <c r="I46" s="47"/>
      <c r="M46" s="7"/>
    </row>
    <row r="47" spans="1:13" ht="12.75" x14ac:dyDescent="0.2">
      <c r="A47" s="32">
        <v>44061</v>
      </c>
      <c r="B47" s="33" t="s">
        <v>783</v>
      </c>
      <c r="C47" s="34" t="s">
        <v>89</v>
      </c>
      <c r="D47" s="35"/>
      <c r="E47" s="38"/>
      <c r="F47" s="36">
        <v>3710</v>
      </c>
      <c r="G47" s="70"/>
      <c r="H47" s="41">
        <f t="shared" ca="1" si="0"/>
        <v>1075158.1042253934</v>
      </c>
      <c r="I47" s="47"/>
      <c r="M47" s="7"/>
    </row>
    <row r="48" spans="1:13" ht="12.75" x14ac:dyDescent="0.2">
      <c r="A48" s="42">
        <v>44061</v>
      </c>
      <c r="B48" s="38" t="s">
        <v>784</v>
      </c>
      <c r="C48" s="34" t="s">
        <v>24</v>
      </c>
      <c r="D48" s="35"/>
      <c r="E48" s="33"/>
      <c r="F48" s="36">
        <v>935</v>
      </c>
      <c r="G48" s="72"/>
      <c r="H48" s="41">
        <f t="shared" ca="1" si="0"/>
        <v>1074223.1042253934</v>
      </c>
      <c r="I48" s="47"/>
      <c r="M48" s="7"/>
    </row>
    <row r="49" spans="1:13" ht="12.75" x14ac:dyDescent="0.2">
      <c r="A49" s="32">
        <v>44061</v>
      </c>
      <c r="B49" s="38" t="s">
        <v>785</v>
      </c>
      <c r="C49" s="45" t="s">
        <v>786</v>
      </c>
      <c r="D49" s="35"/>
      <c r="E49" s="33"/>
      <c r="F49" s="36">
        <v>650</v>
      </c>
      <c r="G49" s="70"/>
      <c r="H49" s="41">
        <f t="shared" ca="1" si="0"/>
        <v>1073573.1042253934</v>
      </c>
      <c r="I49" s="47"/>
      <c r="M49" s="7"/>
    </row>
    <row r="50" spans="1:13" ht="25.5" x14ac:dyDescent="0.2">
      <c r="A50" s="32">
        <v>44061</v>
      </c>
      <c r="B50" s="33" t="s">
        <v>787</v>
      </c>
      <c r="C50" s="34" t="s">
        <v>788</v>
      </c>
      <c r="D50" s="35"/>
      <c r="E50" s="33"/>
      <c r="F50" s="36">
        <v>70070</v>
      </c>
      <c r="G50" s="70"/>
      <c r="H50" s="41">
        <f t="shared" ca="1" si="0"/>
        <v>1003503.1042253934</v>
      </c>
      <c r="I50" s="47"/>
      <c r="M50" s="7"/>
    </row>
    <row r="51" spans="1:13" s="20" customFormat="1" ht="12.75" x14ac:dyDescent="0.2">
      <c r="A51" s="32">
        <v>44061</v>
      </c>
      <c r="B51" s="38" t="s">
        <v>789</v>
      </c>
      <c r="C51" s="34" t="s">
        <v>790</v>
      </c>
      <c r="D51" s="35"/>
      <c r="E51" s="33"/>
      <c r="F51" s="36">
        <v>900000</v>
      </c>
      <c r="G51" s="70"/>
      <c r="H51" s="41">
        <f t="shared" ca="1" si="0"/>
        <v>103503.10422539338</v>
      </c>
      <c r="I51" s="37"/>
      <c r="J51" s="22"/>
      <c r="M51" s="7"/>
    </row>
    <row r="52" spans="1:13" ht="12.75" x14ac:dyDescent="0.2">
      <c r="A52" s="32">
        <v>44061</v>
      </c>
      <c r="B52" s="38" t="s">
        <v>791</v>
      </c>
      <c r="C52" s="34" t="s">
        <v>315</v>
      </c>
      <c r="D52" s="35"/>
      <c r="E52" s="33"/>
      <c r="F52" s="36">
        <v>100</v>
      </c>
      <c r="G52" s="70"/>
      <c r="H52" s="41">
        <f t="shared" ca="1" si="0"/>
        <v>103403.10422539338</v>
      </c>
      <c r="I52" s="47"/>
      <c r="M52" s="7"/>
    </row>
    <row r="53" spans="1:13" ht="12.75" x14ac:dyDescent="0.2">
      <c r="A53" s="32">
        <v>44062</v>
      </c>
      <c r="B53" s="38" t="s">
        <v>792</v>
      </c>
      <c r="C53" s="43" t="s">
        <v>793</v>
      </c>
      <c r="D53" s="39"/>
      <c r="E53" s="40"/>
      <c r="F53" s="113">
        <v>157.08000000000001</v>
      </c>
      <c r="G53" s="71"/>
      <c r="H53" s="41">
        <f t="shared" ca="1" si="0"/>
        <v>103246.02422539338</v>
      </c>
      <c r="I53" s="47"/>
      <c r="M53" s="7"/>
    </row>
    <row r="54" spans="1:13" ht="12.75" x14ac:dyDescent="0.2">
      <c r="A54" s="32">
        <v>44074</v>
      </c>
      <c r="B54" s="38" t="s">
        <v>125</v>
      </c>
      <c r="C54" s="45" t="s">
        <v>126</v>
      </c>
      <c r="D54" s="35"/>
      <c r="E54" s="38"/>
      <c r="F54" s="36">
        <v>72989.31</v>
      </c>
      <c r="G54" s="70"/>
      <c r="H54" s="41">
        <f t="shared" ca="1" si="0"/>
        <v>30256.714225393385</v>
      </c>
      <c r="I54" s="47"/>
      <c r="M54" s="7"/>
    </row>
    <row r="55" spans="1:13" ht="12.75" x14ac:dyDescent="0.2">
      <c r="A55" s="32">
        <v>44074</v>
      </c>
      <c r="B55" s="40" t="s">
        <v>794</v>
      </c>
      <c r="C55" s="45" t="s">
        <v>128</v>
      </c>
      <c r="D55" s="35"/>
      <c r="E55" s="33"/>
      <c r="F55" s="36">
        <v>19711</v>
      </c>
      <c r="G55" s="72"/>
      <c r="H55" s="41">
        <f t="shared" ca="1" si="0"/>
        <v>10545.714225393385</v>
      </c>
      <c r="I55" s="47"/>
      <c r="M55" s="7"/>
    </row>
    <row r="56" spans="1:13" ht="12.75" x14ac:dyDescent="0.2">
      <c r="A56" s="32">
        <v>44074</v>
      </c>
      <c r="B56" s="38" t="s">
        <v>795</v>
      </c>
      <c r="C56" s="45" t="s">
        <v>130</v>
      </c>
      <c r="D56" s="35"/>
      <c r="E56" s="33"/>
      <c r="F56" s="36">
        <v>1298.3</v>
      </c>
      <c r="G56" s="70"/>
      <c r="H56" s="41">
        <f ca="1">IF(AND(ISBLANK(F56),ISBLANK(G56))," - ",OFFSET(H56,-1,0,1,1)+G56-F56)</f>
        <v>9247.414225393386</v>
      </c>
      <c r="I56" s="47"/>
      <c r="K56" s="8"/>
      <c r="M56" s="7"/>
    </row>
    <row r="57" spans="1:13" ht="12.75" x14ac:dyDescent="0.2">
      <c r="A57" s="32">
        <v>44074</v>
      </c>
      <c r="B57" s="38" t="s">
        <v>796</v>
      </c>
      <c r="C57" s="34" t="s">
        <v>130</v>
      </c>
      <c r="D57" s="35"/>
      <c r="E57" s="33"/>
      <c r="F57" s="36">
        <v>227.2</v>
      </c>
      <c r="G57" s="70"/>
      <c r="H57" s="41">
        <f t="shared" ca="1" si="0"/>
        <v>9020.2142253933853</v>
      </c>
      <c r="I57" s="47"/>
      <c r="K57" s="8"/>
      <c r="M57" s="7"/>
    </row>
    <row r="58" spans="1:13" ht="12.75" x14ac:dyDescent="0.2">
      <c r="A58" s="32">
        <v>44074</v>
      </c>
      <c r="B58" s="33" t="s">
        <v>797</v>
      </c>
      <c r="C58" s="34" t="s">
        <v>19</v>
      </c>
      <c r="D58" s="35"/>
      <c r="E58" s="33"/>
      <c r="F58" s="36">
        <v>5090.95</v>
      </c>
      <c r="G58" s="70"/>
      <c r="H58" s="41">
        <f t="shared" ca="1" si="0"/>
        <v>3929.2642253933855</v>
      </c>
      <c r="I58" s="47"/>
      <c r="K58" s="8"/>
      <c r="M58" s="7"/>
    </row>
    <row r="59" spans="1:13" ht="12.75" x14ac:dyDescent="0.2">
      <c r="A59" s="32">
        <v>44074</v>
      </c>
      <c r="B59" s="93" t="s">
        <v>798</v>
      </c>
      <c r="C59" s="94" t="s">
        <v>134</v>
      </c>
      <c r="D59" s="98"/>
      <c r="E59" s="93"/>
      <c r="F59" s="71">
        <v>1500</v>
      </c>
      <c r="G59" s="96"/>
      <c r="H59" s="41">
        <f t="shared" ca="1" si="0"/>
        <v>2429.2642253933855</v>
      </c>
      <c r="I59" s="99"/>
      <c r="K59" s="8"/>
      <c r="M59" s="7"/>
    </row>
    <row r="60" spans="1:13" ht="12.75" x14ac:dyDescent="0.2">
      <c r="A60" s="32">
        <v>44074</v>
      </c>
      <c r="B60" s="40" t="s">
        <v>799</v>
      </c>
      <c r="C60" s="43" t="s">
        <v>620</v>
      </c>
      <c r="D60" s="48"/>
      <c r="E60" s="40"/>
      <c r="F60" s="115">
        <v>1500</v>
      </c>
      <c r="G60" s="71"/>
      <c r="H60" s="41">
        <f t="shared" ca="1" si="0"/>
        <v>929.26422539338546</v>
      </c>
      <c r="I60" s="47"/>
      <c r="K60" s="8"/>
      <c r="M60" s="7"/>
    </row>
    <row r="61" spans="1:13" ht="12.75" x14ac:dyDescent="0.2">
      <c r="A61" s="32">
        <v>44074</v>
      </c>
      <c r="B61" s="33" t="s">
        <v>800</v>
      </c>
      <c r="C61" s="43" t="s">
        <v>622</v>
      </c>
      <c r="D61" s="48"/>
      <c r="E61" s="40"/>
      <c r="F61" s="115">
        <v>371.27</v>
      </c>
      <c r="G61" s="70"/>
      <c r="H61" s="41">
        <f t="shared" ca="1" si="0"/>
        <v>557.99422539338548</v>
      </c>
      <c r="I61" s="47"/>
      <c r="K61" s="8"/>
      <c r="M61" s="7"/>
    </row>
    <row r="62" spans="1:13" ht="12.75" x14ac:dyDescent="0.2">
      <c r="A62" s="32">
        <v>44074</v>
      </c>
      <c r="B62" s="40" t="s">
        <v>801</v>
      </c>
      <c r="C62" s="34" t="s">
        <v>425</v>
      </c>
      <c r="D62" s="35"/>
      <c r="E62" s="33"/>
      <c r="F62" s="36">
        <v>850</v>
      </c>
      <c r="G62" s="70"/>
      <c r="H62" s="41">
        <f t="shared" ca="1" si="0"/>
        <v>-292.00577460661452</v>
      </c>
      <c r="I62" s="47"/>
      <c r="M62" s="7"/>
    </row>
    <row r="63" spans="1:13" ht="12.75" x14ac:dyDescent="0.2">
      <c r="A63" s="32">
        <v>44074</v>
      </c>
      <c r="B63" s="33" t="s">
        <v>802</v>
      </c>
      <c r="C63" s="34" t="s">
        <v>160</v>
      </c>
      <c r="D63" s="35"/>
      <c r="E63" s="33"/>
      <c r="F63" s="36">
        <v>2800</v>
      </c>
      <c r="G63" s="70"/>
      <c r="H63" s="41">
        <f t="shared" ca="1" si="0"/>
        <v>-3092.0057746066145</v>
      </c>
      <c r="I63" s="47"/>
      <c r="M63" s="7"/>
    </row>
    <row r="64" spans="1:13" ht="12.75" x14ac:dyDescent="0.2">
      <c r="A64" s="32">
        <v>44069</v>
      </c>
      <c r="B64" s="169" t="s">
        <v>1164</v>
      </c>
      <c r="C64" s="170" t="s">
        <v>1165</v>
      </c>
      <c r="D64" s="171"/>
      <c r="E64" s="169"/>
      <c r="F64" s="172"/>
      <c r="G64" s="175">
        <v>375</v>
      </c>
      <c r="H64" s="174">
        <f ca="1">IF(AND(ISBLANK(F64),ISBLANK(G64)),"",OFFSET(H64,-1,0,1,1)+G64-F64)</f>
        <v>-2717.0057746066145</v>
      </c>
      <c r="I64" s="168"/>
      <c r="M64" s="7"/>
    </row>
    <row r="65" spans="1:13" ht="12.75" x14ac:dyDescent="0.2">
      <c r="A65" s="32">
        <v>44070</v>
      </c>
      <c r="B65" s="33" t="s">
        <v>67</v>
      </c>
      <c r="C65" s="34" t="s">
        <v>23</v>
      </c>
      <c r="D65" s="35"/>
      <c r="E65" s="33"/>
      <c r="F65" s="36"/>
      <c r="G65" s="70">
        <v>1200000</v>
      </c>
      <c r="H65" s="41">
        <f t="shared" ca="1" si="0"/>
        <v>1197282.9942253933</v>
      </c>
      <c r="I65" s="47"/>
      <c r="M65" s="7"/>
    </row>
    <row r="66" spans="1:13" ht="12.75" x14ac:dyDescent="0.2">
      <c r="A66" s="32">
        <v>44070</v>
      </c>
      <c r="B66" s="33" t="s">
        <v>22</v>
      </c>
      <c r="C66" s="34" t="s">
        <v>803</v>
      </c>
      <c r="D66" s="35"/>
      <c r="E66" s="33"/>
      <c r="F66" s="36">
        <v>430.01</v>
      </c>
      <c r="G66" s="70"/>
      <c r="H66" s="41">
        <f t="shared" ca="1" si="0"/>
        <v>1196852.9842253933</v>
      </c>
      <c r="I66" s="47"/>
      <c r="M66" s="7"/>
    </row>
    <row r="67" spans="1:13" ht="12.75" x14ac:dyDescent="0.2">
      <c r="A67" s="32">
        <v>44071</v>
      </c>
      <c r="B67" s="93" t="s">
        <v>804</v>
      </c>
      <c r="C67" s="94" t="s">
        <v>553</v>
      </c>
      <c r="D67" s="98"/>
      <c r="E67" s="93"/>
      <c r="F67" s="71">
        <v>3450</v>
      </c>
      <c r="G67" s="96"/>
      <c r="H67" s="41">
        <f t="shared" ca="1" si="0"/>
        <v>1193402.9842253933</v>
      </c>
      <c r="I67" s="99"/>
      <c r="M67" s="7"/>
    </row>
    <row r="68" spans="1:13" ht="12.75" x14ac:dyDescent="0.2">
      <c r="A68" s="32">
        <v>44071</v>
      </c>
      <c r="B68" s="38" t="s">
        <v>805</v>
      </c>
      <c r="C68" s="45" t="s">
        <v>806</v>
      </c>
      <c r="D68" s="35"/>
      <c r="E68" s="33"/>
      <c r="F68" s="36">
        <v>1800</v>
      </c>
      <c r="G68" s="70"/>
      <c r="H68" s="41">
        <f t="shared" ca="1" si="0"/>
        <v>1191602.9842253933</v>
      </c>
      <c r="I68" s="47"/>
      <c r="M68" s="7"/>
    </row>
    <row r="69" spans="1:13" ht="12.75" x14ac:dyDescent="0.2">
      <c r="A69" s="32">
        <v>44071</v>
      </c>
      <c r="B69" s="33" t="s">
        <v>807</v>
      </c>
      <c r="C69" s="34" t="s">
        <v>142</v>
      </c>
      <c r="D69" s="35"/>
      <c r="E69" s="38"/>
      <c r="F69" s="36">
        <v>352</v>
      </c>
      <c r="G69" s="70"/>
      <c r="H69" s="41">
        <f t="shared" ca="1" si="0"/>
        <v>1191250.9842253933</v>
      </c>
      <c r="I69" s="47"/>
      <c r="M69" s="7"/>
    </row>
    <row r="70" spans="1:13" ht="12.75" x14ac:dyDescent="0.2">
      <c r="A70" s="32">
        <v>44071</v>
      </c>
      <c r="B70" s="33" t="s">
        <v>808</v>
      </c>
      <c r="C70" s="34" t="s">
        <v>570</v>
      </c>
      <c r="D70" s="35"/>
      <c r="E70" s="33"/>
      <c r="F70" s="36">
        <v>2800</v>
      </c>
      <c r="G70" s="70"/>
      <c r="H70" s="41">
        <f t="shared" ca="1" si="0"/>
        <v>1188450.9842253933</v>
      </c>
      <c r="I70" s="47"/>
      <c r="M70" s="7"/>
    </row>
    <row r="71" spans="1:13" ht="12.75" x14ac:dyDescent="0.2">
      <c r="A71" s="32">
        <v>44071</v>
      </c>
      <c r="B71" s="33" t="s">
        <v>809</v>
      </c>
      <c r="C71" s="34" t="s">
        <v>118</v>
      </c>
      <c r="D71" s="35"/>
      <c r="E71" s="33"/>
      <c r="F71" s="36">
        <v>4648.72</v>
      </c>
      <c r="G71" s="70"/>
      <c r="H71" s="41">
        <f t="shared" ca="1" si="0"/>
        <v>1183802.2642253933</v>
      </c>
      <c r="I71" s="47"/>
      <c r="M71" s="7"/>
    </row>
    <row r="72" spans="1:13" ht="12.75" x14ac:dyDescent="0.2">
      <c r="A72" s="32">
        <v>44071</v>
      </c>
      <c r="B72" s="33" t="s">
        <v>810</v>
      </c>
      <c r="C72" s="34" t="s">
        <v>230</v>
      </c>
      <c r="D72" s="35"/>
      <c r="E72" s="33"/>
      <c r="F72" s="36">
        <v>2750</v>
      </c>
      <c r="G72" s="70"/>
      <c r="H72" s="41">
        <f t="shared" ca="1" si="0"/>
        <v>1181052.2642253933</v>
      </c>
      <c r="I72" s="47"/>
      <c r="M72" s="7"/>
    </row>
    <row r="73" spans="1:13" ht="25.5" x14ac:dyDescent="0.2">
      <c r="A73" s="32">
        <v>44071</v>
      </c>
      <c r="B73" s="38" t="s">
        <v>811</v>
      </c>
      <c r="C73" s="45" t="s">
        <v>812</v>
      </c>
      <c r="D73" s="35"/>
      <c r="E73" s="33"/>
      <c r="F73" s="36">
        <v>300</v>
      </c>
      <c r="G73" s="72"/>
      <c r="H73" s="41">
        <f t="shared" ca="1" si="0"/>
        <v>1180752.2642253933</v>
      </c>
      <c r="I73" s="47"/>
      <c r="M73" s="7"/>
    </row>
    <row r="74" spans="1:13" ht="12.75" x14ac:dyDescent="0.2">
      <c r="A74" s="32">
        <v>44071</v>
      </c>
      <c r="B74" s="38" t="s">
        <v>813</v>
      </c>
      <c r="C74" s="45" t="s">
        <v>193</v>
      </c>
      <c r="D74" s="35"/>
      <c r="E74" s="33"/>
      <c r="F74" s="36">
        <v>773.7</v>
      </c>
      <c r="G74" s="72"/>
      <c r="H74" s="41">
        <f t="shared" ca="1" si="0"/>
        <v>1179978.5642253933</v>
      </c>
      <c r="I74" s="47"/>
      <c r="M74" s="7"/>
    </row>
    <row r="75" spans="1:13" ht="12.75" x14ac:dyDescent="0.2">
      <c r="A75" s="32">
        <v>44071</v>
      </c>
      <c r="B75" s="38" t="s">
        <v>814</v>
      </c>
      <c r="C75" s="45" t="s">
        <v>683</v>
      </c>
      <c r="D75" s="35"/>
      <c r="E75" s="33"/>
      <c r="F75" s="36">
        <v>2040</v>
      </c>
      <c r="G75" s="72"/>
      <c r="H75" s="41">
        <f t="shared" ca="1" si="0"/>
        <v>1177938.5642253933</v>
      </c>
      <c r="I75" s="47"/>
      <c r="M75" s="7"/>
    </row>
    <row r="76" spans="1:13" ht="12.75" x14ac:dyDescent="0.2">
      <c r="A76" s="32">
        <v>44071</v>
      </c>
      <c r="B76" s="38" t="s">
        <v>815</v>
      </c>
      <c r="C76" s="45" t="s">
        <v>816</v>
      </c>
      <c r="D76" s="35"/>
      <c r="E76" s="33"/>
      <c r="F76" s="36">
        <v>2130</v>
      </c>
      <c r="G76" s="72"/>
      <c r="H76" s="41">
        <f t="shared" ca="1" si="0"/>
        <v>1175808.5642253933</v>
      </c>
      <c r="I76" s="47"/>
      <c r="M76" s="7"/>
    </row>
    <row r="77" spans="1:13" ht="12.75" x14ac:dyDescent="0.2">
      <c r="A77" s="32">
        <v>44071</v>
      </c>
      <c r="B77" s="86" t="s">
        <v>817</v>
      </c>
      <c r="C77" s="87" t="s">
        <v>95</v>
      </c>
      <c r="D77" s="88"/>
      <c r="E77" s="86"/>
      <c r="F77" s="89">
        <v>376</v>
      </c>
      <c r="G77" s="90"/>
      <c r="H77" s="41">
        <f t="shared" ca="1" si="0"/>
        <v>1175432.5642253933</v>
      </c>
      <c r="I77" s="91"/>
      <c r="M77" s="7"/>
    </row>
    <row r="78" spans="1:13" ht="12.75" x14ac:dyDescent="0.2">
      <c r="A78" s="32">
        <v>44071</v>
      </c>
      <c r="B78" s="40" t="s">
        <v>818</v>
      </c>
      <c r="C78" s="43" t="s">
        <v>819</v>
      </c>
      <c r="D78" s="48"/>
      <c r="E78" s="40"/>
      <c r="F78" s="71">
        <v>3200</v>
      </c>
      <c r="G78" s="74"/>
      <c r="H78" s="41">
        <f t="shared" ca="1" si="0"/>
        <v>1172232.5642253933</v>
      </c>
      <c r="I78" s="47"/>
      <c r="M78" s="7"/>
    </row>
    <row r="79" spans="1:13" ht="12.75" x14ac:dyDescent="0.2">
      <c r="A79" s="32">
        <v>44071</v>
      </c>
      <c r="B79" s="38" t="s">
        <v>820</v>
      </c>
      <c r="C79" s="45" t="s">
        <v>821</v>
      </c>
      <c r="D79" s="39"/>
      <c r="E79" s="33"/>
      <c r="F79" s="72">
        <v>1500</v>
      </c>
      <c r="G79" s="72"/>
      <c r="H79" s="41">
        <f t="shared" ca="1" si="0"/>
        <v>1170732.5642253933</v>
      </c>
      <c r="I79" s="47"/>
      <c r="M79" s="7"/>
    </row>
    <row r="80" spans="1:13" ht="12.75" x14ac:dyDescent="0.2">
      <c r="A80" s="32">
        <v>44071</v>
      </c>
      <c r="B80" s="38" t="s">
        <v>822</v>
      </c>
      <c r="C80" s="45" t="s">
        <v>208</v>
      </c>
      <c r="D80" s="35"/>
      <c r="E80" s="33"/>
      <c r="F80" s="70">
        <v>169.35</v>
      </c>
      <c r="G80" s="72"/>
      <c r="H80" s="41">
        <f t="shared" ca="1" si="0"/>
        <v>1170563.2142253933</v>
      </c>
      <c r="I80" s="47"/>
      <c r="M80" s="7"/>
    </row>
    <row r="81" spans="1:13" ht="12.75" x14ac:dyDescent="0.2">
      <c r="A81" s="32">
        <v>44071</v>
      </c>
      <c r="B81" s="38" t="s">
        <v>823</v>
      </c>
      <c r="C81" s="45" t="s">
        <v>208</v>
      </c>
      <c r="D81" s="35"/>
      <c r="E81" s="38"/>
      <c r="F81" s="70">
        <v>309.55</v>
      </c>
      <c r="G81" s="72"/>
      <c r="H81" s="41">
        <f t="shared" ca="1" si="0"/>
        <v>1170253.6642253932</v>
      </c>
      <c r="I81" s="47"/>
      <c r="M81" s="7"/>
    </row>
    <row r="82" spans="1:13" ht="25.5" x14ac:dyDescent="0.2">
      <c r="A82" s="32">
        <v>44071</v>
      </c>
      <c r="B82" s="38" t="s">
        <v>824</v>
      </c>
      <c r="C82" s="45" t="s">
        <v>825</v>
      </c>
      <c r="D82" s="35"/>
      <c r="E82" s="33"/>
      <c r="F82" s="70">
        <v>2500</v>
      </c>
      <c r="G82" s="72"/>
      <c r="H82" s="41">
        <f t="shared" ca="1" si="0"/>
        <v>1167753.6642253932</v>
      </c>
      <c r="I82" s="47"/>
      <c r="M82" s="7"/>
    </row>
    <row r="83" spans="1:13" ht="12.75" x14ac:dyDescent="0.2">
      <c r="A83" s="32">
        <v>44071</v>
      </c>
      <c r="B83" s="38" t="s">
        <v>826</v>
      </c>
      <c r="C83" s="45" t="s">
        <v>25</v>
      </c>
      <c r="D83" s="35"/>
      <c r="E83" s="33"/>
      <c r="F83" s="70">
        <v>869.2</v>
      </c>
      <c r="G83" s="72"/>
      <c r="H83" s="41">
        <f t="shared" ca="1" si="0"/>
        <v>1166884.4642253933</v>
      </c>
      <c r="I83" s="47"/>
      <c r="M83" s="7"/>
    </row>
    <row r="84" spans="1:13" ht="12.75" x14ac:dyDescent="0.2">
      <c r="A84" s="32">
        <v>44071</v>
      </c>
      <c r="B84" s="38" t="s">
        <v>827</v>
      </c>
      <c r="C84" s="45" t="s">
        <v>107</v>
      </c>
      <c r="D84" s="35"/>
      <c r="E84" s="33"/>
      <c r="F84" s="70">
        <v>200</v>
      </c>
      <c r="G84" s="72"/>
      <c r="H84" s="41">
        <f t="shared" ca="1" si="0"/>
        <v>1166684.4642253933</v>
      </c>
      <c r="I84" s="47"/>
      <c r="M84" s="7"/>
    </row>
    <row r="85" spans="1:13" ht="12.75" x14ac:dyDescent="0.2">
      <c r="A85" s="32">
        <v>44071</v>
      </c>
      <c r="B85" s="38" t="s">
        <v>828</v>
      </c>
      <c r="C85" s="45" t="s">
        <v>33</v>
      </c>
      <c r="D85" s="35"/>
      <c r="E85" s="33"/>
      <c r="F85" s="70">
        <v>27300</v>
      </c>
      <c r="G85" s="72"/>
      <c r="H85" s="41">
        <f t="shared" ca="1" si="0"/>
        <v>1139384.4642253933</v>
      </c>
      <c r="I85" s="47"/>
      <c r="M85" s="7"/>
    </row>
    <row r="86" spans="1:13" ht="12.75" x14ac:dyDescent="0.2">
      <c r="A86" s="32">
        <v>44071</v>
      </c>
      <c r="B86" s="38" t="s">
        <v>829</v>
      </c>
      <c r="C86" s="45" t="s">
        <v>830</v>
      </c>
      <c r="D86" s="35"/>
      <c r="E86" s="33"/>
      <c r="F86" s="70">
        <v>11766</v>
      </c>
      <c r="G86" s="72"/>
      <c r="H86" s="41">
        <f t="shared" ref="H86:H163" ca="1" si="1">IF(AND(ISBLANK(F86),ISBLANK(G86))," - ",OFFSET(H86,-1,0,1,1)+G86-F86)</f>
        <v>1127618.4642253933</v>
      </c>
      <c r="I86" s="47"/>
      <c r="M86" s="7"/>
    </row>
    <row r="87" spans="1:13" ht="12.75" x14ac:dyDescent="0.2">
      <c r="A87" s="32">
        <v>44071</v>
      </c>
      <c r="B87" s="38" t="s">
        <v>831</v>
      </c>
      <c r="C87" s="45" t="s">
        <v>832</v>
      </c>
      <c r="D87" s="35"/>
      <c r="E87" s="38"/>
      <c r="F87" s="70">
        <v>6122</v>
      </c>
      <c r="G87" s="72"/>
      <c r="H87" s="41">
        <f t="shared" ca="1" si="1"/>
        <v>1121496.4642253933</v>
      </c>
      <c r="I87" s="47"/>
      <c r="M87" s="7"/>
    </row>
    <row r="88" spans="1:13" ht="12.75" x14ac:dyDescent="0.2">
      <c r="A88" s="32">
        <v>44071</v>
      </c>
      <c r="B88" s="38" t="s">
        <v>833</v>
      </c>
      <c r="C88" s="45" t="s">
        <v>237</v>
      </c>
      <c r="D88" s="35"/>
      <c r="E88" s="33"/>
      <c r="F88" s="70">
        <v>1400</v>
      </c>
      <c r="G88" s="72"/>
      <c r="H88" s="41">
        <f t="shared" ca="1" si="1"/>
        <v>1120096.4642253933</v>
      </c>
      <c r="I88" s="47"/>
      <c r="M88" s="7"/>
    </row>
    <row r="89" spans="1:13" ht="12.75" x14ac:dyDescent="0.2">
      <c r="A89" s="32">
        <v>44071</v>
      </c>
      <c r="B89" s="38" t="s">
        <v>834</v>
      </c>
      <c r="C89" s="45" t="s">
        <v>202</v>
      </c>
      <c r="D89" s="39"/>
      <c r="E89" s="33"/>
      <c r="F89" s="72">
        <v>7300</v>
      </c>
      <c r="G89" s="72"/>
      <c r="H89" s="41">
        <f t="shared" ca="1" si="1"/>
        <v>1112796.4642253933</v>
      </c>
      <c r="I89" s="101"/>
      <c r="K89" s="8"/>
      <c r="M89" s="7"/>
    </row>
    <row r="90" spans="1:13" ht="12.75" x14ac:dyDescent="0.2">
      <c r="A90" s="32">
        <v>44071</v>
      </c>
      <c r="B90" s="93" t="s">
        <v>835</v>
      </c>
      <c r="C90" s="94" t="s">
        <v>85</v>
      </c>
      <c r="D90" s="95"/>
      <c r="E90" s="93"/>
      <c r="F90" s="74">
        <v>1840</v>
      </c>
      <c r="G90" s="100"/>
      <c r="H90" s="41">
        <f t="shared" ca="1" si="1"/>
        <v>1110956.4642253933</v>
      </c>
      <c r="I90" s="102"/>
      <c r="K90" s="8"/>
      <c r="M90" s="7"/>
    </row>
    <row r="91" spans="1:13" ht="12.75" x14ac:dyDescent="0.2">
      <c r="A91" s="32"/>
      <c r="B91" s="38"/>
      <c r="C91" s="45" t="s">
        <v>281</v>
      </c>
      <c r="D91" s="39"/>
      <c r="E91" s="33"/>
      <c r="F91" s="72">
        <v>5.0999999999999996</v>
      </c>
      <c r="G91" s="72"/>
      <c r="H91" s="41">
        <f t="shared" ca="1" si="1"/>
        <v>1110951.3642253932</v>
      </c>
      <c r="I91" s="47"/>
      <c r="M91" s="7"/>
    </row>
    <row r="92" spans="1:13" ht="12.75" x14ac:dyDescent="0.2">
      <c r="A92" s="32"/>
      <c r="B92" s="38"/>
      <c r="C92" s="45"/>
      <c r="D92" s="39"/>
      <c r="E92" s="33"/>
      <c r="F92" s="72"/>
      <c r="G92" s="72"/>
      <c r="H92" s="41" t="str">
        <f t="shared" ca="1" si="1"/>
        <v xml:space="preserve"> - </v>
      </c>
      <c r="I92" s="47"/>
      <c r="M92" s="7"/>
    </row>
    <row r="93" spans="1:13" ht="12.75" x14ac:dyDescent="0.2">
      <c r="A93" s="32"/>
      <c r="B93" s="38"/>
      <c r="C93" s="45"/>
      <c r="D93" s="39"/>
      <c r="E93" s="33"/>
      <c r="F93" s="72"/>
      <c r="G93" s="72"/>
      <c r="H93" s="41" t="str">
        <f t="shared" ca="1" si="1"/>
        <v xml:space="preserve"> - </v>
      </c>
      <c r="I93" s="47"/>
      <c r="M93" s="7"/>
    </row>
    <row r="94" spans="1:13" ht="12.75" x14ac:dyDescent="0.2">
      <c r="A94" s="32"/>
      <c r="B94" s="40"/>
      <c r="C94" s="43"/>
      <c r="D94" s="44"/>
      <c r="E94" s="40"/>
      <c r="F94" s="74"/>
      <c r="G94" s="74"/>
      <c r="H94" s="41" t="str">
        <f t="shared" ca="1" si="1"/>
        <v xml:space="preserve"> - </v>
      </c>
      <c r="I94" s="47"/>
      <c r="M94" s="7"/>
    </row>
    <row r="95" spans="1:13" ht="12.75" x14ac:dyDescent="0.2">
      <c r="A95" s="32"/>
      <c r="B95" s="93"/>
      <c r="C95" s="94"/>
      <c r="D95" s="95"/>
      <c r="E95" s="93"/>
      <c r="F95" s="74"/>
      <c r="G95" s="100"/>
      <c r="H95" s="41" t="str">
        <f t="shared" ca="1" si="1"/>
        <v xml:space="preserve"> - </v>
      </c>
      <c r="I95" s="99"/>
      <c r="M95" s="7"/>
    </row>
    <row r="96" spans="1:13" ht="12.75" x14ac:dyDescent="0.2">
      <c r="A96" s="32"/>
      <c r="B96" s="93"/>
      <c r="C96" s="94"/>
      <c r="D96" s="95"/>
      <c r="E96" s="93"/>
      <c r="F96" s="74"/>
      <c r="G96" s="100"/>
      <c r="H96" s="41" t="str">
        <f t="shared" ca="1" si="1"/>
        <v xml:space="preserve"> - </v>
      </c>
      <c r="I96" s="99"/>
      <c r="M96" s="7"/>
    </row>
    <row r="97" spans="1:13" ht="12.75" x14ac:dyDescent="0.2">
      <c r="A97" s="32"/>
      <c r="B97" s="103"/>
      <c r="C97" s="104"/>
      <c r="D97" s="105"/>
      <c r="E97" s="103"/>
      <c r="F97" s="106"/>
      <c r="G97" s="107"/>
      <c r="H97" s="41" t="str">
        <f t="shared" ca="1" si="1"/>
        <v xml:space="preserve"> - </v>
      </c>
      <c r="I97" s="108"/>
      <c r="M97" s="7"/>
    </row>
    <row r="98" spans="1:13" ht="12.75" x14ac:dyDescent="0.2">
      <c r="A98" s="32"/>
      <c r="B98" s="38"/>
      <c r="C98" s="45"/>
      <c r="D98" s="39"/>
      <c r="E98" s="33"/>
      <c r="F98" s="72"/>
      <c r="G98" s="72"/>
      <c r="H98" s="41" t="str">
        <f t="shared" ca="1" si="1"/>
        <v xml:space="preserve"> - </v>
      </c>
      <c r="I98" s="47"/>
      <c r="M98" s="7"/>
    </row>
    <row r="99" spans="1:13" ht="12.75" x14ac:dyDescent="0.2">
      <c r="A99" s="32"/>
      <c r="B99" s="33"/>
      <c r="C99" s="34"/>
      <c r="D99" s="35"/>
      <c r="E99" s="33"/>
      <c r="F99" s="70"/>
      <c r="G99" s="70"/>
      <c r="H99" s="41" t="str">
        <f t="shared" ca="1" si="1"/>
        <v xml:space="preserve"> - </v>
      </c>
      <c r="I99" s="47"/>
      <c r="M99" s="7"/>
    </row>
    <row r="100" spans="1:13" ht="12.75" x14ac:dyDescent="0.2">
      <c r="A100" s="32"/>
      <c r="B100" s="33"/>
      <c r="C100" s="34"/>
      <c r="D100" s="35"/>
      <c r="E100" s="33"/>
      <c r="F100" s="70"/>
      <c r="G100" s="70"/>
      <c r="H100" s="41" t="str">
        <f t="shared" ca="1" si="1"/>
        <v xml:space="preserve"> - </v>
      </c>
      <c r="I100" s="47"/>
      <c r="M100" s="7"/>
    </row>
    <row r="101" spans="1:13" ht="12.75" x14ac:dyDescent="0.2">
      <c r="A101" s="32"/>
      <c r="B101" s="38"/>
      <c r="C101" s="45"/>
      <c r="D101" s="39"/>
      <c r="E101" s="33"/>
      <c r="F101" s="72"/>
      <c r="G101" s="72"/>
      <c r="H101" s="41" t="str">
        <f t="shared" ca="1" si="1"/>
        <v xml:space="preserve"> - </v>
      </c>
      <c r="I101" s="47"/>
      <c r="M101" s="7"/>
    </row>
    <row r="102" spans="1:13" ht="12.75" x14ac:dyDescent="0.2">
      <c r="A102" s="32"/>
      <c r="B102" s="38"/>
      <c r="C102" s="45"/>
      <c r="D102" s="35"/>
      <c r="E102" s="33"/>
      <c r="F102" s="70"/>
      <c r="G102" s="72"/>
      <c r="H102" s="41" t="str">
        <f t="shared" ca="1" si="1"/>
        <v xml:space="preserve"> - </v>
      </c>
      <c r="I102" s="47"/>
      <c r="M102" s="7"/>
    </row>
    <row r="103" spans="1:13" ht="12.75" x14ac:dyDescent="0.2">
      <c r="A103" s="32"/>
      <c r="B103" s="38"/>
      <c r="C103" s="45"/>
      <c r="D103" s="39"/>
      <c r="E103" s="33"/>
      <c r="F103" s="72"/>
      <c r="G103" s="72"/>
      <c r="H103" s="41" t="str">
        <f t="shared" ca="1" si="1"/>
        <v xml:space="preserve"> - </v>
      </c>
      <c r="I103" s="47"/>
      <c r="M103" s="7"/>
    </row>
    <row r="104" spans="1:13" ht="12.75" x14ac:dyDescent="0.2">
      <c r="A104" s="32"/>
      <c r="B104" s="38"/>
      <c r="C104" s="45"/>
      <c r="D104" s="39"/>
      <c r="E104" s="33"/>
      <c r="F104" s="72"/>
      <c r="G104" s="72"/>
      <c r="H104" s="41" t="str">
        <f t="shared" ca="1" si="1"/>
        <v xml:space="preserve"> - </v>
      </c>
      <c r="I104" s="47"/>
      <c r="M104" s="7"/>
    </row>
    <row r="105" spans="1:13" ht="12.75" x14ac:dyDescent="0.2">
      <c r="A105" s="32"/>
      <c r="B105" s="38"/>
      <c r="C105" s="45"/>
      <c r="D105" s="39"/>
      <c r="E105" s="33"/>
      <c r="F105" s="72"/>
      <c r="G105" s="72"/>
      <c r="H105" s="41" t="str">
        <f t="shared" ca="1" si="1"/>
        <v xml:space="preserve"> - </v>
      </c>
      <c r="I105" s="47"/>
      <c r="M105" s="7"/>
    </row>
    <row r="106" spans="1:13" ht="12.75" x14ac:dyDescent="0.2">
      <c r="A106" s="42"/>
      <c r="B106" s="38"/>
      <c r="C106" s="45"/>
      <c r="D106" s="39"/>
      <c r="E106" s="33"/>
      <c r="F106" s="72"/>
      <c r="G106" s="72"/>
      <c r="H106" s="41" t="str">
        <f t="shared" ca="1" si="1"/>
        <v xml:space="preserve"> - </v>
      </c>
      <c r="I106" s="47"/>
      <c r="M106" s="7"/>
    </row>
    <row r="107" spans="1:13" ht="12.75" x14ac:dyDescent="0.2">
      <c r="A107" s="42"/>
      <c r="B107" s="103"/>
      <c r="C107" s="104"/>
      <c r="D107" s="105"/>
      <c r="E107" s="103"/>
      <c r="F107" s="106"/>
      <c r="G107" s="107"/>
      <c r="H107" s="41" t="str">
        <f t="shared" ca="1" si="1"/>
        <v xml:space="preserve"> - </v>
      </c>
      <c r="I107" s="108"/>
      <c r="M107" s="7"/>
    </row>
    <row r="108" spans="1:13" ht="12.75" x14ac:dyDescent="0.2">
      <c r="A108" s="42"/>
      <c r="B108" s="38"/>
      <c r="C108" s="45"/>
      <c r="D108" s="39"/>
      <c r="E108" s="33"/>
      <c r="F108" s="72"/>
      <c r="G108" s="72"/>
      <c r="H108" s="41" t="str">
        <f t="shared" ca="1" si="1"/>
        <v xml:space="preserve"> - </v>
      </c>
      <c r="I108" s="47"/>
      <c r="M108" s="7"/>
    </row>
    <row r="109" spans="1:13" ht="12.75" x14ac:dyDescent="0.2">
      <c r="A109" s="42"/>
      <c r="B109" s="38"/>
      <c r="C109" s="45"/>
      <c r="D109" s="39"/>
      <c r="E109" s="33"/>
      <c r="F109" s="72"/>
      <c r="G109" s="72"/>
      <c r="H109" s="41" t="str">
        <f t="shared" ca="1" si="1"/>
        <v xml:space="preserve"> - </v>
      </c>
      <c r="I109" s="47"/>
      <c r="M109" s="7"/>
    </row>
    <row r="110" spans="1:13" ht="12.75" x14ac:dyDescent="0.2">
      <c r="A110" s="42"/>
      <c r="B110" s="40"/>
      <c r="C110" s="43"/>
      <c r="D110" s="44"/>
      <c r="E110" s="40"/>
      <c r="F110" s="74"/>
      <c r="G110" s="74"/>
      <c r="H110" s="41" t="str">
        <f t="shared" ca="1" si="1"/>
        <v xml:space="preserve"> - </v>
      </c>
      <c r="I110" s="47"/>
      <c r="M110" s="7"/>
    </row>
    <row r="111" spans="1:13" ht="12.75" x14ac:dyDescent="0.2">
      <c r="A111" s="42"/>
      <c r="B111" s="40"/>
      <c r="C111" s="43"/>
      <c r="D111" s="44"/>
      <c r="E111" s="40"/>
      <c r="F111" s="74"/>
      <c r="G111" s="74"/>
      <c r="H111" s="41" t="str">
        <f t="shared" ca="1" si="1"/>
        <v xml:space="preserve"> - </v>
      </c>
      <c r="I111" s="47"/>
      <c r="M111" s="7"/>
    </row>
    <row r="112" spans="1:13" ht="12.75" x14ac:dyDescent="0.2">
      <c r="A112" s="42"/>
      <c r="B112" s="40"/>
      <c r="C112" s="43"/>
      <c r="D112" s="44"/>
      <c r="E112" s="40"/>
      <c r="F112" s="74"/>
      <c r="G112" s="74"/>
      <c r="H112" s="41" t="str">
        <f t="shared" ca="1" si="1"/>
        <v xml:space="preserve"> - </v>
      </c>
      <c r="I112" s="47"/>
      <c r="M112" s="7"/>
    </row>
    <row r="113" spans="1:13" ht="12.75" x14ac:dyDescent="0.2">
      <c r="A113" s="42"/>
      <c r="B113" s="40"/>
      <c r="C113" s="43"/>
      <c r="D113" s="44"/>
      <c r="E113" s="40"/>
      <c r="F113" s="74"/>
      <c r="G113" s="74"/>
      <c r="H113" s="41" t="str">
        <f t="shared" ca="1" si="1"/>
        <v xml:space="preserve"> - </v>
      </c>
      <c r="I113" s="47"/>
      <c r="M113" s="7"/>
    </row>
    <row r="114" spans="1:13" ht="12.75" x14ac:dyDescent="0.2">
      <c r="A114" s="42"/>
      <c r="B114" s="40"/>
      <c r="C114" s="43"/>
      <c r="D114" s="44"/>
      <c r="E114" s="40"/>
      <c r="F114" s="74"/>
      <c r="G114" s="74"/>
      <c r="H114" s="41" t="str">
        <f t="shared" ca="1" si="1"/>
        <v xml:space="preserve"> - </v>
      </c>
      <c r="I114" s="47"/>
      <c r="M114" s="7"/>
    </row>
    <row r="115" spans="1:13" ht="12.75" x14ac:dyDescent="0.2">
      <c r="A115" s="42"/>
      <c r="B115" s="40"/>
      <c r="C115" s="43"/>
      <c r="D115" s="44"/>
      <c r="E115" s="40"/>
      <c r="F115" s="74"/>
      <c r="G115" s="74"/>
      <c r="H115" s="41" t="str">
        <f t="shared" ca="1" si="1"/>
        <v xml:space="preserve"> - </v>
      </c>
      <c r="I115" s="47"/>
      <c r="M115" s="7"/>
    </row>
    <row r="116" spans="1:13" ht="12.75" x14ac:dyDescent="0.2">
      <c r="A116" s="42"/>
      <c r="B116" s="38"/>
      <c r="C116" s="43"/>
      <c r="D116" s="44"/>
      <c r="E116" s="40"/>
      <c r="F116" s="74"/>
      <c r="G116" s="74"/>
      <c r="H116" s="41" t="str">
        <f t="shared" ca="1" si="1"/>
        <v xml:space="preserve"> - </v>
      </c>
      <c r="I116" s="47"/>
      <c r="M116" s="7"/>
    </row>
    <row r="117" spans="1:13" ht="12.75" x14ac:dyDescent="0.2">
      <c r="A117" s="42"/>
      <c r="B117" s="40"/>
      <c r="C117" s="43"/>
      <c r="D117" s="44"/>
      <c r="E117" s="40"/>
      <c r="F117" s="74"/>
      <c r="G117" s="74"/>
      <c r="H117" s="41" t="str">
        <f t="shared" ca="1" si="1"/>
        <v xml:space="preserve"> - </v>
      </c>
      <c r="I117" s="47"/>
      <c r="M117" s="7"/>
    </row>
    <row r="118" spans="1:13" ht="12.75" x14ac:dyDescent="0.2">
      <c r="A118" s="42"/>
      <c r="B118" s="40"/>
      <c r="C118" s="43"/>
      <c r="D118" s="44"/>
      <c r="E118" s="40"/>
      <c r="F118" s="74"/>
      <c r="G118" s="74"/>
      <c r="H118" s="41" t="str">
        <f t="shared" ca="1" si="1"/>
        <v xml:space="preserve"> - </v>
      </c>
      <c r="I118" s="47"/>
      <c r="M118" s="7"/>
    </row>
    <row r="119" spans="1:13" ht="12.75" x14ac:dyDescent="0.2">
      <c r="A119" s="42"/>
      <c r="B119" s="40"/>
      <c r="C119" s="43"/>
      <c r="D119" s="44"/>
      <c r="E119" s="40"/>
      <c r="F119" s="74"/>
      <c r="G119" s="74"/>
      <c r="H119" s="41" t="str">
        <f t="shared" ca="1" si="1"/>
        <v xml:space="preserve"> - </v>
      </c>
      <c r="I119" s="47"/>
      <c r="M119" s="7"/>
    </row>
    <row r="120" spans="1:13" ht="12.75" x14ac:dyDescent="0.2">
      <c r="A120" s="42"/>
      <c r="B120" s="40"/>
      <c r="C120" s="43"/>
      <c r="D120" s="44"/>
      <c r="E120" s="40"/>
      <c r="F120" s="74"/>
      <c r="G120" s="74"/>
      <c r="H120" s="41" t="str">
        <f t="shared" ca="1" si="1"/>
        <v xml:space="preserve"> - </v>
      </c>
      <c r="I120" s="47"/>
      <c r="M120" s="7"/>
    </row>
    <row r="121" spans="1:13" ht="12.75" x14ac:dyDescent="0.2">
      <c r="A121" s="42"/>
      <c r="B121" s="40"/>
      <c r="C121" s="43"/>
      <c r="D121" s="44"/>
      <c r="E121" s="40"/>
      <c r="F121" s="74"/>
      <c r="G121" s="74"/>
      <c r="H121" s="41" t="str">
        <f t="shared" ca="1" si="1"/>
        <v xml:space="preserve"> - </v>
      </c>
      <c r="I121" s="47"/>
      <c r="J121" s="50"/>
      <c r="M121" s="7"/>
    </row>
    <row r="122" spans="1:13" ht="12.75" x14ac:dyDescent="0.2">
      <c r="A122" s="42"/>
      <c r="B122" s="40"/>
      <c r="C122" s="43"/>
      <c r="D122" s="44"/>
      <c r="E122" s="40"/>
      <c r="F122" s="74"/>
      <c r="G122" s="74"/>
      <c r="H122" s="41" t="str">
        <f t="shared" ca="1" si="1"/>
        <v xml:space="preserve"> - </v>
      </c>
      <c r="I122" s="47"/>
      <c r="M122" s="7"/>
    </row>
    <row r="123" spans="1:13" ht="12.75" x14ac:dyDescent="0.2">
      <c r="A123" s="42"/>
      <c r="B123" s="40"/>
      <c r="C123" s="43"/>
      <c r="D123" s="44"/>
      <c r="E123" s="40"/>
      <c r="F123" s="74"/>
      <c r="G123" s="74"/>
      <c r="H123" s="41" t="str">
        <f t="shared" ca="1" si="1"/>
        <v xml:space="preserve"> - </v>
      </c>
      <c r="I123" s="47"/>
      <c r="M123" s="7"/>
    </row>
    <row r="124" spans="1:13" ht="12.75" x14ac:dyDescent="0.2">
      <c r="A124" s="42"/>
      <c r="B124" s="40"/>
      <c r="C124" s="43"/>
      <c r="D124" s="44"/>
      <c r="E124" s="40"/>
      <c r="F124" s="74"/>
      <c r="G124" s="74"/>
      <c r="H124" s="41" t="str">
        <f t="shared" ca="1" si="1"/>
        <v xml:space="preserve"> - </v>
      </c>
      <c r="I124" s="47"/>
      <c r="M124" s="7"/>
    </row>
    <row r="125" spans="1:13" ht="12.75" x14ac:dyDescent="0.2">
      <c r="A125" s="42"/>
      <c r="B125" s="40"/>
      <c r="C125" s="43"/>
      <c r="D125" s="44"/>
      <c r="E125" s="40"/>
      <c r="F125" s="74"/>
      <c r="G125" s="74"/>
      <c r="H125" s="41" t="str">
        <f t="shared" ca="1" si="1"/>
        <v xml:space="preserve"> - </v>
      </c>
      <c r="I125" s="47"/>
      <c r="M125" s="7"/>
    </row>
    <row r="126" spans="1:13" ht="12.75" x14ac:dyDescent="0.2">
      <c r="A126" s="42"/>
      <c r="B126" s="40"/>
      <c r="C126" s="43"/>
      <c r="D126" s="44"/>
      <c r="E126" s="40"/>
      <c r="F126" s="74"/>
      <c r="G126" s="74"/>
      <c r="H126" s="41" t="str">
        <f t="shared" ca="1" si="1"/>
        <v xml:space="preserve"> - </v>
      </c>
      <c r="I126" s="47"/>
      <c r="M126" s="7"/>
    </row>
    <row r="127" spans="1:13" ht="12.75" x14ac:dyDescent="0.2">
      <c r="A127" s="42"/>
      <c r="B127" s="40"/>
      <c r="C127" s="43"/>
      <c r="D127" s="44"/>
      <c r="E127" s="40"/>
      <c r="F127" s="74"/>
      <c r="G127" s="74"/>
      <c r="H127" s="41" t="str">
        <f t="shared" ca="1" si="1"/>
        <v xml:space="preserve"> - </v>
      </c>
      <c r="I127" s="47"/>
      <c r="M127" s="7"/>
    </row>
    <row r="128" spans="1:13" ht="12.75" x14ac:dyDescent="0.2">
      <c r="A128" s="42"/>
      <c r="B128" s="40"/>
      <c r="C128" s="43"/>
      <c r="D128" s="44"/>
      <c r="E128" s="40"/>
      <c r="F128" s="74"/>
      <c r="G128" s="74"/>
      <c r="H128" s="41" t="str">
        <f t="shared" ca="1" si="1"/>
        <v xml:space="preserve"> - </v>
      </c>
      <c r="I128" s="47"/>
      <c r="M128" s="7"/>
    </row>
    <row r="129" spans="1:13" ht="12.75" x14ac:dyDescent="0.2">
      <c r="A129" s="42"/>
      <c r="B129" s="38"/>
      <c r="C129" s="45"/>
      <c r="D129" s="39"/>
      <c r="E129" s="33"/>
      <c r="F129" s="72"/>
      <c r="G129" s="72"/>
      <c r="H129" s="41" t="str">
        <f t="shared" ca="1" si="1"/>
        <v xml:space="preserve"> - </v>
      </c>
      <c r="I129" s="47"/>
      <c r="M129" s="7"/>
    </row>
    <row r="130" spans="1:13" ht="12.75" x14ac:dyDescent="0.2">
      <c r="A130" s="42"/>
      <c r="B130" s="40"/>
      <c r="C130" s="43"/>
      <c r="D130" s="44"/>
      <c r="E130" s="40"/>
      <c r="F130" s="74"/>
      <c r="G130" s="74"/>
      <c r="H130" s="41" t="str">
        <f t="shared" ca="1" si="1"/>
        <v xml:space="preserve"> - </v>
      </c>
      <c r="I130" s="47"/>
      <c r="M130" s="7"/>
    </row>
    <row r="131" spans="1:13" ht="12.75" x14ac:dyDescent="0.2">
      <c r="A131" s="42"/>
      <c r="B131" s="40"/>
      <c r="C131" s="43"/>
      <c r="D131" s="44"/>
      <c r="E131" s="40"/>
      <c r="F131" s="74"/>
      <c r="G131" s="74"/>
      <c r="H131" s="41" t="str">
        <f t="shared" ca="1" si="1"/>
        <v xml:space="preserve"> - </v>
      </c>
      <c r="I131" s="47"/>
      <c r="M131" s="7"/>
    </row>
    <row r="132" spans="1:13" ht="12.75" x14ac:dyDescent="0.2">
      <c r="A132" s="32"/>
      <c r="B132" s="38"/>
      <c r="C132" s="45"/>
      <c r="D132" s="39"/>
      <c r="E132" s="33"/>
      <c r="F132" s="72"/>
      <c r="G132" s="72"/>
      <c r="H132" s="41" t="str">
        <f t="shared" ca="1" si="1"/>
        <v xml:space="preserve"> - </v>
      </c>
      <c r="I132" s="47"/>
      <c r="M132" s="7"/>
    </row>
    <row r="133" spans="1:13" ht="12.75" x14ac:dyDescent="0.2">
      <c r="A133" s="32"/>
      <c r="B133" s="38"/>
      <c r="C133" s="45"/>
      <c r="D133" s="39"/>
      <c r="E133" s="33"/>
      <c r="F133" s="72"/>
      <c r="G133" s="72"/>
      <c r="H133" s="41" t="str">
        <f t="shared" ca="1" si="1"/>
        <v xml:space="preserve"> - </v>
      </c>
      <c r="I133" s="47"/>
      <c r="M133" s="7"/>
    </row>
    <row r="134" spans="1:13" ht="12.75" x14ac:dyDescent="0.2">
      <c r="A134" s="32"/>
      <c r="B134" s="38"/>
      <c r="C134" s="45"/>
      <c r="D134" s="39"/>
      <c r="E134" s="33"/>
      <c r="F134" s="72"/>
      <c r="G134" s="72"/>
      <c r="H134" s="41" t="str">
        <f t="shared" ca="1" si="1"/>
        <v xml:space="preserve"> - </v>
      </c>
      <c r="I134" s="47"/>
      <c r="M134" s="7"/>
    </row>
    <row r="135" spans="1:13" ht="12.75" x14ac:dyDescent="0.2">
      <c r="A135" s="32"/>
      <c r="B135" s="38"/>
      <c r="C135" s="45"/>
      <c r="D135" s="39"/>
      <c r="E135" s="33"/>
      <c r="F135" s="72"/>
      <c r="G135" s="72"/>
      <c r="H135" s="41" t="str">
        <f t="shared" ca="1" si="1"/>
        <v xml:space="preserve"> - </v>
      </c>
      <c r="I135" s="47"/>
      <c r="M135" s="7"/>
    </row>
    <row r="136" spans="1:13" s="54" customFormat="1" ht="12.75" x14ac:dyDescent="0.2">
      <c r="A136" s="32"/>
      <c r="B136" s="51"/>
      <c r="C136" s="52"/>
      <c r="D136" s="44"/>
      <c r="E136" s="51"/>
      <c r="F136" s="75"/>
      <c r="G136" s="75"/>
      <c r="H136" s="41" t="str">
        <f t="shared" ca="1" si="1"/>
        <v xml:space="preserve"> - </v>
      </c>
      <c r="I136" s="47"/>
      <c r="J136" s="53"/>
    </row>
    <row r="137" spans="1:13" s="54" customFormat="1" ht="12.75" x14ac:dyDescent="0.2">
      <c r="A137" s="32"/>
      <c r="B137" s="38"/>
      <c r="C137" s="52"/>
      <c r="D137" s="55"/>
      <c r="E137" s="51"/>
      <c r="F137" s="75"/>
      <c r="G137" s="75"/>
      <c r="H137" s="41" t="str">
        <f t="shared" ca="1" si="1"/>
        <v xml:space="preserve"> - </v>
      </c>
      <c r="I137" s="47"/>
      <c r="J137" s="53"/>
    </row>
    <row r="138" spans="1:13" s="54" customFormat="1" x14ac:dyDescent="0.25">
      <c r="A138" s="32"/>
      <c r="B138" s="51"/>
      <c r="C138" s="52"/>
      <c r="D138" s="55"/>
      <c r="E138" s="51"/>
      <c r="F138" s="75"/>
      <c r="G138" s="75"/>
      <c r="H138" s="41" t="str">
        <f t="shared" ca="1" si="1"/>
        <v xml:space="preserve"> - </v>
      </c>
      <c r="I138" s="47"/>
      <c r="J138" s="53"/>
      <c r="M138" s="57"/>
    </row>
    <row r="139" spans="1:13" s="54" customFormat="1" x14ac:dyDescent="0.25">
      <c r="A139" s="32"/>
      <c r="B139" s="51"/>
      <c r="C139" s="52"/>
      <c r="D139" s="55"/>
      <c r="E139" s="51"/>
      <c r="F139" s="75"/>
      <c r="G139" s="75"/>
      <c r="H139" s="41" t="str">
        <f t="shared" ca="1" si="1"/>
        <v xml:space="preserve"> - </v>
      </c>
      <c r="I139" s="47"/>
      <c r="J139" s="53"/>
      <c r="M139" s="57"/>
    </row>
    <row r="140" spans="1:13" s="54" customFormat="1" x14ac:dyDescent="0.25">
      <c r="A140" s="56"/>
      <c r="B140" s="51"/>
      <c r="C140" s="58"/>
      <c r="D140" s="59"/>
      <c r="E140" s="60"/>
      <c r="F140" s="76"/>
      <c r="G140" s="76"/>
      <c r="H140" s="41" t="str">
        <f t="shared" ca="1" si="1"/>
        <v xml:space="preserve"> - </v>
      </c>
      <c r="I140" s="61"/>
      <c r="J140" s="53"/>
      <c r="M140" s="57"/>
    </row>
    <row r="141" spans="1:13" s="54" customFormat="1" x14ac:dyDescent="0.25">
      <c r="A141" s="56"/>
      <c r="B141" s="60"/>
      <c r="C141" s="58"/>
      <c r="D141" s="59"/>
      <c r="E141" s="60"/>
      <c r="F141" s="76"/>
      <c r="G141" s="76"/>
      <c r="H141" s="41" t="str">
        <f t="shared" ca="1" si="1"/>
        <v xml:space="preserve"> - </v>
      </c>
      <c r="I141" s="47"/>
      <c r="J141" s="53"/>
      <c r="M141" s="57"/>
    </row>
    <row r="142" spans="1:13" s="54" customFormat="1" ht="12.75" x14ac:dyDescent="0.2">
      <c r="A142" s="56"/>
      <c r="B142" s="60"/>
      <c r="C142" s="52"/>
      <c r="D142" s="55"/>
      <c r="E142" s="51"/>
      <c r="F142" s="75"/>
      <c r="G142" s="75"/>
      <c r="H142" s="41" t="str">
        <f t="shared" ca="1" si="1"/>
        <v xml:space="preserve"> - </v>
      </c>
      <c r="I142" s="47"/>
      <c r="J142" s="53"/>
    </row>
    <row r="143" spans="1:13" s="54" customFormat="1" x14ac:dyDescent="0.25">
      <c r="A143" s="56"/>
      <c r="B143" s="51"/>
      <c r="C143" s="58"/>
      <c r="D143" s="59"/>
      <c r="E143" s="60"/>
      <c r="F143" s="76"/>
      <c r="G143" s="76"/>
      <c r="H143" s="41" t="str">
        <f t="shared" ca="1" si="1"/>
        <v xml:space="preserve"> - </v>
      </c>
      <c r="I143" s="47"/>
      <c r="J143" s="53"/>
      <c r="M143" s="57"/>
    </row>
    <row r="144" spans="1:13" s="54" customFormat="1" x14ac:dyDescent="0.25">
      <c r="A144" s="56"/>
      <c r="B144" s="60"/>
      <c r="C144" s="58"/>
      <c r="D144" s="59"/>
      <c r="E144" s="60"/>
      <c r="F144" s="76"/>
      <c r="G144" s="76"/>
      <c r="H144" s="41" t="str">
        <f t="shared" ca="1" si="1"/>
        <v xml:space="preserve"> - </v>
      </c>
      <c r="I144" s="47"/>
      <c r="J144" s="53"/>
      <c r="M144" s="57"/>
    </row>
    <row r="145" spans="1:13" s="54" customFormat="1" x14ac:dyDescent="0.25">
      <c r="A145" s="56"/>
      <c r="B145" s="60"/>
      <c r="C145" s="58"/>
      <c r="D145" s="59"/>
      <c r="E145" s="60"/>
      <c r="F145" s="76"/>
      <c r="G145" s="76"/>
      <c r="H145" s="41" t="str">
        <f t="shared" ca="1" si="1"/>
        <v xml:space="preserve"> - </v>
      </c>
      <c r="I145" s="47"/>
      <c r="J145" s="53"/>
      <c r="M145" s="57"/>
    </row>
    <row r="146" spans="1:13" x14ac:dyDescent="0.25">
      <c r="A146" s="56"/>
      <c r="B146" s="60"/>
      <c r="C146" s="43"/>
      <c r="D146" s="44"/>
      <c r="E146" s="40"/>
      <c r="F146" s="74"/>
      <c r="G146" s="74"/>
      <c r="H146" s="41" t="str">
        <f t="shared" ca="1" si="1"/>
        <v xml:space="preserve"> - </v>
      </c>
      <c r="I146" s="47"/>
    </row>
    <row r="147" spans="1:13" x14ac:dyDescent="0.25">
      <c r="A147" s="56"/>
      <c r="B147" s="40"/>
      <c r="C147" s="43"/>
      <c r="D147" s="44"/>
      <c r="E147" s="40"/>
      <c r="F147" s="74"/>
      <c r="G147" s="74"/>
      <c r="H147" s="41" t="str">
        <f t="shared" ca="1" si="1"/>
        <v xml:space="preserve"> - </v>
      </c>
      <c r="I147" s="47"/>
    </row>
    <row r="148" spans="1:13" x14ac:dyDescent="0.25">
      <c r="A148" s="56"/>
      <c r="B148" s="40"/>
      <c r="C148" s="43"/>
      <c r="D148" s="44"/>
      <c r="E148" s="40"/>
      <c r="F148" s="74"/>
      <c r="G148" s="74"/>
      <c r="H148" s="41" t="str">
        <f t="shared" ca="1" si="1"/>
        <v xml:space="preserve"> - </v>
      </c>
      <c r="I148" s="47"/>
    </row>
    <row r="149" spans="1:13" x14ac:dyDescent="0.25">
      <c r="A149" s="56"/>
      <c r="B149" s="40"/>
      <c r="C149" s="43"/>
      <c r="D149" s="44"/>
      <c r="E149" s="40"/>
      <c r="F149" s="74"/>
      <c r="G149" s="74"/>
      <c r="H149" s="41" t="str">
        <f t="shared" ca="1" si="1"/>
        <v xml:space="preserve"> - </v>
      </c>
      <c r="I149" s="47"/>
    </row>
    <row r="150" spans="1:13" x14ac:dyDescent="0.25">
      <c r="A150" s="56"/>
      <c r="B150" s="40"/>
      <c r="C150" s="43"/>
      <c r="D150" s="44"/>
      <c r="E150" s="40"/>
      <c r="F150" s="74"/>
      <c r="G150" s="74"/>
      <c r="H150" s="41" t="str">
        <f t="shared" ca="1" si="1"/>
        <v xml:space="preserve"> - </v>
      </c>
      <c r="I150" s="47"/>
    </row>
    <row r="151" spans="1:13" x14ac:dyDescent="0.25">
      <c r="A151" s="56"/>
      <c r="B151" s="40"/>
      <c r="C151" s="43"/>
      <c r="D151" s="44"/>
      <c r="E151" s="40"/>
      <c r="F151" s="74"/>
      <c r="G151" s="74"/>
      <c r="H151" s="41" t="str">
        <f t="shared" ca="1" si="1"/>
        <v xml:space="preserve"> - </v>
      </c>
      <c r="I151" s="47"/>
    </row>
    <row r="152" spans="1:13" x14ac:dyDescent="0.25">
      <c r="A152" s="56"/>
      <c r="B152" s="40"/>
      <c r="C152" s="43"/>
      <c r="D152" s="44"/>
      <c r="E152" s="40"/>
      <c r="F152" s="74"/>
      <c r="G152" s="74"/>
      <c r="H152" s="41" t="str">
        <f t="shared" ca="1" si="1"/>
        <v xml:space="preserve"> - </v>
      </c>
      <c r="I152" s="47"/>
    </row>
    <row r="153" spans="1:13" x14ac:dyDescent="0.25">
      <c r="A153" s="56"/>
      <c r="B153" s="40"/>
      <c r="C153" s="43"/>
      <c r="D153" s="44"/>
      <c r="E153" s="40"/>
      <c r="F153" s="74"/>
      <c r="G153" s="74"/>
      <c r="H153" s="41" t="str">
        <f t="shared" ca="1" si="1"/>
        <v xml:space="preserve"> - </v>
      </c>
      <c r="I153" s="47"/>
    </row>
    <row r="154" spans="1:13" x14ac:dyDescent="0.25">
      <c r="A154" s="56"/>
      <c r="B154" s="40"/>
      <c r="C154" s="43"/>
      <c r="D154" s="44"/>
      <c r="E154" s="40"/>
      <c r="F154" s="74"/>
      <c r="G154" s="74"/>
      <c r="H154" s="41" t="str">
        <f t="shared" ca="1" si="1"/>
        <v xml:space="preserve"> - </v>
      </c>
      <c r="I154" s="47"/>
    </row>
    <row r="155" spans="1:13" ht="12.75" x14ac:dyDescent="0.2">
      <c r="A155" s="56"/>
      <c r="B155" s="40"/>
      <c r="C155" s="43"/>
      <c r="D155" s="44"/>
      <c r="E155" s="40"/>
      <c r="F155" s="74"/>
      <c r="G155" s="74"/>
      <c r="H155" s="41" t="str">
        <f t="shared" ca="1" si="1"/>
        <v xml:space="preserve"> - </v>
      </c>
      <c r="I155" s="47"/>
      <c r="J155" s="7"/>
      <c r="M155" s="7"/>
    </row>
    <row r="156" spans="1:13" ht="12.75" x14ac:dyDescent="0.2">
      <c r="A156" s="56"/>
      <c r="B156" s="40"/>
      <c r="C156" s="43"/>
      <c r="D156" s="44"/>
      <c r="E156" s="40"/>
      <c r="F156" s="74"/>
      <c r="G156" s="74"/>
      <c r="H156" s="41" t="str">
        <f t="shared" ca="1" si="1"/>
        <v xml:space="preserve"> - </v>
      </c>
      <c r="I156" s="47"/>
      <c r="J156" s="7"/>
      <c r="M156" s="7"/>
    </row>
    <row r="157" spans="1:13" ht="12.75" x14ac:dyDescent="0.2">
      <c r="A157" s="56"/>
      <c r="B157" s="40"/>
      <c r="C157" s="43"/>
      <c r="D157" s="44"/>
      <c r="E157" s="40"/>
      <c r="F157" s="74"/>
      <c r="G157" s="74"/>
      <c r="H157" s="41" t="str">
        <f t="shared" ca="1" si="1"/>
        <v xml:space="preserve"> - </v>
      </c>
      <c r="I157" s="47"/>
      <c r="J157" s="7"/>
      <c r="M157" s="7"/>
    </row>
    <row r="158" spans="1:13" ht="12.75" x14ac:dyDescent="0.2">
      <c r="A158" s="56"/>
      <c r="B158" s="40"/>
      <c r="C158" s="43"/>
      <c r="D158" s="44"/>
      <c r="E158" s="40"/>
      <c r="F158" s="74"/>
      <c r="G158" s="74"/>
      <c r="H158" s="41" t="str">
        <f t="shared" ca="1" si="1"/>
        <v xml:space="preserve"> - </v>
      </c>
      <c r="I158" s="47"/>
      <c r="J158" s="7"/>
      <c r="M158" s="7"/>
    </row>
    <row r="159" spans="1:13" ht="12.75" x14ac:dyDescent="0.2">
      <c r="A159" s="56"/>
      <c r="B159" s="40"/>
      <c r="C159" s="43"/>
      <c r="D159" s="44"/>
      <c r="E159" s="40"/>
      <c r="F159" s="74"/>
      <c r="G159" s="74"/>
      <c r="H159" s="41" t="str">
        <f t="shared" ca="1" si="1"/>
        <v xml:space="preserve"> - </v>
      </c>
      <c r="I159" s="47"/>
      <c r="J159" s="7"/>
      <c r="M159" s="7"/>
    </row>
    <row r="160" spans="1:13" ht="12.75" x14ac:dyDescent="0.2">
      <c r="A160" s="56"/>
      <c r="B160" s="40"/>
      <c r="C160" s="43"/>
      <c r="D160" s="44"/>
      <c r="E160" s="40"/>
      <c r="F160" s="74"/>
      <c r="G160" s="74"/>
      <c r="H160" s="41" t="str">
        <f t="shared" ca="1" si="1"/>
        <v xml:space="preserve"> - </v>
      </c>
      <c r="I160" s="47"/>
      <c r="J160" s="7"/>
      <c r="M160" s="7"/>
    </row>
    <row r="161" spans="1:13" ht="12.75" x14ac:dyDescent="0.2">
      <c r="A161" s="56"/>
      <c r="B161" s="40"/>
      <c r="C161" s="43"/>
      <c r="D161" s="44"/>
      <c r="E161" s="40"/>
      <c r="F161" s="74"/>
      <c r="G161" s="74"/>
      <c r="H161" s="41" t="str">
        <f t="shared" ca="1" si="1"/>
        <v xml:space="preserve"> - </v>
      </c>
      <c r="I161" s="47"/>
      <c r="J161" s="7"/>
      <c r="M161" s="7"/>
    </row>
    <row r="162" spans="1:13" ht="12.75" x14ac:dyDescent="0.2">
      <c r="A162" s="56"/>
      <c r="B162" s="40"/>
      <c r="C162" s="43"/>
      <c r="D162" s="44"/>
      <c r="E162" s="40"/>
      <c r="F162" s="74"/>
      <c r="G162" s="74"/>
      <c r="H162" s="41" t="str">
        <f t="shared" ca="1" si="1"/>
        <v xml:space="preserve"> - </v>
      </c>
      <c r="I162" s="47"/>
      <c r="J162" s="7"/>
      <c r="M162" s="7"/>
    </row>
    <row r="163" spans="1:13" ht="12.75" x14ac:dyDescent="0.2">
      <c r="A163" s="56"/>
      <c r="B163" s="40"/>
      <c r="C163" s="43"/>
      <c r="D163" s="44"/>
      <c r="E163" s="40"/>
      <c r="F163" s="74"/>
      <c r="G163" s="74"/>
      <c r="H163" s="41" t="str">
        <f t="shared" ca="1" si="1"/>
        <v xml:space="preserve"> - </v>
      </c>
      <c r="I163" s="47"/>
      <c r="J163" s="7"/>
      <c r="M163" s="7"/>
    </row>
    <row r="164" spans="1:13" ht="12.75" x14ac:dyDescent="0.2">
      <c r="A164" s="56"/>
      <c r="B164" s="40"/>
      <c r="C164" s="43"/>
      <c r="D164" s="44"/>
      <c r="E164" s="40"/>
      <c r="F164" s="74"/>
      <c r="G164" s="74"/>
      <c r="H164" s="41" t="str">
        <f t="shared" ref="H164:H167" ca="1" si="2">IF(AND(ISBLANK(F164),ISBLANK(G164))," - ",OFFSET(H164,-1,0,1,1)+G164-F164)</f>
        <v xml:space="preserve"> - </v>
      </c>
      <c r="I164" s="47"/>
      <c r="J164" s="7"/>
      <c r="M164" s="7"/>
    </row>
    <row r="165" spans="1:13" ht="12.75" x14ac:dyDescent="0.2">
      <c r="A165" s="56"/>
      <c r="B165" s="40"/>
      <c r="C165" s="43"/>
      <c r="D165" s="44"/>
      <c r="E165" s="40"/>
      <c r="F165" s="49"/>
      <c r="G165" s="49"/>
      <c r="H165" s="41" t="str">
        <f t="shared" ca="1" si="2"/>
        <v xml:space="preserve"> - </v>
      </c>
      <c r="I165" s="47"/>
      <c r="J165" s="7"/>
      <c r="M165" s="7"/>
    </row>
    <row r="166" spans="1:13" ht="12.75" x14ac:dyDescent="0.2">
      <c r="A166" s="56"/>
      <c r="B166" s="40"/>
      <c r="C166" s="43"/>
      <c r="D166" s="44"/>
      <c r="E166" s="40"/>
      <c r="F166" s="49"/>
      <c r="G166" s="49"/>
      <c r="H166" s="41" t="str">
        <f t="shared" ca="1" si="2"/>
        <v xml:space="preserve"> - </v>
      </c>
      <c r="I166" s="47"/>
      <c r="J166" s="7"/>
      <c r="M166" s="7"/>
    </row>
    <row r="167" spans="1:13" ht="12.75" x14ac:dyDescent="0.2">
      <c r="A167" s="63"/>
      <c r="B167" s="40"/>
      <c r="C167" s="43"/>
      <c r="D167" s="44"/>
      <c r="E167" s="40"/>
      <c r="F167" s="49"/>
      <c r="G167" s="49"/>
      <c r="H167" s="41" t="str">
        <f t="shared" ca="1" si="2"/>
        <v xml:space="preserve"> - </v>
      </c>
      <c r="I167" s="47"/>
      <c r="J167" s="7"/>
      <c r="M167" s="7"/>
    </row>
    <row r="168" spans="1:13" ht="14.25" x14ac:dyDescent="0.2">
      <c r="A168" s="64"/>
      <c r="B168" s="65"/>
      <c r="C168" s="66"/>
      <c r="D168" s="67"/>
      <c r="E168" s="65"/>
      <c r="F168" s="68"/>
      <c r="G168" s="68"/>
      <c r="H168" s="69"/>
      <c r="I168"/>
      <c r="J168" s="7"/>
      <c r="M168" s="7"/>
    </row>
    <row r="169" spans="1:13" ht="12.75" x14ac:dyDescent="0.2">
      <c r="F169" s="8">
        <f>SUBTOTAL(9, F9:F168)</f>
        <v>1281232.2500000002</v>
      </c>
      <c r="G169" s="8">
        <f>SUBTOTAL(9, G9:G137)</f>
        <v>1203148</v>
      </c>
      <c r="J169" s="7"/>
      <c r="M169" s="7"/>
    </row>
    <row r="170" spans="1:13" ht="12.75" x14ac:dyDescent="0.2">
      <c r="F170" s="8">
        <f>F169-G169</f>
        <v>78084.250000000233</v>
      </c>
      <c r="J170" s="7"/>
      <c r="M170" s="7"/>
    </row>
  </sheetData>
  <conditionalFormatting sqref="H7:H167">
    <cfRule type="cellIs" dxfId="34" priority="2" stopIfTrue="1" operator="lessThan">
      <formula>0</formula>
    </cfRule>
  </conditionalFormatting>
  <conditionalFormatting sqref="H3">
    <cfRule type="cellIs" dxfId="33" priority="1" stopIfTrue="1" operator="lessThan">
      <formula>0</formula>
    </cfRule>
  </conditionalFormatting>
  <dataValidations count="5">
    <dataValidation type="list" allowBlank="1" showInputMessage="1" showErrorMessage="1" sqref="C80 B35 C29:C34 C7:C8 C99:C100 C57:C72 C36:C54" xr:uid="{956D8761-EFED-4A03-9FE2-2CE1D01EE75A}">
      <formula1>payeeList</formula1>
    </dataValidation>
    <dataValidation type="list" allowBlank="1" showInputMessage="1" showErrorMessage="1" sqref="B7:B30 B32:B34 B99:B100 B58:B72 B36:B55" xr:uid="{0B2D3CDD-20FA-4C43-9002-34626A0DBAC2}">
      <formula1>numList</formula1>
    </dataValidation>
    <dataValidation type="list" allowBlank="1" showInputMessage="1" showErrorMessage="1" sqref="A132:A139 A7:A47 A49:A105" xr:uid="{7B5BF132-E3CA-455B-A8C1-35E530C3719A}">
      <formula1>dateList</formula1>
    </dataValidation>
    <dataValidation type="list" allowBlank="1" showInputMessage="1" showErrorMessage="1" sqref="F35 E7:E135" xr:uid="{560D14F6-0222-4A71-B426-DE807BDBB9F9}">
      <formula1>reconcileList</formula1>
    </dataValidation>
    <dataValidation type="list" allowBlank="1" showInputMessage="1" showErrorMessage="1" sqref="D80:D88 C35 D7:D8 F102 F80:F88 D99:D100 D46:D52 D102 D54:D78 F54:F78 F46:F52" xr:uid="{303258E4-451C-4249-AADB-F45C3C784795}">
      <formula1>categoryList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92435AC0-2DE2-49E3-A435-AAA06D050C43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H7:H30</xm:sqref>
        </x14:conditionalFormatting>
        <x14:conditionalFormatting xmlns:xm="http://schemas.microsoft.com/office/excel/2006/main">
          <x14:cfRule type="iconSet" priority="4" id="{D193E25F-1EB9-4A40-A18E-70672CADAD5D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H3</xm:sqref>
        </x14:conditionalFormatting>
        <x14:conditionalFormatting xmlns:xm="http://schemas.microsoft.com/office/excel/2006/main">
          <x14:cfRule type="iconSet" priority="5" id="{50E3A2AE-3EFD-46DC-9FFA-83902A59ADD9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H31:H167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4EB01-8687-418B-BAB1-C867BE4BE521}">
  <sheetPr codeName="Sheet9">
    <pageSetUpPr fitToPage="1"/>
  </sheetPr>
  <dimension ref="A1:N177"/>
  <sheetViews>
    <sheetView showGridLines="0" zoomScale="115" zoomScaleNormal="115" workbookViewId="0">
      <pane ySplit="6" topLeftCell="A79" activePane="bottomLeft" state="frozen"/>
      <selection activeCell="B18" sqref="B18"/>
      <selection pane="bottomLeft" activeCell="C5" sqref="C5"/>
    </sheetView>
  </sheetViews>
  <sheetFormatPr defaultRowHeight="15" x14ac:dyDescent="0.25"/>
  <cols>
    <col min="1" max="1" width="9.25" style="7" customWidth="1"/>
    <col min="2" max="2" width="12.875" style="7" customWidth="1"/>
    <col min="3" max="3" width="25.75" style="7" customWidth="1"/>
    <col min="4" max="4" width="18.375" style="7" customWidth="1"/>
    <col min="5" max="5" width="4" style="7" customWidth="1"/>
    <col min="6" max="6" width="12.375" style="8" customWidth="1"/>
    <col min="7" max="7" width="11.75" style="8" customWidth="1"/>
    <col min="8" max="8" width="14" style="8" customWidth="1"/>
    <col min="9" max="9" width="15.25" style="7" customWidth="1"/>
    <col min="10" max="10" width="20.875" style="8" customWidth="1"/>
    <col min="11" max="11" width="9.625" style="7" bestFit="1" customWidth="1"/>
    <col min="12" max="12" width="9" style="7"/>
    <col min="13" max="13" width="9" style="62"/>
    <col min="14" max="16384" width="9" style="7"/>
  </cols>
  <sheetData>
    <row r="1" spans="1:14" ht="23.25" x14ac:dyDescent="0.3">
      <c r="A1" s="1" t="s">
        <v>0</v>
      </c>
      <c r="B1" s="2"/>
      <c r="C1" s="2"/>
      <c r="D1" s="2"/>
      <c r="E1" s="3"/>
      <c r="F1" s="4"/>
      <c r="G1" s="5"/>
      <c r="H1" s="6">
        <v>44075</v>
      </c>
      <c r="M1" s="9"/>
      <c r="N1" s="10" t="s">
        <v>1</v>
      </c>
    </row>
    <row r="2" spans="1:14" ht="18.75" x14ac:dyDescent="0.25">
      <c r="A2" s="1" t="s">
        <v>2</v>
      </c>
      <c r="M2" s="11"/>
    </row>
    <row r="3" spans="1:14" x14ac:dyDescent="0.25">
      <c r="G3" s="13" t="s">
        <v>3</v>
      </c>
      <c r="H3" s="14">
        <f ca="1">VLOOKUP(9E+100,Table1345678910111213345678910111213345678910[Balance],1)</f>
        <v>625273.43422539299</v>
      </c>
      <c r="J3" s="15"/>
      <c r="M3" s="11"/>
      <c r="N3" s="10" t="s">
        <v>4</v>
      </c>
    </row>
    <row r="4" spans="1:14" x14ac:dyDescent="0.25">
      <c r="G4" s="16" t="s">
        <v>5</v>
      </c>
      <c r="H4" s="17">
        <f>SUMIF(Table1345678910111213345678910111213345678910[R],"=r",Table1345678910111213345678910111213345678910[Deposit,
Credit (+)])+SUMIF(Table1345678910111213345678910111213345678910[R],"=c",Table1345678910111213345678910111213345678910[Deposit,
Credit (+)])-SUMIF(Table1345678910111213345678910111213345678910[R],"=R",Table1345678910111213345678910111213345678910[Withdrawal,
Payment (-)])-SUMIF(Table1345678910111213345678910111213345678910[R],"=C",Table1345678910111213345678910111213345678910[Withdrawal,
Payment (-)])</f>
        <v>0</v>
      </c>
      <c r="J4" s="18"/>
      <c r="M4" s="11"/>
      <c r="N4" s="10" t="s">
        <v>6</v>
      </c>
    </row>
    <row r="5" spans="1:14" s="20" customFormat="1" ht="17.25" customHeight="1" x14ac:dyDescent="0.25">
      <c r="A5" s="19"/>
      <c r="B5" s="19"/>
      <c r="C5" s="19"/>
      <c r="E5" s="21"/>
      <c r="F5" s="22"/>
      <c r="G5" s="23" t="s">
        <v>7</v>
      </c>
      <c r="H5" s="24">
        <v>500000</v>
      </c>
      <c r="J5" s="22"/>
      <c r="M5" s="11"/>
      <c r="N5" s="10" t="s">
        <v>8</v>
      </c>
    </row>
    <row r="6" spans="1:14" ht="30" x14ac:dyDescent="0.25">
      <c r="A6" s="25" t="s">
        <v>9</v>
      </c>
      <c r="B6" s="26" t="s">
        <v>10</v>
      </c>
      <c r="C6" s="27" t="s">
        <v>11</v>
      </c>
      <c r="D6" s="27" t="s">
        <v>12</v>
      </c>
      <c r="E6" s="25" t="s">
        <v>13</v>
      </c>
      <c r="F6" s="28" t="s">
        <v>14</v>
      </c>
      <c r="G6" s="28" t="s">
        <v>15</v>
      </c>
      <c r="H6" s="29" t="s">
        <v>16</v>
      </c>
      <c r="I6" s="30" t="s">
        <v>17</v>
      </c>
      <c r="M6" s="11"/>
    </row>
    <row r="7" spans="1:14" s="20" customFormat="1" ht="12.75" x14ac:dyDescent="0.2">
      <c r="A7" s="31"/>
      <c r="B7" s="33"/>
      <c r="C7" s="34" t="s">
        <v>836</v>
      </c>
      <c r="D7" s="35"/>
      <c r="E7" s="33"/>
      <c r="F7" s="36">
        <v>0</v>
      </c>
      <c r="G7" s="36"/>
      <c r="H7" s="41">
        <f ca="1">Aug!H91</f>
        <v>1110951.3642253932</v>
      </c>
      <c r="I7" s="37"/>
      <c r="J7" s="22"/>
      <c r="M7" s="12"/>
    </row>
    <row r="8" spans="1:14" s="20" customFormat="1" ht="12.75" x14ac:dyDescent="0.2">
      <c r="A8" s="32">
        <v>44075</v>
      </c>
      <c r="B8" s="140" t="s">
        <v>837</v>
      </c>
      <c r="C8" s="141" t="s">
        <v>18</v>
      </c>
      <c r="D8" s="146"/>
      <c r="E8" s="140"/>
      <c r="F8" s="143">
        <v>10064</v>
      </c>
      <c r="G8" s="143"/>
      <c r="H8" s="148">
        <f ca="1">IF(AND(ISBLANK(F8),ISBLANK(G8)),"",OFFSET(H8,-1,0,1,1)+G8-F8)</f>
        <v>1100887.3642253932</v>
      </c>
      <c r="I8" s="145"/>
      <c r="J8" s="22"/>
      <c r="M8" s="12"/>
    </row>
    <row r="9" spans="1:14" s="20" customFormat="1" ht="12.75" x14ac:dyDescent="0.2">
      <c r="A9" s="32">
        <v>44075</v>
      </c>
      <c r="B9" s="38" t="s">
        <v>838</v>
      </c>
      <c r="C9" s="39" t="s">
        <v>30</v>
      </c>
      <c r="D9" s="39"/>
      <c r="E9" s="40"/>
      <c r="F9" s="70">
        <v>250</v>
      </c>
      <c r="G9" s="70"/>
      <c r="H9" s="41">
        <f ca="1">IF(AND(ISBLANK(F9),ISBLANK(G9))," - ",OFFSET(H9,-1,0,1,1)+G9-F9)</f>
        <v>1100637.3642253932</v>
      </c>
      <c r="I9" s="37"/>
      <c r="J9" s="22"/>
      <c r="M9" s="12"/>
    </row>
    <row r="10" spans="1:14" s="20" customFormat="1" ht="12.75" x14ac:dyDescent="0.2">
      <c r="A10" s="32">
        <v>44075</v>
      </c>
      <c r="B10" s="38" t="s">
        <v>839</v>
      </c>
      <c r="C10" s="39" t="s">
        <v>19</v>
      </c>
      <c r="D10" s="39"/>
      <c r="E10" s="40"/>
      <c r="F10" s="70">
        <v>132</v>
      </c>
      <c r="G10" s="70"/>
      <c r="H10" s="41">
        <f t="shared" ref="H10:H86" ca="1" si="0">IF(AND(ISBLANK(F10),ISBLANK(G10))," - ",OFFSET(H10,-1,0,1,1)+G10-F10)</f>
        <v>1100505.3642253932</v>
      </c>
      <c r="I10" s="37"/>
      <c r="J10" s="22"/>
      <c r="M10" s="12"/>
    </row>
    <row r="11" spans="1:14" s="20" customFormat="1" ht="12.75" x14ac:dyDescent="0.2">
      <c r="A11" s="32">
        <v>44075</v>
      </c>
      <c r="B11" s="33" t="s">
        <v>840</v>
      </c>
      <c r="C11" s="39" t="s">
        <v>436</v>
      </c>
      <c r="D11" s="39"/>
      <c r="E11" s="33"/>
      <c r="F11" s="71">
        <v>5000</v>
      </c>
      <c r="G11" s="71"/>
      <c r="H11" s="41">
        <f t="shared" ca="1" si="0"/>
        <v>1095505.3642253932</v>
      </c>
      <c r="I11" s="37"/>
      <c r="J11" s="22"/>
      <c r="M11" s="12"/>
    </row>
    <row r="12" spans="1:14" s="20" customFormat="1" ht="12.75" x14ac:dyDescent="0.2">
      <c r="A12" s="32">
        <v>44075</v>
      </c>
      <c r="B12" s="93" t="s">
        <v>841</v>
      </c>
      <c r="C12" s="94" t="s">
        <v>173</v>
      </c>
      <c r="D12" s="95"/>
      <c r="E12" s="93"/>
      <c r="F12" s="71">
        <v>590</v>
      </c>
      <c r="G12" s="96"/>
      <c r="H12" s="41">
        <f t="shared" ca="1" si="0"/>
        <v>1094915.3642253932</v>
      </c>
      <c r="I12" s="82"/>
      <c r="J12" s="22"/>
      <c r="M12" s="12"/>
    </row>
    <row r="13" spans="1:14" s="20" customFormat="1" ht="12.75" x14ac:dyDescent="0.2">
      <c r="A13" s="32">
        <v>44075</v>
      </c>
      <c r="B13" s="40" t="s">
        <v>842</v>
      </c>
      <c r="C13" s="43" t="s">
        <v>181</v>
      </c>
      <c r="D13" s="44"/>
      <c r="E13" s="40"/>
      <c r="F13" s="71">
        <v>4000</v>
      </c>
      <c r="G13" s="71"/>
      <c r="H13" s="41">
        <f t="shared" ca="1" si="0"/>
        <v>1090915.3642253932</v>
      </c>
      <c r="I13" s="37"/>
      <c r="J13" s="22"/>
      <c r="M13" s="12"/>
    </row>
    <row r="14" spans="1:14" s="20" customFormat="1" ht="12.75" customHeight="1" x14ac:dyDescent="0.2">
      <c r="A14" s="32">
        <v>44075</v>
      </c>
      <c r="B14" s="40" t="s">
        <v>843</v>
      </c>
      <c r="C14" s="43" t="s">
        <v>844</v>
      </c>
      <c r="D14" s="44"/>
      <c r="E14" s="40"/>
      <c r="F14" s="71">
        <v>9852.7000000000007</v>
      </c>
      <c r="G14" s="71"/>
      <c r="H14" s="41">
        <f t="shared" ca="1" si="0"/>
        <v>1081062.6642253932</v>
      </c>
      <c r="I14" s="37"/>
      <c r="J14" s="22"/>
      <c r="M14" s="12"/>
    </row>
    <row r="15" spans="1:14" s="20" customFormat="1" ht="12.75" customHeight="1" x14ac:dyDescent="0.2">
      <c r="A15" s="32">
        <v>44075</v>
      </c>
      <c r="B15" s="93" t="s">
        <v>845</v>
      </c>
      <c r="C15" s="94" t="s">
        <v>477</v>
      </c>
      <c r="D15" s="95"/>
      <c r="E15" s="93"/>
      <c r="F15" s="71">
        <v>370.6</v>
      </c>
      <c r="G15" s="96"/>
      <c r="H15" s="41">
        <f t="shared" ca="1" si="0"/>
        <v>1080692.0642253931</v>
      </c>
      <c r="I15" s="82"/>
      <c r="J15" s="22"/>
      <c r="M15" s="12"/>
    </row>
    <row r="16" spans="1:14" s="20" customFormat="1" ht="12.75" customHeight="1" x14ac:dyDescent="0.2">
      <c r="A16" s="32">
        <v>44075</v>
      </c>
      <c r="B16" s="169" t="s">
        <v>1166</v>
      </c>
      <c r="C16" s="170" t="s">
        <v>1169</v>
      </c>
      <c r="D16" s="176"/>
      <c r="E16" s="169"/>
      <c r="F16" s="172"/>
      <c r="G16" s="175">
        <v>375</v>
      </c>
      <c r="H16" s="41">
        <f t="shared" ca="1" si="0"/>
        <v>1081067.0642253931</v>
      </c>
      <c r="I16" s="167"/>
      <c r="J16" s="22"/>
      <c r="M16" s="12"/>
    </row>
    <row r="17" spans="1:13" s="20" customFormat="1" ht="12.75" customHeight="1" x14ac:dyDescent="0.2">
      <c r="A17" s="32">
        <v>44075</v>
      </c>
      <c r="B17" s="169" t="s">
        <v>1167</v>
      </c>
      <c r="C17" s="170" t="s">
        <v>537</v>
      </c>
      <c r="D17" s="176"/>
      <c r="E17" s="169"/>
      <c r="F17" s="172"/>
      <c r="G17" s="175">
        <v>6000</v>
      </c>
      <c r="H17" s="41">
        <f t="shared" ca="1" si="0"/>
        <v>1087067.0642253931</v>
      </c>
      <c r="I17" s="167"/>
      <c r="J17" s="22"/>
      <c r="M17" s="12"/>
    </row>
    <row r="18" spans="1:13" s="20" customFormat="1" ht="12.75" customHeight="1" x14ac:dyDescent="0.2">
      <c r="A18" s="32">
        <v>44075</v>
      </c>
      <c r="B18" s="169" t="s">
        <v>1168</v>
      </c>
      <c r="C18" s="170" t="s">
        <v>1170</v>
      </c>
      <c r="D18" s="176"/>
      <c r="E18" s="169"/>
      <c r="F18" s="172"/>
      <c r="G18" s="175">
        <v>1000</v>
      </c>
      <c r="H18" s="41">
        <f t="shared" ca="1" si="0"/>
        <v>1088067.0642253931</v>
      </c>
      <c r="I18" s="167"/>
      <c r="J18" s="22"/>
      <c r="M18" s="12"/>
    </row>
    <row r="19" spans="1:13" s="20" customFormat="1" ht="12.75" customHeight="1" x14ac:dyDescent="0.2">
      <c r="A19" s="32">
        <v>44082</v>
      </c>
      <c r="B19" s="93" t="s">
        <v>846</v>
      </c>
      <c r="C19" s="94" t="s">
        <v>847</v>
      </c>
      <c r="D19" s="95"/>
      <c r="E19" s="93"/>
      <c r="F19" s="71">
        <v>3537.22</v>
      </c>
      <c r="G19" s="96"/>
      <c r="H19" s="41">
        <f t="shared" ca="1" si="0"/>
        <v>1084529.8442253931</v>
      </c>
      <c r="I19" s="82"/>
      <c r="J19" s="22"/>
      <c r="M19" s="12"/>
    </row>
    <row r="20" spans="1:13" s="20" customFormat="1" ht="12.75" x14ac:dyDescent="0.2">
      <c r="A20" s="32">
        <v>44082</v>
      </c>
      <c r="B20" s="33" t="s">
        <v>848</v>
      </c>
      <c r="C20" s="39" t="s">
        <v>80</v>
      </c>
      <c r="D20" s="39"/>
      <c r="E20" s="33"/>
      <c r="F20" s="70">
        <v>1261.4000000000001</v>
      </c>
      <c r="G20" s="70"/>
      <c r="H20" s="41">
        <f t="shared" ca="1" si="0"/>
        <v>1083268.4442253932</v>
      </c>
      <c r="I20" s="37"/>
      <c r="J20" s="22"/>
      <c r="M20" s="12"/>
    </row>
    <row r="21" spans="1:13" s="20" customFormat="1" ht="12.75" x14ac:dyDescent="0.2">
      <c r="A21" s="32">
        <v>44082</v>
      </c>
      <c r="B21" s="33" t="s">
        <v>849</v>
      </c>
      <c r="C21" s="39" t="s">
        <v>850</v>
      </c>
      <c r="D21" s="39"/>
      <c r="E21" s="33"/>
      <c r="F21" s="70">
        <v>150</v>
      </c>
      <c r="G21" s="70"/>
      <c r="H21" s="41">
        <f t="shared" ca="1" si="0"/>
        <v>1083118.4442253932</v>
      </c>
      <c r="I21" s="37"/>
      <c r="J21" s="22"/>
      <c r="M21" s="12"/>
    </row>
    <row r="22" spans="1:13" s="20" customFormat="1" ht="25.5" x14ac:dyDescent="0.2">
      <c r="A22" s="32">
        <v>44082</v>
      </c>
      <c r="B22" s="33" t="s">
        <v>851</v>
      </c>
      <c r="C22" s="45" t="s">
        <v>322</v>
      </c>
      <c r="D22" s="39"/>
      <c r="E22" s="40"/>
      <c r="F22" s="70">
        <v>265.11</v>
      </c>
      <c r="G22" s="71"/>
      <c r="H22" s="41">
        <f t="shared" ca="1" si="0"/>
        <v>1082853.3342253931</v>
      </c>
      <c r="I22" s="37"/>
      <c r="J22" s="22"/>
      <c r="M22" s="12"/>
    </row>
    <row r="23" spans="1:13" s="20" customFormat="1" ht="12.75" x14ac:dyDescent="0.2">
      <c r="A23" s="32">
        <v>44082</v>
      </c>
      <c r="B23" s="40" t="s">
        <v>852</v>
      </c>
      <c r="C23" s="43" t="s">
        <v>211</v>
      </c>
      <c r="D23" s="39"/>
      <c r="E23" s="40"/>
      <c r="F23" s="71">
        <v>4880</v>
      </c>
      <c r="G23" s="71"/>
      <c r="H23" s="41">
        <f t="shared" ca="1" si="0"/>
        <v>1077973.3342253931</v>
      </c>
      <c r="I23" s="37"/>
      <c r="J23" s="22"/>
      <c r="M23" s="12"/>
    </row>
    <row r="24" spans="1:13" s="20" customFormat="1" ht="24" x14ac:dyDescent="0.2">
      <c r="A24" s="32">
        <v>44083</v>
      </c>
      <c r="B24" s="140" t="s">
        <v>853</v>
      </c>
      <c r="C24" s="141" t="s">
        <v>35</v>
      </c>
      <c r="D24" s="142"/>
      <c r="E24" s="140"/>
      <c r="F24" s="143">
        <v>2743.45</v>
      </c>
      <c r="G24" s="143"/>
      <c r="H24" s="41">
        <f t="shared" ca="1" si="0"/>
        <v>1075229.8842253932</v>
      </c>
      <c r="I24" s="145"/>
      <c r="J24" s="22"/>
      <c r="M24" s="12"/>
    </row>
    <row r="25" spans="1:13" s="20" customFormat="1" ht="12.75" x14ac:dyDescent="0.2">
      <c r="A25" s="32">
        <v>44083</v>
      </c>
      <c r="B25" s="140" t="s">
        <v>854</v>
      </c>
      <c r="C25" s="141" t="s">
        <v>681</v>
      </c>
      <c r="D25" s="142"/>
      <c r="E25" s="140"/>
      <c r="F25" s="143">
        <v>4500</v>
      </c>
      <c r="G25" s="143"/>
      <c r="H25" s="41">
        <f t="shared" ca="1" si="0"/>
        <v>1070729.8842253932</v>
      </c>
      <c r="I25" s="145"/>
      <c r="J25" s="22"/>
      <c r="M25" s="12"/>
    </row>
    <row r="26" spans="1:13" s="20" customFormat="1" ht="12.75" x14ac:dyDescent="0.2">
      <c r="A26" s="32">
        <v>44083</v>
      </c>
      <c r="B26" s="140" t="s">
        <v>855</v>
      </c>
      <c r="C26" s="141" t="s">
        <v>237</v>
      </c>
      <c r="D26" s="142"/>
      <c r="E26" s="140"/>
      <c r="F26" s="143">
        <v>2655</v>
      </c>
      <c r="G26" s="143"/>
      <c r="H26" s="41">
        <f t="shared" ca="1" si="0"/>
        <v>1068074.8842253932</v>
      </c>
      <c r="I26" s="145"/>
      <c r="J26" s="22"/>
      <c r="M26" s="12"/>
    </row>
    <row r="27" spans="1:13" s="20" customFormat="1" ht="12.75" x14ac:dyDescent="0.2">
      <c r="A27" s="32">
        <v>44083</v>
      </c>
      <c r="B27" s="140" t="s">
        <v>856</v>
      </c>
      <c r="C27" s="141" t="s">
        <v>147</v>
      </c>
      <c r="D27" s="142"/>
      <c r="E27" s="140"/>
      <c r="F27" s="143">
        <v>300</v>
      </c>
      <c r="G27" s="144"/>
      <c r="H27" s="41">
        <f t="shared" ca="1" si="0"/>
        <v>1067774.8842253932</v>
      </c>
      <c r="I27" s="145"/>
      <c r="J27" s="22"/>
      <c r="M27" s="12"/>
    </row>
    <row r="28" spans="1:13" s="20" customFormat="1" ht="12.75" x14ac:dyDescent="0.2">
      <c r="A28" s="32">
        <v>44083</v>
      </c>
      <c r="B28" s="40" t="s">
        <v>857</v>
      </c>
      <c r="C28" s="39" t="s">
        <v>697</v>
      </c>
      <c r="D28" s="39"/>
      <c r="E28" s="40"/>
      <c r="F28" s="71">
        <v>9200</v>
      </c>
      <c r="G28" s="71"/>
      <c r="H28" s="41">
        <f t="shared" ca="1" si="0"/>
        <v>1058574.8842253932</v>
      </c>
      <c r="I28" s="37"/>
      <c r="J28" s="22"/>
      <c r="M28" s="12"/>
    </row>
    <row r="29" spans="1:13" s="20" customFormat="1" ht="12.75" x14ac:dyDescent="0.2">
      <c r="A29" s="32">
        <v>44083</v>
      </c>
      <c r="B29" s="40" t="s">
        <v>858</v>
      </c>
      <c r="C29" s="39" t="s">
        <v>100</v>
      </c>
      <c r="D29" s="39"/>
      <c r="E29" s="40"/>
      <c r="F29" s="71">
        <v>112</v>
      </c>
      <c r="G29" s="71"/>
      <c r="H29" s="41">
        <f t="shared" ca="1" si="0"/>
        <v>1058462.8842253932</v>
      </c>
      <c r="I29" s="37"/>
      <c r="J29" s="22"/>
      <c r="M29" s="12"/>
    </row>
    <row r="30" spans="1:13" s="20" customFormat="1" ht="12.75" x14ac:dyDescent="0.2">
      <c r="A30" s="32">
        <v>44083</v>
      </c>
      <c r="B30" s="40" t="s">
        <v>859</v>
      </c>
      <c r="C30" s="43" t="s">
        <v>107</v>
      </c>
      <c r="D30" s="39"/>
      <c r="E30" s="40"/>
      <c r="F30" s="71">
        <v>1209</v>
      </c>
      <c r="G30" s="71"/>
      <c r="H30" s="41">
        <f t="shared" ca="1" si="0"/>
        <v>1057253.8842253932</v>
      </c>
      <c r="I30" s="37"/>
      <c r="J30" s="22"/>
      <c r="M30" s="12"/>
    </row>
    <row r="31" spans="1:13" s="20" customFormat="1" ht="25.5" x14ac:dyDescent="0.2">
      <c r="A31" s="32">
        <v>44083</v>
      </c>
      <c r="B31" s="40" t="s">
        <v>860</v>
      </c>
      <c r="C31" s="45" t="s">
        <v>861</v>
      </c>
      <c r="D31" s="39"/>
      <c r="E31" s="38"/>
      <c r="F31" s="71">
        <v>20000</v>
      </c>
      <c r="G31" s="70"/>
      <c r="H31" s="41">
        <f t="shared" ca="1" si="0"/>
        <v>1037253.8842253932</v>
      </c>
      <c r="I31" s="37"/>
      <c r="J31" s="22"/>
      <c r="M31" s="12"/>
    </row>
    <row r="32" spans="1:13" s="20" customFormat="1" ht="12.75" x14ac:dyDescent="0.2">
      <c r="A32" s="32">
        <v>44088</v>
      </c>
      <c r="B32" s="169" t="s">
        <v>1171</v>
      </c>
      <c r="C32" s="170" t="s">
        <v>1172</v>
      </c>
      <c r="D32" s="176"/>
      <c r="E32" s="169"/>
      <c r="F32" s="172"/>
      <c r="G32" s="175">
        <v>375</v>
      </c>
      <c r="H32" s="41">
        <f t="shared" ca="1" si="0"/>
        <v>1037628.8842253932</v>
      </c>
      <c r="I32" s="167"/>
      <c r="J32" s="22"/>
      <c r="M32" s="12"/>
    </row>
    <row r="33" spans="1:13" s="20" customFormat="1" ht="12.75" x14ac:dyDescent="0.2">
      <c r="A33" s="32">
        <v>44088</v>
      </c>
      <c r="B33" s="38" t="s">
        <v>862</v>
      </c>
      <c r="C33" s="45" t="s">
        <v>71</v>
      </c>
      <c r="D33" s="39"/>
      <c r="E33" s="38"/>
      <c r="F33" s="70">
        <v>199.3</v>
      </c>
      <c r="G33" s="70"/>
      <c r="H33" s="41">
        <f t="shared" ca="1" si="0"/>
        <v>1037429.5842253931</v>
      </c>
      <c r="I33" s="37"/>
      <c r="J33" s="22"/>
      <c r="M33" s="12"/>
    </row>
    <row r="34" spans="1:13" s="20" customFormat="1" ht="12.75" x14ac:dyDescent="0.2">
      <c r="A34" s="32">
        <v>44088</v>
      </c>
      <c r="B34" s="38" t="s">
        <v>863</v>
      </c>
      <c r="C34" s="45" t="s">
        <v>118</v>
      </c>
      <c r="D34" s="39"/>
      <c r="E34" s="38"/>
      <c r="F34" s="70">
        <v>320</v>
      </c>
      <c r="G34" s="70"/>
      <c r="H34" s="41">
        <f t="shared" ca="1" si="0"/>
        <v>1037109.5842253931</v>
      </c>
      <c r="I34" s="37"/>
      <c r="J34" s="22"/>
      <c r="M34" s="12"/>
    </row>
    <row r="35" spans="1:13" s="20" customFormat="1" ht="12.75" x14ac:dyDescent="0.2">
      <c r="A35" s="32">
        <v>44088</v>
      </c>
      <c r="B35" s="38" t="s">
        <v>864</v>
      </c>
      <c r="C35" s="45" t="s">
        <v>865</v>
      </c>
      <c r="D35" s="39"/>
      <c r="E35" s="38"/>
      <c r="F35" s="72">
        <v>900</v>
      </c>
      <c r="G35" s="70"/>
      <c r="H35" s="41">
        <f t="shared" ca="1" si="0"/>
        <v>1036209.5842253931</v>
      </c>
      <c r="I35" s="37"/>
      <c r="J35" s="22"/>
      <c r="M35" s="12"/>
    </row>
    <row r="36" spans="1:13" s="20" customFormat="1" ht="12.75" x14ac:dyDescent="0.2">
      <c r="A36" s="32">
        <v>44088</v>
      </c>
      <c r="B36" s="38" t="s">
        <v>866</v>
      </c>
      <c r="C36" s="45" t="s">
        <v>89</v>
      </c>
      <c r="D36" s="39"/>
      <c r="E36" s="38"/>
      <c r="F36" s="70">
        <v>3710</v>
      </c>
      <c r="G36" s="70"/>
      <c r="H36" s="41">
        <f t="shared" ca="1" si="0"/>
        <v>1032499.5842253931</v>
      </c>
      <c r="I36" s="37"/>
      <c r="J36" s="22"/>
      <c r="M36" s="12"/>
    </row>
    <row r="37" spans="1:13" s="20" customFormat="1" ht="12.75" x14ac:dyDescent="0.2">
      <c r="A37" s="32">
        <v>44088</v>
      </c>
      <c r="B37" s="38" t="s">
        <v>867</v>
      </c>
      <c r="C37" s="45" t="s">
        <v>43</v>
      </c>
      <c r="D37" s="39"/>
      <c r="E37" s="38"/>
      <c r="F37" s="70">
        <v>540</v>
      </c>
      <c r="G37" s="70"/>
      <c r="H37" s="41">
        <f t="shared" ca="1" si="0"/>
        <v>1031959.5842253931</v>
      </c>
      <c r="I37" s="37"/>
      <c r="J37" s="22"/>
      <c r="M37" s="12"/>
    </row>
    <row r="38" spans="1:13" s="20" customFormat="1" ht="25.5" x14ac:dyDescent="0.2">
      <c r="A38" s="32">
        <v>44088</v>
      </c>
      <c r="B38" s="38" t="s">
        <v>868</v>
      </c>
      <c r="C38" s="45" t="s">
        <v>869</v>
      </c>
      <c r="D38" s="39"/>
      <c r="E38" s="33"/>
      <c r="F38" s="70">
        <v>600</v>
      </c>
      <c r="G38" s="70"/>
      <c r="H38" s="41">
        <f t="shared" ca="1" si="0"/>
        <v>1031359.5842253931</v>
      </c>
      <c r="I38" s="37"/>
      <c r="J38" s="22"/>
      <c r="M38" s="12"/>
    </row>
    <row r="39" spans="1:13" s="20" customFormat="1" ht="12.75" x14ac:dyDescent="0.2">
      <c r="A39" s="32">
        <v>44088</v>
      </c>
      <c r="B39" s="46" t="s">
        <v>870</v>
      </c>
      <c r="C39" s="35" t="s">
        <v>871</v>
      </c>
      <c r="D39" s="39"/>
      <c r="E39" s="33"/>
      <c r="F39" s="73">
        <v>5100</v>
      </c>
      <c r="G39" s="70"/>
      <c r="H39" s="41">
        <f t="shared" ca="1" si="0"/>
        <v>1026259.5842253931</v>
      </c>
      <c r="I39" s="37"/>
      <c r="J39" s="22"/>
      <c r="M39" s="7"/>
    </row>
    <row r="40" spans="1:13" s="84" customFormat="1" ht="12.75" x14ac:dyDescent="0.2">
      <c r="A40" s="77">
        <v>44088</v>
      </c>
      <c r="B40" s="78" t="s">
        <v>872</v>
      </c>
      <c r="C40" s="79" t="s">
        <v>51</v>
      </c>
      <c r="D40" s="80"/>
      <c r="E40" s="78"/>
      <c r="F40" s="70">
        <v>916.9</v>
      </c>
      <c r="G40" s="70"/>
      <c r="H40" s="41">
        <f t="shared" ca="1" si="0"/>
        <v>1025342.6842253931</v>
      </c>
      <c r="I40" s="82"/>
      <c r="J40" s="83"/>
      <c r="M40" s="85"/>
    </row>
    <row r="41" spans="1:13" s="20" customFormat="1" ht="12.75" x14ac:dyDescent="0.2">
      <c r="A41" s="32">
        <v>44088</v>
      </c>
      <c r="B41" s="33" t="s">
        <v>873</v>
      </c>
      <c r="C41" s="34" t="s">
        <v>51</v>
      </c>
      <c r="D41" s="39"/>
      <c r="E41" s="33"/>
      <c r="F41" s="70">
        <v>7.25</v>
      </c>
      <c r="G41" s="70"/>
      <c r="H41" s="41">
        <f t="shared" ca="1" si="0"/>
        <v>1025335.4342253931</v>
      </c>
      <c r="I41" s="37"/>
      <c r="J41" s="22"/>
      <c r="M41" s="7"/>
    </row>
    <row r="42" spans="1:13" s="20" customFormat="1" ht="12.75" x14ac:dyDescent="0.2">
      <c r="A42" s="32">
        <v>44088</v>
      </c>
      <c r="B42" s="33" t="s">
        <v>874</v>
      </c>
      <c r="C42" s="34" t="s">
        <v>113</v>
      </c>
      <c r="D42" s="39"/>
      <c r="E42" s="33"/>
      <c r="F42" s="70">
        <v>3325</v>
      </c>
      <c r="G42" s="70"/>
      <c r="H42" s="41">
        <f t="shared" ca="1" si="0"/>
        <v>1022010.4342253931</v>
      </c>
      <c r="I42" s="37"/>
      <c r="J42" s="22"/>
      <c r="M42" s="7"/>
    </row>
    <row r="43" spans="1:13" s="20" customFormat="1" ht="12.75" x14ac:dyDescent="0.2">
      <c r="A43" s="32">
        <v>44088</v>
      </c>
      <c r="B43" s="33" t="s">
        <v>875</v>
      </c>
      <c r="C43" s="34" t="s">
        <v>105</v>
      </c>
      <c r="D43" s="39"/>
      <c r="E43" s="33"/>
      <c r="F43" s="113">
        <v>43.45</v>
      </c>
      <c r="G43" s="70"/>
      <c r="H43" s="41">
        <f t="shared" ca="1" si="0"/>
        <v>1021966.9842253932</v>
      </c>
      <c r="I43" s="37"/>
      <c r="J43" s="22"/>
      <c r="M43" s="7"/>
    </row>
    <row r="44" spans="1:13" s="20" customFormat="1" ht="12.75" x14ac:dyDescent="0.2">
      <c r="A44" s="32">
        <v>44088</v>
      </c>
      <c r="B44" s="33" t="s">
        <v>876</v>
      </c>
      <c r="C44" s="34" t="s">
        <v>498</v>
      </c>
      <c r="D44" s="39"/>
      <c r="E44" s="33"/>
      <c r="F44" s="113">
        <v>15350</v>
      </c>
      <c r="G44" s="70"/>
      <c r="H44" s="41">
        <f t="shared" ca="1" si="0"/>
        <v>1006616.9842253932</v>
      </c>
      <c r="I44" s="37"/>
      <c r="J44" s="22"/>
      <c r="M44" s="7"/>
    </row>
    <row r="45" spans="1:13" s="20" customFormat="1" ht="12.75" x14ac:dyDescent="0.2">
      <c r="A45" s="32">
        <v>44089</v>
      </c>
      <c r="B45" s="33" t="s">
        <v>877</v>
      </c>
      <c r="C45" s="34" t="s">
        <v>793</v>
      </c>
      <c r="D45" s="39"/>
      <c r="E45" s="33"/>
      <c r="F45" s="113">
        <v>1250</v>
      </c>
      <c r="G45" s="70"/>
      <c r="H45" s="41">
        <f t="shared" ca="1" si="0"/>
        <v>1005366.9842253932</v>
      </c>
      <c r="I45" s="37"/>
      <c r="J45" s="22"/>
      <c r="M45" s="7"/>
    </row>
    <row r="46" spans="1:13" s="20" customFormat="1" ht="12.75" x14ac:dyDescent="0.2">
      <c r="A46" s="32">
        <v>44089</v>
      </c>
      <c r="B46" s="33" t="s">
        <v>878</v>
      </c>
      <c r="C46" s="45" t="s">
        <v>879</v>
      </c>
      <c r="D46" s="39"/>
      <c r="E46" s="38"/>
      <c r="F46" s="113">
        <v>200</v>
      </c>
      <c r="G46" s="70"/>
      <c r="H46" s="41">
        <f t="shared" ca="1" si="0"/>
        <v>1005166.9842253932</v>
      </c>
      <c r="I46" s="37"/>
      <c r="J46" s="22"/>
      <c r="M46" s="7"/>
    </row>
    <row r="47" spans="1:13" s="20" customFormat="1" ht="12.75" x14ac:dyDescent="0.2">
      <c r="A47" s="32">
        <v>44089</v>
      </c>
      <c r="B47" s="38" t="s">
        <v>880</v>
      </c>
      <c r="C47" s="45" t="s">
        <v>881</v>
      </c>
      <c r="D47" s="39"/>
      <c r="E47" s="38"/>
      <c r="F47" s="113">
        <v>600</v>
      </c>
      <c r="G47" s="70"/>
      <c r="H47" s="41">
        <f t="shared" ca="1" si="0"/>
        <v>1004566.9842253932</v>
      </c>
      <c r="I47" s="37"/>
      <c r="J47" s="22"/>
      <c r="M47" s="7"/>
    </row>
    <row r="48" spans="1:13" s="20" customFormat="1" ht="12.75" x14ac:dyDescent="0.2">
      <c r="A48" s="32">
        <v>44089</v>
      </c>
      <c r="B48" s="38" t="s">
        <v>882</v>
      </c>
      <c r="C48" s="34" t="s">
        <v>883</v>
      </c>
      <c r="D48" s="39"/>
      <c r="E48" s="33"/>
      <c r="F48" s="113">
        <v>400</v>
      </c>
      <c r="G48" s="70"/>
      <c r="H48" s="41">
        <f t="shared" ca="1" si="0"/>
        <v>1004166.9842253932</v>
      </c>
      <c r="I48" s="37"/>
      <c r="J48" s="22"/>
      <c r="M48" s="7"/>
    </row>
    <row r="49" spans="1:13" s="20" customFormat="1" ht="24" x14ac:dyDescent="0.2">
      <c r="A49" s="32">
        <v>44089</v>
      </c>
      <c r="B49" s="40" t="s">
        <v>884</v>
      </c>
      <c r="C49" s="43" t="s">
        <v>885</v>
      </c>
      <c r="D49" s="44"/>
      <c r="E49" s="40"/>
      <c r="F49" s="49">
        <v>800</v>
      </c>
      <c r="G49" s="71"/>
      <c r="H49" s="41">
        <f t="shared" ca="1" si="0"/>
        <v>1003366.9842253932</v>
      </c>
      <c r="I49" s="37"/>
      <c r="J49" s="22"/>
      <c r="M49" s="7"/>
    </row>
    <row r="50" spans="1:13" ht="12.75" x14ac:dyDescent="0.2">
      <c r="A50" s="32">
        <v>44089</v>
      </c>
      <c r="B50" s="40" t="s">
        <v>886</v>
      </c>
      <c r="C50" s="34" t="s">
        <v>887</v>
      </c>
      <c r="D50" s="35"/>
      <c r="E50" s="38"/>
      <c r="F50" s="36">
        <v>1000</v>
      </c>
      <c r="G50" s="70"/>
      <c r="H50" s="41">
        <f t="shared" ca="1" si="0"/>
        <v>1002366.9842253932</v>
      </c>
      <c r="I50" s="47"/>
      <c r="M50" s="7"/>
    </row>
    <row r="51" spans="1:13" ht="12.75" x14ac:dyDescent="0.2">
      <c r="A51" s="32">
        <v>44089</v>
      </c>
      <c r="B51" s="33" t="s">
        <v>888</v>
      </c>
      <c r="C51" s="34" t="s">
        <v>620</v>
      </c>
      <c r="D51" s="35"/>
      <c r="E51" s="38"/>
      <c r="F51" s="36">
        <v>1000</v>
      </c>
      <c r="G51" s="70"/>
      <c r="H51" s="41">
        <f t="shared" ca="1" si="0"/>
        <v>1001366.9842253932</v>
      </c>
      <c r="I51" s="47"/>
      <c r="M51" s="7"/>
    </row>
    <row r="52" spans="1:13" ht="12.75" x14ac:dyDescent="0.2">
      <c r="A52" s="42">
        <v>44089</v>
      </c>
      <c r="B52" s="38" t="s">
        <v>889</v>
      </c>
      <c r="C52" s="34" t="s">
        <v>890</v>
      </c>
      <c r="D52" s="35"/>
      <c r="E52" s="33"/>
      <c r="F52" s="36">
        <v>800</v>
      </c>
      <c r="G52" s="72"/>
      <c r="H52" s="41">
        <f t="shared" ca="1" si="0"/>
        <v>1000566.9842253932</v>
      </c>
      <c r="I52" s="47"/>
      <c r="M52" s="7"/>
    </row>
    <row r="53" spans="1:13" ht="12.75" x14ac:dyDescent="0.2">
      <c r="A53" s="32">
        <v>44089</v>
      </c>
      <c r="B53" s="38" t="s">
        <v>891</v>
      </c>
      <c r="C53" s="45" t="s">
        <v>892</v>
      </c>
      <c r="D53" s="35"/>
      <c r="E53" s="33"/>
      <c r="F53" s="36">
        <v>800</v>
      </c>
      <c r="G53" s="70"/>
      <c r="H53" s="41">
        <f t="shared" ca="1" si="0"/>
        <v>999766.98422539316</v>
      </c>
      <c r="I53" s="47"/>
      <c r="M53" s="7"/>
    </row>
    <row r="54" spans="1:13" ht="12.75" x14ac:dyDescent="0.2">
      <c r="A54" s="32">
        <v>44089</v>
      </c>
      <c r="B54" s="33" t="s">
        <v>893</v>
      </c>
      <c r="C54" s="34" t="s">
        <v>894</v>
      </c>
      <c r="D54" s="35"/>
      <c r="E54" s="33"/>
      <c r="F54" s="36">
        <v>600</v>
      </c>
      <c r="G54" s="70"/>
      <c r="H54" s="41">
        <f t="shared" ca="1" si="0"/>
        <v>999166.98422539316</v>
      </c>
      <c r="I54" s="47"/>
      <c r="M54" s="7"/>
    </row>
    <row r="55" spans="1:13" s="20" customFormat="1" ht="12.75" x14ac:dyDescent="0.2">
      <c r="A55" s="32">
        <v>44089</v>
      </c>
      <c r="B55" s="38" t="s">
        <v>895</v>
      </c>
      <c r="C55" s="34" t="s">
        <v>896</v>
      </c>
      <c r="D55" s="35"/>
      <c r="E55" s="33"/>
      <c r="F55" s="36">
        <v>0</v>
      </c>
      <c r="G55" s="70"/>
      <c r="H55" s="41">
        <f t="shared" ca="1" si="0"/>
        <v>999166.98422539316</v>
      </c>
      <c r="I55" s="37"/>
      <c r="J55" s="22"/>
      <c r="M55" s="7"/>
    </row>
    <row r="56" spans="1:13" ht="12.75" x14ac:dyDescent="0.2">
      <c r="A56" s="32">
        <v>44089</v>
      </c>
      <c r="B56" s="38" t="s">
        <v>897</v>
      </c>
      <c r="C56" s="34" t="s">
        <v>158</v>
      </c>
      <c r="D56" s="35"/>
      <c r="E56" s="33"/>
      <c r="F56" s="36">
        <v>103485</v>
      </c>
      <c r="G56" s="70"/>
      <c r="H56" s="41">
        <f t="shared" ca="1" si="0"/>
        <v>895681.98422539316</v>
      </c>
      <c r="I56" s="47"/>
      <c r="M56" s="7"/>
    </row>
    <row r="57" spans="1:13" ht="12.75" x14ac:dyDescent="0.2">
      <c r="A57" s="32">
        <v>44089</v>
      </c>
      <c r="B57" s="38" t="s">
        <v>898</v>
      </c>
      <c r="C57" s="43" t="s">
        <v>477</v>
      </c>
      <c r="D57" s="39"/>
      <c r="E57" s="40"/>
      <c r="F57" s="113">
        <v>380</v>
      </c>
      <c r="G57" s="71"/>
      <c r="H57" s="41">
        <f t="shared" ca="1" si="0"/>
        <v>895301.98422539316</v>
      </c>
      <c r="I57" s="47"/>
      <c r="M57" s="7"/>
    </row>
    <row r="58" spans="1:13" ht="12.75" x14ac:dyDescent="0.2">
      <c r="A58" s="32">
        <v>44096</v>
      </c>
      <c r="B58" s="169" t="s">
        <v>1173</v>
      </c>
      <c r="C58" s="170" t="s">
        <v>1174</v>
      </c>
      <c r="D58" s="176"/>
      <c r="E58" s="169"/>
      <c r="F58" s="177"/>
      <c r="G58" s="175">
        <v>375</v>
      </c>
      <c r="H58" s="41">
        <f t="shared" ca="1" si="0"/>
        <v>895676.98422539316</v>
      </c>
      <c r="I58" s="168"/>
      <c r="M58" s="7"/>
    </row>
    <row r="59" spans="1:13" ht="12.75" x14ac:dyDescent="0.2">
      <c r="A59" s="32">
        <v>44096</v>
      </c>
      <c r="B59" s="169" t="s">
        <v>1175</v>
      </c>
      <c r="C59" s="170" t="s">
        <v>1176</v>
      </c>
      <c r="D59" s="176"/>
      <c r="E59" s="169"/>
      <c r="F59" s="177"/>
      <c r="G59" s="175">
        <v>1000</v>
      </c>
      <c r="H59" s="41">
        <f t="shared" ca="1" si="0"/>
        <v>896676.98422539316</v>
      </c>
      <c r="I59" s="168"/>
      <c r="M59" s="7"/>
    </row>
    <row r="60" spans="1:13" ht="25.5" x14ac:dyDescent="0.2">
      <c r="A60" s="32">
        <v>44096</v>
      </c>
      <c r="B60" s="38" t="s">
        <v>899</v>
      </c>
      <c r="C60" s="45" t="s">
        <v>900</v>
      </c>
      <c r="D60" s="35"/>
      <c r="E60" s="38"/>
      <c r="F60" s="36">
        <v>633</v>
      </c>
      <c r="G60" s="70"/>
      <c r="H60" s="41">
        <f t="shared" ca="1" si="0"/>
        <v>896043.98422539316</v>
      </c>
      <c r="I60" s="47"/>
      <c r="M60" s="7"/>
    </row>
    <row r="61" spans="1:13" ht="12.75" x14ac:dyDescent="0.2">
      <c r="A61" s="32">
        <v>44096</v>
      </c>
      <c r="B61" s="40" t="s">
        <v>901</v>
      </c>
      <c r="C61" s="45" t="s">
        <v>181</v>
      </c>
      <c r="D61" s="35"/>
      <c r="E61" s="33"/>
      <c r="F61" s="36">
        <v>400</v>
      </c>
      <c r="G61" s="72"/>
      <c r="H61" s="41">
        <f t="shared" ca="1" si="0"/>
        <v>895643.98422539316</v>
      </c>
      <c r="I61" s="47"/>
      <c r="M61" s="7"/>
    </row>
    <row r="62" spans="1:13" ht="12.75" x14ac:dyDescent="0.2">
      <c r="A62" s="32">
        <v>44096</v>
      </c>
      <c r="B62" s="38" t="s">
        <v>902</v>
      </c>
      <c r="C62" s="45" t="s">
        <v>903</v>
      </c>
      <c r="D62" s="35"/>
      <c r="E62" s="33"/>
      <c r="F62" s="36">
        <v>2640</v>
      </c>
      <c r="G62" s="70"/>
      <c r="H62" s="41">
        <f t="shared" ca="1" si="0"/>
        <v>893003.98422539316</v>
      </c>
      <c r="I62" s="47"/>
      <c r="K62" s="8"/>
      <c r="M62" s="7"/>
    </row>
    <row r="63" spans="1:13" ht="12.75" x14ac:dyDescent="0.2">
      <c r="A63" s="32">
        <v>44096</v>
      </c>
      <c r="B63" s="38" t="s">
        <v>904</v>
      </c>
      <c r="C63" s="34" t="s">
        <v>202</v>
      </c>
      <c r="D63" s="35"/>
      <c r="E63" s="33"/>
      <c r="F63" s="36">
        <v>7300</v>
      </c>
      <c r="G63" s="70"/>
      <c r="H63" s="41">
        <f t="shared" ca="1" si="0"/>
        <v>885703.98422539316</v>
      </c>
      <c r="I63" s="47"/>
      <c r="K63" s="8"/>
      <c r="M63" s="7"/>
    </row>
    <row r="64" spans="1:13" ht="12.75" x14ac:dyDescent="0.2">
      <c r="A64" s="32">
        <v>44096</v>
      </c>
      <c r="B64" s="33" t="s">
        <v>905</v>
      </c>
      <c r="C64" s="34" t="s">
        <v>24</v>
      </c>
      <c r="D64" s="35"/>
      <c r="E64" s="33"/>
      <c r="F64" s="36">
        <v>500</v>
      </c>
      <c r="G64" s="70"/>
      <c r="H64" s="41">
        <f t="shared" ca="1" si="0"/>
        <v>885203.98422539316</v>
      </c>
      <c r="I64" s="47"/>
      <c r="K64" s="8"/>
      <c r="M64" s="7"/>
    </row>
    <row r="65" spans="1:13" ht="12.75" x14ac:dyDescent="0.2">
      <c r="A65" s="32">
        <v>44096</v>
      </c>
      <c r="B65" s="93" t="s">
        <v>906</v>
      </c>
      <c r="C65" s="94" t="s">
        <v>103</v>
      </c>
      <c r="D65" s="98"/>
      <c r="E65" s="93"/>
      <c r="F65" s="71">
        <v>4722.8999999999996</v>
      </c>
      <c r="G65" s="96"/>
      <c r="H65" s="41">
        <f t="shared" ca="1" si="0"/>
        <v>880481.08422539313</v>
      </c>
      <c r="I65" s="99"/>
      <c r="K65" s="8"/>
      <c r="M65" s="7"/>
    </row>
    <row r="66" spans="1:13" ht="12.75" x14ac:dyDescent="0.2">
      <c r="A66" s="32">
        <v>44096</v>
      </c>
      <c r="B66" s="40" t="s">
        <v>907</v>
      </c>
      <c r="C66" s="43" t="s">
        <v>908</v>
      </c>
      <c r="D66" s="48"/>
      <c r="E66" s="40"/>
      <c r="F66" s="115">
        <v>24000</v>
      </c>
      <c r="G66" s="71"/>
      <c r="H66" s="41">
        <f t="shared" ca="1" si="0"/>
        <v>856481.08422539313</v>
      </c>
      <c r="I66" s="47"/>
      <c r="K66" s="8"/>
      <c r="M66" s="7"/>
    </row>
    <row r="67" spans="1:13" ht="24" x14ac:dyDescent="0.2">
      <c r="A67" s="32">
        <v>44096</v>
      </c>
      <c r="B67" s="33" t="s">
        <v>909</v>
      </c>
      <c r="C67" s="43" t="s">
        <v>861</v>
      </c>
      <c r="D67" s="48"/>
      <c r="E67" s="40"/>
      <c r="F67" s="115">
        <v>86470</v>
      </c>
      <c r="G67" s="70"/>
      <c r="H67" s="41">
        <f t="shared" ca="1" si="0"/>
        <v>770011.08422539313</v>
      </c>
      <c r="I67" s="47"/>
      <c r="K67" s="8"/>
      <c r="M67" s="7"/>
    </row>
    <row r="68" spans="1:13" ht="25.5" x14ac:dyDescent="0.2">
      <c r="A68" s="32">
        <v>44096</v>
      </c>
      <c r="B68" s="40" t="s">
        <v>910</v>
      </c>
      <c r="C68" s="34" t="s">
        <v>45</v>
      </c>
      <c r="D68" s="35"/>
      <c r="E68" s="33"/>
      <c r="F68" s="36">
        <v>400</v>
      </c>
      <c r="G68" s="70"/>
      <c r="H68" s="41">
        <f t="shared" ca="1" si="0"/>
        <v>769611.08422539313</v>
      </c>
      <c r="I68" s="47"/>
      <c r="M68" s="7"/>
    </row>
    <row r="69" spans="1:13" ht="12.75" x14ac:dyDescent="0.2">
      <c r="A69" s="32">
        <v>44098</v>
      </c>
      <c r="B69" s="169" t="s">
        <v>1177</v>
      </c>
      <c r="C69" s="170" t="s">
        <v>1178</v>
      </c>
      <c r="D69" s="171"/>
      <c r="E69" s="169"/>
      <c r="F69" s="172"/>
      <c r="G69" s="175">
        <v>375</v>
      </c>
      <c r="H69" s="41">
        <f t="shared" ref="H69:H132" ca="1" si="1">IF(AND(ISBLANK(F69),ISBLANK(G69))," - ",OFFSET(H69,-1,0,1,1)+G69-F69)</f>
        <v>769986.08422539313</v>
      </c>
      <c r="I69" s="168"/>
      <c r="M69" s="7"/>
    </row>
    <row r="70" spans="1:13" ht="12.75" x14ac:dyDescent="0.2">
      <c r="A70" s="32">
        <v>44099</v>
      </c>
      <c r="B70" s="169" t="s">
        <v>1179</v>
      </c>
      <c r="C70" s="170" t="s">
        <v>1180</v>
      </c>
      <c r="D70" s="171"/>
      <c r="E70" s="169"/>
      <c r="F70" s="172"/>
      <c r="G70" s="175">
        <v>375</v>
      </c>
      <c r="H70" s="41">
        <f t="shared" ca="1" si="1"/>
        <v>770361.08422539313</v>
      </c>
      <c r="I70" s="168"/>
      <c r="M70" s="7"/>
    </row>
    <row r="71" spans="1:13" ht="12.75" x14ac:dyDescent="0.2">
      <c r="A71" s="32">
        <v>44104</v>
      </c>
      <c r="B71" s="33" t="s">
        <v>125</v>
      </c>
      <c r="C71" s="34" t="s">
        <v>126</v>
      </c>
      <c r="D71" s="35"/>
      <c r="E71" s="33"/>
      <c r="F71" s="36">
        <v>99604.96</v>
      </c>
      <c r="G71" s="70"/>
      <c r="H71" s="41">
        <f t="shared" ca="1" si="1"/>
        <v>670756.12422539317</v>
      </c>
      <c r="I71" s="47"/>
      <c r="M71" s="7"/>
    </row>
    <row r="72" spans="1:13" ht="12.75" x14ac:dyDescent="0.2">
      <c r="A72" s="32">
        <v>44104</v>
      </c>
      <c r="B72" s="33" t="s">
        <v>911</v>
      </c>
      <c r="C72" s="34" t="s">
        <v>128</v>
      </c>
      <c r="D72" s="35"/>
      <c r="E72" s="33"/>
      <c r="F72" s="36">
        <v>19816</v>
      </c>
      <c r="G72" s="70"/>
      <c r="H72" s="41">
        <f t="shared" ca="1" si="1"/>
        <v>650940.12422539317</v>
      </c>
      <c r="I72" s="47"/>
      <c r="M72" s="7"/>
    </row>
    <row r="73" spans="1:13" ht="12.75" x14ac:dyDescent="0.2">
      <c r="A73" s="32">
        <v>44104</v>
      </c>
      <c r="B73" s="33" t="s">
        <v>912</v>
      </c>
      <c r="C73" s="34" t="s">
        <v>130</v>
      </c>
      <c r="D73" s="35"/>
      <c r="E73" s="33"/>
      <c r="F73" s="36">
        <v>1307.3</v>
      </c>
      <c r="G73" s="70"/>
      <c r="H73" s="41">
        <f t="shared" ca="1" si="1"/>
        <v>649632.82422539312</v>
      </c>
      <c r="I73" s="47"/>
      <c r="M73" s="7"/>
    </row>
    <row r="74" spans="1:13" ht="12.75" x14ac:dyDescent="0.2">
      <c r="A74" s="32">
        <v>44104</v>
      </c>
      <c r="B74" s="93" t="s">
        <v>913</v>
      </c>
      <c r="C74" s="94" t="s">
        <v>130</v>
      </c>
      <c r="D74" s="98"/>
      <c r="E74" s="93"/>
      <c r="F74" s="71">
        <v>228.8</v>
      </c>
      <c r="G74" s="96"/>
      <c r="H74" s="41">
        <f t="shared" ca="1" si="1"/>
        <v>649404.02422539308</v>
      </c>
      <c r="I74" s="99"/>
      <c r="M74" s="7"/>
    </row>
    <row r="75" spans="1:13" ht="12.75" x14ac:dyDescent="0.2">
      <c r="A75" s="32">
        <v>44104</v>
      </c>
      <c r="B75" s="38" t="s">
        <v>914</v>
      </c>
      <c r="C75" s="45" t="s">
        <v>19</v>
      </c>
      <c r="D75" s="35"/>
      <c r="E75" s="33"/>
      <c r="F75" s="36">
        <v>13689.8</v>
      </c>
      <c r="G75" s="70"/>
      <c r="H75" s="41">
        <f t="shared" ca="1" si="1"/>
        <v>635714.22422539303</v>
      </c>
      <c r="I75" s="47"/>
      <c r="M75" s="7"/>
    </row>
    <row r="76" spans="1:13" ht="12.75" x14ac:dyDescent="0.2">
      <c r="A76" s="32">
        <v>44104</v>
      </c>
      <c r="B76" s="33" t="s">
        <v>915</v>
      </c>
      <c r="C76" s="34" t="s">
        <v>134</v>
      </c>
      <c r="D76" s="35"/>
      <c r="E76" s="38"/>
      <c r="F76" s="36">
        <v>1500</v>
      </c>
      <c r="G76" s="70"/>
      <c r="H76" s="41">
        <f t="shared" ca="1" si="1"/>
        <v>634214.22422539303</v>
      </c>
      <c r="I76" s="47"/>
      <c r="M76" s="7"/>
    </row>
    <row r="77" spans="1:13" ht="12.75" x14ac:dyDescent="0.2">
      <c r="A77" s="32">
        <v>44104</v>
      </c>
      <c r="B77" s="33" t="s">
        <v>916</v>
      </c>
      <c r="C77" s="34" t="s">
        <v>620</v>
      </c>
      <c r="D77" s="35"/>
      <c r="E77" s="33"/>
      <c r="F77" s="36">
        <v>1500</v>
      </c>
      <c r="G77" s="70"/>
      <c r="H77" s="41">
        <f t="shared" ca="1" si="1"/>
        <v>632714.22422539303</v>
      </c>
      <c r="I77" s="47"/>
      <c r="M77" s="7"/>
    </row>
    <row r="78" spans="1:13" ht="12.75" x14ac:dyDescent="0.2">
      <c r="A78" s="32">
        <v>44104</v>
      </c>
      <c r="B78" s="33" t="s">
        <v>917</v>
      </c>
      <c r="C78" s="34" t="s">
        <v>622</v>
      </c>
      <c r="D78" s="35"/>
      <c r="E78" s="33"/>
      <c r="F78" s="36">
        <v>317.64</v>
      </c>
      <c r="G78" s="70"/>
      <c r="H78" s="41">
        <f t="shared" ca="1" si="1"/>
        <v>632396.58422539302</v>
      </c>
      <c r="I78" s="47"/>
      <c r="M78" s="7"/>
    </row>
    <row r="79" spans="1:13" ht="12.75" x14ac:dyDescent="0.2">
      <c r="A79" s="32">
        <v>44104</v>
      </c>
      <c r="B79" s="33" t="s">
        <v>918</v>
      </c>
      <c r="C79" s="34" t="s">
        <v>425</v>
      </c>
      <c r="D79" s="35"/>
      <c r="E79" s="33"/>
      <c r="F79" s="36">
        <v>850</v>
      </c>
      <c r="G79" s="70"/>
      <c r="H79" s="41">
        <f t="shared" ca="1" si="1"/>
        <v>631546.58422539302</v>
      </c>
      <c r="I79" s="47"/>
      <c r="M79" s="7"/>
    </row>
    <row r="80" spans="1:13" ht="12.75" x14ac:dyDescent="0.2">
      <c r="A80" s="32">
        <v>44104</v>
      </c>
      <c r="B80" s="38" t="s">
        <v>919</v>
      </c>
      <c r="C80" s="45" t="s">
        <v>160</v>
      </c>
      <c r="D80" s="35"/>
      <c r="E80" s="33"/>
      <c r="F80" s="36">
        <v>2800</v>
      </c>
      <c r="G80" s="72"/>
      <c r="H80" s="41">
        <f t="shared" ca="1" si="1"/>
        <v>628746.58422539302</v>
      </c>
      <c r="I80" s="47"/>
      <c r="M80" s="7"/>
    </row>
    <row r="81" spans="1:13" ht="12.75" x14ac:dyDescent="0.2">
      <c r="A81" s="32">
        <v>44104</v>
      </c>
      <c r="B81" s="38" t="s">
        <v>920</v>
      </c>
      <c r="C81" s="45" t="s">
        <v>921</v>
      </c>
      <c r="D81" s="35"/>
      <c r="E81" s="33"/>
      <c r="F81" s="36">
        <v>198.35</v>
      </c>
      <c r="G81" s="72"/>
      <c r="H81" s="41">
        <f t="shared" ca="1" si="1"/>
        <v>628548.23422539304</v>
      </c>
      <c r="I81" s="47"/>
      <c r="M81" s="7"/>
    </row>
    <row r="82" spans="1:13" ht="12.75" x14ac:dyDescent="0.2">
      <c r="A82" s="32">
        <v>44104</v>
      </c>
      <c r="B82" s="38" t="s">
        <v>922</v>
      </c>
      <c r="C82" s="45" t="s">
        <v>923</v>
      </c>
      <c r="D82" s="35"/>
      <c r="E82" s="33"/>
      <c r="F82" s="36">
        <v>35</v>
      </c>
      <c r="G82" s="72"/>
      <c r="H82" s="41">
        <f t="shared" ca="1" si="1"/>
        <v>628513.23422539304</v>
      </c>
      <c r="I82" s="47"/>
      <c r="M82" s="7"/>
    </row>
    <row r="83" spans="1:13" ht="12.75" x14ac:dyDescent="0.2">
      <c r="A83" s="32">
        <v>44104</v>
      </c>
      <c r="B83" s="38" t="s">
        <v>924</v>
      </c>
      <c r="C83" s="45" t="s">
        <v>193</v>
      </c>
      <c r="D83" s="35"/>
      <c r="E83" s="33"/>
      <c r="F83" s="36">
        <v>440.25</v>
      </c>
      <c r="G83" s="72"/>
      <c r="H83" s="41">
        <f t="shared" ca="1" si="1"/>
        <v>628072.98422539304</v>
      </c>
      <c r="I83" s="47"/>
      <c r="M83" s="7"/>
    </row>
    <row r="84" spans="1:13" ht="12.75" x14ac:dyDescent="0.2">
      <c r="A84" s="32">
        <v>44104</v>
      </c>
      <c r="B84" s="86" t="s">
        <v>925</v>
      </c>
      <c r="C84" s="87" t="s">
        <v>134</v>
      </c>
      <c r="D84" s="88"/>
      <c r="E84" s="86"/>
      <c r="F84" s="89">
        <v>2250</v>
      </c>
      <c r="G84" s="90"/>
      <c r="H84" s="41">
        <f t="shared" ca="1" si="1"/>
        <v>625822.98422539304</v>
      </c>
      <c r="I84" s="91"/>
      <c r="M84" s="7"/>
    </row>
    <row r="85" spans="1:13" ht="12.75" x14ac:dyDescent="0.2">
      <c r="A85" s="32">
        <v>44104</v>
      </c>
      <c r="B85" s="40" t="s">
        <v>926</v>
      </c>
      <c r="C85" s="43" t="s">
        <v>144</v>
      </c>
      <c r="D85" s="48"/>
      <c r="E85" s="40"/>
      <c r="F85" s="71">
        <v>85</v>
      </c>
      <c r="G85" s="74"/>
      <c r="H85" s="41">
        <f t="shared" ca="1" si="1"/>
        <v>625737.98422539304</v>
      </c>
      <c r="I85" s="47"/>
      <c r="M85" s="7"/>
    </row>
    <row r="86" spans="1:13" ht="12.75" x14ac:dyDescent="0.2">
      <c r="A86" s="32">
        <v>44104</v>
      </c>
      <c r="B86" s="38" t="s">
        <v>927</v>
      </c>
      <c r="C86" s="45" t="s">
        <v>208</v>
      </c>
      <c r="D86" s="39"/>
      <c r="E86" s="33"/>
      <c r="F86" s="72">
        <v>163.65</v>
      </c>
      <c r="G86" s="72"/>
      <c r="H86" s="41">
        <f t="shared" ca="1" si="1"/>
        <v>625574.33422539302</v>
      </c>
      <c r="I86" s="47"/>
      <c r="M86" s="7"/>
    </row>
    <row r="87" spans="1:13" ht="12.75" x14ac:dyDescent="0.2">
      <c r="A87" s="32">
        <v>44104</v>
      </c>
      <c r="B87" s="38" t="s">
        <v>928</v>
      </c>
      <c r="C87" s="45" t="s">
        <v>208</v>
      </c>
      <c r="D87" s="35"/>
      <c r="E87" s="33"/>
      <c r="F87" s="70">
        <v>293.10000000000002</v>
      </c>
      <c r="G87" s="72"/>
      <c r="H87" s="41">
        <f t="shared" ca="1" si="1"/>
        <v>625281.23422539304</v>
      </c>
      <c r="I87" s="47"/>
      <c r="M87" s="7"/>
    </row>
    <row r="88" spans="1:13" ht="12.75" x14ac:dyDescent="0.2">
      <c r="A88" s="32"/>
      <c r="B88" s="38"/>
      <c r="C88" s="45" t="s">
        <v>281</v>
      </c>
      <c r="D88" s="35"/>
      <c r="E88" s="38"/>
      <c r="F88" s="70">
        <v>7.8</v>
      </c>
      <c r="G88" s="72"/>
      <c r="H88" s="41">
        <f t="shared" ca="1" si="1"/>
        <v>625273.43422539299</v>
      </c>
      <c r="I88" s="47"/>
      <c r="M88" s="7"/>
    </row>
    <row r="89" spans="1:13" ht="12.75" x14ac:dyDescent="0.2">
      <c r="A89" s="32"/>
      <c r="B89" s="38"/>
      <c r="C89" s="45"/>
      <c r="D89" s="35"/>
      <c r="E89" s="33"/>
      <c r="F89" s="70"/>
      <c r="G89" s="72"/>
      <c r="H89" s="41" t="str">
        <f t="shared" ca="1" si="1"/>
        <v xml:space="preserve"> - </v>
      </c>
      <c r="I89" s="47"/>
      <c r="M89" s="7"/>
    </row>
    <row r="90" spans="1:13" ht="12.75" x14ac:dyDescent="0.2">
      <c r="A90" s="32"/>
      <c r="B90" s="38"/>
      <c r="C90" s="45"/>
      <c r="D90" s="35"/>
      <c r="E90" s="33"/>
      <c r="F90" s="70"/>
      <c r="G90" s="72"/>
      <c r="H90" s="41" t="str">
        <f t="shared" ca="1" si="1"/>
        <v xml:space="preserve"> - </v>
      </c>
      <c r="I90" s="47"/>
      <c r="M90" s="7"/>
    </row>
    <row r="91" spans="1:13" ht="12.75" x14ac:dyDescent="0.2">
      <c r="A91" s="32"/>
      <c r="B91" s="38"/>
      <c r="C91" s="45"/>
      <c r="D91" s="35"/>
      <c r="E91" s="33"/>
      <c r="F91" s="70"/>
      <c r="G91" s="72"/>
      <c r="H91" s="41" t="str">
        <f t="shared" ca="1" si="1"/>
        <v xml:space="preserve"> - </v>
      </c>
      <c r="I91" s="47"/>
      <c r="M91" s="7"/>
    </row>
    <row r="92" spans="1:13" ht="12.75" x14ac:dyDescent="0.2">
      <c r="A92" s="32"/>
      <c r="B92" s="38"/>
      <c r="C92" s="45"/>
      <c r="D92" s="35"/>
      <c r="E92" s="33"/>
      <c r="F92" s="70"/>
      <c r="G92" s="72"/>
      <c r="H92" s="41" t="str">
        <f t="shared" ca="1" si="1"/>
        <v xml:space="preserve"> - </v>
      </c>
      <c r="I92" s="47"/>
      <c r="M92" s="7"/>
    </row>
    <row r="93" spans="1:13" ht="12.75" x14ac:dyDescent="0.2">
      <c r="A93" s="32"/>
      <c r="B93" s="38"/>
      <c r="C93" s="45"/>
      <c r="D93" s="35"/>
      <c r="E93" s="33"/>
      <c r="F93" s="70"/>
      <c r="G93" s="72"/>
      <c r="H93" s="41" t="str">
        <f t="shared" ca="1" si="1"/>
        <v xml:space="preserve"> - </v>
      </c>
      <c r="I93" s="47"/>
      <c r="M93" s="7"/>
    </row>
    <row r="94" spans="1:13" ht="12.75" x14ac:dyDescent="0.2">
      <c r="A94" s="32"/>
      <c r="B94" s="38"/>
      <c r="C94" s="45"/>
      <c r="D94" s="35"/>
      <c r="E94" s="38"/>
      <c r="F94" s="70"/>
      <c r="G94" s="72"/>
      <c r="H94" s="41" t="str">
        <f t="shared" ca="1" si="1"/>
        <v xml:space="preserve"> - </v>
      </c>
      <c r="I94" s="47"/>
      <c r="M94" s="7"/>
    </row>
    <row r="95" spans="1:13" ht="12.75" x14ac:dyDescent="0.2">
      <c r="A95" s="32"/>
      <c r="B95" s="38"/>
      <c r="C95" s="45"/>
      <c r="D95" s="35"/>
      <c r="E95" s="33"/>
      <c r="F95" s="70"/>
      <c r="G95" s="72"/>
      <c r="H95" s="41" t="str">
        <f t="shared" ca="1" si="1"/>
        <v xml:space="preserve"> - </v>
      </c>
      <c r="I95" s="47"/>
      <c r="M95" s="7"/>
    </row>
    <row r="96" spans="1:13" ht="12.75" x14ac:dyDescent="0.2">
      <c r="A96" s="32"/>
      <c r="B96" s="38"/>
      <c r="C96" s="45"/>
      <c r="D96" s="39"/>
      <c r="E96" s="33"/>
      <c r="F96" s="72"/>
      <c r="G96" s="72"/>
      <c r="H96" s="41" t="str">
        <f t="shared" ca="1" si="1"/>
        <v xml:space="preserve"> - </v>
      </c>
      <c r="I96" s="101"/>
      <c r="K96" s="8"/>
      <c r="M96" s="7"/>
    </row>
    <row r="97" spans="1:13" ht="12.75" x14ac:dyDescent="0.2">
      <c r="A97" s="32"/>
      <c r="B97" s="93"/>
      <c r="C97" s="94"/>
      <c r="D97" s="95"/>
      <c r="E97" s="93"/>
      <c r="F97" s="74"/>
      <c r="G97" s="100"/>
      <c r="H97" s="41" t="str">
        <f t="shared" ca="1" si="1"/>
        <v xml:space="preserve"> - </v>
      </c>
      <c r="I97" s="102"/>
      <c r="K97" s="8"/>
      <c r="M97" s="7"/>
    </row>
    <row r="98" spans="1:13" ht="12.75" x14ac:dyDescent="0.2">
      <c r="A98" s="32"/>
      <c r="B98" s="38"/>
      <c r="C98" s="45"/>
      <c r="D98" s="39"/>
      <c r="E98" s="33"/>
      <c r="F98" s="72"/>
      <c r="G98" s="72"/>
      <c r="H98" s="41" t="str">
        <f t="shared" ca="1" si="1"/>
        <v xml:space="preserve"> - </v>
      </c>
      <c r="I98" s="47"/>
      <c r="M98" s="7"/>
    </row>
    <row r="99" spans="1:13" ht="12.75" x14ac:dyDescent="0.2">
      <c r="A99" s="32"/>
      <c r="B99" s="38"/>
      <c r="C99" s="45"/>
      <c r="D99" s="39"/>
      <c r="E99" s="33"/>
      <c r="F99" s="72"/>
      <c r="G99" s="72"/>
      <c r="H99" s="41" t="str">
        <f t="shared" ca="1" si="1"/>
        <v xml:space="preserve"> - </v>
      </c>
      <c r="I99" s="47"/>
      <c r="M99" s="7"/>
    </row>
    <row r="100" spans="1:13" ht="12.75" x14ac:dyDescent="0.2">
      <c r="A100" s="32"/>
      <c r="B100" s="38"/>
      <c r="C100" s="45"/>
      <c r="D100" s="39"/>
      <c r="E100" s="33"/>
      <c r="F100" s="72"/>
      <c r="G100" s="72"/>
      <c r="H100" s="41" t="str">
        <f t="shared" ca="1" si="1"/>
        <v xml:space="preserve"> - </v>
      </c>
      <c r="I100" s="47"/>
      <c r="M100" s="7"/>
    </row>
    <row r="101" spans="1:13" ht="12.75" x14ac:dyDescent="0.2">
      <c r="A101" s="32"/>
      <c r="B101" s="40"/>
      <c r="C101" s="43"/>
      <c r="D101" s="44"/>
      <c r="E101" s="40"/>
      <c r="F101" s="74"/>
      <c r="G101" s="74"/>
      <c r="H101" s="41" t="str">
        <f t="shared" ca="1" si="1"/>
        <v xml:space="preserve"> - </v>
      </c>
      <c r="I101" s="47"/>
      <c r="M101" s="7"/>
    </row>
    <row r="102" spans="1:13" ht="12.75" x14ac:dyDescent="0.2">
      <c r="A102" s="32"/>
      <c r="B102" s="93"/>
      <c r="C102" s="94"/>
      <c r="D102" s="95"/>
      <c r="E102" s="93"/>
      <c r="F102" s="74"/>
      <c r="G102" s="100"/>
      <c r="H102" s="41" t="str">
        <f t="shared" ca="1" si="1"/>
        <v xml:space="preserve"> - </v>
      </c>
      <c r="I102" s="99"/>
      <c r="M102" s="7"/>
    </row>
    <row r="103" spans="1:13" ht="12.75" x14ac:dyDescent="0.2">
      <c r="A103" s="32"/>
      <c r="B103" s="93"/>
      <c r="C103" s="94"/>
      <c r="D103" s="95"/>
      <c r="E103" s="93"/>
      <c r="F103" s="74"/>
      <c r="G103" s="100"/>
      <c r="H103" s="41" t="str">
        <f t="shared" ca="1" si="1"/>
        <v xml:space="preserve"> - </v>
      </c>
      <c r="I103" s="99"/>
      <c r="M103" s="7"/>
    </row>
    <row r="104" spans="1:13" ht="12.75" x14ac:dyDescent="0.2">
      <c r="A104" s="32"/>
      <c r="B104" s="103"/>
      <c r="C104" s="104"/>
      <c r="D104" s="105"/>
      <c r="E104" s="103"/>
      <c r="F104" s="106"/>
      <c r="G104" s="107"/>
      <c r="H104" s="41" t="str">
        <f t="shared" ca="1" si="1"/>
        <v xml:space="preserve"> - </v>
      </c>
      <c r="I104" s="108"/>
      <c r="M104" s="7"/>
    </row>
    <row r="105" spans="1:13" ht="12.75" x14ac:dyDescent="0.2">
      <c r="A105" s="32"/>
      <c r="B105" s="38"/>
      <c r="C105" s="45"/>
      <c r="D105" s="39"/>
      <c r="E105" s="33"/>
      <c r="F105" s="72"/>
      <c r="G105" s="72"/>
      <c r="H105" s="41" t="str">
        <f t="shared" ca="1" si="1"/>
        <v xml:space="preserve"> - </v>
      </c>
      <c r="I105" s="47"/>
      <c r="M105" s="7"/>
    </row>
    <row r="106" spans="1:13" ht="12.75" x14ac:dyDescent="0.2">
      <c r="A106" s="32"/>
      <c r="B106" s="33"/>
      <c r="C106" s="34"/>
      <c r="D106" s="35"/>
      <c r="E106" s="33"/>
      <c r="F106" s="70"/>
      <c r="G106" s="70"/>
      <c r="H106" s="41" t="str">
        <f t="shared" ca="1" si="1"/>
        <v xml:space="preserve"> - </v>
      </c>
      <c r="I106" s="47"/>
      <c r="M106" s="7"/>
    </row>
    <row r="107" spans="1:13" ht="12.75" x14ac:dyDescent="0.2">
      <c r="A107" s="32"/>
      <c r="B107" s="33"/>
      <c r="C107" s="34"/>
      <c r="D107" s="35"/>
      <c r="E107" s="33"/>
      <c r="F107" s="70"/>
      <c r="G107" s="70"/>
      <c r="H107" s="41" t="str">
        <f t="shared" ca="1" si="1"/>
        <v xml:space="preserve"> - </v>
      </c>
      <c r="I107" s="47"/>
      <c r="M107" s="7"/>
    </row>
    <row r="108" spans="1:13" ht="12.75" x14ac:dyDescent="0.2">
      <c r="A108" s="32"/>
      <c r="B108" s="38"/>
      <c r="C108" s="45"/>
      <c r="D108" s="39"/>
      <c r="E108" s="33"/>
      <c r="F108" s="72"/>
      <c r="G108" s="72"/>
      <c r="H108" s="41" t="str">
        <f t="shared" ca="1" si="1"/>
        <v xml:space="preserve"> - </v>
      </c>
      <c r="I108" s="47"/>
      <c r="M108" s="7"/>
    </row>
    <row r="109" spans="1:13" ht="12.75" x14ac:dyDescent="0.2">
      <c r="A109" s="32"/>
      <c r="B109" s="38"/>
      <c r="C109" s="45"/>
      <c r="D109" s="35"/>
      <c r="E109" s="33"/>
      <c r="F109" s="70"/>
      <c r="G109" s="72"/>
      <c r="H109" s="41" t="str">
        <f t="shared" ca="1" si="1"/>
        <v xml:space="preserve"> - </v>
      </c>
      <c r="I109" s="47"/>
      <c r="M109" s="7"/>
    </row>
    <row r="110" spans="1:13" ht="12.75" x14ac:dyDescent="0.2">
      <c r="A110" s="32"/>
      <c r="B110" s="38"/>
      <c r="C110" s="45"/>
      <c r="D110" s="39"/>
      <c r="E110" s="33"/>
      <c r="F110" s="72"/>
      <c r="G110" s="72"/>
      <c r="H110" s="41" t="str">
        <f t="shared" ca="1" si="1"/>
        <v xml:space="preserve"> - </v>
      </c>
      <c r="I110" s="47"/>
      <c r="M110" s="7"/>
    </row>
    <row r="111" spans="1:13" ht="12.75" x14ac:dyDescent="0.2">
      <c r="A111" s="32"/>
      <c r="B111" s="38"/>
      <c r="C111" s="45"/>
      <c r="D111" s="39"/>
      <c r="E111" s="33"/>
      <c r="F111" s="72"/>
      <c r="G111" s="72"/>
      <c r="H111" s="41" t="str">
        <f t="shared" ca="1" si="1"/>
        <v xml:space="preserve"> - </v>
      </c>
      <c r="I111" s="47"/>
      <c r="M111" s="7"/>
    </row>
    <row r="112" spans="1:13" ht="12.75" x14ac:dyDescent="0.2">
      <c r="A112" s="32"/>
      <c r="B112" s="38"/>
      <c r="C112" s="45"/>
      <c r="D112" s="39"/>
      <c r="E112" s="33"/>
      <c r="F112" s="72"/>
      <c r="G112" s="72"/>
      <c r="H112" s="41" t="str">
        <f t="shared" ca="1" si="1"/>
        <v xml:space="preserve"> - </v>
      </c>
      <c r="I112" s="47"/>
      <c r="M112" s="7"/>
    </row>
    <row r="113" spans="1:13" ht="12.75" x14ac:dyDescent="0.2">
      <c r="A113" s="42"/>
      <c r="B113" s="38"/>
      <c r="C113" s="45"/>
      <c r="D113" s="39"/>
      <c r="E113" s="33"/>
      <c r="F113" s="72"/>
      <c r="G113" s="72"/>
      <c r="H113" s="41" t="str">
        <f t="shared" ca="1" si="1"/>
        <v xml:space="preserve"> - </v>
      </c>
      <c r="I113" s="47"/>
      <c r="M113" s="7"/>
    </row>
    <row r="114" spans="1:13" ht="12.75" x14ac:dyDescent="0.2">
      <c r="A114" s="42"/>
      <c r="B114" s="103"/>
      <c r="C114" s="104"/>
      <c r="D114" s="105"/>
      <c r="E114" s="103"/>
      <c r="F114" s="106"/>
      <c r="G114" s="107"/>
      <c r="H114" s="41" t="str">
        <f t="shared" ca="1" si="1"/>
        <v xml:space="preserve"> - </v>
      </c>
      <c r="I114" s="108"/>
      <c r="M114" s="7"/>
    </row>
    <row r="115" spans="1:13" ht="12.75" x14ac:dyDescent="0.2">
      <c r="A115" s="42"/>
      <c r="B115" s="38"/>
      <c r="C115" s="45"/>
      <c r="D115" s="39"/>
      <c r="E115" s="33"/>
      <c r="F115" s="72"/>
      <c r="G115" s="72"/>
      <c r="H115" s="41" t="str">
        <f t="shared" ca="1" si="1"/>
        <v xml:space="preserve"> - </v>
      </c>
      <c r="I115" s="47"/>
      <c r="M115" s="7"/>
    </row>
    <row r="116" spans="1:13" ht="12.75" x14ac:dyDescent="0.2">
      <c r="A116" s="42"/>
      <c r="B116" s="38"/>
      <c r="C116" s="45"/>
      <c r="D116" s="39"/>
      <c r="E116" s="33"/>
      <c r="F116" s="72"/>
      <c r="G116" s="72"/>
      <c r="H116" s="41" t="str">
        <f t="shared" ca="1" si="1"/>
        <v xml:space="preserve"> - </v>
      </c>
      <c r="I116" s="47"/>
      <c r="M116" s="7"/>
    </row>
    <row r="117" spans="1:13" ht="12.75" x14ac:dyDescent="0.2">
      <c r="A117" s="42"/>
      <c r="B117" s="40"/>
      <c r="C117" s="43"/>
      <c r="D117" s="44"/>
      <c r="E117" s="40"/>
      <c r="F117" s="74"/>
      <c r="G117" s="74"/>
      <c r="H117" s="41" t="str">
        <f t="shared" ca="1" si="1"/>
        <v xml:space="preserve"> - </v>
      </c>
      <c r="I117" s="47"/>
      <c r="M117" s="7"/>
    </row>
    <row r="118" spans="1:13" ht="12.75" x14ac:dyDescent="0.2">
      <c r="A118" s="42"/>
      <c r="B118" s="40"/>
      <c r="C118" s="43"/>
      <c r="D118" s="44"/>
      <c r="E118" s="40"/>
      <c r="F118" s="74"/>
      <c r="G118" s="74"/>
      <c r="H118" s="41" t="str">
        <f t="shared" ca="1" si="1"/>
        <v xml:space="preserve"> - </v>
      </c>
      <c r="I118" s="47"/>
      <c r="M118" s="7"/>
    </row>
    <row r="119" spans="1:13" ht="12.75" x14ac:dyDescent="0.2">
      <c r="A119" s="42"/>
      <c r="B119" s="40"/>
      <c r="C119" s="43"/>
      <c r="D119" s="44"/>
      <c r="E119" s="40"/>
      <c r="F119" s="74"/>
      <c r="G119" s="74"/>
      <c r="H119" s="41" t="str">
        <f t="shared" ca="1" si="1"/>
        <v xml:space="preserve"> - </v>
      </c>
      <c r="I119" s="47"/>
      <c r="M119" s="7"/>
    </row>
    <row r="120" spans="1:13" ht="12.75" x14ac:dyDescent="0.2">
      <c r="A120" s="42"/>
      <c r="B120" s="40"/>
      <c r="C120" s="43"/>
      <c r="D120" s="44"/>
      <c r="E120" s="40"/>
      <c r="F120" s="74"/>
      <c r="G120" s="74"/>
      <c r="H120" s="41" t="str">
        <f t="shared" ca="1" si="1"/>
        <v xml:space="preserve"> - </v>
      </c>
      <c r="I120" s="47"/>
      <c r="M120" s="7"/>
    </row>
    <row r="121" spans="1:13" ht="12.75" x14ac:dyDescent="0.2">
      <c r="A121" s="42"/>
      <c r="B121" s="40"/>
      <c r="C121" s="43"/>
      <c r="D121" s="44"/>
      <c r="E121" s="40"/>
      <c r="F121" s="74"/>
      <c r="G121" s="74"/>
      <c r="H121" s="41" t="str">
        <f t="shared" ca="1" si="1"/>
        <v xml:space="preserve"> - </v>
      </c>
      <c r="I121" s="47"/>
      <c r="M121" s="7"/>
    </row>
    <row r="122" spans="1:13" ht="12.75" x14ac:dyDescent="0.2">
      <c r="A122" s="42"/>
      <c r="B122" s="40"/>
      <c r="C122" s="43"/>
      <c r="D122" s="44"/>
      <c r="E122" s="40"/>
      <c r="F122" s="74"/>
      <c r="G122" s="74"/>
      <c r="H122" s="41" t="str">
        <f t="shared" ca="1" si="1"/>
        <v xml:space="preserve"> - </v>
      </c>
      <c r="I122" s="47"/>
      <c r="M122" s="7"/>
    </row>
    <row r="123" spans="1:13" ht="12.75" x14ac:dyDescent="0.2">
      <c r="A123" s="42"/>
      <c r="B123" s="38"/>
      <c r="C123" s="43"/>
      <c r="D123" s="44"/>
      <c r="E123" s="40"/>
      <c r="F123" s="74"/>
      <c r="G123" s="74"/>
      <c r="H123" s="41" t="str">
        <f t="shared" ca="1" si="1"/>
        <v xml:space="preserve"> - </v>
      </c>
      <c r="I123" s="47"/>
      <c r="M123" s="7"/>
    </row>
    <row r="124" spans="1:13" ht="12.75" x14ac:dyDescent="0.2">
      <c r="A124" s="42"/>
      <c r="B124" s="40"/>
      <c r="C124" s="43"/>
      <c r="D124" s="44"/>
      <c r="E124" s="40"/>
      <c r="F124" s="74"/>
      <c r="G124" s="74"/>
      <c r="H124" s="41" t="str">
        <f t="shared" ca="1" si="1"/>
        <v xml:space="preserve"> - </v>
      </c>
      <c r="I124" s="47"/>
      <c r="M124" s="7"/>
    </row>
    <row r="125" spans="1:13" ht="12.75" x14ac:dyDescent="0.2">
      <c r="A125" s="42"/>
      <c r="B125" s="40"/>
      <c r="C125" s="43"/>
      <c r="D125" s="44"/>
      <c r="E125" s="40"/>
      <c r="F125" s="74"/>
      <c r="G125" s="74"/>
      <c r="H125" s="41" t="str">
        <f t="shared" ca="1" si="1"/>
        <v xml:space="preserve"> - </v>
      </c>
      <c r="I125" s="47"/>
      <c r="M125" s="7"/>
    </row>
    <row r="126" spans="1:13" ht="12.75" x14ac:dyDescent="0.2">
      <c r="A126" s="42"/>
      <c r="B126" s="40"/>
      <c r="C126" s="43"/>
      <c r="D126" s="44"/>
      <c r="E126" s="40"/>
      <c r="F126" s="74"/>
      <c r="G126" s="74"/>
      <c r="H126" s="41" t="str">
        <f t="shared" ca="1" si="1"/>
        <v xml:space="preserve"> - </v>
      </c>
      <c r="I126" s="47"/>
      <c r="M126" s="7"/>
    </row>
    <row r="127" spans="1:13" ht="12.75" x14ac:dyDescent="0.2">
      <c r="A127" s="42"/>
      <c r="B127" s="40"/>
      <c r="C127" s="43"/>
      <c r="D127" s="44"/>
      <c r="E127" s="40"/>
      <c r="F127" s="74"/>
      <c r="G127" s="74"/>
      <c r="H127" s="41" t="str">
        <f t="shared" ca="1" si="1"/>
        <v xml:space="preserve"> - </v>
      </c>
      <c r="I127" s="47"/>
      <c r="M127" s="7"/>
    </row>
    <row r="128" spans="1:13" ht="12.75" x14ac:dyDescent="0.2">
      <c r="A128" s="42"/>
      <c r="B128" s="40"/>
      <c r="C128" s="43"/>
      <c r="D128" s="44"/>
      <c r="E128" s="40"/>
      <c r="F128" s="74"/>
      <c r="G128" s="74"/>
      <c r="H128" s="41" t="str">
        <f t="shared" ca="1" si="1"/>
        <v xml:space="preserve"> - </v>
      </c>
      <c r="I128" s="47"/>
      <c r="J128" s="50"/>
      <c r="M128" s="7"/>
    </row>
    <row r="129" spans="1:13" ht="12.75" x14ac:dyDescent="0.2">
      <c r="A129" s="42"/>
      <c r="B129" s="40"/>
      <c r="C129" s="43"/>
      <c r="D129" s="44"/>
      <c r="E129" s="40"/>
      <c r="F129" s="74"/>
      <c r="G129" s="74"/>
      <c r="H129" s="41" t="str">
        <f t="shared" ca="1" si="1"/>
        <v xml:space="preserve"> - </v>
      </c>
      <c r="I129" s="47"/>
      <c r="M129" s="7"/>
    </row>
    <row r="130" spans="1:13" ht="12.75" x14ac:dyDescent="0.2">
      <c r="A130" s="42"/>
      <c r="B130" s="40"/>
      <c r="C130" s="43"/>
      <c r="D130" s="44"/>
      <c r="E130" s="40"/>
      <c r="F130" s="74"/>
      <c r="G130" s="74"/>
      <c r="H130" s="41" t="str">
        <f t="shared" ca="1" si="1"/>
        <v xml:space="preserve"> - </v>
      </c>
      <c r="I130" s="47"/>
      <c r="M130" s="7"/>
    </row>
    <row r="131" spans="1:13" ht="12.75" x14ac:dyDescent="0.2">
      <c r="A131" s="42"/>
      <c r="B131" s="40"/>
      <c r="C131" s="43"/>
      <c r="D131" s="44"/>
      <c r="E131" s="40"/>
      <c r="F131" s="74"/>
      <c r="G131" s="74"/>
      <c r="H131" s="41" t="str">
        <f t="shared" ca="1" si="1"/>
        <v xml:space="preserve"> - </v>
      </c>
      <c r="I131" s="47"/>
      <c r="M131" s="7"/>
    </row>
    <row r="132" spans="1:13" ht="12.75" x14ac:dyDescent="0.2">
      <c r="A132" s="42"/>
      <c r="B132" s="40"/>
      <c r="C132" s="43"/>
      <c r="D132" s="44"/>
      <c r="E132" s="40"/>
      <c r="F132" s="74"/>
      <c r="G132" s="74"/>
      <c r="H132" s="41" t="str">
        <f t="shared" ca="1" si="1"/>
        <v xml:space="preserve"> - </v>
      </c>
      <c r="I132" s="47"/>
      <c r="M132" s="7"/>
    </row>
    <row r="133" spans="1:13" ht="12.75" x14ac:dyDescent="0.2">
      <c r="A133" s="42"/>
      <c r="B133" s="40"/>
      <c r="C133" s="43"/>
      <c r="D133" s="44"/>
      <c r="E133" s="40"/>
      <c r="F133" s="74"/>
      <c r="G133" s="74"/>
      <c r="H133" s="41" t="str">
        <f t="shared" ref="H133:H174" ca="1" si="2">IF(AND(ISBLANK(F133),ISBLANK(G133))," - ",OFFSET(H133,-1,0,1,1)+G133-F133)</f>
        <v xml:space="preserve"> - </v>
      </c>
      <c r="I133" s="47"/>
      <c r="M133" s="7"/>
    </row>
    <row r="134" spans="1:13" ht="12.75" x14ac:dyDescent="0.2">
      <c r="A134" s="42"/>
      <c r="B134" s="40"/>
      <c r="C134" s="43"/>
      <c r="D134" s="44"/>
      <c r="E134" s="40"/>
      <c r="F134" s="74"/>
      <c r="G134" s="74"/>
      <c r="H134" s="41" t="str">
        <f t="shared" ca="1" si="2"/>
        <v xml:space="preserve"> - </v>
      </c>
      <c r="I134" s="47"/>
      <c r="M134" s="7"/>
    </row>
    <row r="135" spans="1:13" ht="12.75" x14ac:dyDescent="0.2">
      <c r="A135" s="42"/>
      <c r="B135" s="40"/>
      <c r="C135" s="43"/>
      <c r="D135" s="44"/>
      <c r="E135" s="40"/>
      <c r="F135" s="74"/>
      <c r="G135" s="74"/>
      <c r="H135" s="41" t="str">
        <f t="shared" ca="1" si="2"/>
        <v xml:space="preserve"> - </v>
      </c>
      <c r="I135" s="47"/>
      <c r="M135" s="7"/>
    </row>
    <row r="136" spans="1:13" ht="12.75" x14ac:dyDescent="0.2">
      <c r="A136" s="42"/>
      <c r="B136" s="38"/>
      <c r="C136" s="45"/>
      <c r="D136" s="39"/>
      <c r="E136" s="33"/>
      <c r="F136" s="72"/>
      <c r="G136" s="72"/>
      <c r="H136" s="41" t="str">
        <f t="shared" ca="1" si="2"/>
        <v xml:space="preserve"> - </v>
      </c>
      <c r="I136" s="47"/>
      <c r="M136" s="7"/>
    </row>
    <row r="137" spans="1:13" ht="12.75" x14ac:dyDescent="0.2">
      <c r="A137" s="42"/>
      <c r="B137" s="40"/>
      <c r="C137" s="43"/>
      <c r="D137" s="44"/>
      <c r="E137" s="40"/>
      <c r="F137" s="74"/>
      <c r="G137" s="74"/>
      <c r="H137" s="41" t="str">
        <f t="shared" ca="1" si="2"/>
        <v xml:space="preserve"> - </v>
      </c>
      <c r="I137" s="47"/>
      <c r="M137" s="7"/>
    </row>
    <row r="138" spans="1:13" ht="12.75" x14ac:dyDescent="0.2">
      <c r="A138" s="42"/>
      <c r="B138" s="40"/>
      <c r="C138" s="43"/>
      <c r="D138" s="44"/>
      <c r="E138" s="40"/>
      <c r="F138" s="74"/>
      <c r="G138" s="74"/>
      <c r="H138" s="41" t="str">
        <f t="shared" ca="1" si="2"/>
        <v xml:space="preserve"> - </v>
      </c>
      <c r="I138" s="47"/>
      <c r="M138" s="7"/>
    </row>
    <row r="139" spans="1:13" ht="12.75" x14ac:dyDescent="0.2">
      <c r="A139" s="32"/>
      <c r="B139" s="38"/>
      <c r="C139" s="45"/>
      <c r="D139" s="39"/>
      <c r="E139" s="33"/>
      <c r="F139" s="72"/>
      <c r="G139" s="72"/>
      <c r="H139" s="41" t="str">
        <f t="shared" ca="1" si="2"/>
        <v xml:space="preserve"> - </v>
      </c>
      <c r="I139" s="47"/>
      <c r="M139" s="7"/>
    </row>
    <row r="140" spans="1:13" ht="12.75" x14ac:dyDescent="0.2">
      <c r="A140" s="32"/>
      <c r="B140" s="38"/>
      <c r="C140" s="45"/>
      <c r="D140" s="39"/>
      <c r="E140" s="33"/>
      <c r="F140" s="72"/>
      <c r="G140" s="72"/>
      <c r="H140" s="41" t="str">
        <f t="shared" ca="1" si="2"/>
        <v xml:space="preserve"> - </v>
      </c>
      <c r="I140" s="47"/>
      <c r="M140" s="7"/>
    </row>
    <row r="141" spans="1:13" ht="12.75" x14ac:dyDescent="0.2">
      <c r="A141" s="32"/>
      <c r="B141" s="38"/>
      <c r="C141" s="45"/>
      <c r="D141" s="39"/>
      <c r="E141" s="33"/>
      <c r="F141" s="72"/>
      <c r="G141" s="72"/>
      <c r="H141" s="41" t="str">
        <f t="shared" ca="1" si="2"/>
        <v xml:space="preserve"> - </v>
      </c>
      <c r="I141" s="47"/>
      <c r="M141" s="7"/>
    </row>
    <row r="142" spans="1:13" ht="12.75" x14ac:dyDescent="0.2">
      <c r="A142" s="32"/>
      <c r="B142" s="38"/>
      <c r="C142" s="45"/>
      <c r="D142" s="39"/>
      <c r="E142" s="33"/>
      <c r="F142" s="72"/>
      <c r="G142" s="72"/>
      <c r="H142" s="41" t="str">
        <f t="shared" ca="1" si="2"/>
        <v xml:space="preserve"> - </v>
      </c>
      <c r="I142" s="47"/>
      <c r="M142" s="7"/>
    </row>
    <row r="143" spans="1:13" s="54" customFormat="1" ht="12.75" x14ac:dyDescent="0.2">
      <c r="A143" s="32"/>
      <c r="B143" s="51"/>
      <c r="C143" s="52"/>
      <c r="D143" s="44"/>
      <c r="E143" s="51"/>
      <c r="F143" s="75"/>
      <c r="G143" s="75"/>
      <c r="H143" s="41" t="str">
        <f t="shared" ca="1" si="2"/>
        <v xml:space="preserve"> - </v>
      </c>
      <c r="I143" s="47"/>
      <c r="J143" s="53"/>
    </row>
    <row r="144" spans="1:13" s="54" customFormat="1" ht="12.75" x14ac:dyDescent="0.2">
      <c r="A144" s="32"/>
      <c r="B144" s="38"/>
      <c r="C144" s="52"/>
      <c r="D144" s="55"/>
      <c r="E144" s="51"/>
      <c r="F144" s="75"/>
      <c r="G144" s="75"/>
      <c r="H144" s="41" t="str">
        <f t="shared" ca="1" si="2"/>
        <v xml:space="preserve"> - </v>
      </c>
      <c r="I144" s="47"/>
      <c r="J144" s="53"/>
    </row>
    <row r="145" spans="1:13" s="54" customFormat="1" x14ac:dyDescent="0.25">
      <c r="A145" s="32"/>
      <c r="B145" s="51"/>
      <c r="C145" s="52"/>
      <c r="D145" s="55"/>
      <c r="E145" s="51"/>
      <c r="F145" s="75"/>
      <c r="G145" s="75"/>
      <c r="H145" s="41" t="str">
        <f t="shared" ca="1" si="2"/>
        <v xml:space="preserve"> - </v>
      </c>
      <c r="I145" s="47"/>
      <c r="J145" s="53"/>
      <c r="M145" s="57"/>
    </row>
    <row r="146" spans="1:13" s="54" customFormat="1" x14ac:dyDescent="0.25">
      <c r="A146" s="32"/>
      <c r="B146" s="51"/>
      <c r="C146" s="52"/>
      <c r="D146" s="55"/>
      <c r="E146" s="51"/>
      <c r="F146" s="75"/>
      <c r="G146" s="75"/>
      <c r="H146" s="41" t="str">
        <f t="shared" ca="1" si="2"/>
        <v xml:space="preserve"> - </v>
      </c>
      <c r="I146" s="47"/>
      <c r="J146" s="53"/>
      <c r="M146" s="57"/>
    </row>
    <row r="147" spans="1:13" s="54" customFormat="1" x14ac:dyDescent="0.25">
      <c r="A147" s="56"/>
      <c r="B147" s="51"/>
      <c r="C147" s="58"/>
      <c r="D147" s="59"/>
      <c r="E147" s="60"/>
      <c r="F147" s="76"/>
      <c r="G147" s="76"/>
      <c r="H147" s="41" t="str">
        <f t="shared" ca="1" si="2"/>
        <v xml:space="preserve"> - </v>
      </c>
      <c r="I147" s="61"/>
      <c r="J147" s="53"/>
      <c r="M147" s="57"/>
    </row>
    <row r="148" spans="1:13" s="54" customFormat="1" x14ac:dyDescent="0.25">
      <c r="A148" s="56"/>
      <c r="B148" s="60"/>
      <c r="C148" s="58"/>
      <c r="D148" s="59"/>
      <c r="E148" s="60"/>
      <c r="F148" s="76"/>
      <c r="G148" s="76"/>
      <c r="H148" s="41" t="str">
        <f t="shared" ca="1" si="2"/>
        <v xml:space="preserve"> - </v>
      </c>
      <c r="I148" s="47"/>
      <c r="J148" s="53"/>
      <c r="M148" s="57"/>
    </row>
    <row r="149" spans="1:13" s="54" customFormat="1" ht="12.75" x14ac:dyDescent="0.2">
      <c r="A149" s="56"/>
      <c r="B149" s="60"/>
      <c r="C149" s="52"/>
      <c r="D149" s="55"/>
      <c r="E149" s="51"/>
      <c r="F149" s="75"/>
      <c r="G149" s="75"/>
      <c r="H149" s="41" t="str">
        <f t="shared" ca="1" si="2"/>
        <v xml:space="preserve"> - </v>
      </c>
      <c r="I149" s="47"/>
      <c r="J149" s="53"/>
    </row>
    <row r="150" spans="1:13" s="54" customFormat="1" x14ac:dyDescent="0.25">
      <c r="A150" s="56"/>
      <c r="B150" s="51"/>
      <c r="C150" s="58"/>
      <c r="D150" s="59"/>
      <c r="E150" s="60"/>
      <c r="F150" s="76"/>
      <c r="G150" s="76"/>
      <c r="H150" s="41" t="str">
        <f t="shared" ca="1" si="2"/>
        <v xml:space="preserve"> - </v>
      </c>
      <c r="I150" s="47"/>
      <c r="J150" s="53"/>
      <c r="M150" s="57"/>
    </row>
    <row r="151" spans="1:13" s="54" customFormat="1" x14ac:dyDescent="0.25">
      <c r="A151" s="56"/>
      <c r="B151" s="60"/>
      <c r="C151" s="58"/>
      <c r="D151" s="59"/>
      <c r="E151" s="60"/>
      <c r="F151" s="76"/>
      <c r="G151" s="76"/>
      <c r="H151" s="41" t="str">
        <f t="shared" ca="1" si="2"/>
        <v xml:space="preserve"> - </v>
      </c>
      <c r="I151" s="47"/>
      <c r="J151" s="53"/>
      <c r="M151" s="57"/>
    </row>
    <row r="152" spans="1:13" s="54" customFormat="1" x14ac:dyDescent="0.25">
      <c r="A152" s="56"/>
      <c r="B152" s="60"/>
      <c r="C152" s="58"/>
      <c r="D152" s="59"/>
      <c r="E152" s="60"/>
      <c r="F152" s="76"/>
      <c r="G152" s="76"/>
      <c r="H152" s="41" t="str">
        <f t="shared" ca="1" si="2"/>
        <v xml:space="preserve"> - </v>
      </c>
      <c r="I152" s="47"/>
      <c r="J152" s="53"/>
      <c r="M152" s="57"/>
    </row>
    <row r="153" spans="1:13" x14ac:dyDescent="0.25">
      <c r="A153" s="56"/>
      <c r="B153" s="60"/>
      <c r="C153" s="43"/>
      <c r="D153" s="44"/>
      <c r="E153" s="40"/>
      <c r="F153" s="74"/>
      <c r="G153" s="74"/>
      <c r="H153" s="41" t="str">
        <f t="shared" ca="1" si="2"/>
        <v xml:space="preserve"> - </v>
      </c>
      <c r="I153" s="47"/>
    </row>
    <row r="154" spans="1:13" x14ac:dyDescent="0.25">
      <c r="A154" s="56"/>
      <c r="B154" s="40"/>
      <c r="C154" s="43"/>
      <c r="D154" s="44"/>
      <c r="E154" s="40"/>
      <c r="F154" s="74"/>
      <c r="G154" s="74"/>
      <c r="H154" s="41" t="str">
        <f t="shared" ca="1" si="2"/>
        <v xml:space="preserve"> - </v>
      </c>
      <c r="I154" s="47"/>
    </row>
    <row r="155" spans="1:13" x14ac:dyDescent="0.25">
      <c r="A155" s="56"/>
      <c r="B155" s="40"/>
      <c r="C155" s="43"/>
      <c r="D155" s="44"/>
      <c r="E155" s="40"/>
      <c r="F155" s="74"/>
      <c r="G155" s="74"/>
      <c r="H155" s="41" t="str">
        <f t="shared" ca="1" si="2"/>
        <v xml:space="preserve"> - </v>
      </c>
      <c r="I155" s="47"/>
    </row>
    <row r="156" spans="1:13" x14ac:dyDescent="0.25">
      <c r="A156" s="56"/>
      <c r="B156" s="40"/>
      <c r="C156" s="43"/>
      <c r="D156" s="44"/>
      <c r="E156" s="40"/>
      <c r="F156" s="74"/>
      <c r="G156" s="74"/>
      <c r="H156" s="41" t="str">
        <f t="shared" ca="1" si="2"/>
        <v xml:space="preserve"> - </v>
      </c>
      <c r="I156" s="47"/>
    </row>
    <row r="157" spans="1:13" x14ac:dyDescent="0.25">
      <c r="A157" s="56"/>
      <c r="B157" s="40"/>
      <c r="C157" s="43"/>
      <c r="D157" s="44"/>
      <c r="E157" s="40"/>
      <c r="F157" s="74"/>
      <c r="G157" s="74"/>
      <c r="H157" s="41" t="str">
        <f t="shared" ca="1" si="2"/>
        <v xml:space="preserve"> - </v>
      </c>
      <c r="I157" s="47"/>
    </row>
    <row r="158" spans="1:13" x14ac:dyDescent="0.25">
      <c r="A158" s="56"/>
      <c r="B158" s="40"/>
      <c r="C158" s="43"/>
      <c r="D158" s="44"/>
      <c r="E158" s="40"/>
      <c r="F158" s="74"/>
      <c r="G158" s="74"/>
      <c r="H158" s="41" t="str">
        <f t="shared" ca="1" si="2"/>
        <v xml:space="preserve"> - </v>
      </c>
      <c r="I158" s="47"/>
    </row>
    <row r="159" spans="1:13" x14ac:dyDescent="0.25">
      <c r="A159" s="56"/>
      <c r="B159" s="40"/>
      <c r="C159" s="43"/>
      <c r="D159" s="44"/>
      <c r="E159" s="40"/>
      <c r="F159" s="74"/>
      <c r="G159" s="74"/>
      <c r="H159" s="41" t="str">
        <f t="shared" ca="1" si="2"/>
        <v xml:space="preserve"> - </v>
      </c>
      <c r="I159" s="47"/>
    </row>
    <row r="160" spans="1:13" x14ac:dyDescent="0.25">
      <c r="A160" s="56"/>
      <c r="B160" s="40"/>
      <c r="C160" s="43"/>
      <c r="D160" s="44"/>
      <c r="E160" s="40"/>
      <c r="F160" s="74"/>
      <c r="G160" s="74"/>
      <c r="H160" s="41" t="str">
        <f t="shared" ca="1" si="2"/>
        <v xml:space="preserve"> - </v>
      </c>
      <c r="I160" s="47"/>
    </row>
    <row r="161" spans="1:13" x14ac:dyDescent="0.25">
      <c r="A161" s="56"/>
      <c r="B161" s="40"/>
      <c r="C161" s="43"/>
      <c r="D161" s="44"/>
      <c r="E161" s="40"/>
      <c r="F161" s="74"/>
      <c r="G161" s="74"/>
      <c r="H161" s="41" t="str">
        <f t="shared" ca="1" si="2"/>
        <v xml:space="preserve"> - </v>
      </c>
      <c r="I161" s="47"/>
    </row>
    <row r="162" spans="1:13" ht="12.75" x14ac:dyDescent="0.2">
      <c r="A162" s="56"/>
      <c r="B162" s="40"/>
      <c r="C162" s="43"/>
      <c r="D162" s="44"/>
      <c r="E162" s="40"/>
      <c r="F162" s="74"/>
      <c r="G162" s="74"/>
      <c r="H162" s="41" t="str">
        <f t="shared" ca="1" si="2"/>
        <v xml:space="preserve"> - </v>
      </c>
      <c r="I162" s="47"/>
      <c r="J162" s="7"/>
      <c r="M162" s="7"/>
    </row>
    <row r="163" spans="1:13" ht="12.75" x14ac:dyDescent="0.2">
      <c r="A163" s="56"/>
      <c r="B163" s="40"/>
      <c r="C163" s="43"/>
      <c r="D163" s="44"/>
      <c r="E163" s="40"/>
      <c r="F163" s="74"/>
      <c r="G163" s="74"/>
      <c r="H163" s="41" t="str">
        <f t="shared" ca="1" si="2"/>
        <v xml:space="preserve"> - </v>
      </c>
      <c r="I163" s="47"/>
      <c r="J163" s="7"/>
      <c r="M163" s="7"/>
    </row>
    <row r="164" spans="1:13" ht="12.75" x14ac:dyDescent="0.2">
      <c r="A164" s="56"/>
      <c r="B164" s="40"/>
      <c r="C164" s="43"/>
      <c r="D164" s="44"/>
      <c r="E164" s="40"/>
      <c r="F164" s="74"/>
      <c r="G164" s="74"/>
      <c r="H164" s="41" t="str">
        <f t="shared" ca="1" si="2"/>
        <v xml:space="preserve"> - </v>
      </c>
      <c r="I164" s="47"/>
      <c r="J164" s="7"/>
      <c r="M164" s="7"/>
    </row>
    <row r="165" spans="1:13" ht="12.75" x14ac:dyDescent="0.2">
      <c r="A165" s="56"/>
      <c r="B165" s="40"/>
      <c r="C165" s="43"/>
      <c r="D165" s="44"/>
      <c r="E165" s="40"/>
      <c r="F165" s="74"/>
      <c r="G165" s="74"/>
      <c r="H165" s="41" t="str">
        <f t="shared" ca="1" si="2"/>
        <v xml:space="preserve"> - </v>
      </c>
      <c r="I165" s="47"/>
      <c r="J165" s="7"/>
      <c r="M165" s="7"/>
    </row>
    <row r="166" spans="1:13" ht="12.75" x14ac:dyDescent="0.2">
      <c r="A166" s="56"/>
      <c r="B166" s="40"/>
      <c r="C166" s="43"/>
      <c r="D166" s="44"/>
      <c r="E166" s="40"/>
      <c r="F166" s="74"/>
      <c r="G166" s="74"/>
      <c r="H166" s="41" t="str">
        <f t="shared" ca="1" si="2"/>
        <v xml:space="preserve"> - </v>
      </c>
      <c r="I166" s="47"/>
      <c r="J166" s="7"/>
      <c r="M166" s="7"/>
    </row>
    <row r="167" spans="1:13" ht="12.75" x14ac:dyDescent="0.2">
      <c r="A167" s="56"/>
      <c r="B167" s="40"/>
      <c r="C167" s="43"/>
      <c r="D167" s="44"/>
      <c r="E167" s="40"/>
      <c r="F167" s="74"/>
      <c r="G167" s="74"/>
      <c r="H167" s="41" t="str">
        <f t="shared" ca="1" si="2"/>
        <v xml:space="preserve"> - </v>
      </c>
      <c r="I167" s="47"/>
      <c r="J167" s="7"/>
      <c r="M167" s="7"/>
    </row>
    <row r="168" spans="1:13" ht="12.75" x14ac:dyDescent="0.2">
      <c r="A168" s="56"/>
      <c r="B168" s="40"/>
      <c r="C168" s="43"/>
      <c r="D168" s="44"/>
      <c r="E168" s="40"/>
      <c r="F168" s="74"/>
      <c r="G168" s="74"/>
      <c r="H168" s="41" t="str">
        <f t="shared" ca="1" si="2"/>
        <v xml:space="preserve"> - </v>
      </c>
      <c r="I168" s="47"/>
      <c r="J168" s="7"/>
      <c r="M168" s="7"/>
    </row>
    <row r="169" spans="1:13" ht="12.75" x14ac:dyDescent="0.2">
      <c r="A169" s="56"/>
      <c r="B169" s="40"/>
      <c r="C169" s="43"/>
      <c r="D169" s="44"/>
      <c r="E169" s="40"/>
      <c r="F169" s="74"/>
      <c r="G169" s="74"/>
      <c r="H169" s="41" t="str">
        <f t="shared" ca="1" si="2"/>
        <v xml:space="preserve"> - </v>
      </c>
      <c r="I169" s="47"/>
      <c r="J169" s="7"/>
      <c r="M169" s="7"/>
    </row>
    <row r="170" spans="1:13" ht="12.75" x14ac:dyDescent="0.2">
      <c r="A170" s="56"/>
      <c r="B170" s="40"/>
      <c r="C170" s="43"/>
      <c r="D170" s="44"/>
      <c r="E170" s="40"/>
      <c r="F170" s="74"/>
      <c r="G170" s="74"/>
      <c r="H170" s="41" t="str">
        <f t="shared" ca="1" si="2"/>
        <v xml:space="preserve"> - </v>
      </c>
      <c r="I170" s="47"/>
      <c r="J170" s="7"/>
      <c r="M170" s="7"/>
    </row>
    <row r="171" spans="1:13" ht="12.75" x14ac:dyDescent="0.2">
      <c r="A171" s="56"/>
      <c r="B171" s="40"/>
      <c r="C171" s="43"/>
      <c r="D171" s="44"/>
      <c r="E171" s="40"/>
      <c r="F171" s="74"/>
      <c r="G171" s="74"/>
      <c r="H171" s="41" t="str">
        <f t="shared" ca="1" si="2"/>
        <v xml:space="preserve"> - </v>
      </c>
      <c r="I171" s="47"/>
      <c r="J171" s="7"/>
      <c r="M171" s="7"/>
    </row>
    <row r="172" spans="1:13" ht="12.75" x14ac:dyDescent="0.2">
      <c r="A172" s="56"/>
      <c r="B172" s="40"/>
      <c r="C172" s="43"/>
      <c r="D172" s="44"/>
      <c r="E172" s="40"/>
      <c r="F172" s="49"/>
      <c r="G172" s="49"/>
      <c r="H172" s="41" t="str">
        <f t="shared" ca="1" si="2"/>
        <v xml:space="preserve"> - </v>
      </c>
      <c r="I172" s="47"/>
      <c r="J172" s="7"/>
      <c r="M172" s="7"/>
    </row>
    <row r="173" spans="1:13" ht="12.75" x14ac:dyDescent="0.2">
      <c r="A173" s="56"/>
      <c r="B173" s="40"/>
      <c r="C173" s="43"/>
      <c r="D173" s="44"/>
      <c r="E173" s="40"/>
      <c r="F173" s="49"/>
      <c r="G173" s="49"/>
      <c r="H173" s="41" t="str">
        <f t="shared" ca="1" si="2"/>
        <v xml:space="preserve"> - </v>
      </c>
      <c r="I173" s="47"/>
      <c r="J173" s="7"/>
      <c r="M173" s="7"/>
    </row>
    <row r="174" spans="1:13" ht="12.75" x14ac:dyDescent="0.2">
      <c r="A174" s="63"/>
      <c r="B174" s="40"/>
      <c r="C174" s="43"/>
      <c r="D174" s="44"/>
      <c r="E174" s="40"/>
      <c r="F174" s="49"/>
      <c r="G174" s="49"/>
      <c r="H174" s="41" t="str">
        <f t="shared" ca="1" si="2"/>
        <v xml:space="preserve"> - </v>
      </c>
      <c r="I174" s="47"/>
      <c r="J174" s="7"/>
      <c r="M174" s="7"/>
    </row>
    <row r="175" spans="1:13" ht="14.25" x14ac:dyDescent="0.2">
      <c r="A175" s="64"/>
      <c r="B175" s="65"/>
      <c r="C175" s="66"/>
      <c r="D175" s="67"/>
      <c r="E175" s="65"/>
      <c r="F175" s="68"/>
      <c r="G175" s="68"/>
      <c r="H175" s="69"/>
      <c r="I175"/>
      <c r="J175" s="7"/>
      <c r="M175" s="7"/>
    </row>
    <row r="176" spans="1:13" ht="12.75" x14ac:dyDescent="0.2">
      <c r="F176" s="8">
        <f>SUBTOTAL(9, F8:F175)</f>
        <v>495552.93</v>
      </c>
      <c r="G176" s="8">
        <f>SUBTOTAL(9, G9:G144)</f>
        <v>9875</v>
      </c>
      <c r="J176" s="7"/>
      <c r="M176" s="7"/>
    </row>
    <row r="177" spans="6:13" ht="12.75" x14ac:dyDescent="0.2">
      <c r="F177" s="8">
        <f>F176-G176</f>
        <v>485677.93</v>
      </c>
      <c r="J177" s="7"/>
      <c r="M177" s="7"/>
    </row>
  </sheetData>
  <conditionalFormatting sqref="H7:H174">
    <cfRule type="cellIs" dxfId="32" priority="2" stopIfTrue="1" operator="lessThan">
      <formula>0</formula>
    </cfRule>
  </conditionalFormatting>
  <conditionalFormatting sqref="H3">
    <cfRule type="cellIs" dxfId="31" priority="1" stopIfTrue="1" operator="lessThan">
      <formula>0</formula>
    </cfRule>
  </conditionalFormatting>
  <dataValidations count="5">
    <dataValidation type="list" allowBlank="1" showInputMessage="1" showErrorMessage="1" sqref="D87:D95 C39 D7:D8 F109 F87:F95 D106:D107 D50:D56 D109 D60:D85 F60:F85 F50:F56" xr:uid="{E422AB22-4ABF-4E64-8BEB-5169A8A87E42}">
      <formula1>categoryList</formula1>
    </dataValidation>
    <dataValidation type="list" allowBlank="1" showInputMessage="1" showErrorMessage="1" sqref="F39 E7:E142" xr:uid="{6AEFAA5D-03B1-483F-A37E-6C884A6ABC6C}">
      <formula1>reconcileList</formula1>
    </dataValidation>
    <dataValidation type="list" allowBlank="1" showInputMessage="1" showErrorMessage="1" sqref="A139:A146 A7:A51 A53:A112" xr:uid="{899956C2-7799-4DCA-BC05-6D8D2AD6E1F8}">
      <formula1>dateList</formula1>
    </dataValidation>
    <dataValidation type="list" allowBlank="1" showInputMessage="1" showErrorMessage="1" sqref="B36:B38 B106:B107 B64:B79 B40:B61 B7:B34" xr:uid="{03352D39-EB77-474C-B062-007D78E48D9C}">
      <formula1>numList</formula1>
    </dataValidation>
    <dataValidation type="list" allowBlank="1" showInputMessage="1" showErrorMessage="1" sqref="C87 B39 C33:C38 C7:C8 C106:C107 C40:C60 C63:C79" xr:uid="{C7D9A1AD-F013-4DE7-8BB2-E07CCA4E74E5}">
      <formula1>payeeList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93B8464E-F5A9-434C-873C-F5A89F0AADFC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H3</xm:sqref>
        </x14:conditionalFormatting>
        <x14:conditionalFormatting xmlns:xm="http://schemas.microsoft.com/office/excel/2006/main">
          <x14:cfRule type="iconSet" priority="5" id="{1DB2644F-DB2C-4081-9613-0CB5E40939D1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H35:H174</xm:sqref>
        </x14:conditionalFormatting>
        <x14:conditionalFormatting xmlns:xm="http://schemas.microsoft.com/office/excel/2006/main">
          <x14:cfRule type="iconSet" priority="16" id="{D2C03740-BE7D-4B8E-AD9F-CF70CE8FC16E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$H$5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H7:H174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HeadingPairs>
  <TitlesOfParts>
    <vt:vector size="36" baseType="lpstr">
      <vt:lpstr>Jan</vt:lpstr>
      <vt:lpstr>Feb</vt:lpstr>
      <vt:lpstr>March</vt:lpstr>
      <vt:lpstr>April</vt:lpstr>
      <vt:lpstr>May</vt:lpstr>
      <vt:lpstr>June</vt:lpstr>
      <vt:lpstr>July</vt:lpstr>
      <vt:lpstr>Aug</vt:lpstr>
      <vt:lpstr>Sept</vt:lpstr>
      <vt:lpstr>Oct</vt:lpstr>
      <vt:lpstr>Nov</vt:lpstr>
      <vt:lpstr>Dec</vt:lpstr>
      <vt:lpstr>April!Print_Area</vt:lpstr>
      <vt:lpstr>Aug!Print_Area</vt:lpstr>
      <vt:lpstr>Dec!Print_Area</vt:lpstr>
      <vt:lpstr>Feb!Print_Area</vt:lpstr>
      <vt:lpstr>Jan!Print_Area</vt:lpstr>
      <vt:lpstr>July!Print_Area</vt:lpstr>
      <vt:lpstr>June!Print_Area</vt:lpstr>
      <vt:lpstr>March!Print_Area</vt:lpstr>
      <vt:lpstr>May!Print_Area</vt:lpstr>
      <vt:lpstr>Nov!Print_Area</vt:lpstr>
      <vt:lpstr>Oct!Print_Area</vt:lpstr>
      <vt:lpstr>Sept!Print_Area</vt:lpstr>
      <vt:lpstr>April!Print_Titles</vt:lpstr>
      <vt:lpstr>Aug!Print_Titles</vt:lpstr>
      <vt:lpstr>Dec!Print_Titles</vt:lpstr>
      <vt:lpstr>Feb!Print_Titles</vt:lpstr>
      <vt:lpstr>Jan!Print_Titles</vt:lpstr>
      <vt:lpstr>July!Print_Titles</vt:lpstr>
      <vt:lpstr>June!Print_Titles</vt:lpstr>
      <vt:lpstr>March!Print_Titles</vt:lpstr>
      <vt:lpstr>May!Print_Titles</vt:lpstr>
      <vt:lpstr>Nov!Print_Titles</vt:lpstr>
      <vt:lpstr>Oct!Print_Titles</vt:lpstr>
      <vt:lpstr>Sept!Print_Titles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2020-01-10T09:00:31Z</dcterms:created>
  <dcterms:modified xsi:type="dcterms:W3CDTF">2021-03-22T06:48:08Z</dcterms:modified>
</cp:coreProperties>
</file>